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5" windowWidth="15480" windowHeight="8850" tabRatio="702" activeTab="0"/>
  </bookViews>
  <sheets>
    <sheet name="Sheet1" sheetId="1" r:id="rId1"/>
  </sheets>
  <definedNames>
    <definedName name="_xlnm.Print_Area" localSheetId="0">'Sheet1'!$A$1:$AQ$59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<sst xmlns="http://schemas.openxmlformats.org/spreadsheetml/2006/main" count="246" uniqueCount="150">
  <si>
    <t>ACCOUNT</t>
  </si>
  <si>
    <t>NUMBER</t>
  </si>
  <si>
    <t>7061-0008</t>
  </si>
  <si>
    <t>7028-0031</t>
  </si>
  <si>
    <t>7035-0006</t>
  </si>
  <si>
    <t>7052-0006</t>
  </si>
  <si>
    <t>7061-0011</t>
  </si>
  <si>
    <t>7061-0012</t>
  </si>
  <si>
    <t>7061-9010</t>
  </si>
  <si>
    <t>7061-9400</t>
  </si>
  <si>
    <t>7061-9404</t>
  </si>
  <si>
    <t>7051-0015</t>
  </si>
  <si>
    <t>7061-9619</t>
  </si>
  <si>
    <t>Franklin Institute</t>
  </si>
  <si>
    <t>7061-9634</t>
  </si>
  <si>
    <t>7010-0012</t>
  </si>
  <si>
    <t>7027-0016</t>
  </si>
  <si>
    <t>Work Based Learning</t>
  </si>
  <si>
    <t>7027-0019</t>
  </si>
  <si>
    <t>7030-1002</t>
  </si>
  <si>
    <t>7030-1003</t>
  </si>
  <si>
    <t>7030-1005</t>
  </si>
  <si>
    <t>7035-0002</t>
  </si>
  <si>
    <t>Adult Learning Centers</t>
  </si>
  <si>
    <t>7053-1909</t>
  </si>
  <si>
    <t>7053-1925</t>
  </si>
  <si>
    <t>7061-9612</t>
  </si>
  <si>
    <t>W.P.I. School of Excellence</t>
  </si>
  <si>
    <t>7010-0005</t>
  </si>
  <si>
    <t>7061-9200</t>
  </si>
  <si>
    <t>7061-9604</t>
  </si>
  <si>
    <t>7061-9626</t>
  </si>
  <si>
    <t>YouthBuild Programs</t>
  </si>
  <si>
    <t>Supplemental Food Assistance</t>
  </si>
  <si>
    <t>Certificate of Occupational Proficiency</t>
  </si>
  <si>
    <t>7010-1022</t>
  </si>
  <si>
    <t>Student Assessment (MCAS)</t>
  </si>
  <si>
    <t>7035-0007</t>
  </si>
  <si>
    <t>7061-9621</t>
  </si>
  <si>
    <t>7061-9614</t>
  </si>
  <si>
    <t>7010-0216</t>
  </si>
  <si>
    <t>Gifted &amp; Talented Program</t>
  </si>
  <si>
    <t>7027-1004</t>
  </si>
  <si>
    <t>7061-9408</t>
  </si>
  <si>
    <t>Kindergarten Grants</t>
  </si>
  <si>
    <t>John Silber Early Literacy Program</t>
  </si>
  <si>
    <t xml:space="preserve">DOE Information Technology - Admin. </t>
  </si>
  <si>
    <t>School Breakfast Program</t>
  </si>
  <si>
    <t>School Lunch Mandated State Match</t>
  </si>
  <si>
    <t>7061-9412</t>
  </si>
  <si>
    <t>7061-9804</t>
  </si>
  <si>
    <t>PROGRAM</t>
  </si>
  <si>
    <t>7061-0029</t>
  </si>
  <si>
    <t>7061-9411</t>
  </si>
  <si>
    <t>7061-9611</t>
  </si>
  <si>
    <t>After-School Grant Program</t>
  </si>
  <si>
    <t>7061-9600</t>
  </si>
  <si>
    <t>Pilot Concurrent Enrollment Program</t>
  </si>
  <si>
    <t>7061-9610</t>
  </si>
  <si>
    <t>Matching Grants to Citizen Schools</t>
  </si>
  <si>
    <t xml:space="preserve">Targeted Assistance to Schools &amp; Districts </t>
  </si>
  <si>
    <t>Expanded Learning Time Grants</t>
  </si>
  <si>
    <t>Alternative Education</t>
  </si>
  <si>
    <t>FY2009</t>
  </si>
  <si>
    <t>Special Education in Institutional Settings</t>
  </si>
  <si>
    <t>Educator Workforce Development</t>
  </si>
  <si>
    <t>7010-0020</t>
  </si>
  <si>
    <t xml:space="preserve">Massachusetts Service Alliance Grants </t>
  </si>
  <si>
    <t>7061-0222</t>
  </si>
  <si>
    <t>Low Class Size Grants (K - 3)</t>
  </si>
  <si>
    <t>7061-9805</t>
  </si>
  <si>
    <t>Anti-Bullying Program</t>
  </si>
  <si>
    <t xml:space="preserve">FY2009 </t>
  </si>
  <si>
    <t>P.D. for School Leadership</t>
  </si>
  <si>
    <t>Regional School Transportation</t>
  </si>
  <si>
    <t>Transportation of Non-Resident Students</t>
  </si>
  <si>
    <t>Regional School Planning Grants</t>
  </si>
  <si>
    <t>Foundation Reserve</t>
  </si>
  <si>
    <t>Charter School Tuition Reimbursements</t>
  </si>
  <si>
    <t xml:space="preserve"> </t>
  </si>
  <si>
    <t>7010-0033</t>
  </si>
  <si>
    <t>Massachusetts Department of Elementary &amp; Secondary Education</t>
  </si>
  <si>
    <t>Current</t>
  </si>
  <si>
    <t>FY2010 GAA</t>
  </si>
  <si>
    <t xml:space="preserve">Governor's </t>
  </si>
  <si>
    <t>FY2010</t>
  </si>
  <si>
    <t>Revised</t>
  </si>
  <si>
    <t>METCO</t>
  </si>
  <si>
    <t>P.D. for Eng. Language Acquisition</t>
  </si>
  <si>
    <t xml:space="preserve">Total of </t>
  </si>
  <si>
    <t>Grand Total:</t>
  </si>
  <si>
    <t>FY2011</t>
  </si>
  <si>
    <t>House Ways &amp;</t>
  </si>
  <si>
    <t>Budget</t>
  </si>
  <si>
    <t>7061-0033</t>
  </si>
  <si>
    <t>Reserve for shortfall in Federal Impact Aid</t>
  </si>
  <si>
    <t xml:space="preserve">Final </t>
  </si>
  <si>
    <t xml:space="preserve">Variance between </t>
  </si>
  <si>
    <t>the FY2011</t>
  </si>
  <si>
    <t xml:space="preserve">Senate </t>
  </si>
  <si>
    <t xml:space="preserve">Conference </t>
  </si>
  <si>
    <t>Committee</t>
  </si>
  <si>
    <t xml:space="preserve">Percent </t>
  </si>
  <si>
    <t>appropriated</t>
  </si>
  <si>
    <t xml:space="preserve">the Federal </t>
  </si>
  <si>
    <t>Adj. amount if</t>
  </si>
  <si>
    <t>Amount</t>
  </si>
  <si>
    <t>associated with</t>
  </si>
  <si>
    <t>FY2008</t>
  </si>
  <si>
    <t>FY2012</t>
  </si>
  <si>
    <t>7061-9601</t>
  </si>
  <si>
    <t>Department of Education - Admin. (1)</t>
  </si>
  <si>
    <t>(1) FY12 House 1 recommends that the Proprietary Schools function and its related 3 staff are transferred to DPL but ESE retains the related staff funding in 7010-0005.</t>
  </si>
  <si>
    <t xml:space="preserve">Variance </t>
  </si>
  <si>
    <t>between the</t>
  </si>
  <si>
    <t>(2) Funding for the 7061-9604 Educator Certification Program is being replaced by the Teacher Certification Retained Revenue Account, 7061-9601.</t>
  </si>
  <si>
    <t>Bay State Reading Institute</t>
  </si>
  <si>
    <t>Consolidated Literacy Program</t>
  </si>
  <si>
    <t>Early Intervention Tutorial Literacy</t>
  </si>
  <si>
    <t>Chapter # 70, Foundation Aid (3)</t>
  </si>
  <si>
    <t>Teacher Certification Retained Revenue (2)</t>
  </si>
  <si>
    <t>Educator Certification Program - Admin. (2)</t>
  </si>
  <si>
    <t>Office of School &amp; District Accountability</t>
  </si>
  <si>
    <t>7061-9810</t>
  </si>
  <si>
    <t>(4) 7027-0019 School to Work Connecting Activities received a $2M supplemental budget in FY11 with PAC language.</t>
  </si>
  <si>
    <t>Variance</t>
  </si>
  <si>
    <t xml:space="preserve">FY12 </t>
  </si>
  <si>
    <t xml:space="preserve">FY11 </t>
  </si>
  <si>
    <t>FY12</t>
  </si>
  <si>
    <t>Variance between</t>
  </si>
  <si>
    <t>the FY12</t>
  </si>
  <si>
    <t>the FY11 GAA and</t>
  </si>
  <si>
    <t>(8) Earmark language in the Senate budget for 7061-0012  ($6.5M) and 7061-9804 ($400k).</t>
  </si>
  <si>
    <t>to FY12 Conference</t>
  </si>
  <si>
    <t>Committee Budget</t>
  </si>
  <si>
    <t>Supp. Budget to FY12</t>
  </si>
  <si>
    <t>Conf. Committee Budget</t>
  </si>
  <si>
    <t>Variance between the</t>
  </si>
  <si>
    <t>FY12 House 1 Budget</t>
  </si>
  <si>
    <t>School-To-Work Connecting Activities (4)</t>
  </si>
  <si>
    <t>SPED Circuit Breaker Program (3)</t>
  </si>
  <si>
    <t>Supports to Close the Achievement Gap</t>
  </si>
  <si>
    <t>(6) The following appropriations have new earmarks in the House budget as follows: 7061-0012 $6.5 million, 7061-9404 $200,000, 7061-9804 $400,000</t>
  </si>
  <si>
    <t>P.D. for Mathematics</t>
  </si>
  <si>
    <t>Regional Bonus Aid</t>
  </si>
  <si>
    <t>Supp. Budget to</t>
  </si>
  <si>
    <t>FY12 GAA Budget</t>
  </si>
  <si>
    <t>Final</t>
  </si>
  <si>
    <t>FY08 to FY12 Final Budget</t>
  </si>
  <si>
    <t>(3) Chapter 70, 7061-0008, and SPED Circuit Breaker, 7061-0012, were supplemented by  SFSF or ARRA funds, respectively, in FY09 ($413 M), FY10 ($256 M) &amp; FY11 ($213 M).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</si>
</sst>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%"/>
    <numFmt numFmtId="171" formatCode="#,##0.0"/>
    <numFmt numFmtId="172" formatCode="#,##0.000"/>
    <numFmt numFmtId="173" formatCode="#,##0.0000"/>
    <numFmt numFmtId="174" formatCode="0.000%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0.0"/>
    <numFmt numFmtId="180" formatCode="mm/dd/yy"/>
    <numFmt numFmtId="181" formatCode="#,##0.00000"/>
    <numFmt numFmtId="182" formatCode="0_);\(0\)"/>
    <numFmt numFmtId="183" formatCode="#,##0.0_);\(#,##0.0\)"/>
    <numFmt numFmtId="184" formatCode="&quot;$&quot;#,##0"/>
    <numFmt numFmtId="185" formatCode="_(* #,##0.0_);_(* \(#,##0.0\);_(* &quot;-&quot;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0.00000%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76" fontId="8" fillId="0" borderId="10" xfId="42" applyNumberFormat="1" applyFont="1" applyFill="1" applyBorder="1" applyAlignment="1">
      <alignment/>
    </xf>
    <xf numFmtId="176" fontId="0" fillId="0" borderId="10" xfId="42" applyNumberFormat="1" applyFont="1" applyFill="1" applyBorder="1" applyAlignment="1">
      <alignment/>
    </xf>
    <xf numFmtId="176" fontId="0" fillId="0" borderId="11" xfId="42" applyNumberFormat="1" applyFont="1" applyFill="1" applyBorder="1" applyAlignment="1">
      <alignment/>
    </xf>
    <xf numFmtId="176" fontId="8" fillId="0" borderId="11" xfId="42" applyNumberFormat="1" applyFont="1" applyFill="1" applyBorder="1" applyAlignment="1">
      <alignment/>
    </xf>
    <xf numFmtId="176" fontId="11" fillId="0" borderId="11" xfId="42" applyNumberFormat="1" applyFont="1" applyFill="1" applyBorder="1" applyAlignment="1">
      <alignment/>
    </xf>
    <xf numFmtId="176" fontId="11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12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0" fontId="9" fillId="0" borderId="0" xfId="59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/>
    </xf>
    <xf numFmtId="176" fontId="5" fillId="0" borderId="10" xfId="42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174" fontId="11" fillId="0" borderId="11" xfId="59" applyNumberFormat="1" applyFont="1" applyFill="1" applyBorder="1" applyAlignment="1">
      <alignment/>
    </xf>
    <xf numFmtId="176" fontId="11" fillId="0" borderId="11" xfId="42" applyNumberFormat="1" applyFont="1" applyBorder="1" applyAlignment="1">
      <alignment/>
    </xf>
    <xf numFmtId="10" fontId="11" fillId="0" borderId="11" xfId="59" applyNumberFormat="1" applyFont="1" applyFill="1" applyBorder="1" applyAlignment="1">
      <alignment/>
    </xf>
    <xf numFmtId="176" fontId="11" fillId="0" borderId="10" xfId="42" applyNumberFormat="1" applyFont="1" applyBorder="1" applyAlignment="1">
      <alignment/>
    </xf>
    <xf numFmtId="176" fontId="11" fillId="0" borderId="12" xfId="42" applyNumberFormat="1" applyFont="1" applyBorder="1" applyAlignment="1">
      <alignment/>
    </xf>
    <xf numFmtId="176" fontId="3" fillId="0" borderId="0" xfId="42" applyNumberFormat="1" applyFont="1" applyFill="1" applyBorder="1" applyAlignment="1">
      <alignment horizontal="center"/>
    </xf>
    <xf numFmtId="176" fontId="0" fillId="0" borderId="14" xfId="42" applyNumberFormat="1" applyFont="1" applyBorder="1" applyAlignment="1">
      <alignment/>
    </xf>
    <xf numFmtId="176" fontId="0" fillId="0" borderId="11" xfId="42" applyNumberFormat="1" applyFont="1" applyBorder="1" applyAlignment="1">
      <alignment/>
    </xf>
    <xf numFmtId="176" fontId="0" fillId="0" borderId="10" xfId="42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176" fontId="3" fillId="0" borderId="15" xfId="42" applyNumberFormat="1" applyFont="1" applyBorder="1" applyAlignment="1">
      <alignment/>
    </xf>
    <xf numFmtId="176" fontId="5" fillId="0" borderId="15" xfId="42" applyNumberFormat="1" applyFont="1" applyBorder="1" applyAlignment="1">
      <alignment/>
    </xf>
    <xf numFmtId="176" fontId="10" fillId="0" borderId="15" xfId="42" applyNumberFormat="1" applyFont="1" applyBorder="1" applyAlignment="1">
      <alignment/>
    </xf>
    <xf numFmtId="0" fontId="0" fillId="0" borderId="12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/>
    </xf>
    <xf numFmtId="176" fontId="8" fillId="0" borderId="12" xfId="42" applyNumberFormat="1" applyFont="1" applyFill="1" applyBorder="1" applyAlignment="1">
      <alignment/>
    </xf>
    <xf numFmtId="176" fontId="11" fillId="0" borderId="12" xfId="42" applyNumberFormat="1" applyFont="1" applyFill="1" applyBorder="1" applyAlignment="1">
      <alignment/>
    </xf>
    <xf numFmtId="174" fontId="11" fillId="0" borderId="12" xfId="59" applyNumberFormat="1" applyFont="1" applyFill="1" applyBorder="1" applyAlignment="1">
      <alignment/>
    </xf>
    <xf numFmtId="176" fontId="0" fillId="0" borderId="12" xfId="42" applyNumberFormat="1" applyFont="1" applyBorder="1" applyAlignment="1">
      <alignment/>
    </xf>
    <xf numFmtId="41" fontId="0" fillId="0" borderId="14" xfId="42" applyNumberFormat="1" applyFont="1" applyBorder="1" applyAlignment="1">
      <alignment/>
    </xf>
    <xf numFmtId="41" fontId="0" fillId="0" borderId="11" xfId="42" applyNumberFormat="1" applyFont="1" applyBorder="1" applyAlignment="1">
      <alignment/>
    </xf>
    <xf numFmtId="41" fontId="0" fillId="0" borderId="10" xfId="42" applyNumberFormat="1" applyFont="1" applyBorder="1" applyAlignment="1">
      <alignment/>
    </xf>
    <xf numFmtId="176" fontId="0" fillId="0" borderId="10" xfId="42" applyNumberFormat="1" applyFont="1" applyFill="1" applyBorder="1" applyAlignment="1">
      <alignment/>
    </xf>
    <xf numFmtId="41" fontId="0" fillId="0" borderId="12" xfId="42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176" fontId="0" fillId="0" borderId="0" xfId="42" applyNumberFormat="1" applyFont="1" applyAlignment="1">
      <alignment/>
    </xf>
    <xf numFmtId="176" fontId="4" fillId="0" borderId="0" xfId="42" applyNumberFormat="1" applyFont="1" applyAlignment="1">
      <alignment/>
    </xf>
    <xf numFmtId="176" fontId="0" fillId="0" borderId="0" xfId="42" applyNumberFormat="1" applyFont="1" applyAlignment="1">
      <alignment/>
    </xf>
    <xf numFmtId="176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76" fontId="3" fillId="0" borderId="14" xfId="42" applyNumberFormat="1" applyFont="1" applyBorder="1" applyAlignment="1">
      <alignment/>
    </xf>
    <xf numFmtId="176" fontId="3" fillId="0" borderId="11" xfId="42" applyNumberFormat="1" applyFont="1" applyBorder="1" applyAlignment="1">
      <alignment/>
    </xf>
    <xf numFmtId="176" fontId="3" fillId="0" borderId="10" xfId="42" applyNumberFormat="1" applyFont="1" applyBorder="1" applyAlignment="1">
      <alignment/>
    </xf>
    <xf numFmtId="176" fontId="3" fillId="0" borderId="10" xfId="42" applyNumberFormat="1" applyFont="1" applyFill="1" applyBorder="1" applyAlignment="1">
      <alignment/>
    </xf>
    <xf numFmtId="176" fontId="3" fillId="0" borderId="12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76" fontId="3" fillId="0" borderId="11" xfId="42" applyNumberFormat="1" applyFont="1" applyFill="1" applyBorder="1" applyAlignment="1">
      <alignment/>
    </xf>
    <xf numFmtId="176" fontId="3" fillId="0" borderId="12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/>
    </xf>
    <xf numFmtId="10" fontId="3" fillId="0" borderId="0" xfId="59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123825</xdr:rowOff>
    </xdr:from>
    <xdr:to>
      <xdr:col>2</xdr:col>
      <xdr:colOff>0</xdr:colOff>
      <xdr:row>12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096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0"/>
  <sheetViews>
    <sheetView tabSelected="1" zoomScale="90" zoomScaleNormal="90" zoomScalePageLayoutView="0" workbookViewId="0" topLeftCell="A1">
      <selection activeCell="AV27" sqref="AV27"/>
    </sheetView>
  </sheetViews>
  <sheetFormatPr defaultColWidth="9.140625" defaultRowHeight="12.75"/>
  <cols>
    <col min="1" max="1" width="11.7109375" style="70" customWidth="1"/>
    <col min="2" max="2" width="0.42578125" style="70" customWidth="1"/>
    <col min="3" max="3" width="38.8515625" style="70" customWidth="1"/>
    <col min="4" max="4" width="22.140625" style="71" customWidth="1"/>
    <col min="5" max="5" width="15.8515625" style="61" hidden="1" customWidth="1"/>
    <col min="6" max="6" width="16.7109375" style="61" customWidth="1"/>
    <col min="7" max="7" width="16.7109375" style="61" hidden="1" customWidth="1"/>
    <col min="8" max="8" width="13.00390625" style="61" hidden="1" customWidth="1"/>
    <col min="9" max="9" width="15.8515625" style="61" hidden="1" customWidth="1"/>
    <col min="10" max="10" width="14.28125" style="69" hidden="1" customWidth="1"/>
    <col min="11" max="11" width="14.28125" style="61" hidden="1" customWidth="1"/>
    <col min="12" max="12" width="14.421875" style="61" hidden="1" customWidth="1"/>
    <col min="13" max="13" width="17.00390625" style="61" customWidth="1"/>
    <col min="14" max="17" width="16.140625" style="61" hidden="1" customWidth="1"/>
    <col min="18" max="18" width="17.7109375" style="61" hidden="1" customWidth="1"/>
    <col min="19" max="21" width="16.140625" style="61" hidden="1" customWidth="1"/>
    <col min="22" max="22" width="18.421875" style="61" hidden="1" customWidth="1"/>
    <col min="23" max="23" width="15.00390625" style="61" customWidth="1"/>
    <col min="24" max="24" width="15.00390625" style="61" hidden="1" customWidth="1"/>
    <col min="25" max="25" width="17.7109375" style="67" hidden="1" customWidth="1"/>
    <col min="26" max="27" width="15.00390625" style="61" hidden="1" customWidth="1"/>
    <col min="28" max="28" width="15.00390625" style="72" hidden="1" customWidth="1"/>
    <col min="29" max="29" width="12.8515625" style="61" hidden="1" customWidth="1"/>
    <col min="30" max="30" width="17.00390625" style="61" hidden="1" customWidth="1"/>
    <col min="31" max="32" width="15.57421875" style="61" hidden="1" customWidth="1"/>
    <col min="33" max="33" width="18.140625" style="61" hidden="1" customWidth="1"/>
    <col min="34" max="34" width="22.28125" style="61" hidden="1" customWidth="1"/>
    <col min="35" max="36" width="19.00390625" style="61" hidden="1" customWidth="1"/>
    <col min="37" max="37" width="23.140625" style="72" hidden="1" customWidth="1"/>
    <col min="38" max="39" width="20.7109375" style="72" hidden="1" customWidth="1"/>
    <col min="40" max="40" width="15.00390625" style="61" bestFit="1" customWidth="1"/>
    <col min="41" max="41" width="24.7109375" style="72" hidden="1" customWidth="1"/>
    <col min="42" max="42" width="21.421875" style="72" hidden="1" customWidth="1"/>
    <col min="43" max="43" width="19.8515625" style="72" hidden="1" customWidth="1"/>
    <col min="44" max="16384" width="9.140625" style="61" customWidth="1"/>
  </cols>
  <sheetData>
    <row r="1" spans="1:43" ht="17.25" customHeight="1">
      <c r="A1" s="85" t="s">
        <v>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</row>
    <row r="2" spans="1:43" ht="15">
      <c r="A2" s="86" t="s">
        <v>148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4.25" customHeight="1">
      <c r="A3" s="10"/>
      <c r="B3" s="10"/>
      <c r="C3" s="10"/>
      <c r="D3" s="11"/>
      <c r="E3" s="9"/>
      <c r="F3" s="9"/>
      <c r="G3" s="12" t="s">
        <v>82</v>
      </c>
      <c r="H3" s="12"/>
      <c r="I3" s="12" t="s">
        <v>86</v>
      </c>
      <c r="J3" s="84"/>
      <c r="K3" s="84"/>
      <c r="L3" s="84"/>
      <c r="M3" s="14"/>
      <c r="N3" s="15"/>
      <c r="O3" s="15"/>
      <c r="P3" s="15"/>
      <c r="Q3" s="15"/>
      <c r="R3" s="15" t="s">
        <v>100</v>
      </c>
      <c r="S3" s="15" t="s">
        <v>102</v>
      </c>
      <c r="T3" s="15" t="s">
        <v>106</v>
      </c>
      <c r="U3" s="16" t="s">
        <v>105</v>
      </c>
      <c r="V3" s="15" t="s">
        <v>97</v>
      </c>
      <c r="W3" s="7"/>
      <c r="X3" s="7"/>
      <c r="Y3" s="37" t="s">
        <v>113</v>
      </c>
      <c r="AC3" s="15" t="s">
        <v>125</v>
      </c>
      <c r="AD3" s="15" t="s">
        <v>125</v>
      </c>
      <c r="AE3" s="15" t="s">
        <v>113</v>
      </c>
      <c r="AF3" s="15"/>
      <c r="AG3" s="15"/>
      <c r="AH3" s="15" t="s">
        <v>129</v>
      </c>
      <c r="AI3" s="15" t="s">
        <v>129</v>
      </c>
      <c r="AJ3" s="15" t="s">
        <v>129</v>
      </c>
      <c r="AK3" s="78" t="s">
        <v>129</v>
      </c>
      <c r="AL3" s="78" t="s">
        <v>129</v>
      </c>
      <c r="AM3" s="78" t="s">
        <v>129</v>
      </c>
      <c r="AN3" s="81"/>
      <c r="AO3" s="78" t="s">
        <v>129</v>
      </c>
      <c r="AP3" s="78" t="s">
        <v>137</v>
      </c>
      <c r="AQ3" s="78" t="s">
        <v>129</v>
      </c>
    </row>
    <row r="4" spans="1:43" ht="12.75">
      <c r="A4" s="17"/>
      <c r="B4" s="83"/>
      <c r="C4" s="10"/>
      <c r="D4" s="18" t="s">
        <v>108</v>
      </c>
      <c r="E4" s="12" t="s">
        <v>72</v>
      </c>
      <c r="F4" s="15" t="s">
        <v>63</v>
      </c>
      <c r="G4" s="12" t="s">
        <v>83</v>
      </c>
      <c r="H4" s="12" t="s">
        <v>84</v>
      </c>
      <c r="I4" s="12" t="s">
        <v>85</v>
      </c>
      <c r="J4" s="12" t="s">
        <v>84</v>
      </c>
      <c r="K4" s="13"/>
      <c r="L4" s="13" t="s">
        <v>89</v>
      </c>
      <c r="M4" s="14" t="s">
        <v>85</v>
      </c>
      <c r="N4" s="15" t="s">
        <v>84</v>
      </c>
      <c r="O4" s="15" t="s">
        <v>92</v>
      </c>
      <c r="P4" s="15" t="s">
        <v>96</v>
      </c>
      <c r="Q4" s="15" t="s">
        <v>99</v>
      </c>
      <c r="R4" s="15" t="s">
        <v>101</v>
      </c>
      <c r="S4" s="15" t="s">
        <v>103</v>
      </c>
      <c r="T4" s="15" t="s">
        <v>107</v>
      </c>
      <c r="U4" s="16" t="s">
        <v>104</v>
      </c>
      <c r="V4" s="15" t="s">
        <v>98</v>
      </c>
      <c r="W4" s="15" t="s">
        <v>91</v>
      </c>
      <c r="X4" s="15" t="s">
        <v>84</v>
      </c>
      <c r="Y4" s="37" t="s">
        <v>114</v>
      </c>
      <c r="Z4" s="15" t="s">
        <v>109</v>
      </c>
      <c r="AA4" s="15" t="s">
        <v>109</v>
      </c>
      <c r="AB4" s="15" t="s">
        <v>109</v>
      </c>
      <c r="AC4" s="15" t="s">
        <v>126</v>
      </c>
      <c r="AD4" s="15" t="s">
        <v>127</v>
      </c>
      <c r="AE4" s="15" t="s">
        <v>128</v>
      </c>
      <c r="AF4" s="15" t="s">
        <v>109</v>
      </c>
      <c r="AG4" s="15" t="s">
        <v>109</v>
      </c>
      <c r="AH4" s="15" t="s">
        <v>131</v>
      </c>
      <c r="AI4" s="15" t="s">
        <v>130</v>
      </c>
      <c r="AJ4" s="15" t="s">
        <v>130</v>
      </c>
      <c r="AK4" s="15" t="s">
        <v>131</v>
      </c>
      <c r="AL4" s="15" t="s">
        <v>130</v>
      </c>
      <c r="AM4" s="15" t="s">
        <v>130</v>
      </c>
      <c r="AN4" s="15" t="s">
        <v>109</v>
      </c>
      <c r="AO4" s="15" t="s">
        <v>131</v>
      </c>
      <c r="AP4" s="15" t="s">
        <v>138</v>
      </c>
      <c r="AQ4" s="15" t="s">
        <v>131</v>
      </c>
    </row>
    <row r="5" spans="1:43" ht="12.75">
      <c r="A5" s="19" t="s">
        <v>0</v>
      </c>
      <c r="B5" s="83"/>
      <c r="C5" s="10" t="s">
        <v>79</v>
      </c>
      <c r="D5" s="15" t="s">
        <v>147</v>
      </c>
      <c r="E5" s="15" t="s">
        <v>147</v>
      </c>
      <c r="F5" s="15" t="s">
        <v>147</v>
      </c>
      <c r="G5" s="15" t="s">
        <v>147</v>
      </c>
      <c r="H5" s="15" t="s">
        <v>147</v>
      </c>
      <c r="I5" s="15" t="s">
        <v>147</v>
      </c>
      <c r="J5" s="15" t="s">
        <v>147</v>
      </c>
      <c r="K5" s="15" t="s">
        <v>147</v>
      </c>
      <c r="L5" s="15" t="s">
        <v>147</v>
      </c>
      <c r="M5" s="15" t="s">
        <v>147</v>
      </c>
      <c r="N5" s="15" t="s">
        <v>147</v>
      </c>
      <c r="O5" s="15" t="s">
        <v>147</v>
      </c>
      <c r="P5" s="15" t="s">
        <v>147</v>
      </c>
      <c r="Q5" s="15" t="s">
        <v>147</v>
      </c>
      <c r="R5" s="15" t="s">
        <v>147</v>
      </c>
      <c r="S5" s="15" t="s">
        <v>147</v>
      </c>
      <c r="T5" s="15" t="s">
        <v>147</v>
      </c>
      <c r="U5" s="15" t="s">
        <v>147</v>
      </c>
      <c r="V5" s="15" t="s">
        <v>147</v>
      </c>
      <c r="W5" s="15" t="s">
        <v>147</v>
      </c>
      <c r="X5" s="15" t="s">
        <v>147</v>
      </c>
      <c r="Y5" s="15" t="s">
        <v>147</v>
      </c>
      <c r="Z5" s="15" t="s">
        <v>147</v>
      </c>
      <c r="AA5" s="15" t="s">
        <v>147</v>
      </c>
      <c r="AB5" s="15" t="s">
        <v>147</v>
      </c>
      <c r="AC5" s="15" t="s">
        <v>147</v>
      </c>
      <c r="AD5" s="15" t="s">
        <v>147</v>
      </c>
      <c r="AE5" s="15" t="s">
        <v>147</v>
      </c>
      <c r="AF5" s="15" t="s">
        <v>147</v>
      </c>
      <c r="AG5" s="15" t="s">
        <v>147</v>
      </c>
      <c r="AH5" s="15" t="s">
        <v>147</v>
      </c>
      <c r="AI5" s="15" t="s">
        <v>147</v>
      </c>
      <c r="AJ5" s="15" t="s">
        <v>147</v>
      </c>
      <c r="AK5" s="15" t="s">
        <v>147</v>
      </c>
      <c r="AL5" s="15" t="s">
        <v>147</v>
      </c>
      <c r="AM5" s="15" t="s">
        <v>147</v>
      </c>
      <c r="AN5" s="15" t="s">
        <v>147</v>
      </c>
      <c r="AO5" s="15" t="s">
        <v>135</v>
      </c>
      <c r="AP5" s="15" t="s">
        <v>133</v>
      </c>
      <c r="AQ5" s="15" t="s">
        <v>145</v>
      </c>
    </row>
    <row r="6" spans="1:43" ht="13.5" thickBot="1">
      <c r="A6" s="20" t="s">
        <v>1</v>
      </c>
      <c r="B6" s="83"/>
      <c r="C6" s="21" t="s">
        <v>51</v>
      </c>
      <c r="D6" s="22" t="s">
        <v>93</v>
      </c>
      <c r="E6" s="22" t="s">
        <v>93</v>
      </c>
      <c r="F6" s="22" t="s">
        <v>93</v>
      </c>
      <c r="G6" s="22" t="s">
        <v>93</v>
      </c>
      <c r="H6" s="22" t="s">
        <v>93</v>
      </c>
      <c r="I6" s="22" t="s">
        <v>93</v>
      </c>
      <c r="J6" s="22" t="s">
        <v>93</v>
      </c>
      <c r="K6" s="22" t="s">
        <v>93</v>
      </c>
      <c r="L6" s="22" t="s">
        <v>93</v>
      </c>
      <c r="M6" s="22" t="s">
        <v>93</v>
      </c>
      <c r="N6" s="22" t="s">
        <v>93</v>
      </c>
      <c r="O6" s="22" t="s">
        <v>93</v>
      </c>
      <c r="P6" s="22" t="s">
        <v>93</v>
      </c>
      <c r="Q6" s="22" t="s">
        <v>93</v>
      </c>
      <c r="R6" s="22" t="s">
        <v>93</v>
      </c>
      <c r="S6" s="22" t="s">
        <v>93</v>
      </c>
      <c r="T6" s="22" t="s">
        <v>93</v>
      </c>
      <c r="U6" s="22" t="s">
        <v>93</v>
      </c>
      <c r="V6" s="22" t="s">
        <v>93</v>
      </c>
      <c r="W6" s="22" t="s">
        <v>93</v>
      </c>
      <c r="X6" s="22" t="s">
        <v>93</v>
      </c>
      <c r="Y6" s="22" t="s">
        <v>93</v>
      </c>
      <c r="Z6" s="22" t="s">
        <v>93</v>
      </c>
      <c r="AA6" s="22" t="s">
        <v>93</v>
      </c>
      <c r="AB6" s="22" t="s">
        <v>93</v>
      </c>
      <c r="AC6" s="22" t="s">
        <v>93</v>
      </c>
      <c r="AD6" s="22" t="s">
        <v>93</v>
      </c>
      <c r="AE6" s="22" t="s">
        <v>93</v>
      </c>
      <c r="AF6" s="22" t="s">
        <v>93</v>
      </c>
      <c r="AG6" s="22" t="s">
        <v>93</v>
      </c>
      <c r="AH6" s="22" t="s">
        <v>93</v>
      </c>
      <c r="AI6" s="22" t="s">
        <v>93</v>
      </c>
      <c r="AJ6" s="22" t="s">
        <v>93</v>
      </c>
      <c r="AK6" s="22" t="s">
        <v>93</v>
      </c>
      <c r="AL6" s="22" t="s">
        <v>93</v>
      </c>
      <c r="AM6" s="22" t="s">
        <v>93</v>
      </c>
      <c r="AN6" s="22" t="s">
        <v>93</v>
      </c>
      <c r="AO6" s="37" t="s">
        <v>136</v>
      </c>
      <c r="AP6" s="37" t="s">
        <v>134</v>
      </c>
      <c r="AQ6" s="37" t="s">
        <v>146</v>
      </c>
    </row>
    <row r="7" spans="1:43" ht="12.75">
      <c r="A7" s="23" t="s">
        <v>28</v>
      </c>
      <c r="B7" s="24"/>
      <c r="C7" s="31" t="s">
        <v>111</v>
      </c>
      <c r="D7" s="25">
        <v>13612790</v>
      </c>
      <c r="E7" s="3">
        <v>16780047</v>
      </c>
      <c r="F7" s="3">
        <v>15813844</v>
      </c>
      <c r="G7" s="3">
        <v>13750821</v>
      </c>
      <c r="H7" s="3"/>
      <c r="I7" s="3">
        <f aca="true" t="shared" si="0" ref="I7:I52">SUM(G7:H7)</f>
        <v>13750821</v>
      </c>
      <c r="J7" s="4">
        <v>-581934</v>
      </c>
      <c r="K7" s="4"/>
      <c r="L7" s="4">
        <f aca="true" t="shared" si="1" ref="L7:L52">SUM(J7:K7)</f>
        <v>-581934</v>
      </c>
      <c r="M7" s="5">
        <f>L7+I7</f>
        <v>13168887</v>
      </c>
      <c r="N7" s="5">
        <v>13169128</v>
      </c>
      <c r="O7" s="5">
        <v>13031114</v>
      </c>
      <c r="P7" s="5">
        <v>13131114</v>
      </c>
      <c r="Q7" s="5">
        <v>13100000</v>
      </c>
      <c r="R7" s="5">
        <v>13165557</v>
      </c>
      <c r="S7" s="32">
        <v>0.01781</v>
      </c>
      <c r="T7" s="5">
        <f>-S7*R7</f>
        <v>-234478.57017</v>
      </c>
      <c r="U7" s="5">
        <f>R7+T7</f>
        <v>12931078.42983</v>
      </c>
      <c r="V7" s="5">
        <f aca="true" t="shared" si="2" ref="V7:V40">U7-M7</f>
        <v>-237808.5701700002</v>
      </c>
      <c r="W7" s="33">
        <v>12767009</v>
      </c>
      <c r="X7" s="38">
        <v>12767009</v>
      </c>
      <c r="Y7" s="38">
        <f aca="true" t="shared" si="3" ref="Y7:Y52">(X7-W7)</f>
        <v>0</v>
      </c>
      <c r="Z7" s="38">
        <v>12767009</v>
      </c>
      <c r="AA7" s="38">
        <v>12767009</v>
      </c>
      <c r="AB7" s="73">
        <v>12511669</v>
      </c>
      <c r="AC7" s="56"/>
      <c r="AD7" s="56"/>
      <c r="AE7" s="56"/>
      <c r="AF7" s="73">
        <v>12511669</v>
      </c>
      <c r="AG7" s="73">
        <v>12767009</v>
      </c>
      <c r="AH7" s="38">
        <f aca="true" t="shared" si="4" ref="AH7:AH13">AB7-W7</f>
        <v>-255340</v>
      </c>
      <c r="AI7" s="38">
        <f>AB7-X7</f>
        <v>-255340</v>
      </c>
      <c r="AJ7" s="38">
        <f>AB7-AA7</f>
        <v>-255340</v>
      </c>
      <c r="AK7" s="73">
        <f aca="true" t="shared" si="5" ref="AK7:AK13">AF7-W7</f>
        <v>-255340</v>
      </c>
      <c r="AL7" s="73">
        <f>AF7-X7</f>
        <v>-255340</v>
      </c>
      <c r="AM7" s="73">
        <f aca="true" t="shared" si="6" ref="AM7:AM53">AF7-AA7</f>
        <v>-255340</v>
      </c>
      <c r="AN7" s="38">
        <v>12767009</v>
      </c>
      <c r="AO7" s="73" t="e">
        <f>AG7-W7-#REF!</f>
        <v>#REF!</v>
      </c>
      <c r="AP7" s="73">
        <f>AG7-X7</f>
        <v>0</v>
      </c>
      <c r="AQ7" s="73" t="e">
        <f>AN7-W7-#REF!</f>
        <v>#REF!</v>
      </c>
    </row>
    <row r="8" spans="1:43" ht="12.75">
      <c r="A8" s="26" t="s">
        <v>15</v>
      </c>
      <c r="B8" s="26"/>
      <c r="C8" s="26" t="s">
        <v>87</v>
      </c>
      <c r="D8" s="28">
        <v>20615313</v>
      </c>
      <c r="E8" s="2">
        <v>21615313</v>
      </c>
      <c r="F8" s="2">
        <v>19345224</v>
      </c>
      <c r="G8" s="2">
        <v>18491758</v>
      </c>
      <c r="H8" s="2"/>
      <c r="I8" s="2">
        <f t="shared" si="0"/>
        <v>18491758</v>
      </c>
      <c r="J8" s="1"/>
      <c r="K8" s="1"/>
      <c r="L8" s="1">
        <f t="shared" si="1"/>
        <v>0</v>
      </c>
      <c r="M8" s="6">
        <f aca="true" t="shared" si="7" ref="M8:M52">L8+I8</f>
        <v>18491758</v>
      </c>
      <c r="N8" s="6">
        <f>M8+J8</f>
        <v>18491758</v>
      </c>
      <c r="O8" s="6">
        <v>17642582</v>
      </c>
      <c r="P8" s="6">
        <v>17642582</v>
      </c>
      <c r="Q8" s="5">
        <v>17642582</v>
      </c>
      <c r="R8" s="5">
        <v>17642582</v>
      </c>
      <c r="S8" s="34">
        <v>0</v>
      </c>
      <c r="T8" s="5">
        <f>-S8*R8</f>
        <v>0</v>
      </c>
      <c r="U8" s="5">
        <f>R8+T8</f>
        <v>17642582</v>
      </c>
      <c r="V8" s="5">
        <f t="shared" si="2"/>
        <v>-849176</v>
      </c>
      <c r="W8" s="35">
        <v>17642582</v>
      </c>
      <c r="X8" s="39">
        <v>17642582</v>
      </c>
      <c r="Y8" s="39">
        <f t="shared" si="3"/>
        <v>0</v>
      </c>
      <c r="Z8" s="39">
        <v>16142582</v>
      </c>
      <c r="AA8" s="39">
        <v>17642582</v>
      </c>
      <c r="AB8" s="74">
        <v>16999730</v>
      </c>
      <c r="AC8" s="57">
        <f>AA8-Z8</f>
        <v>1500000</v>
      </c>
      <c r="AD8" s="57"/>
      <c r="AE8" s="57"/>
      <c r="AF8" s="79">
        <v>17642582</v>
      </c>
      <c r="AG8" s="79">
        <v>17642582</v>
      </c>
      <c r="AH8" s="39">
        <f t="shared" si="4"/>
        <v>-642852</v>
      </c>
      <c r="AI8" s="39">
        <f aca="true" t="shared" si="8" ref="AI8:AI53">AB8-X8</f>
        <v>-642852</v>
      </c>
      <c r="AJ8" s="39">
        <f aca="true" t="shared" si="9" ref="AJ8:AJ53">AB8-AA8</f>
        <v>-642852</v>
      </c>
      <c r="AK8" s="74">
        <f t="shared" si="5"/>
        <v>0</v>
      </c>
      <c r="AL8" s="74">
        <f aca="true" t="shared" si="10" ref="AL8:AL53">AF8-X8</f>
        <v>0</v>
      </c>
      <c r="AM8" s="74">
        <f t="shared" si="6"/>
        <v>0</v>
      </c>
      <c r="AN8" s="39">
        <v>17642582</v>
      </c>
      <c r="AO8" s="74" t="e">
        <f>AG8-W8-#REF!</f>
        <v>#REF!</v>
      </c>
      <c r="AP8" s="74">
        <f aca="true" t="shared" si="11" ref="AP8:AP53">AG8-X8</f>
        <v>0</v>
      </c>
      <c r="AQ8" s="74" t="e">
        <f>AN8-W8-#REF!</f>
        <v>#REF!</v>
      </c>
    </row>
    <row r="9" spans="1:43" ht="12.75">
      <c r="A9" s="27" t="s">
        <v>66</v>
      </c>
      <c r="B9" s="29"/>
      <c r="C9" s="26" t="s">
        <v>116</v>
      </c>
      <c r="D9" s="2">
        <v>0</v>
      </c>
      <c r="E9" s="2">
        <v>1450000</v>
      </c>
      <c r="F9" s="2">
        <v>1192800</v>
      </c>
      <c r="G9" s="2">
        <v>0</v>
      </c>
      <c r="H9" s="2"/>
      <c r="I9" s="2">
        <f t="shared" si="0"/>
        <v>0</v>
      </c>
      <c r="J9" s="1"/>
      <c r="K9" s="1"/>
      <c r="L9" s="1">
        <f t="shared" si="1"/>
        <v>0</v>
      </c>
      <c r="M9" s="6">
        <f t="shared" si="7"/>
        <v>0</v>
      </c>
      <c r="N9" s="6">
        <f>M9+J9</f>
        <v>0</v>
      </c>
      <c r="O9" s="6">
        <v>800000</v>
      </c>
      <c r="P9" s="6">
        <v>800000</v>
      </c>
      <c r="Q9" s="5">
        <v>0</v>
      </c>
      <c r="R9" s="5">
        <v>800000</v>
      </c>
      <c r="S9" s="34">
        <v>0.5</v>
      </c>
      <c r="T9" s="5">
        <f aca="true" t="shared" si="12" ref="T9:T51">-S9*R9</f>
        <v>-400000</v>
      </c>
      <c r="U9" s="5">
        <f aca="true" t="shared" si="13" ref="U9:U51">R9+T9</f>
        <v>400000</v>
      </c>
      <c r="V9" s="5">
        <f t="shared" si="2"/>
        <v>400000</v>
      </c>
      <c r="W9" s="35">
        <v>400000</v>
      </c>
      <c r="X9" s="40">
        <v>0</v>
      </c>
      <c r="Y9" s="40">
        <f t="shared" si="3"/>
        <v>-400000</v>
      </c>
      <c r="Z9" s="40">
        <v>400000</v>
      </c>
      <c r="AA9" s="40">
        <v>400000</v>
      </c>
      <c r="AB9" s="75">
        <v>392000</v>
      </c>
      <c r="AC9" s="58"/>
      <c r="AD9" s="58"/>
      <c r="AE9" s="58">
        <f aca="true" t="shared" si="14" ref="AE9:AE53">AA9-X9</f>
        <v>400000</v>
      </c>
      <c r="AF9" s="75">
        <v>392000</v>
      </c>
      <c r="AG9" s="75">
        <v>400000</v>
      </c>
      <c r="AH9" s="40">
        <f t="shared" si="4"/>
        <v>-8000</v>
      </c>
      <c r="AI9" s="40">
        <f t="shared" si="8"/>
        <v>392000</v>
      </c>
      <c r="AJ9" s="40">
        <f t="shared" si="9"/>
        <v>-8000</v>
      </c>
      <c r="AK9" s="75">
        <f t="shared" si="5"/>
        <v>-8000</v>
      </c>
      <c r="AL9" s="75">
        <f t="shared" si="10"/>
        <v>392000</v>
      </c>
      <c r="AM9" s="75">
        <f t="shared" si="6"/>
        <v>-8000</v>
      </c>
      <c r="AN9" s="40">
        <v>400000</v>
      </c>
      <c r="AO9" s="75" t="e">
        <f>AG9-W9-#REF!</f>
        <v>#REF!</v>
      </c>
      <c r="AP9" s="75">
        <f t="shared" si="11"/>
        <v>400000</v>
      </c>
      <c r="AQ9" s="75" t="e">
        <f>AN9-W9-#REF!</f>
        <v>#REF!</v>
      </c>
    </row>
    <row r="10" spans="1:43" ht="12.75">
      <c r="A10" s="27" t="s">
        <v>80</v>
      </c>
      <c r="B10" s="29"/>
      <c r="C10" s="26" t="s">
        <v>117</v>
      </c>
      <c r="D10" s="2">
        <v>0</v>
      </c>
      <c r="E10" s="2">
        <v>0</v>
      </c>
      <c r="F10" s="2">
        <v>0</v>
      </c>
      <c r="G10" s="2">
        <v>4175489</v>
      </c>
      <c r="H10" s="2"/>
      <c r="I10" s="2">
        <f t="shared" si="0"/>
        <v>4175489</v>
      </c>
      <c r="J10" s="1"/>
      <c r="K10" s="1"/>
      <c r="L10" s="1">
        <f t="shared" si="1"/>
        <v>0</v>
      </c>
      <c r="M10" s="6">
        <f t="shared" si="7"/>
        <v>4175489</v>
      </c>
      <c r="N10" s="6">
        <f>M10+J10</f>
        <v>4175489</v>
      </c>
      <c r="O10" s="6">
        <v>3097940</v>
      </c>
      <c r="P10" s="5">
        <v>2347940</v>
      </c>
      <c r="Q10" s="5">
        <v>4075489</v>
      </c>
      <c r="R10" s="5">
        <v>3275489</v>
      </c>
      <c r="S10" s="32">
        <v>0.03894</v>
      </c>
      <c r="T10" s="5">
        <f t="shared" si="12"/>
        <v>-127547.54166</v>
      </c>
      <c r="U10" s="5">
        <f t="shared" si="13"/>
        <v>3147941.45834</v>
      </c>
      <c r="V10" s="5">
        <f t="shared" si="2"/>
        <v>-1027547.5416600001</v>
      </c>
      <c r="W10" s="35">
        <v>3147940</v>
      </c>
      <c r="X10" s="40">
        <v>3947940</v>
      </c>
      <c r="Y10" s="40">
        <f t="shared" si="3"/>
        <v>800000</v>
      </c>
      <c r="Z10" s="40">
        <v>3147940</v>
      </c>
      <c r="AA10" s="40">
        <v>3147940</v>
      </c>
      <c r="AB10" s="75">
        <v>3084981</v>
      </c>
      <c r="AC10" s="58"/>
      <c r="AD10" s="58"/>
      <c r="AE10" s="58">
        <f t="shared" si="14"/>
        <v>-800000</v>
      </c>
      <c r="AF10" s="75">
        <v>3084981</v>
      </c>
      <c r="AG10" s="75">
        <v>3147940</v>
      </c>
      <c r="AH10" s="40">
        <f t="shared" si="4"/>
        <v>-62959</v>
      </c>
      <c r="AI10" s="40">
        <f>AB10-X10</f>
        <v>-862959</v>
      </c>
      <c r="AJ10" s="40">
        <f t="shared" si="9"/>
        <v>-62959</v>
      </c>
      <c r="AK10" s="75">
        <f t="shared" si="5"/>
        <v>-62959</v>
      </c>
      <c r="AL10" s="75">
        <f t="shared" si="10"/>
        <v>-862959</v>
      </c>
      <c r="AM10" s="75">
        <f t="shared" si="6"/>
        <v>-62959</v>
      </c>
      <c r="AN10" s="40">
        <v>3147940</v>
      </c>
      <c r="AO10" s="75" t="e">
        <f>AG10-W10-#REF!</f>
        <v>#REF!</v>
      </c>
      <c r="AP10" s="75">
        <f t="shared" si="11"/>
        <v>-800000</v>
      </c>
      <c r="AQ10" s="75" t="e">
        <f>AN10-W10-#REF!</f>
        <v>#REF!</v>
      </c>
    </row>
    <row r="11" spans="1:43" ht="12.75">
      <c r="A11" s="27" t="s">
        <v>40</v>
      </c>
      <c r="B11" s="29"/>
      <c r="C11" s="26" t="s">
        <v>65</v>
      </c>
      <c r="D11" s="2">
        <v>845881</v>
      </c>
      <c r="E11" s="2">
        <v>595881</v>
      </c>
      <c r="F11" s="2">
        <v>106250</v>
      </c>
      <c r="G11" s="2">
        <v>0</v>
      </c>
      <c r="H11" s="2"/>
      <c r="I11" s="2">
        <f t="shared" si="0"/>
        <v>0</v>
      </c>
      <c r="J11" s="1"/>
      <c r="K11" s="1"/>
      <c r="L11" s="1">
        <f t="shared" si="1"/>
        <v>0</v>
      </c>
      <c r="M11" s="6">
        <f t="shared" si="7"/>
        <v>0</v>
      </c>
      <c r="N11" s="6">
        <f>M11+J11</f>
        <v>0</v>
      </c>
      <c r="O11" s="6">
        <v>0</v>
      </c>
      <c r="P11" s="5">
        <v>0</v>
      </c>
      <c r="Q11" s="5">
        <v>0</v>
      </c>
      <c r="R11" s="5">
        <v>0</v>
      </c>
      <c r="S11" s="5"/>
      <c r="T11" s="5">
        <f t="shared" si="12"/>
        <v>0</v>
      </c>
      <c r="U11" s="5">
        <f t="shared" si="13"/>
        <v>0</v>
      </c>
      <c r="V11" s="5">
        <f t="shared" si="2"/>
        <v>0</v>
      </c>
      <c r="W11" s="35">
        <v>0</v>
      </c>
      <c r="X11" s="40"/>
      <c r="Y11" s="40">
        <f t="shared" si="3"/>
        <v>0</v>
      </c>
      <c r="Z11" s="40"/>
      <c r="AA11" s="40"/>
      <c r="AB11" s="75"/>
      <c r="AC11" s="58"/>
      <c r="AD11" s="58"/>
      <c r="AE11" s="58">
        <f t="shared" si="14"/>
        <v>0</v>
      </c>
      <c r="AF11" s="75"/>
      <c r="AG11" s="75"/>
      <c r="AH11" s="40">
        <f t="shared" si="4"/>
        <v>0</v>
      </c>
      <c r="AI11" s="40">
        <f t="shared" si="8"/>
        <v>0</v>
      </c>
      <c r="AJ11" s="40">
        <f t="shared" si="9"/>
        <v>0</v>
      </c>
      <c r="AK11" s="75">
        <f t="shared" si="5"/>
        <v>0</v>
      </c>
      <c r="AL11" s="75">
        <f t="shared" si="10"/>
        <v>0</v>
      </c>
      <c r="AM11" s="75">
        <f t="shared" si="6"/>
        <v>0</v>
      </c>
      <c r="AN11" s="40">
        <v>0</v>
      </c>
      <c r="AO11" s="75" t="e">
        <f>AG11-W11-#REF!</f>
        <v>#REF!</v>
      </c>
      <c r="AP11" s="75">
        <f t="shared" si="11"/>
        <v>0</v>
      </c>
      <c r="AQ11" s="75" t="e">
        <f>AN11-W11-#REF!</f>
        <v>#REF!</v>
      </c>
    </row>
    <row r="12" spans="1:43" ht="12.75">
      <c r="A12" s="27" t="s">
        <v>35</v>
      </c>
      <c r="B12" s="29"/>
      <c r="C12" s="26" t="s">
        <v>34</v>
      </c>
      <c r="D12" s="28">
        <v>1300000</v>
      </c>
      <c r="E12" s="2">
        <v>1300000</v>
      </c>
      <c r="F12" s="2">
        <v>916083</v>
      </c>
      <c r="G12" s="2">
        <v>209356</v>
      </c>
      <c r="H12" s="2"/>
      <c r="I12" s="2">
        <f t="shared" si="0"/>
        <v>209356</v>
      </c>
      <c r="J12" s="1">
        <v>-188361</v>
      </c>
      <c r="K12" s="1"/>
      <c r="L12" s="1">
        <f t="shared" si="1"/>
        <v>-188361</v>
      </c>
      <c r="M12" s="6">
        <f>L12+I12</f>
        <v>20995</v>
      </c>
      <c r="N12" s="6"/>
      <c r="O12" s="6">
        <v>0</v>
      </c>
      <c r="P12" s="5">
        <v>0</v>
      </c>
      <c r="Q12" s="5">
        <v>0</v>
      </c>
      <c r="R12" s="5">
        <v>0</v>
      </c>
      <c r="S12" s="34">
        <v>0</v>
      </c>
      <c r="T12" s="5">
        <f t="shared" si="12"/>
        <v>0</v>
      </c>
      <c r="U12" s="5">
        <f t="shared" si="13"/>
        <v>0</v>
      </c>
      <c r="V12" s="5">
        <f t="shared" si="2"/>
        <v>-20995</v>
      </c>
      <c r="W12" s="35">
        <v>0</v>
      </c>
      <c r="X12" s="40"/>
      <c r="Y12" s="40">
        <f t="shared" si="3"/>
        <v>0</v>
      </c>
      <c r="Z12" s="40"/>
      <c r="AA12" s="40"/>
      <c r="AB12" s="75"/>
      <c r="AC12" s="58"/>
      <c r="AD12" s="58"/>
      <c r="AE12" s="58">
        <f t="shared" si="14"/>
        <v>0</v>
      </c>
      <c r="AF12" s="75"/>
      <c r="AG12" s="75"/>
      <c r="AH12" s="40">
        <f t="shared" si="4"/>
        <v>0</v>
      </c>
      <c r="AI12" s="40">
        <f t="shared" si="8"/>
        <v>0</v>
      </c>
      <c r="AJ12" s="40">
        <f t="shared" si="9"/>
        <v>0</v>
      </c>
      <c r="AK12" s="75">
        <f t="shared" si="5"/>
        <v>0</v>
      </c>
      <c r="AL12" s="75">
        <f t="shared" si="10"/>
        <v>0</v>
      </c>
      <c r="AM12" s="75">
        <f t="shared" si="6"/>
        <v>0</v>
      </c>
      <c r="AN12" s="40">
        <v>0</v>
      </c>
      <c r="AO12" s="75" t="e">
        <f>AG12-W12-#REF!</f>
        <v>#REF!</v>
      </c>
      <c r="AP12" s="75">
        <f t="shared" si="11"/>
        <v>0</v>
      </c>
      <c r="AQ12" s="75" t="e">
        <f>AN12-W12-#REF!</f>
        <v>#REF!</v>
      </c>
    </row>
    <row r="13" spans="1:43" ht="12.75">
      <c r="A13" s="27" t="s">
        <v>16</v>
      </c>
      <c r="B13" s="29"/>
      <c r="C13" s="26" t="s">
        <v>17</v>
      </c>
      <c r="D13" s="28">
        <v>2804566</v>
      </c>
      <c r="E13" s="2">
        <v>3119517</v>
      </c>
      <c r="F13" s="2">
        <v>1524984</v>
      </c>
      <c r="G13" s="2">
        <v>0</v>
      </c>
      <c r="H13" s="2"/>
      <c r="I13" s="2">
        <f t="shared" si="0"/>
        <v>0</v>
      </c>
      <c r="J13" s="1"/>
      <c r="K13" s="1"/>
      <c r="L13" s="1">
        <f t="shared" si="1"/>
        <v>0</v>
      </c>
      <c r="M13" s="6">
        <v>0</v>
      </c>
      <c r="N13" s="6">
        <f>M13+J13</f>
        <v>0</v>
      </c>
      <c r="O13" s="6">
        <v>450000</v>
      </c>
      <c r="P13" s="5">
        <v>450000</v>
      </c>
      <c r="Q13" s="5">
        <v>0</v>
      </c>
      <c r="R13" s="5">
        <v>450000</v>
      </c>
      <c r="S13" s="34">
        <v>1</v>
      </c>
      <c r="T13" s="5">
        <f t="shared" si="12"/>
        <v>-450000</v>
      </c>
      <c r="U13" s="5">
        <f t="shared" si="13"/>
        <v>0</v>
      </c>
      <c r="V13" s="5">
        <f t="shared" si="2"/>
        <v>0</v>
      </c>
      <c r="W13" s="35">
        <v>0</v>
      </c>
      <c r="X13" s="40"/>
      <c r="Y13" s="40">
        <f t="shared" si="3"/>
        <v>0</v>
      </c>
      <c r="Z13" s="40"/>
      <c r="AA13" s="40"/>
      <c r="AB13" s="75"/>
      <c r="AC13" s="58"/>
      <c r="AD13" s="58"/>
      <c r="AE13" s="58">
        <f>AA13-X13</f>
        <v>0</v>
      </c>
      <c r="AF13" s="75"/>
      <c r="AG13" s="75"/>
      <c r="AH13" s="40">
        <f t="shared" si="4"/>
        <v>0</v>
      </c>
      <c r="AI13" s="40">
        <f>AB13-X13</f>
        <v>0</v>
      </c>
      <c r="AJ13" s="40">
        <f>AB13-AA13</f>
        <v>0</v>
      </c>
      <c r="AK13" s="75">
        <f t="shared" si="5"/>
        <v>0</v>
      </c>
      <c r="AL13" s="75">
        <f>AF13-X13</f>
        <v>0</v>
      </c>
      <c r="AM13" s="75">
        <f>AF13-AA13</f>
        <v>0</v>
      </c>
      <c r="AN13" s="40">
        <v>0</v>
      </c>
      <c r="AO13" s="75" t="e">
        <f>AG13-W13-#REF!</f>
        <v>#REF!</v>
      </c>
      <c r="AP13" s="75">
        <f t="shared" si="11"/>
        <v>0</v>
      </c>
      <c r="AQ13" s="75" t="e">
        <f>AN13-W13-#REF!</f>
        <v>#REF!</v>
      </c>
    </row>
    <row r="14" spans="1:43" ht="12.75">
      <c r="A14" s="27" t="s">
        <v>18</v>
      </c>
      <c r="B14" s="29"/>
      <c r="C14" s="26" t="s">
        <v>139</v>
      </c>
      <c r="D14" s="28">
        <v>4129687</v>
      </c>
      <c r="E14" s="2">
        <v>4129687</v>
      </c>
      <c r="F14" s="2">
        <v>4092372</v>
      </c>
      <c r="G14" s="2">
        <v>2000000</v>
      </c>
      <c r="H14" s="2"/>
      <c r="I14" s="2">
        <f t="shared" si="0"/>
        <v>2000000</v>
      </c>
      <c r="J14" s="1"/>
      <c r="K14" s="1"/>
      <c r="L14" s="1">
        <f t="shared" si="1"/>
        <v>0</v>
      </c>
      <c r="M14" s="6">
        <f t="shared" si="7"/>
        <v>2000000</v>
      </c>
      <c r="N14" s="6">
        <f>M14+J14</f>
        <v>2000000</v>
      </c>
      <c r="O14" s="6">
        <v>2000000</v>
      </c>
      <c r="P14" s="5">
        <v>2000000</v>
      </c>
      <c r="Q14" s="5">
        <v>2100000</v>
      </c>
      <c r="R14" s="5">
        <v>2050000</v>
      </c>
      <c r="S14" s="32">
        <v>0.02439</v>
      </c>
      <c r="T14" s="5">
        <v>-50000</v>
      </c>
      <c r="U14" s="5">
        <f t="shared" si="13"/>
        <v>2000000</v>
      </c>
      <c r="V14" s="5">
        <f t="shared" si="2"/>
        <v>0</v>
      </c>
      <c r="W14" s="35">
        <f>2000000*2</f>
        <v>4000000</v>
      </c>
      <c r="X14" s="40">
        <v>2000000</v>
      </c>
      <c r="Y14" s="40">
        <f t="shared" si="3"/>
        <v>-2000000</v>
      </c>
      <c r="Z14" s="40">
        <v>0</v>
      </c>
      <c r="AA14" s="40">
        <v>0</v>
      </c>
      <c r="AB14" s="75">
        <v>1200000</v>
      </c>
      <c r="AC14" s="58"/>
      <c r="AD14" s="58">
        <f>AA14-SUM(W14:W14)</f>
        <v>-4000000</v>
      </c>
      <c r="AE14" s="58">
        <f t="shared" si="14"/>
        <v>-2000000</v>
      </c>
      <c r="AF14" s="75">
        <v>1200000</v>
      </c>
      <c r="AG14" s="75">
        <v>750000</v>
      </c>
      <c r="AH14" s="40" t="e">
        <f>AB14-W14-#REF!</f>
        <v>#REF!</v>
      </c>
      <c r="AI14" s="40">
        <f>AB14-X14</f>
        <v>-800000</v>
      </c>
      <c r="AJ14" s="40">
        <f>AB14-AA14</f>
        <v>1200000</v>
      </c>
      <c r="AK14" s="75" t="e">
        <f>AF14-W14-#REF!</f>
        <v>#REF!</v>
      </c>
      <c r="AL14" s="75">
        <f t="shared" si="10"/>
        <v>-800000</v>
      </c>
      <c r="AM14" s="75">
        <f t="shared" si="6"/>
        <v>1200000</v>
      </c>
      <c r="AN14" s="40">
        <v>750000</v>
      </c>
      <c r="AO14" s="75" t="e">
        <f>AG14-W14-#REF!</f>
        <v>#REF!</v>
      </c>
      <c r="AP14" s="75">
        <f t="shared" si="11"/>
        <v>-1250000</v>
      </c>
      <c r="AQ14" s="75" t="e">
        <f>AN14-W14-#REF!</f>
        <v>#REF!</v>
      </c>
    </row>
    <row r="15" spans="1:43" ht="12.75">
      <c r="A15" s="27" t="s">
        <v>42</v>
      </c>
      <c r="B15" s="29"/>
      <c r="C15" s="26" t="s">
        <v>88</v>
      </c>
      <c r="D15" s="28">
        <v>470987</v>
      </c>
      <c r="E15" s="2">
        <v>470987</v>
      </c>
      <c r="F15" s="2">
        <v>447603</v>
      </c>
      <c r="G15" s="2">
        <v>397937</v>
      </c>
      <c r="H15" s="2"/>
      <c r="I15" s="2">
        <f t="shared" si="0"/>
        <v>397937</v>
      </c>
      <c r="J15" s="1"/>
      <c r="K15" s="1"/>
      <c r="L15" s="1">
        <f t="shared" si="1"/>
        <v>0</v>
      </c>
      <c r="M15" s="6">
        <f t="shared" si="7"/>
        <v>397937</v>
      </c>
      <c r="N15" s="6">
        <f>M15+J15</f>
        <v>397937</v>
      </c>
      <c r="O15" s="6">
        <v>361000</v>
      </c>
      <c r="P15" s="5">
        <v>397937</v>
      </c>
      <c r="Q15" s="5">
        <v>397937</v>
      </c>
      <c r="R15" s="5">
        <v>397937</v>
      </c>
      <c r="S15" s="32">
        <v>0.08293</v>
      </c>
      <c r="T15" s="5">
        <f t="shared" si="12"/>
        <v>-33000.91541</v>
      </c>
      <c r="U15" s="5">
        <f t="shared" si="13"/>
        <v>364936.08459</v>
      </c>
      <c r="V15" s="5">
        <f t="shared" si="2"/>
        <v>-33000.915410000016</v>
      </c>
      <c r="W15" s="35">
        <v>364937</v>
      </c>
      <c r="X15" s="40">
        <v>364937</v>
      </c>
      <c r="Y15" s="40">
        <f t="shared" si="3"/>
        <v>0</v>
      </c>
      <c r="Z15" s="40">
        <v>364937</v>
      </c>
      <c r="AA15" s="40">
        <v>364937</v>
      </c>
      <c r="AB15" s="75">
        <v>357638</v>
      </c>
      <c r="AC15" s="58"/>
      <c r="AD15" s="58"/>
      <c r="AE15" s="58"/>
      <c r="AF15" s="75">
        <v>357638</v>
      </c>
      <c r="AG15" s="75">
        <v>364937</v>
      </c>
      <c r="AH15" s="40">
        <f aca="true" t="shared" si="15" ref="AH15:AH53">AB15-W15</f>
        <v>-7299</v>
      </c>
      <c r="AI15" s="40">
        <f t="shared" si="8"/>
        <v>-7299</v>
      </c>
      <c r="AJ15" s="40">
        <f t="shared" si="9"/>
        <v>-7299</v>
      </c>
      <c r="AK15" s="75">
        <f aca="true" t="shared" si="16" ref="AK15:AK53">AF15-W15</f>
        <v>-7299</v>
      </c>
      <c r="AL15" s="75">
        <f t="shared" si="10"/>
        <v>-7299</v>
      </c>
      <c r="AM15" s="75">
        <f t="shared" si="6"/>
        <v>-7299</v>
      </c>
      <c r="AN15" s="40">
        <v>364937</v>
      </c>
      <c r="AO15" s="75" t="e">
        <f>AG15-W15-#REF!</f>
        <v>#REF!</v>
      </c>
      <c r="AP15" s="75">
        <f t="shared" si="11"/>
        <v>0</v>
      </c>
      <c r="AQ15" s="75" t="e">
        <f>AN15-W15-#REF!</f>
        <v>#REF!</v>
      </c>
    </row>
    <row r="16" spans="1:43" ht="12.75">
      <c r="A16" s="27" t="s">
        <v>3</v>
      </c>
      <c r="B16" s="29"/>
      <c r="C16" s="26" t="s">
        <v>64</v>
      </c>
      <c r="D16" s="28">
        <v>7645700</v>
      </c>
      <c r="E16" s="2">
        <v>7726719</v>
      </c>
      <c r="F16" s="2">
        <v>7681009</v>
      </c>
      <c r="G16" s="2">
        <v>7685712</v>
      </c>
      <c r="H16" s="2"/>
      <c r="I16" s="2">
        <f t="shared" si="0"/>
        <v>7685712</v>
      </c>
      <c r="J16" s="1">
        <v>-99326</v>
      </c>
      <c r="K16" s="1"/>
      <c r="L16" s="1">
        <f t="shared" si="1"/>
        <v>-99326</v>
      </c>
      <c r="M16" s="6">
        <f t="shared" si="7"/>
        <v>7586386</v>
      </c>
      <c r="N16" s="6">
        <v>8158206</v>
      </c>
      <c r="O16" s="6">
        <v>7475804</v>
      </c>
      <c r="P16" s="5">
        <v>7475804</v>
      </c>
      <c r="Q16" s="5">
        <v>7586386</v>
      </c>
      <c r="R16" s="5">
        <v>7586386</v>
      </c>
      <c r="S16" s="32">
        <v>0.01458</v>
      </c>
      <c r="T16" s="5">
        <f t="shared" si="12"/>
        <v>-110609.50787999999</v>
      </c>
      <c r="U16" s="5">
        <f t="shared" si="13"/>
        <v>7475776.49212</v>
      </c>
      <c r="V16" s="5">
        <f t="shared" si="2"/>
        <v>-110609.5078800004</v>
      </c>
      <c r="W16" s="35">
        <v>7475804</v>
      </c>
      <c r="X16" s="40">
        <v>7507038</v>
      </c>
      <c r="Y16" s="40">
        <f t="shared" si="3"/>
        <v>31234</v>
      </c>
      <c r="Z16" s="40">
        <v>7345373</v>
      </c>
      <c r="AA16" s="40">
        <v>7345373</v>
      </c>
      <c r="AB16" s="75">
        <v>7256897</v>
      </c>
      <c r="AC16" s="58"/>
      <c r="AD16" s="58">
        <f>AA16-SUM(W16:W16)</f>
        <v>-130431</v>
      </c>
      <c r="AE16" s="58">
        <f t="shared" si="14"/>
        <v>-161665</v>
      </c>
      <c r="AF16" s="75">
        <v>7256897</v>
      </c>
      <c r="AG16" s="75">
        <v>7345373</v>
      </c>
      <c r="AH16" s="40">
        <f t="shared" si="15"/>
        <v>-218907</v>
      </c>
      <c r="AI16" s="40">
        <f t="shared" si="8"/>
        <v>-250141</v>
      </c>
      <c r="AJ16" s="40">
        <f t="shared" si="9"/>
        <v>-88476</v>
      </c>
      <c r="AK16" s="75">
        <f t="shared" si="16"/>
        <v>-218907</v>
      </c>
      <c r="AL16" s="75">
        <f t="shared" si="10"/>
        <v>-250141</v>
      </c>
      <c r="AM16" s="75">
        <f t="shared" si="6"/>
        <v>-88476</v>
      </c>
      <c r="AN16" s="40">
        <v>7345373</v>
      </c>
      <c r="AO16" s="75" t="e">
        <f>AG16-W16-#REF!</f>
        <v>#REF!</v>
      </c>
      <c r="AP16" s="75">
        <f t="shared" si="11"/>
        <v>-161665</v>
      </c>
      <c r="AQ16" s="75" t="e">
        <f>AN16-W16-#REF!</f>
        <v>#REF!</v>
      </c>
    </row>
    <row r="17" spans="1:43" ht="12.75">
      <c r="A17" s="27" t="s">
        <v>19</v>
      </c>
      <c r="B17" s="29"/>
      <c r="C17" s="26" t="s">
        <v>44</v>
      </c>
      <c r="D17" s="28">
        <v>33802216</v>
      </c>
      <c r="E17" s="2">
        <v>33802216</v>
      </c>
      <c r="F17" s="2">
        <v>30802216</v>
      </c>
      <c r="G17" s="2">
        <f>25748947+200000</f>
        <v>25948947</v>
      </c>
      <c r="H17" s="2"/>
      <c r="I17" s="2">
        <f t="shared" si="0"/>
        <v>25948947</v>
      </c>
      <c r="J17" s="1"/>
      <c r="K17" s="1"/>
      <c r="L17" s="1">
        <f t="shared" si="1"/>
        <v>0</v>
      </c>
      <c r="M17" s="6">
        <f t="shared" si="7"/>
        <v>25948947</v>
      </c>
      <c r="N17" s="6">
        <f>M17+J17</f>
        <v>25948947</v>
      </c>
      <c r="O17" s="6">
        <v>25972317</v>
      </c>
      <c r="P17" s="5">
        <v>25972317</v>
      </c>
      <c r="Q17" s="5">
        <v>19273317</v>
      </c>
      <c r="R17" s="5">
        <v>25948947</v>
      </c>
      <c r="S17" s="32">
        <v>0.11561</v>
      </c>
      <c r="T17" s="5">
        <f t="shared" si="12"/>
        <v>-2999957.76267</v>
      </c>
      <c r="U17" s="5">
        <f t="shared" si="13"/>
        <v>22948989.23733</v>
      </c>
      <c r="V17" s="5">
        <f t="shared" si="2"/>
        <v>-2999957.762669999</v>
      </c>
      <c r="W17" s="35">
        <v>22948947</v>
      </c>
      <c r="X17" s="40">
        <v>22948947</v>
      </c>
      <c r="Y17" s="40">
        <f t="shared" si="3"/>
        <v>0</v>
      </c>
      <c r="Z17" s="40">
        <v>22948947</v>
      </c>
      <c r="AA17" s="40">
        <v>22948947</v>
      </c>
      <c r="AB17" s="75">
        <v>20948947</v>
      </c>
      <c r="AC17" s="58"/>
      <c r="AD17" s="58"/>
      <c r="AE17" s="58"/>
      <c r="AF17" s="75">
        <v>20948947</v>
      </c>
      <c r="AG17" s="75">
        <v>22948947</v>
      </c>
      <c r="AH17" s="40">
        <f t="shared" si="15"/>
        <v>-2000000</v>
      </c>
      <c r="AI17" s="40">
        <f t="shared" si="8"/>
        <v>-2000000</v>
      </c>
      <c r="AJ17" s="40">
        <f t="shared" si="9"/>
        <v>-2000000</v>
      </c>
      <c r="AK17" s="75">
        <f t="shared" si="16"/>
        <v>-2000000</v>
      </c>
      <c r="AL17" s="75">
        <f t="shared" si="10"/>
        <v>-2000000</v>
      </c>
      <c r="AM17" s="75">
        <f t="shared" si="6"/>
        <v>-2000000</v>
      </c>
      <c r="AN17" s="40">
        <v>22948947</v>
      </c>
      <c r="AO17" s="75" t="e">
        <f>AG17-W17-#REF!</f>
        <v>#REF!</v>
      </c>
      <c r="AP17" s="75">
        <f t="shared" si="11"/>
        <v>0</v>
      </c>
      <c r="AQ17" s="75" t="e">
        <f>AN17-W17-#REF!</f>
        <v>#REF!</v>
      </c>
    </row>
    <row r="18" spans="1:43" ht="12.75">
      <c r="A18" s="27" t="s">
        <v>20</v>
      </c>
      <c r="B18" s="29"/>
      <c r="C18" s="26" t="s">
        <v>45</v>
      </c>
      <c r="D18" s="28">
        <v>3540000</v>
      </c>
      <c r="E18" s="2">
        <v>3740000</v>
      </c>
      <c r="F18" s="2">
        <v>3236158</v>
      </c>
      <c r="G18" s="2">
        <v>0</v>
      </c>
      <c r="H18" s="2"/>
      <c r="I18" s="2">
        <f>SUM(G18:H18)</f>
        <v>0</v>
      </c>
      <c r="J18" s="1"/>
      <c r="K18" s="1"/>
      <c r="L18" s="1">
        <f>SUM(J18:K18)</f>
        <v>0</v>
      </c>
      <c r="M18" s="6">
        <f>L18+I18</f>
        <v>0</v>
      </c>
      <c r="N18" s="6">
        <v>0</v>
      </c>
      <c r="O18" s="6">
        <v>0</v>
      </c>
      <c r="P18" s="5">
        <v>0</v>
      </c>
      <c r="Q18" s="5">
        <v>0</v>
      </c>
      <c r="R18" s="5">
        <v>0</v>
      </c>
      <c r="S18" s="32"/>
      <c r="T18" s="5">
        <f>-S18*R18</f>
        <v>0</v>
      </c>
      <c r="U18" s="5">
        <f>R18+T18</f>
        <v>0</v>
      </c>
      <c r="V18" s="5">
        <f t="shared" si="2"/>
        <v>0</v>
      </c>
      <c r="W18" s="35"/>
      <c r="X18" s="40"/>
      <c r="Y18" s="40">
        <f t="shared" si="3"/>
        <v>0</v>
      </c>
      <c r="Z18" s="40"/>
      <c r="AA18" s="40"/>
      <c r="AB18" s="75"/>
      <c r="AC18" s="58"/>
      <c r="AD18" s="58"/>
      <c r="AE18" s="58">
        <f t="shared" si="14"/>
        <v>0</v>
      </c>
      <c r="AF18" s="75"/>
      <c r="AG18" s="75"/>
      <c r="AH18" s="40">
        <f t="shared" si="15"/>
        <v>0</v>
      </c>
      <c r="AI18" s="40">
        <f t="shared" si="8"/>
        <v>0</v>
      </c>
      <c r="AJ18" s="40">
        <f t="shared" si="9"/>
        <v>0</v>
      </c>
      <c r="AK18" s="75">
        <f t="shared" si="16"/>
        <v>0</v>
      </c>
      <c r="AL18" s="75">
        <f t="shared" si="10"/>
        <v>0</v>
      </c>
      <c r="AM18" s="75">
        <f t="shared" si="6"/>
        <v>0</v>
      </c>
      <c r="AN18" s="40"/>
      <c r="AO18" s="75" t="e">
        <f>AG18-W18-#REF!</f>
        <v>#REF!</v>
      </c>
      <c r="AP18" s="75">
        <f t="shared" si="11"/>
        <v>0</v>
      </c>
      <c r="AQ18" s="75" t="e">
        <f>AN18-W18-#REF!</f>
        <v>#REF!</v>
      </c>
    </row>
    <row r="19" spans="1:43" ht="12.75">
      <c r="A19" s="27" t="s">
        <v>21</v>
      </c>
      <c r="B19" s="29"/>
      <c r="C19" s="26" t="s">
        <v>118</v>
      </c>
      <c r="D19" s="28">
        <v>2900000</v>
      </c>
      <c r="E19" s="2">
        <v>2900000</v>
      </c>
      <c r="F19" s="2">
        <v>2235705</v>
      </c>
      <c r="G19" s="2">
        <v>0</v>
      </c>
      <c r="H19" s="2"/>
      <c r="I19" s="2">
        <f t="shared" si="0"/>
        <v>0</v>
      </c>
      <c r="J19" s="30"/>
      <c r="K19" s="1"/>
      <c r="L19" s="1">
        <f t="shared" si="1"/>
        <v>0</v>
      </c>
      <c r="M19" s="6">
        <f t="shared" si="7"/>
        <v>0</v>
      </c>
      <c r="N19" s="6">
        <v>0</v>
      </c>
      <c r="O19" s="6">
        <v>0</v>
      </c>
      <c r="P19" s="5">
        <v>750000</v>
      </c>
      <c r="Q19" s="5">
        <v>0</v>
      </c>
      <c r="R19" s="5">
        <v>750000</v>
      </c>
      <c r="S19" s="32">
        <v>0.46667</v>
      </c>
      <c r="T19" s="5">
        <f t="shared" si="12"/>
        <v>-350002.5</v>
      </c>
      <c r="U19" s="5">
        <f t="shared" si="13"/>
        <v>399997.5</v>
      </c>
      <c r="V19" s="5">
        <f t="shared" si="2"/>
        <v>399997.5</v>
      </c>
      <c r="W19" s="35">
        <v>400000</v>
      </c>
      <c r="X19" s="40">
        <v>0</v>
      </c>
      <c r="Y19" s="40">
        <f t="shared" si="3"/>
        <v>-400000</v>
      </c>
      <c r="Z19" s="40">
        <v>400000</v>
      </c>
      <c r="AA19" s="40">
        <v>400000</v>
      </c>
      <c r="AB19" s="75">
        <v>392000</v>
      </c>
      <c r="AC19" s="58"/>
      <c r="AD19" s="58"/>
      <c r="AE19" s="58">
        <f t="shared" si="14"/>
        <v>400000</v>
      </c>
      <c r="AF19" s="75">
        <v>392000</v>
      </c>
      <c r="AG19" s="75">
        <v>400000</v>
      </c>
      <c r="AH19" s="40">
        <f t="shared" si="15"/>
        <v>-8000</v>
      </c>
      <c r="AI19" s="40">
        <f t="shared" si="8"/>
        <v>392000</v>
      </c>
      <c r="AJ19" s="40">
        <f t="shared" si="9"/>
        <v>-8000</v>
      </c>
      <c r="AK19" s="75">
        <f t="shared" si="16"/>
        <v>-8000</v>
      </c>
      <c r="AL19" s="75">
        <f t="shared" si="10"/>
        <v>392000</v>
      </c>
      <c r="AM19" s="75">
        <f t="shared" si="6"/>
        <v>-8000</v>
      </c>
      <c r="AN19" s="40">
        <v>400000</v>
      </c>
      <c r="AO19" s="75" t="e">
        <f>AG19-W19-#REF!</f>
        <v>#REF!</v>
      </c>
      <c r="AP19" s="75">
        <f t="shared" si="11"/>
        <v>400000</v>
      </c>
      <c r="AQ19" s="75" t="e">
        <f>AN19-W19-#REF!</f>
        <v>#REF!</v>
      </c>
    </row>
    <row r="20" spans="1:43" ht="12.75">
      <c r="A20" s="27" t="s">
        <v>22</v>
      </c>
      <c r="B20" s="29"/>
      <c r="C20" s="26" t="s">
        <v>23</v>
      </c>
      <c r="D20" s="28">
        <v>30101348</v>
      </c>
      <c r="E20" s="2">
        <v>31176348</v>
      </c>
      <c r="F20" s="2">
        <v>29972208</v>
      </c>
      <c r="G20" s="2">
        <v>28085096</v>
      </c>
      <c r="H20" s="2"/>
      <c r="I20" s="2">
        <f t="shared" si="0"/>
        <v>28085096</v>
      </c>
      <c r="J20" s="1"/>
      <c r="K20" s="1"/>
      <c r="L20" s="1">
        <f t="shared" si="1"/>
        <v>0</v>
      </c>
      <c r="M20" s="6">
        <f t="shared" si="7"/>
        <v>28085096</v>
      </c>
      <c r="N20" s="6">
        <v>27957357</v>
      </c>
      <c r="O20" s="6">
        <v>27956636</v>
      </c>
      <c r="P20" s="6">
        <v>27956636</v>
      </c>
      <c r="Q20" s="5">
        <v>27957357</v>
      </c>
      <c r="R20" s="5">
        <v>27952108</v>
      </c>
      <c r="S20" s="32">
        <v>0.00894</v>
      </c>
      <c r="T20" s="5">
        <f t="shared" si="12"/>
        <v>-249891.84552</v>
      </c>
      <c r="U20" s="5">
        <f t="shared" si="13"/>
        <v>27702216.15448</v>
      </c>
      <c r="V20" s="5">
        <f t="shared" si="2"/>
        <v>-382879.8455200009</v>
      </c>
      <c r="W20" s="35">
        <v>27702108</v>
      </c>
      <c r="X20" s="40">
        <v>27702115</v>
      </c>
      <c r="Y20" s="40">
        <f t="shared" si="3"/>
        <v>7</v>
      </c>
      <c r="Z20" s="40">
        <v>27702108</v>
      </c>
      <c r="AA20" s="40">
        <v>27702108</v>
      </c>
      <c r="AB20" s="75">
        <v>27702108</v>
      </c>
      <c r="AC20" s="58"/>
      <c r="AD20" s="58"/>
      <c r="AE20" s="58">
        <f t="shared" si="14"/>
        <v>-7</v>
      </c>
      <c r="AF20" s="75">
        <v>27702108</v>
      </c>
      <c r="AG20" s="75">
        <v>27702108</v>
      </c>
      <c r="AH20" s="40">
        <f t="shared" si="15"/>
        <v>0</v>
      </c>
      <c r="AI20" s="40">
        <f t="shared" si="8"/>
        <v>-7</v>
      </c>
      <c r="AJ20" s="40">
        <f t="shared" si="9"/>
        <v>0</v>
      </c>
      <c r="AK20" s="75">
        <f t="shared" si="16"/>
        <v>0</v>
      </c>
      <c r="AL20" s="75">
        <f t="shared" si="10"/>
        <v>-7</v>
      </c>
      <c r="AM20" s="75">
        <f t="shared" si="6"/>
        <v>0</v>
      </c>
      <c r="AN20" s="40">
        <v>27702108</v>
      </c>
      <c r="AO20" s="75" t="e">
        <f>AG20-W20-#REF!</f>
        <v>#REF!</v>
      </c>
      <c r="AP20" s="75">
        <f t="shared" si="11"/>
        <v>-7</v>
      </c>
      <c r="AQ20" s="75" t="e">
        <f>AN20-W20-#REF!</f>
        <v>#REF!</v>
      </c>
    </row>
    <row r="21" spans="1:43" ht="12.75">
      <c r="A21" s="27" t="s">
        <v>4</v>
      </c>
      <c r="B21" s="29"/>
      <c r="C21" s="26" t="s">
        <v>74</v>
      </c>
      <c r="D21" s="28">
        <v>58300000</v>
      </c>
      <c r="E21" s="2">
        <v>61300000</v>
      </c>
      <c r="F21" s="2">
        <v>58357600</v>
      </c>
      <c r="G21" s="2">
        <v>40521840</v>
      </c>
      <c r="H21" s="2"/>
      <c r="I21" s="2">
        <f t="shared" si="0"/>
        <v>40521840</v>
      </c>
      <c r="J21" s="1"/>
      <c r="K21" s="1"/>
      <c r="L21" s="1">
        <f t="shared" si="1"/>
        <v>0</v>
      </c>
      <c r="M21" s="6">
        <f t="shared" si="7"/>
        <v>40521840</v>
      </c>
      <c r="N21" s="6">
        <f>M21+J21</f>
        <v>40521840</v>
      </c>
      <c r="O21" s="6">
        <v>42547932</v>
      </c>
      <c r="P21" s="6">
        <v>42547932</v>
      </c>
      <c r="Q21" s="5">
        <v>40521840</v>
      </c>
      <c r="R21" s="5">
        <v>44074024</v>
      </c>
      <c r="S21" s="32">
        <v>0.08061</v>
      </c>
      <c r="T21" s="5">
        <f t="shared" si="12"/>
        <v>-3552807.0746400002</v>
      </c>
      <c r="U21" s="5">
        <f t="shared" si="13"/>
        <v>40521216.92536</v>
      </c>
      <c r="V21" s="5">
        <f t="shared" si="2"/>
        <v>-623.0746399983764</v>
      </c>
      <c r="W21" s="35">
        <v>40521000</v>
      </c>
      <c r="X21" s="40">
        <v>40521000</v>
      </c>
      <c r="Y21" s="40">
        <f t="shared" si="3"/>
        <v>0</v>
      </c>
      <c r="Z21" s="40">
        <v>40521000</v>
      </c>
      <c r="AA21" s="40">
        <v>40521000</v>
      </c>
      <c r="AB21" s="75">
        <v>40521000</v>
      </c>
      <c r="AC21" s="58"/>
      <c r="AD21" s="58"/>
      <c r="AE21" s="58"/>
      <c r="AF21" s="76">
        <v>43521000</v>
      </c>
      <c r="AG21" s="76">
        <v>43521000</v>
      </c>
      <c r="AH21" s="40">
        <f t="shared" si="15"/>
        <v>0</v>
      </c>
      <c r="AI21" s="40">
        <f t="shared" si="8"/>
        <v>0</v>
      </c>
      <c r="AJ21" s="40">
        <f t="shared" si="9"/>
        <v>0</v>
      </c>
      <c r="AK21" s="75">
        <f t="shared" si="16"/>
        <v>3000000</v>
      </c>
      <c r="AL21" s="75">
        <f t="shared" si="10"/>
        <v>3000000</v>
      </c>
      <c r="AM21" s="75">
        <f t="shared" si="6"/>
        <v>3000000</v>
      </c>
      <c r="AN21" s="40">
        <v>43521000</v>
      </c>
      <c r="AO21" s="75" t="e">
        <f>AG21-W21-#REF!</f>
        <v>#REF!</v>
      </c>
      <c r="AP21" s="75">
        <f t="shared" si="11"/>
        <v>3000000</v>
      </c>
      <c r="AQ21" s="75" t="e">
        <f>AN21-W21-#REF!</f>
        <v>#REF!</v>
      </c>
    </row>
    <row r="22" spans="1:43" ht="12.75">
      <c r="A22" s="27" t="s">
        <v>37</v>
      </c>
      <c r="B22" s="29"/>
      <c r="C22" s="26" t="s">
        <v>75</v>
      </c>
      <c r="D22" s="28">
        <v>1950000</v>
      </c>
      <c r="E22" s="2">
        <v>2075000</v>
      </c>
      <c r="F22" s="2">
        <v>1975400</v>
      </c>
      <c r="G22" s="2">
        <v>646855</v>
      </c>
      <c r="H22" s="2"/>
      <c r="I22" s="2">
        <f t="shared" si="0"/>
        <v>646855</v>
      </c>
      <c r="J22" s="1">
        <v>-146855</v>
      </c>
      <c r="K22" s="1"/>
      <c r="L22" s="1">
        <f t="shared" si="1"/>
        <v>-146855</v>
      </c>
      <c r="M22" s="6">
        <f t="shared" si="7"/>
        <v>500000</v>
      </c>
      <c r="N22" s="6">
        <v>500000</v>
      </c>
      <c r="O22" s="6">
        <v>400000</v>
      </c>
      <c r="P22" s="6">
        <v>400000</v>
      </c>
      <c r="Q22" s="5"/>
      <c r="R22" s="5">
        <v>500000</v>
      </c>
      <c r="S22" s="34">
        <v>0.2</v>
      </c>
      <c r="T22" s="5">
        <f t="shared" si="12"/>
        <v>-100000</v>
      </c>
      <c r="U22" s="5">
        <f t="shared" si="13"/>
        <v>400000</v>
      </c>
      <c r="V22" s="5">
        <f t="shared" si="2"/>
        <v>-100000</v>
      </c>
      <c r="W22" s="35">
        <v>400000</v>
      </c>
      <c r="X22" s="40">
        <v>400000</v>
      </c>
      <c r="Y22" s="40">
        <f t="shared" si="3"/>
        <v>0</v>
      </c>
      <c r="Z22" s="40">
        <v>400000</v>
      </c>
      <c r="AA22" s="40">
        <v>400000</v>
      </c>
      <c r="AB22" s="75">
        <v>400000</v>
      </c>
      <c r="AC22" s="58"/>
      <c r="AD22" s="58"/>
      <c r="AE22" s="58"/>
      <c r="AF22" s="75">
        <v>400000</v>
      </c>
      <c r="AG22" s="75">
        <v>400000</v>
      </c>
      <c r="AH22" s="40">
        <f t="shared" si="15"/>
        <v>0</v>
      </c>
      <c r="AI22" s="40">
        <f t="shared" si="8"/>
        <v>0</v>
      </c>
      <c r="AJ22" s="40">
        <f t="shared" si="9"/>
        <v>0</v>
      </c>
      <c r="AK22" s="75">
        <f t="shared" si="16"/>
        <v>0</v>
      </c>
      <c r="AL22" s="75">
        <f t="shared" si="10"/>
        <v>0</v>
      </c>
      <c r="AM22" s="75">
        <f t="shared" si="6"/>
        <v>0</v>
      </c>
      <c r="AN22" s="40">
        <v>400000</v>
      </c>
      <c r="AO22" s="75" t="e">
        <f>AG22-W22-#REF!</f>
        <v>#REF!</v>
      </c>
      <c r="AP22" s="75">
        <f t="shared" si="11"/>
        <v>0</v>
      </c>
      <c r="AQ22" s="75" t="e">
        <f>AN22-W22-#REF!</f>
        <v>#REF!</v>
      </c>
    </row>
    <row r="23" spans="1:43" ht="12.75">
      <c r="A23" s="27" t="s">
        <v>11</v>
      </c>
      <c r="B23" s="29"/>
      <c r="C23" s="26" t="s">
        <v>33</v>
      </c>
      <c r="D23" s="28">
        <v>1247000</v>
      </c>
      <c r="E23" s="2">
        <v>1247000</v>
      </c>
      <c r="F23" s="2">
        <v>1239518</v>
      </c>
      <c r="G23" s="2">
        <v>1239518</v>
      </c>
      <c r="H23" s="2"/>
      <c r="I23" s="2">
        <f t="shared" si="0"/>
        <v>1239518</v>
      </c>
      <c r="J23" s="1"/>
      <c r="K23" s="1"/>
      <c r="L23" s="1">
        <f t="shared" si="1"/>
        <v>0</v>
      </c>
      <c r="M23" s="6">
        <f t="shared" si="7"/>
        <v>1239518</v>
      </c>
      <c r="N23" s="6">
        <f>M23+J23</f>
        <v>1239518</v>
      </c>
      <c r="O23" s="6">
        <v>1000000</v>
      </c>
      <c r="P23" s="6">
        <v>1000000</v>
      </c>
      <c r="Q23" s="5">
        <v>1239518</v>
      </c>
      <c r="R23" s="5">
        <v>1239518</v>
      </c>
      <c r="S23" s="32">
        <v>0.19323</v>
      </c>
      <c r="T23" s="5">
        <f t="shared" si="12"/>
        <v>-239512.06314</v>
      </c>
      <c r="U23" s="5">
        <f t="shared" si="13"/>
        <v>1000005.93686</v>
      </c>
      <c r="V23" s="5">
        <f t="shared" si="2"/>
        <v>-239512.06313999998</v>
      </c>
      <c r="W23" s="35">
        <v>1000000</v>
      </c>
      <c r="X23" s="40">
        <v>1000000</v>
      </c>
      <c r="Y23" s="40">
        <f t="shared" si="3"/>
        <v>0</v>
      </c>
      <c r="Z23" s="40">
        <v>1000000</v>
      </c>
      <c r="AA23" s="40">
        <v>1000000</v>
      </c>
      <c r="AB23" s="75">
        <v>1000000</v>
      </c>
      <c r="AC23" s="58"/>
      <c r="AD23" s="58"/>
      <c r="AE23" s="58"/>
      <c r="AF23" s="75">
        <v>1000000</v>
      </c>
      <c r="AG23" s="75">
        <v>1000000</v>
      </c>
      <c r="AH23" s="40">
        <f t="shared" si="15"/>
        <v>0</v>
      </c>
      <c r="AI23" s="40">
        <f t="shared" si="8"/>
        <v>0</v>
      </c>
      <c r="AJ23" s="40">
        <f t="shared" si="9"/>
        <v>0</v>
      </c>
      <c r="AK23" s="75">
        <f t="shared" si="16"/>
        <v>0</v>
      </c>
      <c r="AL23" s="75">
        <f t="shared" si="10"/>
        <v>0</v>
      </c>
      <c r="AM23" s="75">
        <f t="shared" si="6"/>
        <v>0</v>
      </c>
      <c r="AN23" s="40">
        <v>1000000</v>
      </c>
      <c r="AO23" s="75" t="e">
        <f>AG23-W23-#REF!</f>
        <v>#REF!</v>
      </c>
      <c r="AP23" s="75">
        <f t="shared" si="11"/>
        <v>0</v>
      </c>
      <c r="AQ23" s="75" t="e">
        <f>AN23-W23-#REF!</f>
        <v>#REF!</v>
      </c>
    </row>
    <row r="24" spans="1:43" ht="12.75">
      <c r="A24" s="26" t="s">
        <v>5</v>
      </c>
      <c r="B24" s="26"/>
      <c r="C24" s="26" t="s">
        <v>76</v>
      </c>
      <c r="D24" s="28">
        <v>19076</v>
      </c>
      <c r="E24" s="2">
        <v>19076</v>
      </c>
      <c r="F24" s="2">
        <v>0</v>
      </c>
      <c r="G24" s="2">
        <v>0</v>
      </c>
      <c r="H24" s="2"/>
      <c r="I24" s="2">
        <f t="shared" si="0"/>
        <v>0</v>
      </c>
      <c r="J24" s="30"/>
      <c r="K24" s="1"/>
      <c r="L24" s="1">
        <f t="shared" si="1"/>
        <v>0</v>
      </c>
      <c r="M24" s="6">
        <f t="shared" si="7"/>
        <v>0</v>
      </c>
      <c r="N24" s="6">
        <f>M24+J24</f>
        <v>0</v>
      </c>
      <c r="O24" s="6"/>
      <c r="P24" s="6">
        <v>0</v>
      </c>
      <c r="Q24" s="5">
        <v>0</v>
      </c>
      <c r="R24" s="5">
        <v>0</v>
      </c>
      <c r="S24" s="32"/>
      <c r="T24" s="5">
        <f t="shared" si="12"/>
        <v>0</v>
      </c>
      <c r="U24" s="5">
        <f t="shared" si="13"/>
        <v>0</v>
      </c>
      <c r="V24" s="5">
        <f t="shared" si="2"/>
        <v>0</v>
      </c>
      <c r="W24" s="35">
        <v>0</v>
      </c>
      <c r="X24" s="40"/>
      <c r="Y24" s="40">
        <f t="shared" si="3"/>
        <v>0</v>
      </c>
      <c r="Z24" s="40"/>
      <c r="AA24" s="40"/>
      <c r="AB24" s="75"/>
      <c r="AC24" s="58"/>
      <c r="AD24" s="58"/>
      <c r="AE24" s="58"/>
      <c r="AF24" s="75"/>
      <c r="AG24" s="75"/>
      <c r="AH24" s="40">
        <f t="shared" si="15"/>
        <v>0</v>
      </c>
      <c r="AI24" s="40">
        <f t="shared" si="8"/>
        <v>0</v>
      </c>
      <c r="AJ24" s="40">
        <f t="shared" si="9"/>
        <v>0</v>
      </c>
      <c r="AK24" s="75">
        <f t="shared" si="16"/>
        <v>0</v>
      </c>
      <c r="AL24" s="75">
        <f t="shared" si="10"/>
        <v>0</v>
      </c>
      <c r="AM24" s="75">
        <f t="shared" si="6"/>
        <v>0</v>
      </c>
      <c r="AN24" s="40">
        <v>0</v>
      </c>
      <c r="AO24" s="75" t="e">
        <f>AG24-W24-#REF!</f>
        <v>#REF!</v>
      </c>
      <c r="AP24" s="75">
        <f t="shared" si="11"/>
        <v>0</v>
      </c>
      <c r="AQ24" s="75" t="e">
        <f>AN24-W24-#REF!</f>
        <v>#REF!</v>
      </c>
    </row>
    <row r="25" spans="1:43" ht="12.75">
      <c r="A25" s="31" t="s">
        <v>24</v>
      </c>
      <c r="B25" s="31"/>
      <c r="C25" s="31" t="s">
        <v>48</v>
      </c>
      <c r="D25" s="25">
        <v>5426986</v>
      </c>
      <c r="E25" s="3">
        <v>5426986</v>
      </c>
      <c r="F25" s="3">
        <v>5426986</v>
      </c>
      <c r="G25" s="3">
        <v>5426986</v>
      </c>
      <c r="H25" s="3"/>
      <c r="I25" s="3">
        <f t="shared" si="0"/>
        <v>5426986</v>
      </c>
      <c r="J25" s="1"/>
      <c r="K25" s="1"/>
      <c r="L25" s="1">
        <f t="shared" si="1"/>
        <v>0</v>
      </c>
      <c r="M25" s="6">
        <f t="shared" si="7"/>
        <v>5426986</v>
      </c>
      <c r="N25" s="6">
        <f>M25+J25</f>
        <v>5426986</v>
      </c>
      <c r="O25" s="6">
        <v>5426986</v>
      </c>
      <c r="P25" s="6">
        <v>5426986</v>
      </c>
      <c r="Q25" s="5">
        <v>5426986</v>
      </c>
      <c r="R25" s="5">
        <v>5426986</v>
      </c>
      <c r="S25" s="34">
        <v>0</v>
      </c>
      <c r="T25" s="5">
        <f t="shared" si="12"/>
        <v>0</v>
      </c>
      <c r="U25" s="5">
        <f t="shared" si="13"/>
        <v>5426986</v>
      </c>
      <c r="V25" s="5">
        <f t="shared" si="2"/>
        <v>0</v>
      </c>
      <c r="W25" s="35">
        <v>5426986</v>
      </c>
      <c r="X25" s="40">
        <v>5426986</v>
      </c>
      <c r="Y25" s="40">
        <f t="shared" si="3"/>
        <v>0</v>
      </c>
      <c r="Z25" s="40">
        <v>5426986</v>
      </c>
      <c r="AA25" s="40">
        <v>5426986</v>
      </c>
      <c r="AB25" s="75">
        <v>5426986</v>
      </c>
      <c r="AC25" s="58"/>
      <c r="AD25" s="58"/>
      <c r="AE25" s="58"/>
      <c r="AF25" s="75">
        <v>5426986</v>
      </c>
      <c r="AG25" s="75">
        <v>5426986</v>
      </c>
      <c r="AH25" s="40">
        <f t="shared" si="15"/>
        <v>0</v>
      </c>
      <c r="AI25" s="40">
        <f t="shared" si="8"/>
        <v>0</v>
      </c>
      <c r="AJ25" s="40">
        <f t="shared" si="9"/>
        <v>0</v>
      </c>
      <c r="AK25" s="75">
        <f t="shared" si="16"/>
        <v>0</v>
      </c>
      <c r="AL25" s="75">
        <f t="shared" si="10"/>
        <v>0</v>
      </c>
      <c r="AM25" s="75">
        <f t="shared" si="6"/>
        <v>0</v>
      </c>
      <c r="AN25" s="40">
        <v>5426986</v>
      </c>
      <c r="AO25" s="75" t="e">
        <f>AG25-W25-#REF!</f>
        <v>#REF!</v>
      </c>
      <c r="AP25" s="75">
        <f t="shared" si="11"/>
        <v>0</v>
      </c>
      <c r="AQ25" s="75" t="e">
        <f>AN25-W25-#REF!</f>
        <v>#REF!</v>
      </c>
    </row>
    <row r="26" spans="1:43" ht="12.75">
      <c r="A26" s="27" t="s">
        <v>25</v>
      </c>
      <c r="B26" s="29"/>
      <c r="C26" s="26" t="s">
        <v>47</v>
      </c>
      <c r="D26" s="28">
        <v>4277635</v>
      </c>
      <c r="E26" s="2">
        <v>4277635</v>
      </c>
      <c r="F26" s="2">
        <v>4177635</v>
      </c>
      <c r="G26" s="2">
        <v>4177632</v>
      </c>
      <c r="H26" s="2"/>
      <c r="I26" s="2">
        <f t="shared" si="0"/>
        <v>4177632</v>
      </c>
      <c r="J26" s="1"/>
      <c r="K26" s="1"/>
      <c r="L26" s="1">
        <f t="shared" si="1"/>
        <v>0</v>
      </c>
      <c r="M26" s="6">
        <f t="shared" si="7"/>
        <v>4177632</v>
      </c>
      <c r="N26" s="6">
        <v>4177632</v>
      </c>
      <c r="O26" s="6">
        <v>4121215</v>
      </c>
      <c r="P26" s="6">
        <v>4121215</v>
      </c>
      <c r="Q26" s="5">
        <v>4177632</v>
      </c>
      <c r="R26" s="6">
        <v>4121215</v>
      </c>
      <c r="S26" s="34">
        <v>0</v>
      </c>
      <c r="T26" s="5">
        <f t="shared" si="12"/>
        <v>0</v>
      </c>
      <c r="U26" s="5">
        <f t="shared" si="13"/>
        <v>4121215</v>
      </c>
      <c r="V26" s="5">
        <f t="shared" si="2"/>
        <v>-56417</v>
      </c>
      <c r="W26" s="35">
        <v>4121215</v>
      </c>
      <c r="X26" s="40">
        <v>4411611</v>
      </c>
      <c r="Y26" s="40">
        <f t="shared" si="3"/>
        <v>290396</v>
      </c>
      <c r="Z26" s="40">
        <v>4121215</v>
      </c>
      <c r="AA26" s="40">
        <v>4121215</v>
      </c>
      <c r="AB26" s="75">
        <v>4121215</v>
      </c>
      <c r="AC26" s="58"/>
      <c r="AD26" s="58"/>
      <c r="AE26" s="58">
        <f t="shared" si="14"/>
        <v>-290396</v>
      </c>
      <c r="AF26" s="75">
        <v>4121215</v>
      </c>
      <c r="AG26" s="75">
        <v>4121215</v>
      </c>
      <c r="AH26" s="40">
        <f t="shared" si="15"/>
        <v>0</v>
      </c>
      <c r="AI26" s="40">
        <f t="shared" si="8"/>
        <v>-290396</v>
      </c>
      <c r="AJ26" s="40">
        <f t="shared" si="9"/>
        <v>0</v>
      </c>
      <c r="AK26" s="75">
        <f t="shared" si="16"/>
        <v>0</v>
      </c>
      <c r="AL26" s="75">
        <f t="shared" si="10"/>
        <v>-290396</v>
      </c>
      <c r="AM26" s="75">
        <f t="shared" si="6"/>
        <v>0</v>
      </c>
      <c r="AN26" s="40">
        <v>4121215</v>
      </c>
      <c r="AO26" s="75" t="e">
        <f>AG26-W26-#REF!</f>
        <v>#REF!</v>
      </c>
      <c r="AP26" s="75">
        <f t="shared" si="11"/>
        <v>-290396</v>
      </c>
      <c r="AQ26" s="75" t="e">
        <f>AN26-W26-#REF!</f>
        <v>#REF!</v>
      </c>
    </row>
    <row r="27" spans="1:43" ht="12.75">
      <c r="A27" s="27" t="s">
        <v>2</v>
      </c>
      <c r="B27" s="29"/>
      <c r="C27" s="26" t="s">
        <v>119</v>
      </c>
      <c r="D27" s="28">
        <v>3725671328</v>
      </c>
      <c r="E27" s="2">
        <v>3948824061</v>
      </c>
      <c r="F27" s="2">
        <v>3536824063</v>
      </c>
      <c r="G27" s="2">
        <v>3869847585</v>
      </c>
      <c r="H27" s="2"/>
      <c r="I27" s="2">
        <f t="shared" si="0"/>
        <v>3869847585</v>
      </c>
      <c r="J27" s="30"/>
      <c r="K27" s="1"/>
      <c r="L27" s="1">
        <f t="shared" si="1"/>
        <v>0</v>
      </c>
      <c r="M27" s="6">
        <f t="shared" si="7"/>
        <v>3869847585</v>
      </c>
      <c r="N27" s="6">
        <v>4048324258</v>
      </c>
      <c r="O27" s="6">
        <v>3851193043</v>
      </c>
      <c r="P27" s="6">
        <v>3851193043</v>
      </c>
      <c r="Q27" s="5">
        <v>3878464421</v>
      </c>
      <c r="R27" s="6">
        <v>3851193043</v>
      </c>
      <c r="S27" s="34">
        <v>0</v>
      </c>
      <c r="T27" s="5">
        <f t="shared" si="12"/>
        <v>0</v>
      </c>
      <c r="U27" s="5">
        <f t="shared" si="13"/>
        <v>3851193043</v>
      </c>
      <c r="V27" s="5">
        <f t="shared" si="2"/>
        <v>-18654542</v>
      </c>
      <c r="W27" s="35">
        <v>3851193043</v>
      </c>
      <c r="X27" s="40">
        <v>3990519337</v>
      </c>
      <c r="Y27" s="40">
        <f t="shared" si="3"/>
        <v>139326294</v>
      </c>
      <c r="Z27" s="40">
        <v>3990812680</v>
      </c>
      <c r="AA27" s="40">
        <v>3990812680</v>
      </c>
      <c r="AB27" s="75">
        <v>3990812680</v>
      </c>
      <c r="AC27" s="58"/>
      <c r="AD27" s="58">
        <f>AA27-SUM(W27:W27)</f>
        <v>139619637</v>
      </c>
      <c r="AE27" s="58">
        <f t="shared" si="14"/>
        <v>293343</v>
      </c>
      <c r="AF27" s="75">
        <v>3990812680</v>
      </c>
      <c r="AG27" s="75">
        <v>3990812680</v>
      </c>
      <c r="AH27" s="40">
        <f t="shared" si="15"/>
        <v>139619637</v>
      </c>
      <c r="AI27" s="40">
        <f t="shared" si="8"/>
        <v>293343</v>
      </c>
      <c r="AJ27" s="40">
        <f t="shared" si="9"/>
        <v>0</v>
      </c>
      <c r="AK27" s="75">
        <f t="shared" si="16"/>
        <v>139619637</v>
      </c>
      <c r="AL27" s="75">
        <f t="shared" si="10"/>
        <v>293343</v>
      </c>
      <c r="AM27" s="75">
        <f t="shared" si="6"/>
        <v>0</v>
      </c>
      <c r="AN27" s="40">
        <v>3990812680</v>
      </c>
      <c r="AO27" s="75" t="e">
        <f>AG27-W27-#REF!</f>
        <v>#REF!</v>
      </c>
      <c r="AP27" s="75">
        <f t="shared" si="11"/>
        <v>293343</v>
      </c>
      <c r="AQ27" s="75" t="e">
        <f>AN27-W27-#REF!</f>
        <v>#REF!</v>
      </c>
    </row>
    <row r="28" spans="1:43" ht="12.75">
      <c r="A28" s="27" t="s">
        <v>6</v>
      </c>
      <c r="B28" s="29"/>
      <c r="C28" s="26" t="s">
        <v>77</v>
      </c>
      <c r="D28" s="28">
        <v>5500000</v>
      </c>
      <c r="E28" s="2">
        <v>5500000</v>
      </c>
      <c r="F28" s="2">
        <v>4312000</v>
      </c>
      <c r="G28" s="2">
        <v>2000000</v>
      </c>
      <c r="H28" s="1">
        <v>-2000000</v>
      </c>
      <c r="I28" s="2">
        <f t="shared" si="0"/>
        <v>0</v>
      </c>
      <c r="J28" s="30"/>
      <c r="K28" s="1"/>
      <c r="L28" s="1">
        <f t="shared" si="1"/>
        <v>0</v>
      </c>
      <c r="M28" s="6">
        <f t="shared" si="7"/>
        <v>0</v>
      </c>
      <c r="N28" s="6">
        <v>0</v>
      </c>
      <c r="O28" s="6">
        <v>0</v>
      </c>
      <c r="P28" s="5">
        <v>0</v>
      </c>
      <c r="Q28" s="5">
        <v>0</v>
      </c>
      <c r="R28" s="5">
        <v>0</v>
      </c>
      <c r="S28" s="32"/>
      <c r="T28" s="5">
        <f t="shared" si="12"/>
        <v>0</v>
      </c>
      <c r="U28" s="5">
        <f t="shared" si="13"/>
        <v>0</v>
      </c>
      <c r="V28" s="5">
        <f t="shared" si="2"/>
        <v>0</v>
      </c>
      <c r="W28" s="35"/>
      <c r="X28" s="40"/>
      <c r="Y28" s="40">
        <f t="shared" si="3"/>
        <v>0</v>
      </c>
      <c r="Z28" s="40"/>
      <c r="AA28" s="40"/>
      <c r="AB28" s="75"/>
      <c r="AC28" s="58"/>
      <c r="AD28" s="58" t="e">
        <f>AA28-W28+#REF!</f>
        <v>#REF!</v>
      </c>
      <c r="AE28" s="58">
        <f t="shared" si="14"/>
        <v>0</v>
      </c>
      <c r="AF28" s="75"/>
      <c r="AG28" s="75"/>
      <c r="AH28" s="40">
        <f t="shared" si="15"/>
        <v>0</v>
      </c>
      <c r="AI28" s="40">
        <f t="shared" si="8"/>
        <v>0</v>
      </c>
      <c r="AJ28" s="40">
        <f t="shared" si="9"/>
        <v>0</v>
      </c>
      <c r="AK28" s="75">
        <f t="shared" si="16"/>
        <v>0</v>
      </c>
      <c r="AL28" s="75">
        <f t="shared" si="10"/>
        <v>0</v>
      </c>
      <c r="AM28" s="75">
        <f t="shared" si="6"/>
        <v>0</v>
      </c>
      <c r="AN28" s="40"/>
      <c r="AO28" s="75" t="e">
        <f>AG28-W28-#REF!</f>
        <v>#REF!</v>
      </c>
      <c r="AP28" s="75">
        <f t="shared" si="11"/>
        <v>0</v>
      </c>
      <c r="AQ28" s="75" t="e">
        <f>AN28-W28-#REF!</f>
        <v>#REF!</v>
      </c>
    </row>
    <row r="29" spans="1:43" ht="12.75">
      <c r="A29" s="27" t="s">
        <v>7</v>
      </c>
      <c r="B29" s="29"/>
      <c r="C29" s="26" t="s">
        <v>140</v>
      </c>
      <c r="D29" s="28">
        <v>220000000</v>
      </c>
      <c r="E29" s="2">
        <v>230043700</v>
      </c>
      <c r="F29" s="2">
        <v>215337070</v>
      </c>
      <c r="G29" s="2">
        <f>140113160+200000</f>
        <v>140313160</v>
      </c>
      <c r="H29" s="1">
        <v>-200000</v>
      </c>
      <c r="I29" s="2">
        <f t="shared" si="0"/>
        <v>140113160</v>
      </c>
      <c r="J29" s="1">
        <v>-6994000</v>
      </c>
      <c r="K29" s="1"/>
      <c r="L29" s="1">
        <f t="shared" si="1"/>
        <v>-6994000</v>
      </c>
      <c r="M29" s="6">
        <f t="shared" si="7"/>
        <v>133119160</v>
      </c>
      <c r="N29" s="6">
        <v>135019170</v>
      </c>
      <c r="O29" s="6">
        <v>135019170</v>
      </c>
      <c r="P29" s="5">
        <v>135019170</v>
      </c>
      <c r="Q29" s="5">
        <v>133119160</v>
      </c>
      <c r="R29" s="5">
        <v>145673366</v>
      </c>
      <c r="S29" s="32">
        <v>0.08618</v>
      </c>
      <c r="T29" s="5">
        <f t="shared" si="12"/>
        <v>-12554130.681880001</v>
      </c>
      <c r="U29" s="5">
        <f t="shared" si="13"/>
        <v>133119235.31812</v>
      </c>
      <c r="V29" s="5">
        <f t="shared" si="2"/>
        <v>75.31812000274658</v>
      </c>
      <c r="W29" s="35">
        <v>133119160</v>
      </c>
      <c r="X29" s="40">
        <v>213119160</v>
      </c>
      <c r="Y29" s="40">
        <f t="shared" si="3"/>
        <v>80000000</v>
      </c>
      <c r="Z29" s="40">
        <v>213119160</v>
      </c>
      <c r="AA29" s="40">
        <v>213119160</v>
      </c>
      <c r="AB29" s="75">
        <v>183119160</v>
      </c>
      <c r="AC29" s="58"/>
      <c r="AD29" s="58">
        <f>AA29-SUM(W29:W29)</f>
        <v>80000000</v>
      </c>
      <c r="AE29" s="58"/>
      <c r="AF29" s="76">
        <v>194119160</v>
      </c>
      <c r="AG29" s="76">
        <v>213119160</v>
      </c>
      <c r="AH29" s="40">
        <f t="shared" si="15"/>
        <v>50000000</v>
      </c>
      <c r="AI29" s="40">
        <f t="shared" si="8"/>
        <v>-30000000</v>
      </c>
      <c r="AJ29" s="40">
        <f t="shared" si="9"/>
        <v>-30000000</v>
      </c>
      <c r="AK29" s="75">
        <f t="shared" si="16"/>
        <v>61000000</v>
      </c>
      <c r="AL29" s="75">
        <f t="shared" si="10"/>
        <v>-19000000</v>
      </c>
      <c r="AM29" s="75">
        <f t="shared" si="6"/>
        <v>-19000000</v>
      </c>
      <c r="AN29" s="40">
        <v>213119160</v>
      </c>
      <c r="AO29" s="75" t="e">
        <f>AG29-W29-#REF!</f>
        <v>#REF!</v>
      </c>
      <c r="AP29" s="75">
        <f t="shared" si="11"/>
        <v>0</v>
      </c>
      <c r="AQ29" s="75" t="e">
        <f>AN29-W29-#REF!</f>
        <v>#REF!</v>
      </c>
    </row>
    <row r="30" spans="1:43" ht="12.75">
      <c r="A30" s="27" t="s">
        <v>52</v>
      </c>
      <c r="B30" s="29"/>
      <c r="C30" s="26" t="s">
        <v>122</v>
      </c>
      <c r="D30" s="28">
        <v>2974554</v>
      </c>
      <c r="E30" s="2">
        <v>2974554</v>
      </c>
      <c r="F30" s="2">
        <v>1572442</v>
      </c>
      <c r="G30" s="2">
        <v>1373226</v>
      </c>
      <c r="H30" s="2"/>
      <c r="I30" s="2">
        <f t="shared" si="0"/>
        <v>1373226</v>
      </c>
      <c r="J30" s="1">
        <v>-184143</v>
      </c>
      <c r="K30" s="1"/>
      <c r="L30" s="1">
        <f t="shared" si="1"/>
        <v>-184143</v>
      </c>
      <c r="M30" s="6">
        <f t="shared" si="7"/>
        <v>1189083</v>
      </c>
      <c r="N30" s="6">
        <v>1189083</v>
      </c>
      <c r="O30" s="6">
        <v>1072134</v>
      </c>
      <c r="P30" s="6">
        <v>1072134</v>
      </c>
      <c r="Q30" s="5">
        <v>989083</v>
      </c>
      <c r="R30" s="5">
        <v>1072134</v>
      </c>
      <c r="S30" s="32">
        <v>0.1241</v>
      </c>
      <c r="T30" s="5">
        <f t="shared" si="12"/>
        <v>-133051.8294</v>
      </c>
      <c r="U30" s="5">
        <f t="shared" si="13"/>
        <v>939082.1706000001</v>
      </c>
      <c r="V30" s="5">
        <f t="shared" si="2"/>
        <v>-250000.82939999993</v>
      </c>
      <c r="W30" s="35">
        <v>939083</v>
      </c>
      <c r="X30" s="40">
        <v>942704</v>
      </c>
      <c r="Y30" s="40">
        <f t="shared" si="3"/>
        <v>3621</v>
      </c>
      <c r="Z30" s="40">
        <v>939083</v>
      </c>
      <c r="AA30" s="40">
        <v>939083</v>
      </c>
      <c r="AB30" s="75">
        <v>939083</v>
      </c>
      <c r="AC30" s="58"/>
      <c r="AD30" s="58"/>
      <c r="AE30" s="58">
        <f t="shared" si="14"/>
        <v>-3621</v>
      </c>
      <c r="AF30" s="75">
        <v>939083</v>
      </c>
      <c r="AG30" s="75">
        <v>939083</v>
      </c>
      <c r="AH30" s="40">
        <f t="shared" si="15"/>
        <v>0</v>
      </c>
      <c r="AI30" s="40">
        <f t="shared" si="8"/>
        <v>-3621</v>
      </c>
      <c r="AJ30" s="40">
        <f t="shared" si="9"/>
        <v>0</v>
      </c>
      <c r="AK30" s="75">
        <f t="shared" si="16"/>
        <v>0</v>
      </c>
      <c r="AL30" s="75">
        <f t="shared" si="10"/>
        <v>-3621</v>
      </c>
      <c r="AM30" s="75">
        <f t="shared" si="6"/>
        <v>0</v>
      </c>
      <c r="AN30" s="40">
        <v>939083</v>
      </c>
      <c r="AO30" s="75" t="e">
        <f>AG30-W30-#REF!</f>
        <v>#REF!</v>
      </c>
      <c r="AP30" s="75">
        <f t="shared" si="11"/>
        <v>-3621</v>
      </c>
      <c r="AQ30" s="75" t="e">
        <f>AN30-W30-#REF!</f>
        <v>#REF!</v>
      </c>
    </row>
    <row r="31" spans="1:43" ht="12.75">
      <c r="A31" s="27" t="s">
        <v>94</v>
      </c>
      <c r="B31" s="29"/>
      <c r="C31" s="26" t="s">
        <v>95</v>
      </c>
      <c r="D31" s="2">
        <v>0</v>
      </c>
      <c r="E31" s="2"/>
      <c r="F31" s="2">
        <v>0</v>
      </c>
      <c r="G31" s="2"/>
      <c r="H31" s="2"/>
      <c r="I31" s="2"/>
      <c r="J31" s="1"/>
      <c r="K31" s="1"/>
      <c r="L31" s="1"/>
      <c r="M31" s="6">
        <v>0</v>
      </c>
      <c r="N31" s="6">
        <v>0</v>
      </c>
      <c r="O31" s="6">
        <v>1700000</v>
      </c>
      <c r="P31" s="6">
        <v>1700000</v>
      </c>
      <c r="Q31" s="5">
        <v>1700000</v>
      </c>
      <c r="R31" s="5">
        <v>1700000</v>
      </c>
      <c r="S31" s="32">
        <v>0.23529</v>
      </c>
      <c r="T31" s="5">
        <f t="shared" si="12"/>
        <v>-399993</v>
      </c>
      <c r="U31" s="5">
        <f t="shared" si="13"/>
        <v>1300007</v>
      </c>
      <c r="V31" s="5">
        <f t="shared" si="2"/>
        <v>1300007</v>
      </c>
      <c r="W31" s="35">
        <v>1300000</v>
      </c>
      <c r="X31" s="40">
        <v>0</v>
      </c>
      <c r="Y31" s="40">
        <f t="shared" si="3"/>
        <v>-1300000</v>
      </c>
      <c r="Z31" s="40">
        <v>1300000</v>
      </c>
      <c r="AA31" s="40">
        <v>1300000</v>
      </c>
      <c r="AB31" s="75">
        <v>1300000</v>
      </c>
      <c r="AC31" s="58"/>
      <c r="AD31" s="58"/>
      <c r="AE31" s="58">
        <f t="shared" si="14"/>
        <v>1300000</v>
      </c>
      <c r="AF31" s="75">
        <v>1300000</v>
      </c>
      <c r="AG31" s="75">
        <v>1300000</v>
      </c>
      <c r="AH31" s="40">
        <f t="shared" si="15"/>
        <v>0</v>
      </c>
      <c r="AI31" s="40">
        <f t="shared" si="8"/>
        <v>1300000</v>
      </c>
      <c r="AJ31" s="40">
        <f t="shared" si="9"/>
        <v>0</v>
      </c>
      <c r="AK31" s="75">
        <f t="shared" si="16"/>
        <v>0</v>
      </c>
      <c r="AL31" s="75">
        <f t="shared" si="10"/>
        <v>1300000</v>
      </c>
      <c r="AM31" s="75">
        <f t="shared" si="6"/>
        <v>0</v>
      </c>
      <c r="AN31" s="40">
        <v>1300000</v>
      </c>
      <c r="AO31" s="75" t="e">
        <f>AG31-W31-#REF!</f>
        <v>#REF!</v>
      </c>
      <c r="AP31" s="75">
        <f t="shared" si="11"/>
        <v>1300000</v>
      </c>
      <c r="AQ31" s="75" t="e">
        <f>AN31-W31-#REF!</f>
        <v>#REF!</v>
      </c>
    </row>
    <row r="32" spans="1:43" ht="12.75" hidden="1">
      <c r="A32" s="27" t="s">
        <v>68</v>
      </c>
      <c r="B32" s="29"/>
      <c r="C32" s="26" t="s">
        <v>69</v>
      </c>
      <c r="D32" s="28"/>
      <c r="E32" s="2">
        <v>400000</v>
      </c>
      <c r="F32" s="2">
        <v>0</v>
      </c>
      <c r="G32" s="2">
        <v>0</v>
      </c>
      <c r="H32" s="2"/>
      <c r="I32" s="2">
        <f t="shared" si="0"/>
        <v>0</v>
      </c>
      <c r="J32" s="30"/>
      <c r="K32" s="1"/>
      <c r="L32" s="1">
        <f t="shared" si="1"/>
        <v>0</v>
      </c>
      <c r="M32" s="6">
        <f t="shared" si="7"/>
        <v>0</v>
      </c>
      <c r="N32" s="6">
        <v>0</v>
      </c>
      <c r="O32" s="6">
        <v>0</v>
      </c>
      <c r="P32" s="6">
        <v>0</v>
      </c>
      <c r="Q32" s="5"/>
      <c r="R32" s="5">
        <v>0</v>
      </c>
      <c r="S32" s="32"/>
      <c r="T32" s="5">
        <f t="shared" si="12"/>
        <v>0</v>
      </c>
      <c r="U32" s="5">
        <f t="shared" si="13"/>
        <v>0</v>
      </c>
      <c r="V32" s="5">
        <f t="shared" si="2"/>
        <v>0</v>
      </c>
      <c r="W32" s="35"/>
      <c r="X32" s="40"/>
      <c r="Y32" s="40">
        <f t="shared" si="3"/>
        <v>0</v>
      </c>
      <c r="Z32" s="40"/>
      <c r="AA32" s="40"/>
      <c r="AB32" s="75"/>
      <c r="AC32" s="58"/>
      <c r="AD32" s="58" t="e">
        <f>AA32-W32+#REF!</f>
        <v>#REF!</v>
      </c>
      <c r="AE32" s="58">
        <f t="shared" si="14"/>
        <v>0</v>
      </c>
      <c r="AF32" s="75"/>
      <c r="AG32" s="75"/>
      <c r="AH32" s="40">
        <f t="shared" si="15"/>
        <v>0</v>
      </c>
      <c r="AI32" s="40">
        <f t="shared" si="8"/>
        <v>0</v>
      </c>
      <c r="AJ32" s="40">
        <f t="shared" si="9"/>
        <v>0</v>
      </c>
      <c r="AK32" s="75">
        <f t="shared" si="16"/>
        <v>0</v>
      </c>
      <c r="AL32" s="75">
        <f t="shared" si="10"/>
        <v>0</v>
      </c>
      <c r="AM32" s="75">
        <f t="shared" si="6"/>
        <v>0</v>
      </c>
      <c r="AN32" s="40"/>
      <c r="AO32" s="75" t="e">
        <f>AG32-W32-#REF!</f>
        <v>#REF!</v>
      </c>
      <c r="AP32" s="75">
        <f t="shared" si="11"/>
        <v>0</v>
      </c>
      <c r="AQ32" s="75" t="e">
        <f>AN32-W32-#REF!</f>
        <v>#REF!</v>
      </c>
    </row>
    <row r="33" spans="1:43" ht="12.75">
      <c r="A33" s="26" t="s">
        <v>8</v>
      </c>
      <c r="B33" s="26"/>
      <c r="C33" s="26" t="s">
        <v>78</v>
      </c>
      <c r="D33" s="28">
        <v>73790525</v>
      </c>
      <c r="E33" s="2">
        <v>79751579</v>
      </c>
      <c r="F33" s="2">
        <v>76536610</v>
      </c>
      <c r="G33" s="2">
        <v>79751579</v>
      </c>
      <c r="H33" s="2"/>
      <c r="I33" s="2">
        <f t="shared" si="0"/>
        <v>79751579</v>
      </c>
      <c r="J33" s="1">
        <v>-5174307</v>
      </c>
      <c r="K33" s="1"/>
      <c r="L33" s="1">
        <f t="shared" si="1"/>
        <v>-5174307</v>
      </c>
      <c r="M33" s="6">
        <f t="shared" si="7"/>
        <v>74577272</v>
      </c>
      <c r="N33" s="6">
        <v>74577272</v>
      </c>
      <c r="O33" s="6">
        <v>74082992</v>
      </c>
      <c r="P33" s="5">
        <v>71554914</v>
      </c>
      <c r="Q33" s="5">
        <v>71554914</v>
      </c>
      <c r="R33" s="5">
        <v>71554914</v>
      </c>
      <c r="S33" s="34">
        <v>0</v>
      </c>
      <c r="T33" s="5">
        <f t="shared" si="12"/>
        <v>0</v>
      </c>
      <c r="U33" s="5">
        <f t="shared" si="13"/>
        <v>71554914</v>
      </c>
      <c r="V33" s="5">
        <f t="shared" si="2"/>
        <v>-3022358</v>
      </c>
      <c r="W33" s="35">
        <v>71554914</v>
      </c>
      <c r="X33" s="40">
        <v>71554914</v>
      </c>
      <c r="Y33" s="40">
        <f t="shared" si="3"/>
        <v>0</v>
      </c>
      <c r="Z33" s="40">
        <v>73215427</v>
      </c>
      <c r="AA33" s="40">
        <v>73215427</v>
      </c>
      <c r="AB33" s="75">
        <v>71554914</v>
      </c>
      <c r="AC33" s="58"/>
      <c r="AD33" s="58">
        <f>AA33-SUM(W33:W33)</f>
        <v>1660513</v>
      </c>
      <c r="AE33" s="58">
        <f t="shared" si="14"/>
        <v>1660513</v>
      </c>
      <c r="AF33" s="75">
        <v>71554914</v>
      </c>
      <c r="AG33" s="75">
        <v>71554914</v>
      </c>
      <c r="AH33" s="40">
        <f t="shared" si="15"/>
        <v>0</v>
      </c>
      <c r="AI33" s="40">
        <f t="shared" si="8"/>
        <v>0</v>
      </c>
      <c r="AJ33" s="40">
        <f t="shared" si="9"/>
        <v>-1660513</v>
      </c>
      <c r="AK33" s="75">
        <f t="shared" si="16"/>
        <v>0</v>
      </c>
      <c r="AL33" s="75">
        <f t="shared" si="10"/>
        <v>0</v>
      </c>
      <c r="AM33" s="75">
        <f t="shared" si="6"/>
        <v>-1660513</v>
      </c>
      <c r="AN33" s="40">
        <v>71554914</v>
      </c>
      <c r="AO33" s="75" t="e">
        <f>AG33-W33-#REF!</f>
        <v>#REF!</v>
      </c>
      <c r="AP33" s="75">
        <f t="shared" si="11"/>
        <v>0</v>
      </c>
      <c r="AQ33" s="75" t="e">
        <f>AN33-W33-#REF!</f>
        <v>#REF!</v>
      </c>
    </row>
    <row r="34" spans="1:43" ht="12.75">
      <c r="A34" s="27" t="s">
        <v>29</v>
      </c>
      <c r="B34" s="29"/>
      <c r="C34" s="26" t="s">
        <v>46</v>
      </c>
      <c r="D34" s="28">
        <v>5515000</v>
      </c>
      <c r="E34" s="2">
        <v>5448093</v>
      </c>
      <c r="F34" s="2">
        <v>5239173</v>
      </c>
      <c r="G34" s="2">
        <v>657526</v>
      </c>
      <c r="H34" s="1"/>
      <c r="I34" s="2">
        <f t="shared" si="0"/>
        <v>657526</v>
      </c>
      <c r="J34" s="1">
        <v>-68362</v>
      </c>
      <c r="K34" s="1"/>
      <c r="L34" s="1">
        <f t="shared" si="1"/>
        <v>-68362</v>
      </c>
      <c r="M34" s="6">
        <f t="shared" si="7"/>
        <v>589164</v>
      </c>
      <c r="N34" s="6">
        <v>925806</v>
      </c>
      <c r="O34" s="6">
        <v>894719</v>
      </c>
      <c r="P34" s="6">
        <v>894719</v>
      </c>
      <c r="Q34" s="5">
        <v>813352</v>
      </c>
      <c r="R34" s="5">
        <v>894550</v>
      </c>
      <c r="S34" s="34">
        <v>0</v>
      </c>
      <c r="T34" s="5">
        <f t="shared" si="12"/>
        <v>0</v>
      </c>
      <c r="U34" s="5">
        <f t="shared" si="13"/>
        <v>894550</v>
      </c>
      <c r="V34" s="5">
        <f t="shared" si="2"/>
        <v>305386</v>
      </c>
      <c r="W34" s="35">
        <v>894550</v>
      </c>
      <c r="X34" s="40">
        <v>894550</v>
      </c>
      <c r="Y34" s="40">
        <f t="shared" si="3"/>
        <v>0</v>
      </c>
      <c r="Z34" s="40">
        <v>861405</v>
      </c>
      <c r="AA34" s="40">
        <v>861405</v>
      </c>
      <c r="AB34" s="75">
        <v>876659</v>
      </c>
      <c r="AC34" s="58"/>
      <c r="AD34" s="58">
        <f>AA34-SUM(W34:W34)</f>
        <v>-33145</v>
      </c>
      <c r="AE34" s="58">
        <f t="shared" si="14"/>
        <v>-33145</v>
      </c>
      <c r="AF34" s="75">
        <v>876659</v>
      </c>
      <c r="AG34" s="75">
        <v>861405</v>
      </c>
      <c r="AH34" s="40">
        <f t="shared" si="15"/>
        <v>-17891</v>
      </c>
      <c r="AI34" s="40">
        <f t="shared" si="8"/>
        <v>-17891</v>
      </c>
      <c r="AJ34" s="40">
        <f t="shared" si="9"/>
        <v>15254</v>
      </c>
      <c r="AK34" s="75">
        <f t="shared" si="16"/>
        <v>-17891</v>
      </c>
      <c r="AL34" s="75">
        <f t="shared" si="10"/>
        <v>-17891</v>
      </c>
      <c r="AM34" s="75">
        <f t="shared" si="6"/>
        <v>15254</v>
      </c>
      <c r="AN34" s="40">
        <v>861405</v>
      </c>
      <c r="AO34" s="75" t="e">
        <f>AG34-W34-#REF!</f>
        <v>#REF!</v>
      </c>
      <c r="AP34" s="75">
        <f t="shared" si="11"/>
        <v>-33145</v>
      </c>
      <c r="AQ34" s="75" t="e">
        <f>AN34-W34-#REF!</f>
        <v>#REF!</v>
      </c>
    </row>
    <row r="35" spans="1:43" ht="12.75">
      <c r="A35" s="27" t="s">
        <v>9</v>
      </c>
      <c r="B35" s="29"/>
      <c r="C35" s="26" t="s">
        <v>36</v>
      </c>
      <c r="D35" s="28">
        <v>27749039</v>
      </c>
      <c r="E35" s="2">
        <v>29310695</v>
      </c>
      <c r="F35" s="2">
        <v>28124478</v>
      </c>
      <c r="G35" s="2">
        <v>25290411</v>
      </c>
      <c r="H35" s="1"/>
      <c r="I35" s="2">
        <f t="shared" si="0"/>
        <v>25290411</v>
      </c>
      <c r="J35" s="1">
        <v>-22557</v>
      </c>
      <c r="K35" s="1"/>
      <c r="L35" s="1">
        <f t="shared" si="1"/>
        <v>-22557</v>
      </c>
      <c r="M35" s="6">
        <f t="shared" si="7"/>
        <v>25267854</v>
      </c>
      <c r="N35" s="6">
        <v>25267854</v>
      </c>
      <c r="O35" s="6">
        <v>25162278</v>
      </c>
      <c r="P35" s="6">
        <v>25162278</v>
      </c>
      <c r="Q35" s="5">
        <v>24862278</v>
      </c>
      <c r="R35" s="5">
        <v>25162278</v>
      </c>
      <c r="S35" s="32">
        <v>0.03179</v>
      </c>
      <c r="T35" s="5">
        <f t="shared" si="12"/>
        <v>-799908.81762</v>
      </c>
      <c r="U35" s="5">
        <f t="shared" si="13"/>
        <v>24362369.18238</v>
      </c>
      <c r="V35" s="5">
        <f t="shared" si="2"/>
        <v>-905484.8176200017</v>
      </c>
      <c r="W35" s="35">
        <v>24362278</v>
      </c>
      <c r="X35" s="40">
        <v>24362278</v>
      </c>
      <c r="Y35" s="40">
        <f t="shared" si="3"/>
        <v>0</v>
      </c>
      <c r="Z35" s="40">
        <v>24362278</v>
      </c>
      <c r="AA35" s="40">
        <v>24362278</v>
      </c>
      <c r="AB35" s="75">
        <v>24362278</v>
      </c>
      <c r="AC35" s="58"/>
      <c r="AD35" s="58"/>
      <c r="AE35" s="58"/>
      <c r="AF35" s="75">
        <v>24362278</v>
      </c>
      <c r="AG35" s="75">
        <v>24362278</v>
      </c>
      <c r="AH35" s="40">
        <f t="shared" si="15"/>
        <v>0</v>
      </c>
      <c r="AI35" s="40">
        <f t="shared" si="8"/>
        <v>0</v>
      </c>
      <c r="AJ35" s="40">
        <f t="shared" si="9"/>
        <v>0</v>
      </c>
      <c r="AK35" s="75">
        <f t="shared" si="16"/>
        <v>0</v>
      </c>
      <c r="AL35" s="75">
        <f t="shared" si="10"/>
        <v>0</v>
      </c>
      <c r="AM35" s="75">
        <f t="shared" si="6"/>
        <v>0</v>
      </c>
      <c r="AN35" s="40">
        <v>24362278</v>
      </c>
      <c r="AO35" s="75" t="e">
        <f>AG35-W35-#REF!</f>
        <v>#REF!</v>
      </c>
      <c r="AP35" s="75">
        <f t="shared" si="11"/>
        <v>0</v>
      </c>
      <c r="AQ35" s="75" t="e">
        <f>AN35-W35-#REF!</f>
        <v>#REF!</v>
      </c>
    </row>
    <row r="36" spans="1:43" ht="12.75">
      <c r="A36" s="27" t="s">
        <v>10</v>
      </c>
      <c r="B36" s="29"/>
      <c r="C36" s="26" t="s">
        <v>141</v>
      </c>
      <c r="D36" s="28">
        <v>13215863</v>
      </c>
      <c r="E36" s="2">
        <v>13391393</v>
      </c>
      <c r="F36" s="2">
        <v>12562938</v>
      </c>
      <c r="G36" s="2">
        <v>9294804</v>
      </c>
      <c r="H36" s="1"/>
      <c r="I36" s="2">
        <f t="shared" si="0"/>
        <v>9294804</v>
      </c>
      <c r="J36" s="1"/>
      <c r="K36" s="1"/>
      <c r="L36" s="1">
        <f t="shared" si="1"/>
        <v>0</v>
      </c>
      <c r="M36" s="6">
        <f t="shared" si="7"/>
        <v>9294804</v>
      </c>
      <c r="N36" s="6">
        <v>9294804</v>
      </c>
      <c r="O36" s="6">
        <v>9294804</v>
      </c>
      <c r="P36" s="6">
        <v>9294804</v>
      </c>
      <c r="Q36" s="5">
        <v>9294804</v>
      </c>
      <c r="R36" s="5">
        <v>9294804</v>
      </c>
      <c r="S36" s="32">
        <v>0.02152</v>
      </c>
      <c r="T36" s="5">
        <f t="shared" si="12"/>
        <v>-200024.18208</v>
      </c>
      <c r="U36" s="5">
        <f t="shared" si="13"/>
        <v>9094779.81792</v>
      </c>
      <c r="V36" s="5">
        <f t="shared" si="2"/>
        <v>-200024.18208000064</v>
      </c>
      <c r="W36" s="35">
        <v>9094804</v>
      </c>
      <c r="X36" s="40">
        <v>9655545</v>
      </c>
      <c r="Y36" s="40">
        <f t="shared" si="3"/>
        <v>560741</v>
      </c>
      <c r="Z36" s="40">
        <v>9094805</v>
      </c>
      <c r="AA36" s="40">
        <v>9575175</v>
      </c>
      <c r="AB36" s="75">
        <v>8344804</v>
      </c>
      <c r="AC36" s="58">
        <f aca="true" t="shared" si="17" ref="AC36:AC53">AA36-Z36</f>
        <v>480370</v>
      </c>
      <c r="AD36" s="58" t="e">
        <f>AA36-W36+#REF!</f>
        <v>#REF!</v>
      </c>
      <c r="AE36" s="58">
        <f t="shared" si="14"/>
        <v>-80370</v>
      </c>
      <c r="AF36" s="75">
        <v>8344804</v>
      </c>
      <c r="AG36" s="75">
        <v>9575175</v>
      </c>
      <c r="AH36" s="40">
        <f t="shared" si="15"/>
        <v>-750000</v>
      </c>
      <c r="AI36" s="40">
        <f t="shared" si="8"/>
        <v>-1310741</v>
      </c>
      <c r="AJ36" s="40">
        <f t="shared" si="9"/>
        <v>-1230371</v>
      </c>
      <c r="AK36" s="75">
        <f t="shared" si="16"/>
        <v>-750000</v>
      </c>
      <c r="AL36" s="75">
        <f t="shared" si="10"/>
        <v>-1310741</v>
      </c>
      <c r="AM36" s="75">
        <f t="shared" si="6"/>
        <v>-1230371</v>
      </c>
      <c r="AN36" s="40">
        <v>9575175</v>
      </c>
      <c r="AO36" s="75" t="e">
        <f>AG36-W36-#REF!</f>
        <v>#REF!</v>
      </c>
      <c r="AP36" s="75">
        <f t="shared" si="11"/>
        <v>-80370</v>
      </c>
      <c r="AQ36" s="75" t="e">
        <f>AN36-W36-#REF!</f>
        <v>#REF!</v>
      </c>
    </row>
    <row r="37" spans="1:43" ht="12.75">
      <c r="A37" s="27" t="s">
        <v>43</v>
      </c>
      <c r="B37" s="29"/>
      <c r="C37" s="26" t="s">
        <v>60</v>
      </c>
      <c r="D37" s="28">
        <v>9100434</v>
      </c>
      <c r="E37" s="2">
        <v>9175041</v>
      </c>
      <c r="F37" s="2">
        <v>7723259</v>
      </c>
      <c r="G37" s="2">
        <v>6900841</v>
      </c>
      <c r="H37" s="1"/>
      <c r="I37" s="2">
        <f t="shared" si="0"/>
        <v>6900841</v>
      </c>
      <c r="J37" s="1">
        <v>-26365</v>
      </c>
      <c r="K37" s="1"/>
      <c r="L37" s="1">
        <f t="shared" si="1"/>
        <v>-26365</v>
      </c>
      <c r="M37" s="6">
        <f t="shared" si="7"/>
        <v>6874476</v>
      </c>
      <c r="N37" s="6">
        <v>6900841</v>
      </c>
      <c r="O37" s="6">
        <v>6740746</v>
      </c>
      <c r="P37" s="6">
        <v>6740746</v>
      </c>
      <c r="Q37" s="5">
        <v>6874476</v>
      </c>
      <c r="R37" s="5">
        <v>6874476</v>
      </c>
      <c r="S37" s="32">
        <v>0.01945</v>
      </c>
      <c r="T37" s="5">
        <f t="shared" si="12"/>
        <v>-133708.5582</v>
      </c>
      <c r="U37" s="5">
        <f t="shared" si="13"/>
        <v>6740767.4418</v>
      </c>
      <c r="V37" s="5">
        <f t="shared" si="2"/>
        <v>-133708.55819999985</v>
      </c>
      <c r="W37" s="35">
        <v>6740746</v>
      </c>
      <c r="X37" s="40">
        <v>7692193</v>
      </c>
      <c r="Y37" s="40">
        <f t="shared" si="3"/>
        <v>951447</v>
      </c>
      <c r="Z37" s="40">
        <v>6740746</v>
      </c>
      <c r="AA37" s="40">
        <v>7692193</v>
      </c>
      <c r="AB37" s="75">
        <v>6740746</v>
      </c>
      <c r="AC37" s="58">
        <f t="shared" si="17"/>
        <v>951447</v>
      </c>
      <c r="AD37" s="58" t="e">
        <f>AA37-W37+#REF!</f>
        <v>#REF!</v>
      </c>
      <c r="AE37" s="58"/>
      <c r="AF37" s="75">
        <v>6740746</v>
      </c>
      <c r="AG37" s="75">
        <v>6740746</v>
      </c>
      <c r="AH37" s="40">
        <f t="shared" si="15"/>
        <v>0</v>
      </c>
      <c r="AI37" s="40">
        <f t="shared" si="8"/>
        <v>-951447</v>
      </c>
      <c r="AJ37" s="40">
        <f t="shared" si="9"/>
        <v>-951447</v>
      </c>
      <c r="AK37" s="75">
        <f t="shared" si="16"/>
        <v>0</v>
      </c>
      <c r="AL37" s="75">
        <f t="shared" si="10"/>
        <v>-951447</v>
      </c>
      <c r="AM37" s="75">
        <f t="shared" si="6"/>
        <v>-951447</v>
      </c>
      <c r="AN37" s="40">
        <v>6740746</v>
      </c>
      <c r="AO37" s="75" t="e">
        <f>AG37-W37-#REF!</f>
        <v>#REF!</v>
      </c>
      <c r="AP37" s="75">
        <f t="shared" si="11"/>
        <v>-951447</v>
      </c>
      <c r="AQ37" s="75" t="e">
        <f>AN37-W37-#REF!</f>
        <v>#REF!</v>
      </c>
    </row>
    <row r="38" spans="1:43" ht="12.75">
      <c r="A38" s="27" t="s">
        <v>53</v>
      </c>
      <c r="B38" s="29"/>
      <c r="C38" s="26" t="s">
        <v>73</v>
      </c>
      <c r="D38" s="28">
        <v>1000000</v>
      </c>
      <c r="E38" s="2">
        <v>1000000</v>
      </c>
      <c r="F38" s="2">
        <v>974995</v>
      </c>
      <c r="G38" s="2">
        <v>0</v>
      </c>
      <c r="H38" s="1"/>
      <c r="I38" s="2">
        <f t="shared" si="0"/>
        <v>0</v>
      </c>
      <c r="J38" s="30"/>
      <c r="K38" s="1"/>
      <c r="L38" s="1">
        <f t="shared" si="1"/>
        <v>0</v>
      </c>
      <c r="M38" s="6">
        <f t="shared" si="7"/>
        <v>0</v>
      </c>
      <c r="N38" s="6">
        <v>0</v>
      </c>
      <c r="O38" s="6">
        <v>0</v>
      </c>
      <c r="P38" s="6">
        <v>0</v>
      </c>
      <c r="Q38" s="5">
        <v>0</v>
      </c>
      <c r="R38" s="5">
        <v>0</v>
      </c>
      <c r="S38" s="32"/>
      <c r="T38" s="5">
        <f t="shared" si="12"/>
        <v>0</v>
      </c>
      <c r="U38" s="5">
        <f t="shared" si="13"/>
        <v>0</v>
      </c>
      <c r="V38" s="5">
        <f t="shared" si="2"/>
        <v>0</v>
      </c>
      <c r="W38" s="35"/>
      <c r="X38" s="40"/>
      <c r="Y38" s="40">
        <f t="shared" si="3"/>
        <v>0</v>
      </c>
      <c r="Z38" s="40"/>
      <c r="AA38" s="40"/>
      <c r="AB38" s="75"/>
      <c r="AC38" s="58">
        <f t="shared" si="17"/>
        <v>0</v>
      </c>
      <c r="AD38" s="58" t="e">
        <f>AA38-W38+#REF!</f>
        <v>#REF!</v>
      </c>
      <c r="AE38" s="58">
        <f t="shared" si="14"/>
        <v>0</v>
      </c>
      <c r="AF38" s="75"/>
      <c r="AG38" s="75"/>
      <c r="AH38" s="40">
        <f t="shared" si="15"/>
        <v>0</v>
      </c>
      <c r="AI38" s="40">
        <f t="shared" si="8"/>
        <v>0</v>
      </c>
      <c r="AJ38" s="40">
        <f t="shared" si="9"/>
        <v>0</v>
      </c>
      <c r="AK38" s="75">
        <f t="shared" si="16"/>
        <v>0</v>
      </c>
      <c r="AL38" s="75">
        <f t="shared" si="10"/>
        <v>0</v>
      </c>
      <c r="AM38" s="75">
        <f t="shared" si="6"/>
        <v>0</v>
      </c>
      <c r="AN38" s="40"/>
      <c r="AO38" s="75" t="e">
        <f>AG38-W38-#REF!</f>
        <v>#REF!</v>
      </c>
      <c r="AP38" s="75">
        <f t="shared" si="11"/>
        <v>0</v>
      </c>
      <c r="AQ38" s="75" t="e">
        <f>AN38-W38-#REF!</f>
        <v>#REF!</v>
      </c>
    </row>
    <row r="39" spans="1:43" ht="12.75">
      <c r="A39" s="27" t="s">
        <v>49</v>
      </c>
      <c r="B39" s="29"/>
      <c r="C39" s="26" t="s">
        <v>61</v>
      </c>
      <c r="D39" s="28">
        <v>13000000</v>
      </c>
      <c r="E39" s="2">
        <v>17500000</v>
      </c>
      <c r="F39" s="2">
        <v>17413294</v>
      </c>
      <c r="G39" s="2">
        <v>15672375</v>
      </c>
      <c r="H39" s="1"/>
      <c r="I39" s="2">
        <f t="shared" si="0"/>
        <v>15672375</v>
      </c>
      <c r="J39" s="1"/>
      <c r="K39" s="1"/>
      <c r="L39" s="1">
        <f t="shared" si="1"/>
        <v>0</v>
      </c>
      <c r="M39" s="6">
        <f t="shared" si="7"/>
        <v>15672375</v>
      </c>
      <c r="N39" s="6">
        <v>15672375</v>
      </c>
      <c r="O39" s="6">
        <v>14918030</v>
      </c>
      <c r="P39" s="6">
        <v>14918030</v>
      </c>
      <c r="Q39" s="5">
        <v>15672374</v>
      </c>
      <c r="R39" s="5">
        <v>15485202</v>
      </c>
      <c r="S39" s="32">
        <v>0.1012</v>
      </c>
      <c r="T39" s="5">
        <f t="shared" si="12"/>
        <v>-1567102.4424</v>
      </c>
      <c r="U39" s="5">
        <f t="shared" si="13"/>
        <v>13918099.557599999</v>
      </c>
      <c r="V39" s="5">
        <f t="shared" si="2"/>
        <v>-1754275.442400001</v>
      </c>
      <c r="W39" s="35">
        <v>13918030</v>
      </c>
      <c r="X39" s="40">
        <v>13918030</v>
      </c>
      <c r="Y39" s="40">
        <f t="shared" si="3"/>
        <v>0</v>
      </c>
      <c r="Z39" s="40">
        <v>13918030</v>
      </c>
      <c r="AA39" s="40">
        <v>13918030</v>
      </c>
      <c r="AB39" s="75">
        <v>13139669</v>
      </c>
      <c r="AC39" s="58"/>
      <c r="AD39" s="58"/>
      <c r="AE39" s="58"/>
      <c r="AF39" s="75">
        <v>13139669</v>
      </c>
      <c r="AG39" s="75">
        <v>13918030</v>
      </c>
      <c r="AH39" s="40">
        <f t="shared" si="15"/>
        <v>-778361</v>
      </c>
      <c r="AI39" s="40">
        <f t="shared" si="8"/>
        <v>-778361</v>
      </c>
      <c r="AJ39" s="40">
        <f t="shared" si="9"/>
        <v>-778361</v>
      </c>
      <c r="AK39" s="75">
        <f t="shared" si="16"/>
        <v>-778361</v>
      </c>
      <c r="AL39" s="75">
        <f t="shared" si="10"/>
        <v>-778361</v>
      </c>
      <c r="AM39" s="75">
        <f t="shared" si="6"/>
        <v>-778361</v>
      </c>
      <c r="AN39" s="40">
        <v>13918030</v>
      </c>
      <c r="AO39" s="75" t="e">
        <f>AG39-W39-#REF!</f>
        <v>#REF!</v>
      </c>
      <c r="AP39" s="75">
        <f t="shared" si="11"/>
        <v>0</v>
      </c>
      <c r="AQ39" s="75" t="e">
        <f>AN39-W39-#REF!</f>
        <v>#REF!</v>
      </c>
    </row>
    <row r="40" spans="1:43" ht="12.75">
      <c r="A40" s="27" t="s">
        <v>56</v>
      </c>
      <c r="B40" s="29"/>
      <c r="C40" s="26" t="s">
        <v>57</v>
      </c>
      <c r="D40" s="28">
        <v>1575000</v>
      </c>
      <c r="E40" s="2">
        <v>1575000</v>
      </c>
      <c r="F40" s="2">
        <v>1306000</v>
      </c>
      <c r="G40" s="2">
        <v>721000</v>
      </c>
      <c r="H40" s="1"/>
      <c r="I40" s="2">
        <f t="shared" si="0"/>
        <v>721000</v>
      </c>
      <c r="J40" s="1"/>
      <c r="K40" s="1"/>
      <c r="L40" s="1">
        <f t="shared" si="1"/>
        <v>0</v>
      </c>
      <c r="M40" s="6">
        <f t="shared" si="7"/>
        <v>721000</v>
      </c>
      <c r="N40" s="6">
        <v>721000</v>
      </c>
      <c r="O40" s="6">
        <v>721000</v>
      </c>
      <c r="P40" s="6">
        <v>721000</v>
      </c>
      <c r="Q40" s="5">
        <v>500000</v>
      </c>
      <c r="R40" s="5">
        <v>721000</v>
      </c>
      <c r="S40" s="32">
        <v>0.44521</v>
      </c>
      <c r="T40" s="5">
        <f t="shared" si="12"/>
        <v>-320996.41</v>
      </c>
      <c r="U40" s="5">
        <f t="shared" si="13"/>
        <v>400003.59</v>
      </c>
      <c r="V40" s="5">
        <f t="shared" si="2"/>
        <v>-320996.41</v>
      </c>
      <c r="W40" s="35">
        <v>400000</v>
      </c>
      <c r="X40" s="40">
        <v>400000</v>
      </c>
      <c r="Y40" s="40">
        <f t="shared" si="3"/>
        <v>0</v>
      </c>
      <c r="Z40" s="40">
        <v>400000</v>
      </c>
      <c r="AA40" s="40">
        <v>400000</v>
      </c>
      <c r="AB40" s="75">
        <v>400000</v>
      </c>
      <c r="AC40" s="58"/>
      <c r="AD40" s="58"/>
      <c r="AE40" s="58"/>
      <c r="AF40" s="75">
        <v>400000</v>
      </c>
      <c r="AG40" s="75">
        <v>400000</v>
      </c>
      <c r="AH40" s="40">
        <f t="shared" si="15"/>
        <v>0</v>
      </c>
      <c r="AI40" s="40">
        <f t="shared" si="8"/>
        <v>0</v>
      </c>
      <c r="AJ40" s="40">
        <f t="shared" si="9"/>
        <v>0</v>
      </c>
      <c r="AK40" s="75">
        <f t="shared" si="16"/>
        <v>0</v>
      </c>
      <c r="AL40" s="75">
        <f t="shared" si="10"/>
        <v>0</v>
      </c>
      <c r="AM40" s="75">
        <f t="shared" si="6"/>
        <v>0</v>
      </c>
      <c r="AN40" s="40">
        <v>400000</v>
      </c>
      <c r="AO40" s="75" t="e">
        <f>AG40-W40-#REF!</f>
        <v>#REF!</v>
      </c>
      <c r="AP40" s="75">
        <f t="shared" si="11"/>
        <v>0</v>
      </c>
      <c r="AQ40" s="75" t="e">
        <f>AN40-W40-#REF!</f>
        <v>#REF!</v>
      </c>
    </row>
    <row r="41" spans="1:43" ht="12.75">
      <c r="A41" s="27" t="s">
        <v>110</v>
      </c>
      <c r="B41" s="29"/>
      <c r="C41" s="26" t="s">
        <v>120</v>
      </c>
      <c r="D41" s="2">
        <v>0</v>
      </c>
      <c r="E41" s="2"/>
      <c r="F41" s="2">
        <v>0</v>
      </c>
      <c r="G41" s="2"/>
      <c r="H41" s="1"/>
      <c r="I41" s="2"/>
      <c r="J41" s="1"/>
      <c r="K41" s="1"/>
      <c r="L41" s="1"/>
      <c r="M41" s="6">
        <v>0</v>
      </c>
      <c r="N41" s="6"/>
      <c r="O41" s="6"/>
      <c r="P41" s="6"/>
      <c r="Q41" s="5"/>
      <c r="R41" s="5"/>
      <c r="S41" s="32"/>
      <c r="T41" s="5"/>
      <c r="U41" s="5"/>
      <c r="V41" s="5"/>
      <c r="W41" s="35">
        <v>0</v>
      </c>
      <c r="X41" s="40">
        <v>1367409</v>
      </c>
      <c r="Y41" s="40">
        <f t="shared" si="3"/>
        <v>1367409</v>
      </c>
      <c r="Z41" s="40">
        <v>1265038</v>
      </c>
      <c r="AA41" s="40">
        <v>1367409</v>
      </c>
      <c r="AB41" s="75">
        <v>1367409</v>
      </c>
      <c r="AC41" s="58">
        <f t="shared" si="17"/>
        <v>102371</v>
      </c>
      <c r="AD41" s="58" t="e">
        <f>AA41-W41+#REF!</f>
        <v>#REF!</v>
      </c>
      <c r="AE41" s="58"/>
      <c r="AF41" s="75">
        <v>1367409</v>
      </c>
      <c r="AG41" s="75">
        <v>1367409</v>
      </c>
      <c r="AH41" s="40">
        <f t="shared" si="15"/>
        <v>1367409</v>
      </c>
      <c r="AI41" s="40">
        <f t="shared" si="8"/>
        <v>0</v>
      </c>
      <c r="AJ41" s="40">
        <f t="shared" si="9"/>
        <v>0</v>
      </c>
      <c r="AK41" s="75">
        <f t="shared" si="16"/>
        <v>1367409</v>
      </c>
      <c r="AL41" s="75">
        <f t="shared" si="10"/>
        <v>0</v>
      </c>
      <c r="AM41" s="75">
        <f t="shared" si="6"/>
        <v>0</v>
      </c>
      <c r="AN41" s="40">
        <v>1367409</v>
      </c>
      <c r="AO41" s="75" t="e">
        <f>AG41-W41-#REF!</f>
        <v>#REF!</v>
      </c>
      <c r="AP41" s="75">
        <f t="shared" si="11"/>
        <v>0</v>
      </c>
      <c r="AQ41" s="75" t="e">
        <f>AN41-W41-#REF!</f>
        <v>#REF!</v>
      </c>
    </row>
    <row r="42" spans="1:43" ht="12.75">
      <c r="A42" s="27" t="s">
        <v>30</v>
      </c>
      <c r="B42" s="29"/>
      <c r="C42" s="26" t="s">
        <v>121</v>
      </c>
      <c r="D42" s="28">
        <v>1820065</v>
      </c>
      <c r="E42" s="2">
        <v>2032758</v>
      </c>
      <c r="F42" s="2">
        <v>1860686</v>
      </c>
      <c r="G42" s="2">
        <f>1546270+50000</f>
        <v>1596270</v>
      </c>
      <c r="H42" s="1">
        <v>-50000</v>
      </c>
      <c r="I42" s="2">
        <f t="shared" si="0"/>
        <v>1546270</v>
      </c>
      <c r="J42" s="1">
        <v>-26927</v>
      </c>
      <c r="K42" s="1"/>
      <c r="L42" s="1">
        <f t="shared" si="1"/>
        <v>-26927</v>
      </c>
      <c r="M42" s="6">
        <f t="shared" si="7"/>
        <v>1519343</v>
      </c>
      <c r="N42" s="6">
        <v>1519343</v>
      </c>
      <c r="O42" s="6">
        <v>1488306</v>
      </c>
      <c r="P42" s="6">
        <v>1488306</v>
      </c>
      <c r="Q42" s="5">
        <v>1367409</v>
      </c>
      <c r="R42" s="5">
        <v>1488306</v>
      </c>
      <c r="S42" s="32">
        <v>0.08123</v>
      </c>
      <c r="T42" s="5">
        <f t="shared" si="12"/>
        <v>-120895.09637999999</v>
      </c>
      <c r="U42" s="5">
        <f t="shared" si="13"/>
        <v>1367410.90362</v>
      </c>
      <c r="V42" s="5">
        <f aca="true" t="shared" si="18" ref="V42:V51">U42-M42</f>
        <v>-151932.09638</v>
      </c>
      <c r="W42" s="35">
        <v>1367409</v>
      </c>
      <c r="X42" s="40">
        <v>0</v>
      </c>
      <c r="Y42" s="40">
        <f t="shared" si="3"/>
        <v>-1367409</v>
      </c>
      <c r="Z42" s="40"/>
      <c r="AA42" s="40"/>
      <c r="AB42" s="75"/>
      <c r="AC42" s="58"/>
      <c r="AD42" s="58" t="e">
        <f>AA42-W42+#REF!</f>
        <v>#REF!</v>
      </c>
      <c r="AE42" s="58"/>
      <c r="AF42" s="75"/>
      <c r="AG42" s="75"/>
      <c r="AH42" s="40">
        <f t="shared" si="15"/>
        <v>-1367409</v>
      </c>
      <c r="AI42" s="40">
        <f t="shared" si="8"/>
        <v>0</v>
      </c>
      <c r="AJ42" s="40">
        <f t="shared" si="9"/>
        <v>0</v>
      </c>
      <c r="AK42" s="75">
        <f t="shared" si="16"/>
        <v>-1367409</v>
      </c>
      <c r="AL42" s="75">
        <f t="shared" si="10"/>
        <v>0</v>
      </c>
      <c r="AM42" s="75">
        <f t="shared" si="6"/>
        <v>0</v>
      </c>
      <c r="AN42" s="40">
        <v>0</v>
      </c>
      <c r="AO42" s="75" t="e">
        <f>AG42-W42-#REF!</f>
        <v>#REF!</v>
      </c>
      <c r="AP42" s="75">
        <f t="shared" si="11"/>
        <v>0</v>
      </c>
      <c r="AQ42" s="75" t="e">
        <f>AN42-W42-#REF!</f>
        <v>#REF!</v>
      </c>
    </row>
    <row r="43" spans="1:43" ht="12.75">
      <c r="A43" s="23" t="s">
        <v>58</v>
      </c>
      <c r="B43" s="24"/>
      <c r="C43" s="31" t="s">
        <v>59</v>
      </c>
      <c r="D43" s="25">
        <v>475000</v>
      </c>
      <c r="E43" s="3">
        <v>550000</v>
      </c>
      <c r="F43" s="3">
        <v>472150</v>
      </c>
      <c r="G43" s="3">
        <v>0</v>
      </c>
      <c r="H43" s="4"/>
      <c r="I43" s="3">
        <f t="shared" si="0"/>
        <v>0</v>
      </c>
      <c r="J43" s="30"/>
      <c r="K43" s="1"/>
      <c r="L43" s="1">
        <f t="shared" si="1"/>
        <v>0</v>
      </c>
      <c r="M43" s="5">
        <f t="shared" si="7"/>
        <v>0</v>
      </c>
      <c r="N43" s="5">
        <v>0</v>
      </c>
      <c r="O43" s="5">
        <v>0</v>
      </c>
      <c r="P43" s="5">
        <v>0</v>
      </c>
      <c r="Q43" s="5"/>
      <c r="R43" s="5">
        <v>0</v>
      </c>
      <c r="S43" s="32"/>
      <c r="T43" s="5">
        <f t="shared" si="12"/>
        <v>0</v>
      </c>
      <c r="U43" s="5">
        <f t="shared" si="13"/>
        <v>0</v>
      </c>
      <c r="V43" s="5">
        <f t="shared" si="18"/>
        <v>0</v>
      </c>
      <c r="W43" s="35">
        <v>0</v>
      </c>
      <c r="X43" s="40"/>
      <c r="Y43" s="40">
        <f t="shared" si="3"/>
        <v>0</v>
      </c>
      <c r="Z43" s="40"/>
      <c r="AA43" s="40"/>
      <c r="AB43" s="75"/>
      <c r="AC43" s="58"/>
      <c r="AD43" s="58" t="e">
        <f>AA43-W43+#REF!</f>
        <v>#REF!</v>
      </c>
      <c r="AE43" s="58"/>
      <c r="AF43" s="75"/>
      <c r="AG43" s="75"/>
      <c r="AH43" s="40">
        <f t="shared" si="15"/>
        <v>0</v>
      </c>
      <c r="AI43" s="40">
        <f t="shared" si="8"/>
        <v>0</v>
      </c>
      <c r="AJ43" s="40">
        <f t="shared" si="9"/>
        <v>0</v>
      </c>
      <c r="AK43" s="75">
        <f t="shared" si="16"/>
        <v>0</v>
      </c>
      <c r="AL43" s="75">
        <f t="shared" si="10"/>
        <v>0</v>
      </c>
      <c r="AM43" s="75">
        <f t="shared" si="6"/>
        <v>0</v>
      </c>
      <c r="AN43" s="40">
        <v>0</v>
      </c>
      <c r="AO43" s="75" t="e">
        <f>AG43-W43-#REF!</f>
        <v>#REF!</v>
      </c>
      <c r="AP43" s="75">
        <f t="shared" si="11"/>
        <v>0</v>
      </c>
      <c r="AQ43" s="75" t="e">
        <f>AN43-W43-#REF!</f>
        <v>#REF!</v>
      </c>
    </row>
    <row r="44" spans="1:43" ht="12.75">
      <c r="A44" s="27" t="s">
        <v>54</v>
      </c>
      <c r="B44" s="29"/>
      <c r="C44" s="26" t="s">
        <v>55</v>
      </c>
      <c r="D44" s="28">
        <v>2000000</v>
      </c>
      <c r="E44" s="2">
        <v>5550000</v>
      </c>
      <c r="F44" s="2">
        <v>5302539</v>
      </c>
      <c r="G44" s="2">
        <v>2000000</v>
      </c>
      <c r="H44" s="1"/>
      <c r="I44" s="2">
        <f t="shared" si="0"/>
        <v>2000000</v>
      </c>
      <c r="J44" s="1"/>
      <c r="K44" s="1"/>
      <c r="L44" s="1">
        <f t="shared" si="1"/>
        <v>0</v>
      </c>
      <c r="M44" s="6">
        <f t="shared" si="7"/>
        <v>2000000</v>
      </c>
      <c r="N44" s="6">
        <v>2000000</v>
      </c>
      <c r="O44" s="6">
        <v>2000000</v>
      </c>
      <c r="P44" s="6">
        <v>2000000</v>
      </c>
      <c r="Q44" s="5">
        <v>1500000</v>
      </c>
      <c r="R44" s="5">
        <v>2000000</v>
      </c>
      <c r="S44" s="34">
        <v>0.25</v>
      </c>
      <c r="T44" s="5">
        <f t="shared" si="12"/>
        <v>-500000</v>
      </c>
      <c r="U44" s="5">
        <f t="shared" si="13"/>
        <v>1500000</v>
      </c>
      <c r="V44" s="5">
        <f t="shared" si="18"/>
        <v>-500000</v>
      </c>
      <c r="W44" s="35">
        <v>1500000</v>
      </c>
      <c r="X44" s="40">
        <v>1500000</v>
      </c>
      <c r="Y44" s="40">
        <f t="shared" si="3"/>
        <v>0</v>
      </c>
      <c r="Z44" s="40">
        <v>1500000</v>
      </c>
      <c r="AA44" s="40">
        <v>1500000</v>
      </c>
      <c r="AB44" s="75">
        <v>1410000</v>
      </c>
      <c r="AC44" s="58"/>
      <c r="AD44" s="58"/>
      <c r="AE44" s="58"/>
      <c r="AF44" s="75">
        <v>1410000</v>
      </c>
      <c r="AG44" s="75">
        <v>1410000</v>
      </c>
      <c r="AH44" s="40">
        <f t="shared" si="15"/>
        <v>-90000</v>
      </c>
      <c r="AI44" s="40">
        <f t="shared" si="8"/>
        <v>-90000</v>
      </c>
      <c r="AJ44" s="40">
        <f t="shared" si="9"/>
        <v>-90000</v>
      </c>
      <c r="AK44" s="75">
        <f t="shared" si="16"/>
        <v>-90000</v>
      </c>
      <c r="AL44" s="75">
        <f t="shared" si="10"/>
        <v>-90000</v>
      </c>
      <c r="AM44" s="75">
        <f t="shared" si="6"/>
        <v>-90000</v>
      </c>
      <c r="AN44" s="40">
        <v>1410000</v>
      </c>
      <c r="AO44" s="75" t="e">
        <f>AG44-W44-#REF!</f>
        <v>#REF!</v>
      </c>
      <c r="AP44" s="75">
        <f t="shared" si="11"/>
        <v>-90000</v>
      </c>
      <c r="AQ44" s="75" t="e">
        <f>AN44-W44-#REF!</f>
        <v>#REF!</v>
      </c>
    </row>
    <row r="45" spans="1:43" ht="12.75">
      <c r="A45" s="27" t="s">
        <v>26</v>
      </c>
      <c r="B45" s="29"/>
      <c r="C45" s="26" t="s">
        <v>27</v>
      </c>
      <c r="D45" s="28">
        <v>2025231</v>
      </c>
      <c r="E45" s="2">
        <v>2175231</v>
      </c>
      <c r="F45" s="2">
        <v>1700231</v>
      </c>
      <c r="G45" s="2">
        <v>1300000</v>
      </c>
      <c r="H45" s="1"/>
      <c r="I45" s="2">
        <f t="shared" si="0"/>
        <v>1300000</v>
      </c>
      <c r="J45" s="1"/>
      <c r="K45" s="1"/>
      <c r="L45" s="1">
        <f t="shared" si="1"/>
        <v>0</v>
      </c>
      <c r="M45" s="6">
        <f t="shared" si="7"/>
        <v>1300000</v>
      </c>
      <c r="N45" s="6">
        <v>1300000</v>
      </c>
      <c r="O45" s="6">
        <v>1300000</v>
      </c>
      <c r="P45" s="6">
        <v>1300000</v>
      </c>
      <c r="Q45" s="5">
        <v>0</v>
      </c>
      <c r="R45" s="5">
        <v>0</v>
      </c>
      <c r="S45" s="34">
        <v>0</v>
      </c>
      <c r="T45" s="5">
        <f t="shared" si="12"/>
        <v>0</v>
      </c>
      <c r="U45" s="5">
        <f t="shared" si="13"/>
        <v>0</v>
      </c>
      <c r="V45" s="5">
        <f t="shared" si="18"/>
        <v>-1300000</v>
      </c>
      <c r="W45" s="35">
        <v>0</v>
      </c>
      <c r="X45" s="40"/>
      <c r="Y45" s="40">
        <f t="shared" si="3"/>
        <v>0</v>
      </c>
      <c r="Z45" s="40"/>
      <c r="AA45" s="40"/>
      <c r="AB45" s="75"/>
      <c r="AC45" s="58"/>
      <c r="AD45" s="58"/>
      <c r="AE45" s="58"/>
      <c r="AF45" s="75"/>
      <c r="AG45" s="75"/>
      <c r="AH45" s="40">
        <f t="shared" si="15"/>
        <v>0</v>
      </c>
      <c r="AI45" s="40">
        <f t="shared" si="8"/>
        <v>0</v>
      </c>
      <c r="AJ45" s="40">
        <f t="shared" si="9"/>
        <v>0</v>
      </c>
      <c r="AK45" s="75">
        <f t="shared" si="16"/>
        <v>0</v>
      </c>
      <c r="AL45" s="75">
        <f t="shared" si="10"/>
        <v>0</v>
      </c>
      <c r="AM45" s="75">
        <f t="shared" si="6"/>
        <v>0</v>
      </c>
      <c r="AN45" s="40"/>
      <c r="AO45" s="75" t="e">
        <f>AG45-W45-#REF!</f>
        <v>#REF!</v>
      </c>
      <c r="AP45" s="75">
        <f t="shared" si="11"/>
        <v>0</v>
      </c>
      <c r="AQ45" s="75" t="e">
        <f>AN45-W45-#REF!</f>
        <v>#REF!</v>
      </c>
    </row>
    <row r="46" spans="1:43" ht="12.75">
      <c r="A46" s="27" t="s">
        <v>39</v>
      </c>
      <c r="B46" s="29"/>
      <c r="C46" s="26" t="s">
        <v>62</v>
      </c>
      <c r="D46" s="28">
        <v>1195840</v>
      </c>
      <c r="E46" s="2">
        <v>1195840</v>
      </c>
      <c r="F46" s="2">
        <v>1180621</v>
      </c>
      <c r="G46" s="2">
        <v>200000</v>
      </c>
      <c r="H46" s="1"/>
      <c r="I46" s="2">
        <f t="shared" si="0"/>
        <v>200000</v>
      </c>
      <c r="J46" s="1">
        <v>-53860</v>
      </c>
      <c r="K46" s="1"/>
      <c r="L46" s="1">
        <f t="shared" si="1"/>
        <v>-53860</v>
      </c>
      <c r="M46" s="6">
        <f t="shared" si="7"/>
        <v>146140</v>
      </c>
      <c r="N46" s="6">
        <v>146140</v>
      </c>
      <c r="O46" s="6">
        <v>0</v>
      </c>
      <c r="P46" s="6">
        <v>200000</v>
      </c>
      <c r="Q46" s="5">
        <v>146140</v>
      </c>
      <c r="R46" s="5">
        <v>146140</v>
      </c>
      <c r="S46" s="34">
        <v>0</v>
      </c>
      <c r="T46" s="5">
        <f t="shared" si="12"/>
        <v>0</v>
      </c>
      <c r="U46" s="5">
        <f t="shared" si="13"/>
        <v>146140</v>
      </c>
      <c r="V46" s="5">
        <f t="shared" si="18"/>
        <v>0</v>
      </c>
      <c r="W46" s="35">
        <v>146140</v>
      </c>
      <c r="X46" s="40">
        <v>146140</v>
      </c>
      <c r="Y46" s="40">
        <f t="shared" si="3"/>
        <v>0</v>
      </c>
      <c r="Z46" s="40">
        <v>0</v>
      </c>
      <c r="AA46" s="40">
        <v>146140</v>
      </c>
      <c r="AB46" s="75">
        <v>146140</v>
      </c>
      <c r="AC46" s="58">
        <f t="shared" si="17"/>
        <v>146140</v>
      </c>
      <c r="AD46" s="58"/>
      <c r="AE46" s="58"/>
      <c r="AF46" s="75">
        <v>146140</v>
      </c>
      <c r="AG46" s="75">
        <v>146140</v>
      </c>
      <c r="AH46" s="40">
        <f t="shared" si="15"/>
        <v>0</v>
      </c>
      <c r="AI46" s="40">
        <f t="shared" si="8"/>
        <v>0</v>
      </c>
      <c r="AJ46" s="40">
        <f t="shared" si="9"/>
        <v>0</v>
      </c>
      <c r="AK46" s="75">
        <f t="shared" si="16"/>
        <v>0</v>
      </c>
      <c r="AL46" s="75">
        <f t="shared" si="10"/>
        <v>0</v>
      </c>
      <c r="AM46" s="75">
        <f t="shared" si="6"/>
        <v>0</v>
      </c>
      <c r="AN46" s="40">
        <v>146140</v>
      </c>
      <c r="AO46" s="75" t="e">
        <f>AG46-W46-#REF!</f>
        <v>#REF!</v>
      </c>
      <c r="AP46" s="75">
        <f t="shared" si="11"/>
        <v>0</v>
      </c>
      <c r="AQ46" s="75" t="e">
        <f>AN46-W46-#REF!</f>
        <v>#REF!</v>
      </c>
    </row>
    <row r="47" spans="1:43" ht="12.75">
      <c r="A47" s="27" t="s">
        <v>12</v>
      </c>
      <c r="B47" s="29"/>
      <c r="C47" s="26" t="s">
        <v>13</v>
      </c>
      <c r="D47" s="28">
        <v>1</v>
      </c>
      <c r="E47" s="2">
        <v>1</v>
      </c>
      <c r="F47" s="2">
        <v>1</v>
      </c>
      <c r="G47" s="2">
        <v>1</v>
      </c>
      <c r="H47" s="1"/>
      <c r="I47" s="2">
        <f t="shared" si="0"/>
        <v>1</v>
      </c>
      <c r="J47" s="1"/>
      <c r="K47" s="1"/>
      <c r="L47" s="1">
        <f t="shared" si="1"/>
        <v>0</v>
      </c>
      <c r="M47" s="6">
        <f t="shared" si="7"/>
        <v>1</v>
      </c>
      <c r="N47" s="6">
        <v>1</v>
      </c>
      <c r="O47" s="6">
        <v>1</v>
      </c>
      <c r="P47" s="6">
        <v>1</v>
      </c>
      <c r="Q47" s="5">
        <v>1</v>
      </c>
      <c r="R47" s="5">
        <v>1</v>
      </c>
      <c r="S47" s="34">
        <v>0</v>
      </c>
      <c r="T47" s="5">
        <f t="shared" si="12"/>
        <v>0</v>
      </c>
      <c r="U47" s="5">
        <f t="shared" si="13"/>
        <v>1</v>
      </c>
      <c r="V47" s="5">
        <f t="shared" si="18"/>
        <v>0</v>
      </c>
      <c r="W47" s="35">
        <v>1</v>
      </c>
      <c r="X47" s="40">
        <v>1</v>
      </c>
      <c r="Y47" s="40">
        <f t="shared" si="3"/>
        <v>0</v>
      </c>
      <c r="Z47" s="40">
        <v>1</v>
      </c>
      <c r="AA47" s="40">
        <v>1</v>
      </c>
      <c r="AB47" s="75">
        <v>1</v>
      </c>
      <c r="AC47" s="58"/>
      <c r="AD47" s="58"/>
      <c r="AE47" s="58"/>
      <c r="AF47" s="75">
        <v>1</v>
      </c>
      <c r="AG47" s="75">
        <v>1</v>
      </c>
      <c r="AH47" s="40">
        <f t="shared" si="15"/>
        <v>0</v>
      </c>
      <c r="AI47" s="40">
        <f t="shared" si="8"/>
        <v>0</v>
      </c>
      <c r="AJ47" s="40">
        <f t="shared" si="9"/>
        <v>0</v>
      </c>
      <c r="AK47" s="75">
        <f t="shared" si="16"/>
        <v>0</v>
      </c>
      <c r="AL47" s="75">
        <f t="shared" si="10"/>
        <v>0</v>
      </c>
      <c r="AM47" s="75">
        <f t="shared" si="6"/>
        <v>0</v>
      </c>
      <c r="AN47" s="40">
        <v>1</v>
      </c>
      <c r="AO47" s="75" t="e">
        <f>AG47-W47-#REF!</f>
        <v>#REF!</v>
      </c>
      <c r="AP47" s="75">
        <f t="shared" si="11"/>
        <v>0</v>
      </c>
      <c r="AQ47" s="75" t="e">
        <f>AN47-W47-#REF!</f>
        <v>#REF!</v>
      </c>
    </row>
    <row r="48" spans="1:43" ht="12.75">
      <c r="A48" s="27" t="s">
        <v>38</v>
      </c>
      <c r="B48" s="29"/>
      <c r="C48" s="26" t="s">
        <v>41</v>
      </c>
      <c r="D48" s="28">
        <v>765000</v>
      </c>
      <c r="E48" s="2">
        <v>765000</v>
      </c>
      <c r="F48" s="2">
        <v>507749</v>
      </c>
      <c r="G48" s="2">
        <v>0</v>
      </c>
      <c r="H48" s="1"/>
      <c r="I48" s="2">
        <f t="shared" si="0"/>
        <v>0</v>
      </c>
      <c r="J48" s="30"/>
      <c r="K48" s="1"/>
      <c r="L48" s="1">
        <f t="shared" si="1"/>
        <v>0</v>
      </c>
      <c r="M48" s="6">
        <f t="shared" si="7"/>
        <v>0</v>
      </c>
      <c r="N48" s="6">
        <v>0</v>
      </c>
      <c r="O48" s="6">
        <v>0</v>
      </c>
      <c r="P48" s="6">
        <v>0</v>
      </c>
      <c r="Q48" s="5">
        <v>0</v>
      </c>
      <c r="R48" s="5">
        <v>0</v>
      </c>
      <c r="S48" s="32"/>
      <c r="T48" s="5">
        <f t="shared" si="12"/>
        <v>0</v>
      </c>
      <c r="U48" s="5">
        <f t="shared" si="13"/>
        <v>0</v>
      </c>
      <c r="V48" s="5">
        <f t="shared" si="18"/>
        <v>0</v>
      </c>
      <c r="W48" s="35">
        <v>0</v>
      </c>
      <c r="X48" s="40"/>
      <c r="Y48" s="40">
        <f t="shared" si="3"/>
        <v>0</v>
      </c>
      <c r="Z48" s="40"/>
      <c r="AA48" s="40"/>
      <c r="AB48" s="75"/>
      <c r="AC48" s="58">
        <f t="shared" si="17"/>
        <v>0</v>
      </c>
      <c r="AD48" s="58"/>
      <c r="AE48" s="58"/>
      <c r="AF48" s="75"/>
      <c r="AG48" s="75"/>
      <c r="AH48" s="40">
        <f t="shared" si="15"/>
        <v>0</v>
      </c>
      <c r="AI48" s="40">
        <f t="shared" si="8"/>
        <v>0</v>
      </c>
      <c r="AJ48" s="40">
        <f t="shared" si="9"/>
        <v>0</v>
      </c>
      <c r="AK48" s="75">
        <f t="shared" si="16"/>
        <v>0</v>
      </c>
      <c r="AL48" s="75">
        <f t="shared" si="10"/>
        <v>0</v>
      </c>
      <c r="AM48" s="75">
        <f t="shared" si="6"/>
        <v>0</v>
      </c>
      <c r="AN48" s="40">
        <v>0</v>
      </c>
      <c r="AO48" s="75" t="e">
        <f>AG48-W48-#REF!</f>
        <v>#REF!</v>
      </c>
      <c r="AP48" s="75">
        <f t="shared" si="11"/>
        <v>0</v>
      </c>
      <c r="AQ48" s="75" t="e">
        <f>AN48-W48-#REF!</f>
        <v>#REF!</v>
      </c>
    </row>
    <row r="49" spans="1:43" ht="12.75">
      <c r="A49" s="27" t="s">
        <v>31</v>
      </c>
      <c r="B49" s="29"/>
      <c r="C49" s="26" t="s">
        <v>32</v>
      </c>
      <c r="D49" s="28">
        <v>2270500</v>
      </c>
      <c r="E49" s="2">
        <v>2770500</v>
      </c>
      <c r="F49" s="2">
        <v>1932063</v>
      </c>
      <c r="G49" s="2">
        <v>1500000</v>
      </c>
      <c r="H49" s="1"/>
      <c r="I49" s="2">
        <f t="shared" si="0"/>
        <v>1500000</v>
      </c>
      <c r="J49" s="1"/>
      <c r="K49" s="1"/>
      <c r="L49" s="1">
        <f t="shared" si="1"/>
        <v>0</v>
      </c>
      <c r="M49" s="6">
        <f t="shared" si="7"/>
        <v>1500000</v>
      </c>
      <c r="N49" s="6">
        <v>1500000</v>
      </c>
      <c r="O49" s="6">
        <v>1500000</v>
      </c>
      <c r="P49" s="6">
        <v>1500000</v>
      </c>
      <c r="Q49" s="5">
        <v>1600000</v>
      </c>
      <c r="R49" s="5">
        <v>1600000</v>
      </c>
      <c r="S49" s="32">
        <v>0.1875</v>
      </c>
      <c r="T49" s="5">
        <f t="shared" si="12"/>
        <v>-300000</v>
      </c>
      <c r="U49" s="5">
        <f t="shared" si="13"/>
        <v>1300000</v>
      </c>
      <c r="V49" s="5">
        <f t="shared" si="18"/>
        <v>-200000</v>
      </c>
      <c r="W49" s="35">
        <v>1300000</v>
      </c>
      <c r="X49" s="40">
        <v>1300000</v>
      </c>
      <c r="Y49" s="40">
        <f t="shared" si="3"/>
        <v>0</v>
      </c>
      <c r="Z49" s="40">
        <v>0</v>
      </c>
      <c r="AA49" s="40">
        <v>1300000</v>
      </c>
      <c r="AB49" s="75">
        <v>1150000</v>
      </c>
      <c r="AC49" s="58">
        <f t="shared" si="17"/>
        <v>1300000</v>
      </c>
      <c r="AD49" s="58"/>
      <c r="AE49" s="58"/>
      <c r="AF49" s="76">
        <v>1300000</v>
      </c>
      <c r="AG49" s="76">
        <v>1300000</v>
      </c>
      <c r="AH49" s="40">
        <f t="shared" si="15"/>
        <v>-150000</v>
      </c>
      <c r="AI49" s="40">
        <f t="shared" si="8"/>
        <v>-150000</v>
      </c>
      <c r="AJ49" s="40">
        <f t="shared" si="9"/>
        <v>-150000</v>
      </c>
      <c r="AK49" s="75">
        <f t="shared" si="16"/>
        <v>0</v>
      </c>
      <c r="AL49" s="75">
        <f t="shared" si="10"/>
        <v>0</v>
      </c>
      <c r="AM49" s="75">
        <f t="shared" si="6"/>
        <v>0</v>
      </c>
      <c r="AN49" s="40">
        <v>1300000</v>
      </c>
      <c r="AO49" s="75" t="e">
        <f>AG49-W49-#REF!</f>
        <v>#REF!</v>
      </c>
      <c r="AP49" s="75">
        <f t="shared" si="11"/>
        <v>0</v>
      </c>
      <c r="AQ49" s="75" t="e">
        <f>AN49-W49-#REF!</f>
        <v>#REF!</v>
      </c>
    </row>
    <row r="50" spans="1:43" ht="12.75">
      <c r="A50" s="27" t="s">
        <v>14</v>
      </c>
      <c r="B50" s="29"/>
      <c r="C50" s="26" t="s">
        <v>67</v>
      </c>
      <c r="D50" s="28">
        <v>712000</v>
      </c>
      <c r="E50" s="2">
        <v>712000</v>
      </c>
      <c r="F50" s="2">
        <v>517320</v>
      </c>
      <c r="G50" s="2">
        <v>100000</v>
      </c>
      <c r="H50" s="1"/>
      <c r="I50" s="2">
        <f t="shared" si="0"/>
        <v>100000</v>
      </c>
      <c r="J50" s="1"/>
      <c r="K50" s="1"/>
      <c r="L50" s="1">
        <f t="shared" si="1"/>
        <v>0</v>
      </c>
      <c r="M50" s="6">
        <f t="shared" si="7"/>
        <v>100000</v>
      </c>
      <c r="N50" s="6">
        <v>100000</v>
      </c>
      <c r="O50" s="6">
        <v>100000</v>
      </c>
      <c r="P50" s="6">
        <v>100000</v>
      </c>
      <c r="Q50" s="5">
        <v>100000</v>
      </c>
      <c r="R50" s="5">
        <v>250000</v>
      </c>
      <c r="S50" s="34">
        <v>0.6</v>
      </c>
      <c r="T50" s="5">
        <f t="shared" si="12"/>
        <v>-150000</v>
      </c>
      <c r="U50" s="5">
        <f t="shared" si="13"/>
        <v>100000</v>
      </c>
      <c r="V50" s="5">
        <f t="shared" si="18"/>
        <v>0</v>
      </c>
      <c r="W50" s="35">
        <v>100000</v>
      </c>
      <c r="X50" s="40">
        <v>100000</v>
      </c>
      <c r="Y50" s="40">
        <f t="shared" si="3"/>
        <v>0</v>
      </c>
      <c r="Z50" s="40">
        <v>100000</v>
      </c>
      <c r="AA50" s="40">
        <v>250000</v>
      </c>
      <c r="AB50" s="75">
        <v>100000</v>
      </c>
      <c r="AC50" s="58">
        <f t="shared" si="17"/>
        <v>150000</v>
      </c>
      <c r="AD50" s="58" t="e">
        <f>AA50-W50+#REF!</f>
        <v>#REF!</v>
      </c>
      <c r="AE50" s="58">
        <f t="shared" si="14"/>
        <v>150000</v>
      </c>
      <c r="AF50" s="75">
        <v>100000</v>
      </c>
      <c r="AG50" s="75">
        <v>250000</v>
      </c>
      <c r="AH50" s="40">
        <f t="shared" si="15"/>
        <v>0</v>
      </c>
      <c r="AI50" s="40">
        <f t="shared" si="8"/>
        <v>0</v>
      </c>
      <c r="AJ50" s="40">
        <f t="shared" si="9"/>
        <v>-150000</v>
      </c>
      <c r="AK50" s="75">
        <f t="shared" si="16"/>
        <v>0</v>
      </c>
      <c r="AL50" s="75">
        <f t="shared" si="10"/>
        <v>0</v>
      </c>
      <c r="AM50" s="75">
        <f t="shared" si="6"/>
        <v>-150000</v>
      </c>
      <c r="AN50" s="40">
        <v>250000</v>
      </c>
      <c r="AO50" s="75" t="e">
        <f>AG50-W50-#REF!</f>
        <v>#REF!</v>
      </c>
      <c r="AP50" s="75">
        <f t="shared" si="11"/>
        <v>150000</v>
      </c>
      <c r="AQ50" s="75" t="e">
        <f>AN50-W50-#REF!</f>
        <v>#REF!</v>
      </c>
    </row>
    <row r="51" spans="1:43" ht="12.75">
      <c r="A51" s="27" t="s">
        <v>50</v>
      </c>
      <c r="B51" s="29"/>
      <c r="C51" s="26" t="s">
        <v>143</v>
      </c>
      <c r="D51" s="28">
        <v>895367</v>
      </c>
      <c r="E51" s="2">
        <v>991367</v>
      </c>
      <c r="F51" s="2">
        <v>486227</v>
      </c>
      <c r="G51" s="2">
        <v>386227</v>
      </c>
      <c r="H51" s="1"/>
      <c r="I51" s="2">
        <f t="shared" si="0"/>
        <v>386227</v>
      </c>
      <c r="J51" s="1"/>
      <c r="K51" s="1"/>
      <c r="L51" s="1">
        <f t="shared" si="1"/>
        <v>0</v>
      </c>
      <c r="M51" s="6">
        <f t="shared" si="7"/>
        <v>386227</v>
      </c>
      <c r="N51" s="6">
        <v>386227</v>
      </c>
      <c r="O51" s="6">
        <v>353227</v>
      </c>
      <c r="P51" s="6">
        <v>353227</v>
      </c>
      <c r="Q51" s="5">
        <v>386227</v>
      </c>
      <c r="R51" s="5">
        <v>353227</v>
      </c>
      <c r="S51" s="32">
        <v>0.6</v>
      </c>
      <c r="T51" s="5">
        <f t="shared" si="12"/>
        <v>-211936.19999999998</v>
      </c>
      <c r="U51" s="5">
        <f t="shared" si="13"/>
        <v>141290.80000000002</v>
      </c>
      <c r="V51" s="5">
        <f t="shared" si="18"/>
        <v>-244936.19999999998</v>
      </c>
      <c r="W51" s="35">
        <f>353227</f>
        <v>353227</v>
      </c>
      <c r="X51" s="40">
        <v>353227</v>
      </c>
      <c r="Y51" s="40">
        <f t="shared" si="3"/>
        <v>0</v>
      </c>
      <c r="Z51" s="40">
        <v>353227</v>
      </c>
      <c r="AA51" s="59">
        <v>753227</v>
      </c>
      <c r="AB51" s="76">
        <v>346162</v>
      </c>
      <c r="AC51" s="58">
        <f t="shared" si="17"/>
        <v>400000</v>
      </c>
      <c r="AD51" s="58" t="e">
        <f>AA51-W51+#REF!</f>
        <v>#REF!</v>
      </c>
      <c r="AE51" s="58">
        <f t="shared" si="14"/>
        <v>400000</v>
      </c>
      <c r="AF51" s="76">
        <v>746162</v>
      </c>
      <c r="AG51" s="76">
        <v>746162</v>
      </c>
      <c r="AH51" s="59">
        <f t="shared" si="15"/>
        <v>-7065</v>
      </c>
      <c r="AI51" s="59">
        <f t="shared" si="8"/>
        <v>-7065</v>
      </c>
      <c r="AJ51" s="59">
        <f t="shared" si="9"/>
        <v>-407065</v>
      </c>
      <c r="AK51" s="76">
        <f t="shared" si="16"/>
        <v>392935</v>
      </c>
      <c r="AL51" s="76">
        <f t="shared" si="10"/>
        <v>392935</v>
      </c>
      <c r="AM51" s="76">
        <f t="shared" si="6"/>
        <v>-7065</v>
      </c>
      <c r="AN51" s="59">
        <v>746162</v>
      </c>
      <c r="AO51" s="76" t="e">
        <f>AG51-W51-#REF!</f>
        <v>#REF!</v>
      </c>
      <c r="AP51" s="76">
        <f t="shared" si="11"/>
        <v>392935</v>
      </c>
      <c r="AQ51" s="76" t="e">
        <f>AN51-W51-#REF!</f>
        <v>#REF!</v>
      </c>
    </row>
    <row r="52" spans="1:43" ht="12.75" hidden="1">
      <c r="A52" s="27" t="s">
        <v>70</v>
      </c>
      <c r="B52" s="29"/>
      <c r="C52" s="26" t="s">
        <v>71</v>
      </c>
      <c r="D52" s="28"/>
      <c r="E52" s="2">
        <v>250000</v>
      </c>
      <c r="F52" s="2">
        <v>0</v>
      </c>
      <c r="G52" s="2">
        <v>0</v>
      </c>
      <c r="H52" s="1"/>
      <c r="I52" s="2">
        <f t="shared" si="0"/>
        <v>0</v>
      </c>
      <c r="J52" s="1"/>
      <c r="K52" s="1"/>
      <c r="L52" s="1">
        <f t="shared" si="1"/>
        <v>0</v>
      </c>
      <c r="M52" s="6">
        <f t="shared" si="7"/>
        <v>0</v>
      </c>
      <c r="N52" s="6">
        <v>0</v>
      </c>
      <c r="O52" s="6">
        <v>0</v>
      </c>
      <c r="P52" s="6">
        <v>0</v>
      </c>
      <c r="Q52" s="5">
        <v>0</v>
      </c>
      <c r="R52" s="5">
        <v>0</v>
      </c>
      <c r="S52" s="34"/>
      <c r="T52" s="5"/>
      <c r="U52" s="5"/>
      <c r="V52" s="5">
        <f>R52-N52</f>
        <v>0</v>
      </c>
      <c r="W52" s="35"/>
      <c r="X52" s="40"/>
      <c r="Y52" s="40">
        <f t="shared" si="3"/>
        <v>0</v>
      </c>
      <c r="Z52" s="40"/>
      <c r="AA52" s="40"/>
      <c r="AB52" s="75"/>
      <c r="AC52" s="58">
        <f t="shared" si="17"/>
        <v>0</v>
      </c>
      <c r="AD52" s="58" t="e">
        <f>AA52-W52+#REF!</f>
        <v>#REF!</v>
      </c>
      <c r="AE52" s="58">
        <f t="shared" si="14"/>
        <v>0</v>
      </c>
      <c r="AF52" s="75"/>
      <c r="AG52" s="75"/>
      <c r="AH52" s="40">
        <f t="shared" si="15"/>
        <v>0</v>
      </c>
      <c r="AI52" s="40">
        <f t="shared" si="8"/>
        <v>0</v>
      </c>
      <c r="AJ52" s="40">
        <f t="shared" si="9"/>
        <v>0</v>
      </c>
      <c r="AK52" s="75">
        <f t="shared" si="16"/>
        <v>0</v>
      </c>
      <c r="AL52" s="75">
        <f t="shared" si="10"/>
        <v>0</v>
      </c>
      <c r="AM52" s="75">
        <f t="shared" si="6"/>
        <v>0</v>
      </c>
      <c r="AN52" s="40"/>
      <c r="AO52" s="75" t="e">
        <f>AG52-W52-#REF!</f>
        <v>#REF!</v>
      </c>
      <c r="AP52" s="75">
        <f t="shared" si="11"/>
        <v>0</v>
      </c>
      <c r="AQ52" s="75" t="e">
        <f>AN52-W52-#REF!</f>
        <v>#REF!</v>
      </c>
    </row>
    <row r="53" spans="1:43" ht="13.5" thickBot="1">
      <c r="A53" s="49" t="s">
        <v>123</v>
      </c>
      <c r="B53" s="50"/>
      <c r="C53" s="51" t="s">
        <v>144</v>
      </c>
      <c r="D53" s="8">
        <v>0</v>
      </c>
      <c r="E53" s="8"/>
      <c r="F53" s="8">
        <v>0</v>
      </c>
      <c r="G53" s="8"/>
      <c r="H53" s="52"/>
      <c r="I53" s="8"/>
      <c r="J53" s="52"/>
      <c r="K53" s="52"/>
      <c r="L53" s="52"/>
      <c r="M53" s="53">
        <v>0</v>
      </c>
      <c r="N53" s="53"/>
      <c r="O53" s="53"/>
      <c r="P53" s="53"/>
      <c r="Q53" s="53"/>
      <c r="R53" s="53"/>
      <c r="S53" s="54"/>
      <c r="T53" s="53"/>
      <c r="U53" s="53"/>
      <c r="V53" s="53"/>
      <c r="W53" s="36">
        <v>0</v>
      </c>
      <c r="X53" s="55"/>
      <c r="Y53" s="55"/>
      <c r="Z53" s="55"/>
      <c r="AA53" s="55">
        <v>300000</v>
      </c>
      <c r="AB53" s="77">
        <v>0</v>
      </c>
      <c r="AC53" s="60">
        <f t="shared" si="17"/>
        <v>300000</v>
      </c>
      <c r="AD53" s="60" t="e">
        <f>AA53-W53+#REF!</f>
        <v>#REF!</v>
      </c>
      <c r="AE53" s="60">
        <f t="shared" si="14"/>
        <v>300000</v>
      </c>
      <c r="AF53" s="80">
        <v>300000</v>
      </c>
      <c r="AG53" s="80">
        <v>300000</v>
      </c>
      <c r="AH53" s="55">
        <f t="shared" si="15"/>
        <v>0</v>
      </c>
      <c r="AI53" s="55">
        <f t="shared" si="8"/>
        <v>0</v>
      </c>
      <c r="AJ53" s="55">
        <f t="shared" si="9"/>
        <v>-300000</v>
      </c>
      <c r="AK53" s="77">
        <f t="shared" si="16"/>
        <v>300000</v>
      </c>
      <c r="AL53" s="77">
        <f t="shared" si="10"/>
        <v>300000</v>
      </c>
      <c r="AM53" s="77">
        <f t="shared" si="6"/>
        <v>0</v>
      </c>
      <c r="AN53" s="55">
        <v>300000</v>
      </c>
      <c r="AO53" s="77" t="e">
        <f>AG53-W53-#REF!</f>
        <v>#REF!</v>
      </c>
      <c r="AP53" s="77">
        <f t="shared" si="11"/>
        <v>300000</v>
      </c>
      <c r="AQ53" s="77" t="e">
        <f>AN53-W53-#REF!</f>
        <v>#REF!</v>
      </c>
    </row>
    <row r="54" spans="1:43" ht="13.5" thickBot="1">
      <c r="A54" s="42" t="s">
        <v>90</v>
      </c>
      <c r="B54" s="43"/>
      <c r="C54" s="44"/>
      <c r="D54" s="45">
        <f>SUM(D7:D51)</f>
        <v>4304239932</v>
      </c>
      <c r="E54" s="46">
        <f aca="true" t="shared" si="19" ref="E54:L54">SUM(E7:E52)</f>
        <v>4565039225</v>
      </c>
      <c r="F54" s="46">
        <f>SUM(F7:F53)</f>
        <v>4110429504</v>
      </c>
      <c r="G54" s="46">
        <f t="shared" si="19"/>
        <v>4311662952</v>
      </c>
      <c r="H54" s="47">
        <f t="shared" si="19"/>
        <v>-2250000</v>
      </c>
      <c r="I54" s="46">
        <f t="shared" si="19"/>
        <v>4309412952</v>
      </c>
      <c r="J54" s="47">
        <f t="shared" si="19"/>
        <v>-13566997</v>
      </c>
      <c r="K54" s="47">
        <f t="shared" si="19"/>
        <v>0</v>
      </c>
      <c r="L54" s="47">
        <f t="shared" si="19"/>
        <v>-13566997</v>
      </c>
      <c r="M54" s="48">
        <f aca="true" t="shared" si="20" ref="M54:AM54">SUM(M7:M53)</f>
        <v>4295845955</v>
      </c>
      <c r="N54" s="48">
        <f t="shared" si="20"/>
        <v>4477008972</v>
      </c>
      <c r="O54" s="48">
        <f t="shared" si="20"/>
        <v>4279823976</v>
      </c>
      <c r="P54" s="48">
        <f t="shared" si="20"/>
        <v>4277632835</v>
      </c>
      <c r="Q54" s="48">
        <f t="shared" si="20"/>
        <v>4292443683</v>
      </c>
      <c r="R54" s="48">
        <f t="shared" si="20"/>
        <v>4290844190</v>
      </c>
      <c r="S54" s="48">
        <f t="shared" si="20"/>
        <v>5.5271799999999995</v>
      </c>
      <c r="T54" s="48">
        <f t="shared" si="20"/>
        <v>-26289554.999050006</v>
      </c>
      <c r="U54" s="48">
        <f t="shared" si="20"/>
        <v>4264554635.000951</v>
      </c>
      <c r="V54" s="48">
        <f t="shared" si="20"/>
        <v>-31291319.999049995</v>
      </c>
      <c r="W54" s="48">
        <f t="shared" si="20"/>
        <v>4266601913</v>
      </c>
      <c r="X54" s="48">
        <f t="shared" si="20"/>
        <v>4484465653</v>
      </c>
      <c r="Y54" s="48">
        <f t="shared" si="20"/>
        <v>217863740</v>
      </c>
      <c r="Z54" s="48">
        <f t="shared" si="20"/>
        <v>4480669977</v>
      </c>
      <c r="AA54" s="48">
        <f t="shared" si="20"/>
        <v>4486000305</v>
      </c>
      <c r="AB54" s="48">
        <f t="shared" si="20"/>
        <v>4448424876</v>
      </c>
      <c r="AC54" s="48">
        <f t="shared" si="20"/>
        <v>5330328</v>
      </c>
      <c r="AD54" s="48" t="e">
        <f t="shared" si="20"/>
        <v>#REF!</v>
      </c>
      <c r="AE54" s="48">
        <f t="shared" si="20"/>
        <v>1534652</v>
      </c>
      <c r="AF54" s="48">
        <f t="shared" si="20"/>
        <v>4463917728</v>
      </c>
      <c r="AG54" s="48">
        <f t="shared" si="20"/>
        <v>4487041280</v>
      </c>
      <c r="AH54" s="48" t="e">
        <f t="shared" si="20"/>
        <v>#REF!</v>
      </c>
      <c r="AI54" s="48">
        <f t="shared" si="20"/>
        <v>-36040777</v>
      </c>
      <c r="AJ54" s="48">
        <f t="shared" si="20"/>
        <v>-37575429</v>
      </c>
      <c r="AK54" s="48" t="e">
        <f t="shared" si="20"/>
        <v>#REF!</v>
      </c>
      <c r="AL54" s="48">
        <f t="shared" si="20"/>
        <v>-20547925</v>
      </c>
      <c r="AM54" s="48">
        <f t="shared" si="20"/>
        <v>-22082577</v>
      </c>
      <c r="AN54" s="48">
        <f>SUM(AN7:AN53)</f>
        <v>4487041280</v>
      </c>
      <c r="AO54" s="48" t="e">
        <f>SUM(AO7:AO53)</f>
        <v>#REF!</v>
      </c>
      <c r="AP54" s="48">
        <f>SUM(AP7:AP53)</f>
        <v>2575627</v>
      </c>
      <c r="AQ54" s="48" t="e">
        <f>SUM(AQ7:AQ53)</f>
        <v>#REF!</v>
      </c>
    </row>
    <row r="55" spans="1:22" ht="15" thickTop="1">
      <c r="A55" s="62"/>
      <c r="B55" s="62"/>
      <c r="C55" s="63"/>
      <c r="D55" s="64"/>
      <c r="E55" s="65"/>
      <c r="F55" s="65"/>
      <c r="G55" s="65"/>
      <c r="H55" s="65"/>
      <c r="I55" s="65"/>
      <c r="J55" s="66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  <row r="56" spans="1:36" ht="14.25">
      <c r="A56" s="82" t="s">
        <v>112</v>
      </c>
      <c r="B56" s="62"/>
      <c r="C56" s="63"/>
      <c r="D56" s="64"/>
      <c r="E56" s="65"/>
      <c r="F56" s="65"/>
      <c r="G56" s="65"/>
      <c r="H56" s="65"/>
      <c r="I56" s="65"/>
      <c r="J56" s="66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AI56" s="68"/>
      <c r="AJ56" s="68"/>
    </row>
    <row r="57" spans="1:29" ht="14.25">
      <c r="A57" s="82" t="s">
        <v>115</v>
      </c>
      <c r="B57" s="62"/>
      <c r="C57" s="63"/>
      <c r="D57" s="64"/>
      <c r="E57" s="65"/>
      <c r="F57" s="65"/>
      <c r="G57" s="65"/>
      <c r="H57" s="65"/>
      <c r="I57" s="65"/>
      <c r="J57" s="66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AC57" s="68"/>
    </row>
    <row r="58" spans="1:22" ht="14.25">
      <c r="A58" s="82" t="s">
        <v>149</v>
      </c>
      <c r="B58" s="62"/>
      <c r="C58" s="63"/>
      <c r="D58" s="64"/>
      <c r="E58" s="65"/>
      <c r="F58" s="65"/>
      <c r="G58" s="65"/>
      <c r="H58" s="65"/>
      <c r="I58" s="65"/>
      <c r="J58" s="66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</row>
    <row r="59" spans="1:22" ht="12" customHeight="1">
      <c r="A59" s="82" t="s">
        <v>124</v>
      </c>
      <c r="B59" s="62"/>
      <c r="C59" s="63"/>
      <c r="D59" s="64"/>
      <c r="E59" s="65"/>
      <c r="F59" s="65"/>
      <c r="G59" s="65"/>
      <c r="H59" s="65"/>
      <c r="I59" s="65"/>
      <c r="J59" s="66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</row>
    <row r="60" spans="1:22" ht="14.25" hidden="1">
      <c r="A60" s="41" t="s">
        <v>142</v>
      </c>
      <c r="B60" s="62"/>
      <c r="C60" s="63"/>
      <c r="D60" s="64"/>
      <c r="E60" s="65"/>
      <c r="F60" s="65"/>
      <c r="G60" s="65"/>
      <c r="H60" s="65"/>
      <c r="I60" s="65"/>
      <c r="J60" s="66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ht="14.25" hidden="1">
      <c r="A61" s="41" t="s">
        <v>132</v>
      </c>
    </row>
    <row r="80" spans="16:22" ht="14.25">
      <c r="P80" s="68"/>
      <c r="Q80" s="68"/>
      <c r="R80" s="68"/>
      <c r="S80" s="68"/>
      <c r="T80" s="68"/>
      <c r="U80" s="68"/>
      <c r="V80" s="68"/>
    </row>
  </sheetData>
  <sheetProtection/>
  <mergeCells count="4">
    <mergeCell ref="B4:B6"/>
    <mergeCell ref="J3:L3"/>
    <mergeCell ref="A1:AQ1"/>
    <mergeCell ref="A2:AQ2"/>
  </mergeCells>
  <printOptions/>
  <pageMargins left="0.2" right="0.2" top="0.35" bottom="0.5" header="0.18" footer="0.22"/>
  <pageSetup horizontalDpi="600" verticalDpi="600" orientation="landscape" scale="75" r:id="rId2"/>
  <headerFooter alignWithMargins="0">
    <oddFooter>&amp;R&amp;8&amp;Z&amp;F Budget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Department's Annual State Spending from FY08-FY12, September 2011</dc:title>
  <dc:subject/>
  <dc:creator>ESE</dc:creator>
  <cp:keywords/>
  <dc:description/>
  <cp:lastModifiedBy>ESE</cp:lastModifiedBy>
  <cp:lastPrinted>2011-09-14T14:48:16Z</cp:lastPrinted>
  <dcterms:created xsi:type="dcterms:W3CDTF">2003-04-23T14:43:01Z</dcterms:created>
  <dcterms:modified xsi:type="dcterms:W3CDTF">2011-09-21T17:10:07Z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Sep 21 2011</vt:lpwstr>
  </property>
</Properties>
</file>