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0730" windowHeight="117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Sheet1!$A$4:$J$48</definedName>
  </definedNames>
  <calcPr calcId="125725"/>
</workbook>
</file>

<file path=xl/calcChain.xml><?xml version="1.0" encoding="utf-8"?>
<calcChain xmlns="http://schemas.openxmlformats.org/spreadsheetml/2006/main">
  <c r="H17" i="1"/>
  <c r="J38" l="1"/>
  <c r="J35"/>
  <c r="J25"/>
  <c r="J16"/>
  <c r="J7"/>
  <c r="J12"/>
  <c r="J11"/>
  <c r="G38"/>
  <c r="G34"/>
  <c r="G22"/>
  <c r="G16"/>
  <c r="G12"/>
  <c r="G11"/>
  <c r="J47"/>
  <c r="J46"/>
  <c r="J45"/>
  <c r="J44"/>
  <c r="J43"/>
  <c r="J42"/>
  <c r="J41"/>
  <c r="J40"/>
  <c r="J39"/>
  <c r="J37"/>
  <c r="J36"/>
  <c r="J34"/>
  <c r="J33"/>
  <c r="J32"/>
  <c r="J31"/>
  <c r="J30"/>
  <c r="J29"/>
  <c r="J28"/>
  <c r="J27"/>
  <c r="J26"/>
  <c r="J24"/>
  <c r="J23"/>
  <c r="J22"/>
  <c r="J21"/>
  <c r="J20"/>
  <c r="J19"/>
  <c r="J18"/>
  <c r="J17"/>
  <c r="J15"/>
  <c r="J14"/>
  <c r="J13"/>
  <c r="J10"/>
  <c r="J9"/>
  <c r="J8"/>
  <c r="G9"/>
  <c r="G10"/>
  <c r="G13"/>
  <c r="G14"/>
  <c r="G15"/>
  <c r="G17"/>
  <c r="G18"/>
  <c r="G19"/>
  <c r="G20"/>
  <c r="G21"/>
  <c r="G23"/>
  <c r="G24"/>
  <c r="G25"/>
  <c r="G26"/>
  <c r="G27"/>
  <c r="G28"/>
  <c r="G29"/>
  <c r="G30"/>
  <c r="G31"/>
  <c r="G32"/>
  <c r="G33"/>
  <c r="G35"/>
  <c r="G36"/>
  <c r="G37"/>
  <c r="G39"/>
  <c r="G40"/>
  <c r="G41"/>
  <c r="G42"/>
  <c r="G43"/>
  <c r="G44"/>
  <c r="G45"/>
  <c r="G46"/>
  <c r="G47"/>
  <c r="G8"/>
  <c r="G7"/>
  <c r="G48" l="1"/>
  <c r="J48"/>
</calcChain>
</file>

<file path=xl/sharedStrings.xml><?xml version="1.0" encoding="utf-8"?>
<sst xmlns="http://schemas.openxmlformats.org/spreadsheetml/2006/main" count="123" uniqueCount="120">
  <si>
    <t>ACCOUNT</t>
  </si>
  <si>
    <t xml:space="preserve"> </t>
  </si>
  <si>
    <t>NUMBER</t>
  </si>
  <si>
    <t>PROGRAM</t>
  </si>
  <si>
    <t>7010-0005</t>
  </si>
  <si>
    <t xml:space="preserve">ESE Main Administration </t>
  </si>
  <si>
    <t>7010-0012</t>
  </si>
  <si>
    <t>METCO</t>
  </si>
  <si>
    <t>7010-0020</t>
  </si>
  <si>
    <t xml:space="preserve">Bay State Reading Institute </t>
  </si>
  <si>
    <t>7010-0031</t>
  </si>
  <si>
    <t>Early Literacy Initiatives</t>
  </si>
  <si>
    <t>7010-0033</t>
  </si>
  <si>
    <t xml:space="preserve">Consolidated Literacy Program </t>
  </si>
  <si>
    <t>7027-0019</t>
  </si>
  <si>
    <t>School-To-Work Connecting Activities</t>
  </si>
  <si>
    <t>7027-1004</t>
  </si>
  <si>
    <t>English Language Acquisition</t>
  </si>
  <si>
    <t>7028-0031</t>
  </si>
  <si>
    <t xml:space="preserve">Special Education in Institutional Settings </t>
  </si>
  <si>
    <t>7030-1002</t>
  </si>
  <si>
    <t>7035-0002</t>
  </si>
  <si>
    <t>Adult Basic Education</t>
  </si>
  <si>
    <t>7035-0006</t>
  </si>
  <si>
    <t>Regional School Transportation</t>
  </si>
  <si>
    <t>7035-0007</t>
  </si>
  <si>
    <t>Non-Resident Vocational Students Transportation</t>
  </si>
  <si>
    <t>7035-0008</t>
  </si>
  <si>
    <t>Transportation Reimbursement for Homeless Children</t>
  </si>
  <si>
    <t>7035-0035</t>
  </si>
  <si>
    <t>AP Math and Science Programs</t>
  </si>
  <si>
    <t>7053-1909</t>
  </si>
  <si>
    <t>School Lunch Program</t>
  </si>
  <si>
    <t>7053-1925</t>
  </si>
  <si>
    <t>School Breakfast Program</t>
  </si>
  <si>
    <t>7061-0008</t>
  </si>
  <si>
    <t xml:space="preserve">Chapter # 70, Foundation Aid </t>
  </si>
  <si>
    <t>7061-0011</t>
  </si>
  <si>
    <t>Foundation Reserve</t>
  </si>
  <si>
    <t>7061-0012</t>
  </si>
  <si>
    <t xml:space="preserve">SPED Circuit Breaker Program </t>
  </si>
  <si>
    <t>7061-0029</t>
  </si>
  <si>
    <t>School &amp; District Accountability Reviews &amp; Monitoring</t>
  </si>
  <si>
    <t>7061-0033</t>
  </si>
  <si>
    <t>Public School Military Mitigation</t>
  </si>
  <si>
    <t>7061-9010</t>
  </si>
  <si>
    <t>District Reimbursements for Charter School Tuition</t>
  </si>
  <si>
    <t>7061-9011</t>
  </si>
  <si>
    <t>Innovation Schools</t>
  </si>
  <si>
    <t>7061-9200</t>
  </si>
  <si>
    <t>Education Data Services</t>
  </si>
  <si>
    <t>7061-9400</t>
  </si>
  <si>
    <t xml:space="preserve">Student Assessment (MCAS) </t>
  </si>
  <si>
    <t>7061-9401</t>
  </si>
  <si>
    <t>Assessment Consortium</t>
  </si>
  <si>
    <t>7061-9404</t>
  </si>
  <si>
    <t>Supports to Close the Achievement Gap</t>
  </si>
  <si>
    <t>7061-9406</t>
  </si>
  <si>
    <t>College and Career Readiness Program</t>
  </si>
  <si>
    <t>7061-9408</t>
  </si>
  <si>
    <t>Targeted Assistance to Schools &amp; Districts</t>
  </si>
  <si>
    <t>7061-9412</t>
  </si>
  <si>
    <t>Expanded Learning Time Grants</t>
  </si>
  <si>
    <t>7061-9601</t>
  </si>
  <si>
    <t xml:space="preserve">Teacher Certification Retained Revenue </t>
  </si>
  <si>
    <t>7061-9611</t>
  </si>
  <si>
    <t>After-School Grant Program</t>
  </si>
  <si>
    <t>7061-9612</t>
  </si>
  <si>
    <t>Safe and Supportive Schools Grant Program</t>
  </si>
  <si>
    <t>7061-9614</t>
  </si>
  <si>
    <t>Alternative Education</t>
  </si>
  <si>
    <t>7061-9619</t>
  </si>
  <si>
    <t>Franklin Institute</t>
  </si>
  <si>
    <t>7061-9626</t>
  </si>
  <si>
    <t>YouthBuild Programs</t>
  </si>
  <si>
    <t>7061-9634</t>
  </si>
  <si>
    <t xml:space="preserve">Mentoring Matching Grants </t>
  </si>
  <si>
    <t>7061-9804</t>
  </si>
  <si>
    <t>P.D. for Mathematics</t>
  </si>
  <si>
    <t>7061-9810</t>
  </si>
  <si>
    <t>Regional Bonus Aid</t>
  </si>
  <si>
    <t>7061-9811</t>
  </si>
  <si>
    <t>Creative Challenge Index</t>
  </si>
  <si>
    <t>7061-9812</t>
  </si>
  <si>
    <t>Child Sexual Abuse Prevention</t>
  </si>
  <si>
    <t>Total:</t>
  </si>
  <si>
    <t>FY2016</t>
  </si>
  <si>
    <t>FY2017</t>
  </si>
  <si>
    <t>GAA</t>
  </si>
  <si>
    <t>Governor's</t>
  </si>
  <si>
    <t>Post 9C &amp; supp.</t>
  </si>
  <si>
    <t>House 2 Budget</t>
  </si>
  <si>
    <t>House</t>
  </si>
  <si>
    <t>Budget</t>
  </si>
  <si>
    <t>FY17 House Comments</t>
  </si>
  <si>
    <t>$1.338 M in earmarks</t>
  </si>
  <si>
    <t>$100k earmark for Reading Recovery</t>
  </si>
  <si>
    <t xml:space="preserve">$298,750 in earmarks </t>
  </si>
  <si>
    <t>$225k in earmarks</t>
  </si>
  <si>
    <t>$250k in earmarks</t>
  </si>
  <si>
    <t>Relief to districts impacted by change in low-income calculation, $250k for extraordinary relief</t>
  </si>
  <si>
    <t>$6.5M earmark for DDS</t>
  </si>
  <si>
    <t>$200k earmark for JFY Network</t>
  </si>
  <si>
    <t xml:space="preserve">$295k in earmarks </t>
  </si>
  <si>
    <t>funding for staff language added</t>
  </si>
  <si>
    <t>Senate</t>
  </si>
  <si>
    <t>FY17 Senate Notes</t>
  </si>
  <si>
    <t>$855k of new earmarks ($1.4M in total)</t>
  </si>
  <si>
    <t>$400k for Reading Recovery, $400k for Bay State Reading and $200k for Hopkinton</t>
  </si>
  <si>
    <t>$150k Bottom Line earmark, $250k for Voc. Ed. high school STEM grant program</t>
  </si>
  <si>
    <t>For expansion and enhancement grants only</t>
  </si>
  <si>
    <t>$50k earkmark ($300k in total)</t>
  </si>
  <si>
    <t>$150k Best Buddies earmark, $500k extraordinary relief</t>
  </si>
  <si>
    <t>$50k new earmark ($300k in total)</t>
  </si>
  <si>
    <t>$590k in new earmarks ($690k in total)</t>
  </si>
  <si>
    <t>Funding for 1 FTE</t>
  </si>
  <si>
    <t>FY17 House net total</t>
  </si>
  <si>
    <t>FY17 Senate net total</t>
  </si>
  <si>
    <t>FY17 Budget Comparison</t>
  </si>
  <si>
    <t>Kindergarten Expansion Grants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</si>
</sst>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4">
    <font>
      <sz val="11"/>
      <color theme="1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0"/>
      <color theme="1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0" fontId="8" fillId="0" borderId="0"/>
    <xf numFmtId="9" fontId="8" fillId="0" borderId="0" applyFont="0" applyFill="0" applyBorder="0" applyAlignment="0" applyProtection="0"/>
    <xf numFmtId="0" fontId="2" fillId="0" borderId="0"/>
    <xf numFmtId="0" fontId="3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8">
    <xf numFmtId="0" fontId="0" fillId="0" borderId="0" xfId="0"/>
    <xf numFmtId="0" fontId="2" fillId="0" borderId="1" xfId="1" applyFont="1" applyFill="1" applyBorder="1" applyAlignment="1"/>
    <xf numFmtId="0" fontId="4" fillId="0" borderId="1" xfId="1" applyNumberFormat="1" applyFont="1" applyFill="1" applyBorder="1" applyAlignment="1"/>
    <xf numFmtId="0" fontId="2" fillId="0" borderId="1" xfId="1" applyNumberFormat="1" applyFont="1" applyFill="1" applyBorder="1" applyAlignment="1">
      <alignment horizontal="left"/>
    </xf>
    <xf numFmtId="0" fontId="2" fillId="0" borderId="1" xfId="1" applyNumberFormat="1" applyFont="1" applyFill="1" applyBorder="1" applyAlignment="1"/>
    <xf numFmtId="0" fontId="4" fillId="0" borderId="1" xfId="1" applyNumberFormat="1" applyFont="1" applyFill="1" applyBorder="1" applyAlignment="1">
      <alignment horizontal="right"/>
    </xf>
    <xf numFmtId="10" fontId="6" fillId="0" borderId="1" xfId="3" applyNumberFormat="1" applyFont="1" applyFill="1" applyBorder="1" applyAlignment="1">
      <alignment horizontal="center"/>
    </xf>
    <xf numFmtId="164" fontId="2" fillId="0" borderId="1" xfId="2" applyNumberFormat="1" applyFont="1" applyFill="1" applyBorder="1" applyAlignment="1"/>
    <xf numFmtId="164" fontId="4" fillId="0" borderId="1" xfId="2" applyNumberFormat="1" applyFont="1" applyFill="1" applyBorder="1" applyAlignment="1"/>
    <xf numFmtId="164" fontId="4" fillId="0" borderId="1" xfId="2" applyNumberFormat="1" applyFont="1" applyFill="1" applyBorder="1" applyAlignment="1">
      <alignment horizontal="center"/>
    </xf>
    <xf numFmtId="164" fontId="4" fillId="0" borderId="1" xfId="2" applyNumberFormat="1" applyFont="1" applyFill="1" applyBorder="1" applyAlignment="1">
      <alignment horizontal="center" wrapText="1"/>
    </xf>
    <xf numFmtId="164" fontId="2" fillId="0" borderId="1" xfId="2" applyNumberFormat="1" applyFont="1" applyFill="1" applyBorder="1" applyAlignment="1">
      <alignment wrapText="1"/>
    </xf>
    <xf numFmtId="0" fontId="4" fillId="0" borderId="1" xfId="1" applyNumberFormat="1" applyFont="1" applyFill="1" applyBorder="1" applyAlignment="1">
      <alignment horizontal="center"/>
    </xf>
    <xf numFmtId="0" fontId="9" fillId="0" borderId="0" xfId="7" applyFont="1" applyFill="1" applyAlignment="1"/>
    <xf numFmtId="0" fontId="10" fillId="0" borderId="0" xfId="0" applyFont="1" applyAlignment="1"/>
    <xf numFmtId="0" fontId="9" fillId="0" borderId="0" xfId="1" applyFont="1" applyFill="1" applyBorder="1" applyAlignment="1">
      <alignment horizontal="center"/>
    </xf>
    <xf numFmtId="0" fontId="9" fillId="0" borderId="0" xfId="12" applyFont="1" applyFill="1" applyBorder="1" applyAlignment="1">
      <alignment horizontal="center"/>
    </xf>
    <xf numFmtId="0" fontId="9" fillId="0" borderId="0" xfId="14" applyFont="1" applyFill="1" applyBorder="1" applyAlignment="1">
      <alignment horizontal="center"/>
    </xf>
    <xf numFmtId="0" fontId="9" fillId="0" borderId="0" xfId="15" applyFont="1" applyFill="1" applyBorder="1" applyAlignment="1">
      <alignment horizontal="center" wrapText="1"/>
    </xf>
    <xf numFmtId="0" fontId="9" fillId="0" borderId="0" xfId="15" applyFont="1" applyFill="1" applyBorder="1" applyAlignment="1">
      <alignment horizontal="center"/>
    </xf>
    <xf numFmtId="0" fontId="5" fillId="0" borderId="0" xfId="16" applyFont="1" applyFill="1" applyBorder="1" applyAlignment="1">
      <alignment horizontal="center"/>
    </xf>
    <xf numFmtId="0" fontId="9" fillId="0" borderId="0" xfId="13" applyFont="1" applyFill="1" applyBorder="1" applyAlignment="1">
      <alignment horizontal="center" wrapText="1"/>
    </xf>
    <xf numFmtId="0" fontId="1" fillId="0" borderId="0" xfId="0" applyFont="1" applyAlignment="1"/>
    <xf numFmtId="0" fontId="5" fillId="0" borderId="0" xfId="12" applyFont="1" applyAlignment="1"/>
    <xf numFmtId="0" fontId="5" fillId="0" borderId="0" xfId="14" applyFont="1" applyAlignment="1"/>
    <xf numFmtId="0" fontId="5" fillId="0" borderId="0" xfId="15" applyFont="1" applyAlignment="1">
      <alignment wrapText="1"/>
    </xf>
    <xf numFmtId="0" fontId="5" fillId="0" borderId="0" xfId="15" applyFont="1" applyAlignment="1"/>
    <xf numFmtId="0" fontId="5" fillId="0" borderId="0" xfId="16" applyFont="1" applyAlignment="1"/>
    <xf numFmtId="0" fontId="5" fillId="0" borderId="0" xfId="13" applyFont="1" applyAlignment="1">
      <alignment wrapText="1"/>
    </xf>
    <xf numFmtId="0" fontId="9" fillId="0" borderId="0" xfId="1" applyNumberFormat="1" applyFont="1" applyFill="1" applyBorder="1" applyAlignment="1">
      <alignment horizontal="right"/>
    </xf>
    <xf numFmtId="0" fontId="5" fillId="0" borderId="0" xfId="1" applyFont="1" applyFill="1" applyBorder="1" applyAlignment="1"/>
    <xf numFmtId="164" fontId="11" fillId="0" borderId="0" xfId="2" applyNumberFormat="1" applyFont="1" applyBorder="1" applyAlignment="1"/>
    <xf numFmtId="164" fontId="11" fillId="0" borderId="0" xfId="2" applyNumberFormat="1" applyFont="1" applyBorder="1" applyAlignment="1">
      <alignment wrapText="1"/>
    </xf>
    <xf numFmtId="164" fontId="12" fillId="0" borderId="0" xfId="2" applyNumberFormat="1" applyFont="1" applyBorder="1" applyAlignment="1"/>
    <xf numFmtId="0" fontId="5" fillId="0" borderId="0" xfId="7" applyFont="1" applyFill="1" applyBorder="1" applyAlignment="1">
      <alignment horizontal="left"/>
    </xf>
    <xf numFmtId="0" fontId="5" fillId="0" borderId="0" xfId="7" applyFont="1" applyFill="1" applyAlignment="1"/>
    <xf numFmtId="0" fontId="5" fillId="0" borderId="0" xfId="7" applyFont="1" applyFill="1" applyBorder="1" applyAlignment="1"/>
    <xf numFmtId="0" fontId="5" fillId="0" borderId="0" xfId="2" applyNumberFormat="1" applyFont="1" applyAlignment="1"/>
    <xf numFmtId="0" fontId="5" fillId="0" borderId="0" xfId="7" applyFont="1" applyFill="1" applyAlignment="1">
      <alignment horizontal="left"/>
    </xf>
    <xf numFmtId="0" fontId="1" fillId="0" borderId="0" xfId="0" applyFont="1" applyAlignment="1">
      <alignment wrapText="1"/>
    </xf>
    <xf numFmtId="0" fontId="5" fillId="0" borderId="0" xfId="7" applyFont="1" applyAlignment="1"/>
    <xf numFmtId="0" fontId="5" fillId="0" borderId="0" xfId="12" applyFont="1" applyFill="1" applyBorder="1" applyAlignment="1">
      <alignment horizontal="left"/>
    </xf>
    <xf numFmtId="164" fontId="5" fillId="0" borderId="0" xfId="2" applyNumberFormat="1" applyFont="1" applyFill="1" applyBorder="1" applyAlignment="1">
      <alignment horizontal="left"/>
    </xf>
    <xf numFmtId="0" fontId="5" fillId="0" borderId="0" xfId="15" applyFont="1" applyFill="1" applyBorder="1" applyAlignment="1">
      <alignment horizontal="left" wrapText="1"/>
    </xf>
    <xf numFmtId="0" fontId="5" fillId="0" borderId="0" xfId="15" applyFont="1" applyFill="1" applyBorder="1" applyAlignment="1">
      <alignment horizontal="left"/>
    </xf>
    <xf numFmtId="164" fontId="5" fillId="0" borderId="0" xfId="2" applyNumberFormat="1" applyFont="1" applyAlignment="1"/>
    <xf numFmtId="164" fontId="5" fillId="0" borderId="0" xfId="2" applyNumberFormat="1" applyFont="1" applyAlignment="1">
      <alignment wrapText="1"/>
    </xf>
    <xf numFmtId="0" fontId="13" fillId="0" borderId="0" xfId="1" applyFont="1" applyFill="1" applyBorder="1" applyAlignment="1">
      <alignment horizontal="left"/>
    </xf>
    <xf numFmtId="0" fontId="5" fillId="0" borderId="0" xfId="12" applyFont="1" applyFill="1" applyAlignment="1"/>
    <xf numFmtId="0" fontId="5" fillId="0" borderId="0" xfId="14" applyFont="1" applyFill="1" applyAlignment="1"/>
    <xf numFmtId="0" fontId="5" fillId="0" borderId="0" xfId="15" applyFont="1" applyFill="1" applyAlignment="1">
      <alignment wrapText="1"/>
    </xf>
    <xf numFmtId="0" fontId="5" fillId="0" borderId="0" xfId="15" applyFont="1" applyFill="1" applyAlignment="1"/>
    <xf numFmtId="0" fontId="5" fillId="0" borderId="0" xfId="16" applyFont="1" applyFill="1" applyAlignment="1"/>
    <xf numFmtId="0" fontId="5" fillId="0" borderId="0" xfId="13" applyFont="1" applyFill="1" applyAlignment="1">
      <alignment wrapText="1"/>
    </xf>
    <xf numFmtId="0" fontId="2" fillId="0" borderId="1" xfId="13" applyFont="1" applyFill="1" applyBorder="1" applyAlignment="1">
      <alignment wrapText="1"/>
    </xf>
    <xf numFmtId="0" fontId="4" fillId="0" borderId="1" xfId="13" applyFont="1" applyFill="1" applyBorder="1" applyAlignment="1">
      <alignment horizontal="center" wrapText="1"/>
    </xf>
    <xf numFmtId="164" fontId="7" fillId="0" borderId="1" xfId="2" applyNumberFormat="1" applyFont="1" applyFill="1" applyBorder="1" applyAlignment="1"/>
    <xf numFmtId="164" fontId="7" fillId="0" borderId="1" xfId="2" applyNumberFormat="1" applyFont="1" applyFill="1" applyBorder="1" applyAlignment="1">
      <alignment wrapText="1"/>
    </xf>
  </cellXfs>
  <cellStyles count="17">
    <cellStyle name="Comma 2" xfId="9"/>
    <cellStyle name="Comma 3" xfId="2"/>
    <cellStyle name="Currency 2" xfId="10"/>
    <cellStyle name="Normal" xfId="0" builtinId="0"/>
    <cellStyle name="Normal 10" xfId="13"/>
    <cellStyle name="Normal 2" xfId="4"/>
    <cellStyle name="Normal 2 2" xfId="8"/>
    <cellStyle name="Normal 2_Sheet1" xfId="11"/>
    <cellStyle name="Normal 3" xfId="5"/>
    <cellStyle name="Normal 4" xfId="7"/>
    <cellStyle name="Normal 5" xfId="1"/>
    <cellStyle name="Normal 6" xfId="12"/>
    <cellStyle name="Normal 7" xfId="14"/>
    <cellStyle name="Normal 8" xfId="15"/>
    <cellStyle name="Normal 9" xfId="16"/>
    <cellStyle name="Percent 2" xfId="6"/>
    <cellStyle name="Percent 3" xfId="3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zoomScale="90" zoomScaleNormal="90" workbookViewId="0">
      <selection activeCell="C48" sqref="C48"/>
    </sheetView>
  </sheetViews>
  <sheetFormatPr defaultColWidth="10.140625" defaultRowHeight="15"/>
  <cols>
    <col min="1" max="1" width="11.140625" style="22" customWidth="1"/>
    <col min="2" max="2" width="46.28515625" style="22" customWidth="1"/>
    <col min="3" max="3" width="16.28515625" style="22" bestFit="1" customWidth="1"/>
    <col min="4" max="4" width="19" style="22" hidden="1" customWidth="1"/>
    <col min="5" max="5" width="15.7109375" style="22" bestFit="1" customWidth="1"/>
    <col min="6" max="6" width="33.42578125" style="39" customWidth="1"/>
    <col min="7" max="7" width="16.28515625" style="22" customWidth="1"/>
    <col min="8" max="8" width="15.7109375" style="22" bestFit="1" customWidth="1"/>
    <col min="9" max="9" width="38.5703125" style="39" customWidth="1"/>
    <col min="10" max="10" width="17.42578125" style="22" bestFit="1" customWidth="1"/>
    <col min="11" max="16384" width="10.140625" style="22"/>
  </cols>
  <sheetData>
    <row r="1" spans="1:10" ht="15.75">
      <c r="A1" s="47" t="s">
        <v>118</v>
      </c>
      <c r="B1" s="15"/>
      <c r="C1" s="16"/>
      <c r="D1" s="16"/>
      <c r="E1" s="17"/>
      <c r="F1" s="18"/>
      <c r="G1" s="19"/>
      <c r="H1" s="20"/>
      <c r="I1" s="21"/>
      <c r="J1" s="19"/>
    </row>
    <row r="2" spans="1:10">
      <c r="A2" s="15"/>
      <c r="B2" s="15"/>
      <c r="C2" s="48"/>
      <c r="D2" s="48"/>
      <c r="E2" s="49"/>
      <c r="F2" s="50"/>
      <c r="G2" s="51"/>
      <c r="H2" s="52"/>
      <c r="I2" s="53"/>
      <c r="J2" s="51"/>
    </row>
    <row r="3" spans="1:10" s="14" customFormat="1" ht="12.75">
      <c r="A3" s="1"/>
      <c r="B3" s="1"/>
      <c r="C3" s="7"/>
      <c r="D3" s="7"/>
      <c r="E3" s="7"/>
      <c r="F3" s="11"/>
      <c r="G3" s="8"/>
      <c r="H3" s="7"/>
      <c r="I3" s="54"/>
      <c r="J3" s="7"/>
    </row>
    <row r="4" spans="1:10" s="14" customFormat="1" ht="25.5">
      <c r="A4" s="6"/>
      <c r="B4" s="1"/>
      <c r="C4" s="9" t="s">
        <v>86</v>
      </c>
      <c r="D4" s="9" t="s">
        <v>87</v>
      </c>
      <c r="E4" s="9" t="s">
        <v>87</v>
      </c>
      <c r="F4" s="10" t="s">
        <v>94</v>
      </c>
      <c r="G4" s="10" t="s">
        <v>116</v>
      </c>
      <c r="H4" s="9" t="s">
        <v>87</v>
      </c>
      <c r="I4" s="55" t="s">
        <v>106</v>
      </c>
      <c r="J4" s="10" t="s">
        <v>117</v>
      </c>
    </row>
    <row r="5" spans="1:10" s="14" customFormat="1" ht="12.75">
      <c r="A5" s="2" t="s">
        <v>0</v>
      </c>
      <c r="B5" s="1" t="s">
        <v>1</v>
      </c>
      <c r="C5" s="9" t="s">
        <v>88</v>
      </c>
      <c r="D5" s="9" t="s">
        <v>89</v>
      </c>
      <c r="E5" s="9" t="s">
        <v>92</v>
      </c>
      <c r="F5" s="10"/>
      <c r="G5" s="9"/>
      <c r="H5" s="9" t="s">
        <v>105</v>
      </c>
      <c r="I5" s="54"/>
      <c r="J5" s="9"/>
    </row>
    <row r="6" spans="1:10" s="14" customFormat="1" ht="12.75">
      <c r="A6" s="2" t="s">
        <v>2</v>
      </c>
      <c r="B6" s="12" t="s">
        <v>3</v>
      </c>
      <c r="C6" s="9" t="s">
        <v>90</v>
      </c>
      <c r="D6" s="9" t="s">
        <v>91</v>
      </c>
      <c r="E6" s="9" t="s">
        <v>93</v>
      </c>
      <c r="F6" s="10"/>
      <c r="G6" s="9"/>
      <c r="H6" s="9" t="s">
        <v>93</v>
      </c>
      <c r="I6" s="54"/>
      <c r="J6" s="9"/>
    </row>
    <row r="7" spans="1:10" s="14" customFormat="1" ht="12.75">
      <c r="A7" s="3" t="s">
        <v>4</v>
      </c>
      <c r="B7" s="4" t="s">
        <v>5</v>
      </c>
      <c r="C7" s="7">
        <v>13596057</v>
      </c>
      <c r="D7" s="7">
        <v>12270245</v>
      </c>
      <c r="E7" s="7">
        <v>13608245</v>
      </c>
      <c r="F7" s="11" t="s">
        <v>95</v>
      </c>
      <c r="G7" s="8">
        <f>E7-1338000</f>
        <v>12270245</v>
      </c>
      <c r="H7" s="7">
        <v>13675539</v>
      </c>
      <c r="I7" s="54" t="s">
        <v>107</v>
      </c>
      <c r="J7" s="8">
        <f>H7-1405294</f>
        <v>12270245</v>
      </c>
    </row>
    <row r="8" spans="1:10" s="14" customFormat="1" ht="12.75">
      <c r="A8" s="4" t="s">
        <v>6</v>
      </c>
      <c r="B8" s="4" t="s">
        <v>7</v>
      </c>
      <c r="C8" s="7">
        <v>20142582</v>
      </c>
      <c r="D8" s="7">
        <v>20142582</v>
      </c>
      <c r="E8" s="7">
        <v>20642582</v>
      </c>
      <c r="F8" s="11"/>
      <c r="G8" s="8">
        <f>E8</f>
        <v>20642582</v>
      </c>
      <c r="H8" s="7">
        <v>20142582</v>
      </c>
      <c r="I8" s="54"/>
      <c r="J8" s="8">
        <f>H8</f>
        <v>20142582</v>
      </c>
    </row>
    <row r="9" spans="1:10" s="14" customFormat="1" ht="12.75">
      <c r="A9" s="3" t="s">
        <v>8</v>
      </c>
      <c r="B9" s="4" t="s">
        <v>9</v>
      </c>
      <c r="C9" s="7">
        <v>400000</v>
      </c>
      <c r="D9" s="7">
        <v>0</v>
      </c>
      <c r="E9" s="7">
        <v>400000</v>
      </c>
      <c r="F9" s="11"/>
      <c r="G9" s="8">
        <f t="shared" ref="G9:G47" si="0">E9</f>
        <v>400000</v>
      </c>
      <c r="H9" s="7">
        <v>0</v>
      </c>
      <c r="I9" s="54"/>
      <c r="J9" s="8">
        <f t="shared" ref="J9:J47" si="1">H9</f>
        <v>0</v>
      </c>
    </row>
    <row r="10" spans="1:10" s="14" customFormat="1" ht="12.75">
      <c r="A10" s="3" t="s">
        <v>10</v>
      </c>
      <c r="B10" s="4" t="s">
        <v>11</v>
      </c>
      <c r="C10" s="7"/>
      <c r="D10" s="7">
        <v>4529410</v>
      </c>
      <c r="E10" s="7">
        <v>0</v>
      </c>
      <c r="F10" s="11"/>
      <c r="G10" s="8">
        <f t="shared" si="0"/>
        <v>0</v>
      </c>
      <c r="H10" s="7">
        <v>0</v>
      </c>
      <c r="I10" s="54"/>
      <c r="J10" s="8">
        <f t="shared" si="1"/>
        <v>0</v>
      </c>
    </row>
    <row r="11" spans="1:10" s="14" customFormat="1" ht="25.5">
      <c r="A11" s="3" t="s">
        <v>12</v>
      </c>
      <c r="B11" s="4" t="s">
        <v>13</v>
      </c>
      <c r="C11" s="7">
        <v>2000000</v>
      </c>
      <c r="D11" s="7">
        <v>0</v>
      </c>
      <c r="E11" s="7">
        <v>1789671</v>
      </c>
      <c r="F11" s="11" t="s">
        <v>96</v>
      </c>
      <c r="G11" s="8">
        <f>E11-100000</f>
        <v>1689671</v>
      </c>
      <c r="H11" s="7">
        <v>2600000</v>
      </c>
      <c r="I11" s="54" t="s">
        <v>108</v>
      </c>
      <c r="J11" s="8">
        <f>H11-1000000</f>
        <v>1600000</v>
      </c>
    </row>
    <row r="12" spans="1:10" s="14" customFormat="1" ht="25.5">
      <c r="A12" s="3" t="s">
        <v>14</v>
      </c>
      <c r="B12" s="4" t="s">
        <v>15</v>
      </c>
      <c r="C12" s="7">
        <v>3025000</v>
      </c>
      <c r="D12" s="7">
        <v>5450138</v>
      </c>
      <c r="E12" s="7">
        <v>2998750</v>
      </c>
      <c r="F12" s="11" t="s">
        <v>97</v>
      </c>
      <c r="G12" s="8">
        <f>E12-298750</f>
        <v>2700000</v>
      </c>
      <c r="H12" s="7">
        <v>3550000</v>
      </c>
      <c r="I12" s="54" t="s">
        <v>109</v>
      </c>
      <c r="J12" s="8">
        <f>H12-400000</f>
        <v>3150000</v>
      </c>
    </row>
    <row r="13" spans="1:10" s="14" customFormat="1" ht="12.75">
      <c r="A13" s="3" t="s">
        <v>16</v>
      </c>
      <c r="B13" s="4" t="s">
        <v>17</v>
      </c>
      <c r="C13" s="7">
        <v>2805319</v>
      </c>
      <c r="D13" s="7">
        <v>1900500</v>
      </c>
      <c r="E13" s="7">
        <v>1743981</v>
      </c>
      <c r="F13" s="11"/>
      <c r="G13" s="8">
        <f t="shared" si="0"/>
        <v>1743981</v>
      </c>
      <c r="H13" s="7">
        <v>1856058</v>
      </c>
      <c r="I13" s="54"/>
      <c r="J13" s="8">
        <f t="shared" si="1"/>
        <v>1856058</v>
      </c>
    </row>
    <row r="14" spans="1:10" s="14" customFormat="1" ht="12.75">
      <c r="A14" s="3" t="s">
        <v>18</v>
      </c>
      <c r="B14" s="4" t="s">
        <v>19</v>
      </c>
      <c r="C14" s="7">
        <v>8094937</v>
      </c>
      <c r="D14" s="7">
        <v>8144423</v>
      </c>
      <c r="E14" s="7">
        <v>8126495</v>
      </c>
      <c r="F14" s="11"/>
      <c r="G14" s="8">
        <f t="shared" si="0"/>
        <v>8126495</v>
      </c>
      <c r="H14" s="7">
        <v>8144423</v>
      </c>
      <c r="I14" s="54"/>
      <c r="J14" s="8">
        <f t="shared" si="1"/>
        <v>8144423</v>
      </c>
    </row>
    <row r="15" spans="1:10" s="14" customFormat="1" ht="25.5">
      <c r="A15" s="3" t="s">
        <v>20</v>
      </c>
      <c r="B15" s="4" t="s">
        <v>119</v>
      </c>
      <c r="C15" s="7">
        <v>18589713</v>
      </c>
      <c r="D15" s="7">
        <v>18589713</v>
      </c>
      <c r="E15" s="7">
        <v>18589713</v>
      </c>
      <c r="F15" s="11"/>
      <c r="G15" s="8">
        <f t="shared" si="0"/>
        <v>18589713</v>
      </c>
      <c r="H15" s="7">
        <v>2000000</v>
      </c>
      <c r="I15" s="11" t="s">
        <v>110</v>
      </c>
      <c r="J15" s="8">
        <f t="shared" si="1"/>
        <v>2000000</v>
      </c>
    </row>
    <row r="16" spans="1:10" s="14" customFormat="1" ht="12.75">
      <c r="A16" s="3" t="s">
        <v>21</v>
      </c>
      <c r="B16" s="4" t="s">
        <v>22</v>
      </c>
      <c r="C16" s="7">
        <v>30660279</v>
      </c>
      <c r="D16" s="7">
        <v>30274866</v>
      </c>
      <c r="E16" s="7">
        <v>29318517</v>
      </c>
      <c r="F16" s="11" t="s">
        <v>98</v>
      </c>
      <c r="G16" s="8">
        <f>E16-225000</f>
        <v>29093517</v>
      </c>
      <c r="H16" s="7">
        <v>31074866</v>
      </c>
      <c r="I16" s="54" t="s">
        <v>111</v>
      </c>
      <c r="J16" s="8">
        <f>H16-300000</f>
        <v>30774866</v>
      </c>
    </row>
    <row r="17" spans="1:10" s="14" customFormat="1" ht="12.75">
      <c r="A17" s="3" t="s">
        <v>23</v>
      </c>
      <c r="B17" s="4" t="s">
        <v>24</v>
      </c>
      <c r="C17" s="7">
        <v>59021000</v>
      </c>
      <c r="D17" s="7">
        <v>59021000</v>
      </c>
      <c r="E17" s="7">
        <v>60021000</v>
      </c>
      <c r="F17" s="11"/>
      <c r="G17" s="8">
        <f t="shared" si="0"/>
        <v>60021000</v>
      </c>
      <c r="H17" s="7">
        <f>59021000+2000000</f>
        <v>61021000</v>
      </c>
      <c r="I17" s="54"/>
      <c r="J17" s="8">
        <f t="shared" si="1"/>
        <v>61021000</v>
      </c>
    </row>
    <row r="18" spans="1:10" s="14" customFormat="1" ht="12.75">
      <c r="A18" s="3" t="s">
        <v>25</v>
      </c>
      <c r="B18" s="4" t="s">
        <v>26</v>
      </c>
      <c r="C18" s="7">
        <v>1750000</v>
      </c>
      <c r="D18" s="7">
        <v>1750000</v>
      </c>
      <c r="E18" s="7">
        <v>250000</v>
      </c>
      <c r="F18" s="11"/>
      <c r="G18" s="8">
        <f t="shared" si="0"/>
        <v>250000</v>
      </c>
      <c r="H18" s="7">
        <v>1750000</v>
      </c>
      <c r="I18" s="54"/>
      <c r="J18" s="8">
        <f t="shared" si="1"/>
        <v>1750000</v>
      </c>
    </row>
    <row r="19" spans="1:10" s="14" customFormat="1" ht="12.75">
      <c r="A19" s="3" t="s">
        <v>27</v>
      </c>
      <c r="B19" s="4" t="s">
        <v>28</v>
      </c>
      <c r="C19" s="7">
        <v>8350000</v>
      </c>
      <c r="D19" s="7">
        <v>8350000</v>
      </c>
      <c r="E19" s="7">
        <v>8350000</v>
      </c>
      <c r="F19" s="11"/>
      <c r="G19" s="8">
        <f t="shared" si="0"/>
        <v>8350000</v>
      </c>
      <c r="H19" s="7">
        <v>8350000</v>
      </c>
      <c r="I19" s="54"/>
      <c r="J19" s="8">
        <f t="shared" si="1"/>
        <v>8350000</v>
      </c>
    </row>
    <row r="20" spans="1:10" s="14" customFormat="1" ht="12.75">
      <c r="A20" s="3" t="s">
        <v>29</v>
      </c>
      <c r="B20" s="4" t="s">
        <v>30</v>
      </c>
      <c r="C20" s="7">
        <v>2700000</v>
      </c>
      <c r="D20" s="7">
        <v>3200000</v>
      </c>
      <c r="E20" s="7">
        <v>2700000</v>
      </c>
      <c r="F20" s="11"/>
      <c r="G20" s="8">
        <f t="shared" si="0"/>
        <v>2700000</v>
      </c>
      <c r="H20" s="7">
        <v>2700000</v>
      </c>
      <c r="I20" s="54"/>
      <c r="J20" s="8">
        <f t="shared" si="1"/>
        <v>2700000</v>
      </c>
    </row>
    <row r="21" spans="1:10" s="14" customFormat="1" ht="12.75">
      <c r="A21" s="4" t="s">
        <v>31</v>
      </c>
      <c r="B21" s="4" t="s">
        <v>32</v>
      </c>
      <c r="C21" s="7">
        <v>5426986</v>
      </c>
      <c r="D21" s="7">
        <v>5426986</v>
      </c>
      <c r="E21" s="7">
        <v>5426986</v>
      </c>
      <c r="F21" s="11"/>
      <c r="G21" s="8">
        <f t="shared" si="0"/>
        <v>5426986</v>
      </c>
      <c r="H21" s="7">
        <v>5426986</v>
      </c>
      <c r="I21" s="54"/>
      <c r="J21" s="8">
        <f t="shared" si="1"/>
        <v>5426986</v>
      </c>
    </row>
    <row r="22" spans="1:10" s="14" customFormat="1" ht="12.75">
      <c r="A22" s="3" t="s">
        <v>33</v>
      </c>
      <c r="B22" s="4" t="s">
        <v>34</v>
      </c>
      <c r="C22" s="7">
        <v>4671323</v>
      </c>
      <c r="D22" s="7">
        <v>4421322</v>
      </c>
      <c r="E22" s="7">
        <v>4671324</v>
      </c>
      <c r="F22" s="11" t="s">
        <v>99</v>
      </c>
      <c r="G22" s="8">
        <f>E22-250000</f>
        <v>4421324</v>
      </c>
      <c r="H22" s="7">
        <v>4421322</v>
      </c>
      <c r="I22" s="54"/>
      <c r="J22" s="8">
        <f t="shared" si="1"/>
        <v>4421322</v>
      </c>
    </row>
    <row r="23" spans="1:10" s="14" customFormat="1" ht="12.75">
      <c r="A23" s="3" t="s">
        <v>35</v>
      </c>
      <c r="B23" s="4" t="s">
        <v>36</v>
      </c>
      <c r="C23" s="7">
        <v>4511882199</v>
      </c>
      <c r="D23" s="7">
        <v>4584008961</v>
      </c>
      <c r="E23" s="7">
        <v>4607665795</v>
      </c>
      <c r="F23" s="11"/>
      <c r="G23" s="8">
        <f t="shared" si="0"/>
        <v>4607665795</v>
      </c>
      <c r="H23" s="7">
        <v>4628013618</v>
      </c>
      <c r="I23" s="54"/>
      <c r="J23" s="8">
        <f t="shared" si="1"/>
        <v>4628013618</v>
      </c>
    </row>
    <row r="24" spans="1:10" s="14" customFormat="1" ht="38.25">
      <c r="A24" s="3" t="s">
        <v>37</v>
      </c>
      <c r="B24" s="4" t="s">
        <v>38</v>
      </c>
      <c r="C24" s="7">
        <v>3130000</v>
      </c>
      <c r="D24" s="7">
        <v>0</v>
      </c>
      <c r="E24" s="7">
        <v>10000000</v>
      </c>
      <c r="F24" s="11" t="s">
        <v>100</v>
      </c>
      <c r="G24" s="8">
        <f t="shared" si="0"/>
        <v>10000000</v>
      </c>
      <c r="H24" s="7">
        <v>0</v>
      </c>
      <c r="I24" s="54"/>
      <c r="J24" s="8">
        <f t="shared" si="1"/>
        <v>0</v>
      </c>
    </row>
    <row r="25" spans="1:10" s="14" customFormat="1" ht="25.5">
      <c r="A25" s="3" t="s">
        <v>39</v>
      </c>
      <c r="B25" s="4" t="s">
        <v>40</v>
      </c>
      <c r="C25" s="7">
        <v>271639859</v>
      </c>
      <c r="D25" s="7">
        <v>271631997</v>
      </c>
      <c r="E25" s="7">
        <v>276631180</v>
      </c>
      <c r="F25" s="11" t="s">
        <v>101</v>
      </c>
      <c r="G25" s="8">
        <f t="shared" si="0"/>
        <v>276631180</v>
      </c>
      <c r="H25" s="7">
        <v>281722308</v>
      </c>
      <c r="I25" s="54" t="s">
        <v>112</v>
      </c>
      <c r="J25" s="8">
        <f>H25-150000</f>
        <v>281572308</v>
      </c>
    </row>
    <row r="26" spans="1:10" s="14" customFormat="1" ht="12.75">
      <c r="A26" s="3" t="s">
        <v>41</v>
      </c>
      <c r="B26" s="4" t="s">
        <v>42</v>
      </c>
      <c r="C26" s="7">
        <v>978747</v>
      </c>
      <c r="D26" s="7">
        <v>891245</v>
      </c>
      <c r="E26" s="7">
        <v>890322</v>
      </c>
      <c r="F26" s="11"/>
      <c r="G26" s="8">
        <f t="shared" si="0"/>
        <v>890322</v>
      </c>
      <c r="H26" s="7">
        <v>909324</v>
      </c>
      <c r="I26" s="54"/>
      <c r="J26" s="8">
        <f t="shared" si="1"/>
        <v>909324</v>
      </c>
    </row>
    <row r="27" spans="1:10" s="14" customFormat="1" ht="12.75">
      <c r="A27" s="3" t="s">
        <v>43</v>
      </c>
      <c r="B27" s="4" t="s">
        <v>44</v>
      </c>
      <c r="C27" s="7">
        <v>1300000</v>
      </c>
      <c r="D27" s="7">
        <v>0</v>
      </c>
      <c r="E27" s="7">
        <v>500000</v>
      </c>
      <c r="F27" s="11"/>
      <c r="G27" s="8">
        <f t="shared" si="0"/>
        <v>500000</v>
      </c>
      <c r="H27" s="7">
        <v>1300000</v>
      </c>
      <c r="I27" s="54"/>
      <c r="J27" s="8">
        <f t="shared" si="1"/>
        <v>1300000</v>
      </c>
    </row>
    <row r="28" spans="1:10" s="14" customFormat="1" ht="12.75">
      <c r="A28" s="4" t="s">
        <v>45</v>
      </c>
      <c r="B28" s="4" t="s">
        <v>46</v>
      </c>
      <c r="C28" s="7">
        <v>80500000</v>
      </c>
      <c r="D28" s="7">
        <v>100975474</v>
      </c>
      <c r="E28" s="7">
        <v>85500000</v>
      </c>
      <c r="F28" s="11"/>
      <c r="G28" s="8">
        <f t="shared" si="0"/>
        <v>85500000</v>
      </c>
      <c r="H28" s="7">
        <v>90000000</v>
      </c>
      <c r="I28" s="54"/>
      <c r="J28" s="8">
        <f t="shared" si="1"/>
        <v>90000000</v>
      </c>
    </row>
    <row r="29" spans="1:10" s="14" customFormat="1" ht="12.75">
      <c r="A29" s="4" t="s">
        <v>47</v>
      </c>
      <c r="B29" s="4" t="s">
        <v>48</v>
      </c>
      <c r="C29" s="7">
        <v>296898</v>
      </c>
      <c r="D29" s="7">
        <v>0</v>
      </c>
      <c r="E29" s="7">
        <v>0</v>
      </c>
      <c r="F29" s="11"/>
      <c r="G29" s="8">
        <f t="shared" si="0"/>
        <v>0</v>
      </c>
      <c r="H29" s="7">
        <v>700000</v>
      </c>
      <c r="I29" s="54"/>
      <c r="J29" s="8">
        <f t="shared" si="1"/>
        <v>700000</v>
      </c>
    </row>
    <row r="30" spans="1:10" s="14" customFormat="1" ht="12.75">
      <c r="A30" s="3" t="s">
        <v>49</v>
      </c>
      <c r="B30" s="4" t="s">
        <v>50</v>
      </c>
      <c r="C30" s="7">
        <v>771681</v>
      </c>
      <c r="D30" s="7">
        <v>770481</v>
      </c>
      <c r="E30" s="7">
        <v>770481</v>
      </c>
      <c r="F30" s="11"/>
      <c r="G30" s="8">
        <f t="shared" si="0"/>
        <v>770481</v>
      </c>
      <c r="H30" s="7">
        <v>770481</v>
      </c>
      <c r="I30" s="54"/>
      <c r="J30" s="8">
        <f t="shared" si="1"/>
        <v>770481</v>
      </c>
    </row>
    <row r="31" spans="1:10" s="14" customFormat="1" ht="12.75">
      <c r="A31" s="3" t="s">
        <v>51</v>
      </c>
      <c r="B31" s="4" t="s">
        <v>52</v>
      </c>
      <c r="C31" s="7">
        <v>25720227</v>
      </c>
      <c r="D31" s="7">
        <v>29500000</v>
      </c>
      <c r="E31" s="7">
        <v>25720227</v>
      </c>
      <c r="F31" s="11"/>
      <c r="G31" s="8">
        <f t="shared" si="0"/>
        <v>25720227</v>
      </c>
      <c r="H31" s="7">
        <v>25720227</v>
      </c>
      <c r="I31" s="54"/>
      <c r="J31" s="8">
        <f t="shared" si="1"/>
        <v>25720227</v>
      </c>
    </row>
    <row r="32" spans="1:10" s="14" customFormat="1" ht="12.75">
      <c r="A32" s="3" t="s">
        <v>53</v>
      </c>
      <c r="B32" s="4" t="s">
        <v>54</v>
      </c>
      <c r="C32" s="7"/>
      <c r="D32" s="7">
        <v>0</v>
      </c>
      <c r="E32" s="7">
        <v>0</v>
      </c>
      <c r="F32" s="11"/>
      <c r="G32" s="8">
        <f t="shared" si="0"/>
        <v>0</v>
      </c>
      <c r="H32" s="7">
        <v>350000</v>
      </c>
      <c r="I32" s="54"/>
      <c r="J32" s="8">
        <f t="shared" si="1"/>
        <v>350000</v>
      </c>
    </row>
    <row r="33" spans="1:10" s="14" customFormat="1" ht="12.75">
      <c r="A33" s="3" t="s">
        <v>55</v>
      </c>
      <c r="B33" s="4" t="s">
        <v>56</v>
      </c>
      <c r="C33" s="7">
        <v>4294804</v>
      </c>
      <c r="D33" s="7">
        <v>0</v>
      </c>
      <c r="E33" s="7">
        <v>0</v>
      </c>
      <c r="F33" s="11"/>
      <c r="G33" s="8">
        <f t="shared" si="0"/>
        <v>0</v>
      </c>
      <c r="H33" s="7">
        <v>0</v>
      </c>
      <c r="I33" s="54"/>
      <c r="J33" s="8">
        <f t="shared" si="1"/>
        <v>0</v>
      </c>
    </row>
    <row r="34" spans="1:10" s="14" customFormat="1" ht="12.75">
      <c r="A34" s="3" t="s">
        <v>57</v>
      </c>
      <c r="B34" s="4" t="s">
        <v>58</v>
      </c>
      <c r="C34" s="7">
        <v>500000</v>
      </c>
      <c r="D34" s="7">
        <v>0</v>
      </c>
      <c r="E34" s="7">
        <v>700000</v>
      </c>
      <c r="F34" s="11" t="s">
        <v>102</v>
      </c>
      <c r="G34" s="8">
        <f>E34-200000</f>
        <v>500000</v>
      </c>
      <c r="H34" s="7">
        <v>0</v>
      </c>
      <c r="I34" s="54"/>
      <c r="J34" s="8">
        <f t="shared" si="1"/>
        <v>0</v>
      </c>
    </row>
    <row r="35" spans="1:10" s="14" customFormat="1" ht="12.75">
      <c r="A35" s="3" t="s">
        <v>59</v>
      </c>
      <c r="B35" s="4" t="s">
        <v>60</v>
      </c>
      <c r="C35" s="7">
        <v>7906097</v>
      </c>
      <c r="D35" s="7">
        <v>7889141</v>
      </c>
      <c r="E35" s="7">
        <v>7391120</v>
      </c>
      <c r="F35" s="11"/>
      <c r="G35" s="8">
        <f t="shared" si="0"/>
        <v>7391120</v>
      </c>
      <c r="H35" s="7">
        <v>7696098</v>
      </c>
      <c r="I35" s="54" t="s">
        <v>113</v>
      </c>
      <c r="J35" s="8">
        <f>H35-300000</f>
        <v>7396098</v>
      </c>
    </row>
    <row r="36" spans="1:10" s="14" customFormat="1" ht="12.75">
      <c r="A36" s="3" t="s">
        <v>61</v>
      </c>
      <c r="B36" s="4" t="s">
        <v>62</v>
      </c>
      <c r="C36" s="7">
        <v>14223492</v>
      </c>
      <c r="D36" s="7">
        <v>14237835</v>
      </c>
      <c r="E36" s="7">
        <v>14237835</v>
      </c>
      <c r="F36" s="11"/>
      <c r="G36" s="8">
        <f t="shared" si="0"/>
        <v>14237835</v>
      </c>
      <c r="H36" s="7">
        <v>14174528</v>
      </c>
      <c r="I36" s="54"/>
      <c r="J36" s="8">
        <f t="shared" si="1"/>
        <v>14174528</v>
      </c>
    </row>
    <row r="37" spans="1:10" s="14" customFormat="1" ht="12.75">
      <c r="A37" s="3" t="s">
        <v>63</v>
      </c>
      <c r="B37" s="4" t="s">
        <v>64</v>
      </c>
      <c r="C37" s="7">
        <v>1750519</v>
      </c>
      <c r="D37" s="7">
        <v>1748106</v>
      </c>
      <c r="E37" s="7">
        <v>1746349</v>
      </c>
      <c r="F37" s="11"/>
      <c r="G37" s="8">
        <f t="shared" si="0"/>
        <v>1746349</v>
      </c>
      <c r="H37" s="7">
        <v>1748106</v>
      </c>
      <c r="I37" s="54"/>
      <c r="J37" s="8">
        <f t="shared" si="1"/>
        <v>1748106</v>
      </c>
    </row>
    <row r="38" spans="1:10" s="14" customFormat="1" ht="12.75">
      <c r="A38" s="3" t="s">
        <v>65</v>
      </c>
      <c r="B38" s="4" t="s">
        <v>66</v>
      </c>
      <c r="C38" s="7">
        <v>2310000</v>
      </c>
      <c r="D38" s="7">
        <v>2000000</v>
      </c>
      <c r="E38" s="7">
        <v>2295000</v>
      </c>
      <c r="F38" s="11" t="s">
        <v>103</v>
      </c>
      <c r="G38" s="8">
        <f>E38-295000</f>
        <v>2000000</v>
      </c>
      <c r="H38" s="7">
        <v>2710000</v>
      </c>
      <c r="I38" s="54" t="s">
        <v>114</v>
      </c>
      <c r="J38" s="8">
        <f>H38-690000</f>
        <v>2020000</v>
      </c>
    </row>
    <row r="39" spans="1:10" s="14" customFormat="1" ht="12.75">
      <c r="A39" s="3" t="s">
        <v>67</v>
      </c>
      <c r="B39" s="4" t="s">
        <v>68</v>
      </c>
      <c r="C39" s="7">
        <v>500000</v>
      </c>
      <c r="D39" s="7">
        <v>500000</v>
      </c>
      <c r="E39" s="7">
        <v>400000</v>
      </c>
      <c r="F39" s="11" t="s">
        <v>104</v>
      </c>
      <c r="G39" s="8">
        <f t="shared" si="0"/>
        <v>400000</v>
      </c>
      <c r="H39" s="7">
        <v>500000</v>
      </c>
      <c r="I39" s="11" t="s">
        <v>115</v>
      </c>
      <c r="J39" s="8">
        <f t="shared" si="1"/>
        <v>500000</v>
      </c>
    </row>
    <row r="40" spans="1:10" s="14" customFormat="1" ht="12.75">
      <c r="A40" s="3" t="s">
        <v>69</v>
      </c>
      <c r="B40" s="4" t="s">
        <v>70</v>
      </c>
      <c r="C40" s="7">
        <v>250000</v>
      </c>
      <c r="D40" s="7">
        <v>0</v>
      </c>
      <c r="E40" s="7">
        <v>0</v>
      </c>
      <c r="F40" s="11"/>
      <c r="G40" s="8">
        <f t="shared" si="0"/>
        <v>0</v>
      </c>
      <c r="H40" s="7">
        <v>250000</v>
      </c>
      <c r="I40" s="54"/>
      <c r="J40" s="8">
        <f t="shared" si="1"/>
        <v>250000</v>
      </c>
    </row>
    <row r="41" spans="1:10" s="14" customFormat="1" ht="12.75">
      <c r="A41" s="3" t="s">
        <v>71</v>
      </c>
      <c r="B41" s="4" t="s">
        <v>72</v>
      </c>
      <c r="C41" s="7">
        <v>1</v>
      </c>
      <c r="D41" s="7">
        <v>1</v>
      </c>
      <c r="E41" s="7">
        <v>1</v>
      </c>
      <c r="F41" s="11"/>
      <c r="G41" s="8">
        <f t="shared" si="0"/>
        <v>1</v>
      </c>
      <c r="H41" s="7">
        <v>1</v>
      </c>
      <c r="I41" s="54"/>
      <c r="J41" s="8">
        <f t="shared" si="1"/>
        <v>1</v>
      </c>
    </row>
    <row r="42" spans="1:10" s="14" customFormat="1" ht="12.75">
      <c r="A42" s="3" t="s">
        <v>73</v>
      </c>
      <c r="B42" s="4" t="s">
        <v>74</v>
      </c>
      <c r="C42" s="7">
        <v>2000000</v>
      </c>
      <c r="D42" s="7">
        <v>2000000</v>
      </c>
      <c r="E42" s="7">
        <v>2200000</v>
      </c>
      <c r="F42" s="11"/>
      <c r="G42" s="8">
        <f t="shared" si="0"/>
        <v>2200000</v>
      </c>
      <c r="H42" s="7">
        <v>2000000</v>
      </c>
      <c r="I42" s="54"/>
      <c r="J42" s="8">
        <f t="shared" si="1"/>
        <v>2000000</v>
      </c>
    </row>
    <row r="43" spans="1:10" s="14" customFormat="1" ht="12.75">
      <c r="A43" s="3" t="s">
        <v>75</v>
      </c>
      <c r="B43" s="4" t="s">
        <v>76</v>
      </c>
      <c r="C43" s="7">
        <v>500000</v>
      </c>
      <c r="D43" s="7">
        <v>500000</v>
      </c>
      <c r="E43" s="7">
        <v>500000</v>
      </c>
      <c r="F43" s="11"/>
      <c r="G43" s="8">
        <f t="shared" si="0"/>
        <v>500000</v>
      </c>
      <c r="H43" s="7">
        <v>750000</v>
      </c>
      <c r="I43" s="54"/>
      <c r="J43" s="8">
        <f t="shared" si="1"/>
        <v>750000</v>
      </c>
    </row>
    <row r="44" spans="1:10" s="14" customFormat="1" ht="12.75">
      <c r="A44" s="3" t="s">
        <v>77</v>
      </c>
      <c r="B44" s="4" t="s">
        <v>78</v>
      </c>
      <c r="C44" s="7">
        <v>200000</v>
      </c>
      <c r="D44" s="7">
        <v>0</v>
      </c>
      <c r="E44" s="7">
        <v>0</v>
      </c>
      <c r="F44" s="11"/>
      <c r="G44" s="8">
        <f t="shared" si="0"/>
        <v>0</v>
      </c>
      <c r="H44" s="7">
        <v>0</v>
      </c>
      <c r="I44" s="54"/>
      <c r="J44" s="8">
        <f t="shared" si="1"/>
        <v>0</v>
      </c>
    </row>
    <row r="45" spans="1:10" s="14" customFormat="1" ht="12.75">
      <c r="A45" s="3" t="s">
        <v>79</v>
      </c>
      <c r="B45" s="4" t="s">
        <v>80</v>
      </c>
      <c r="C45" s="7">
        <v>275800</v>
      </c>
      <c r="D45" s="7">
        <v>110000</v>
      </c>
      <c r="E45" s="7">
        <v>110000</v>
      </c>
      <c r="F45" s="11"/>
      <c r="G45" s="8">
        <f t="shared" si="0"/>
        <v>110000</v>
      </c>
      <c r="H45" s="7">
        <v>110000</v>
      </c>
      <c r="I45" s="54"/>
      <c r="J45" s="8">
        <f t="shared" si="1"/>
        <v>110000</v>
      </c>
    </row>
    <row r="46" spans="1:10" s="14" customFormat="1" ht="12.75">
      <c r="A46" s="3" t="s">
        <v>81</v>
      </c>
      <c r="B46" s="4" t="s">
        <v>82</v>
      </c>
      <c r="C46" s="7">
        <v>200000</v>
      </c>
      <c r="D46" s="7">
        <v>0</v>
      </c>
      <c r="E46" s="7">
        <v>0</v>
      </c>
      <c r="F46" s="11"/>
      <c r="G46" s="8">
        <f t="shared" si="0"/>
        <v>0</v>
      </c>
      <c r="H46" s="7">
        <v>200000</v>
      </c>
      <c r="I46" s="54"/>
      <c r="J46" s="8">
        <f t="shared" si="1"/>
        <v>200000</v>
      </c>
    </row>
    <row r="47" spans="1:10" s="14" customFormat="1" ht="12.75">
      <c r="A47" s="3" t="s">
        <v>83</v>
      </c>
      <c r="B47" s="4" t="s">
        <v>84</v>
      </c>
      <c r="C47" s="7">
        <v>150000</v>
      </c>
      <c r="D47" s="7">
        <v>150000</v>
      </c>
      <c r="E47" s="7">
        <v>0</v>
      </c>
      <c r="F47" s="11"/>
      <c r="G47" s="8">
        <f t="shared" si="0"/>
        <v>0</v>
      </c>
      <c r="H47" s="7">
        <v>150000</v>
      </c>
      <c r="I47" s="54"/>
      <c r="J47" s="8">
        <f t="shared" si="1"/>
        <v>150000</v>
      </c>
    </row>
    <row r="48" spans="1:10" s="14" customFormat="1" ht="12.75">
      <c r="A48" s="5" t="s">
        <v>85</v>
      </c>
      <c r="B48" s="1"/>
      <c r="C48" s="56">
        <v>5117113520</v>
      </c>
      <c r="D48" s="56">
        <v>5200384426</v>
      </c>
      <c r="E48" s="56">
        <v>5215895574</v>
      </c>
      <c r="F48" s="57"/>
      <c r="G48" s="56">
        <f>SUM(G7:G47)</f>
        <v>5213188824</v>
      </c>
      <c r="H48" s="56">
        <v>5224487467</v>
      </c>
      <c r="I48" s="54"/>
      <c r="J48" s="56">
        <f>SUM(J7:J47)</f>
        <v>5222242173</v>
      </c>
    </row>
    <row r="49" spans="1:10">
      <c r="A49" s="29"/>
      <c r="B49" s="30"/>
      <c r="C49" s="31"/>
      <c r="D49" s="31"/>
      <c r="E49" s="31"/>
      <c r="F49" s="32"/>
      <c r="G49" s="31"/>
      <c r="H49" s="33"/>
      <c r="I49" s="28"/>
      <c r="J49" s="31"/>
    </row>
    <row r="50" spans="1:10">
      <c r="A50" s="34"/>
      <c r="B50" s="35"/>
      <c r="C50" s="23"/>
      <c r="D50" s="23"/>
      <c r="E50" s="24"/>
      <c r="F50" s="25"/>
      <c r="G50" s="26"/>
      <c r="H50" s="27"/>
      <c r="I50" s="28"/>
      <c r="J50" s="26"/>
    </row>
    <row r="51" spans="1:10">
      <c r="A51" s="36"/>
      <c r="B51" s="35"/>
      <c r="C51" s="23"/>
      <c r="D51" s="23"/>
      <c r="E51" s="24"/>
      <c r="F51" s="25"/>
      <c r="G51" s="26"/>
      <c r="H51" s="37"/>
      <c r="I51" s="28"/>
      <c r="J51" s="26"/>
    </row>
    <row r="52" spans="1:10">
      <c r="A52" s="38"/>
      <c r="B52" s="35"/>
      <c r="C52" s="23"/>
      <c r="D52" s="23"/>
      <c r="E52" s="24"/>
      <c r="F52" s="25"/>
      <c r="G52" s="26"/>
      <c r="H52" s="27"/>
      <c r="I52" s="28"/>
      <c r="J52" s="26"/>
    </row>
    <row r="53" spans="1:10">
      <c r="A53" s="38"/>
      <c r="B53" s="35"/>
      <c r="C53" s="23"/>
      <c r="D53" s="23"/>
      <c r="E53" s="24"/>
      <c r="F53" s="25"/>
      <c r="G53" s="26"/>
      <c r="H53" s="27"/>
      <c r="J53" s="26"/>
    </row>
    <row r="54" spans="1:10">
      <c r="A54" s="34"/>
      <c r="B54" s="35"/>
      <c r="C54" s="23"/>
      <c r="D54" s="23"/>
      <c r="E54" s="24"/>
      <c r="F54" s="25"/>
      <c r="G54" s="26"/>
      <c r="H54" s="27"/>
      <c r="J54" s="26"/>
    </row>
    <row r="55" spans="1:10">
      <c r="A55" s="34"/>
      <c r="B55" s="35"/>
      <c r="C55" s="23"/>
      <c r="D55" s="23"/>
      <c r="E55" s="24"/>
      <c r="F55" s="25"/>
      <c r="G55" s="26"/>
      <c r="H55" s="27"/>
      <c r="J55" s="26"/>
    </row>
    <row r="56" spans="1:10">
      <c r="A56" s="34"/>
      <c r="B56" s="35"/>
      <c r="C56" s="23"/>
      <c r="D56" s="23"/>
      <c r="E56" s="24"/>
      <c r="F56" s="25"/>
      <c r="G56" s="26"/>
      <c r="H56" s="27"/>
      <c r="J56" s="26"/>
    </row>
    <row r="57" spans="1:10">
      <c r="A57" s="34"/>
      <c r="B57" s="35"/>
      <c r="C57" s="23"/>
      <c r="D57" s="23"/>
      <c r="E57" s="24"/>
      <c r="F57" s="25"/>
      <c r="G57" s="26"/>
      <c r="H57" s="27"/>
      <c r="J57" s="26"/>
    </row>
    <row r="58" spans="1:10">
      <c r="A58" s="34"/>
      <c r="B58" s="35"/>
      <c r="C58" s="23"/>
      <c r="D58" s="23"/>
      <c r="E58" s="24"/>
      <c r="F58" s="25"/>
      <c r="G58" s="26"/>
      <c r="H58" s="27"/>
      <c r="J58" s="26"/>
    </row>
    <row r="59" spans="1:10">
      <c r="A59" s="38"/>
      <c r="B59" s="35"/>
      <c r="C59" s="23"/>
      <c r="D59" s="23"/>
      <c r="E59" s="24"/>
      <c r="F59" s="25"/>
      <c r="G59" s="26"/>
      <c r="H59" s="27"/>
      <c r="J59" s="26"/>
    </row>
    <row r="60" spans="1:10">
      <c r="A60" s="40"/>
      <c r="B60" s="40"/>
      <c r="C60" s="23"/>
      <c r="D60" s="23"/>
      <c r="E60" s="24"/>
      <c r="F60" s="25"/>
      <c r="G60" s="26"/>
      <c r="H60" s="27"/>
      <c r="J60" s="26"/>
    </row>
    <row r="61" spans="1:10">
      <c r="A61" s="38"/>
      <c r="B61" s="40"/>
      <c r="C61" s="23"/>
      <c r="D61" s="23"/>
      <c r="E61" s="24"/>
      <c r="F61" s="25"/>
      <c r="G61" s="26"/>
      <c r="H61" s="27"/>
      <c r="J61" s="26"/>
    </row>
    <row r="62" spans="1:10">
      <c r="A62" s="38"/>
      <c r="B62" s="13"/>
      <c r="C62" s="41"/>
      <c r="D62" s="41"/>
      <c r="E62" s="42"/>
      <c r="F62" s="43"/>
      <c r="G62" s="44"/>
      <c r="H62" s="42"/>
      <c r="J62" s="44"/>
    </row>
    <row r="63" spans="1:10">
      <c r="A63" s="34"/>
      <c r="B63" s="34"/>
      <c r="C63" s="41"/>
      <c r="D63" s="41"/>
      <c r="E63" s="42"/>
      <c r="F63" s="43"/>
      <c r="G63" s="44"/>
      <c r="H63" s="42"/>
      <c r="J63" s="44"/>
    </row>
    <row r="64" spans="1:10">
      <c r="A64" s="34"/>
      <c r="B64" s="34"/>
      <c r="C64" s="45"/>
      <c r="D64" s="45"/>
      <c r="E64" s="45"/>
      <c r="F64" s="46"/>
      <c r="G64" s="45"/>
      <c r="H64" s="45"/>
      <c r="J64" s="45"/>
    </row>
    <row r="65" spans="1:10">
      <c r="A65" s="36"/>
      <c r="B65" s="36"/>
      <c r="C65" s="45"/>
      <c r="D65" s="45"/>
      <c r="E65" s="45"/>
      <c r="F65" s="46"/>
      <c r="G65" s="45"/>
      <c r="H65" s="45"/>
      <c r="J65" s="45"/>
    </row>
    <row r="66" spans="1:10">
      <c r="A66" s="38"/>
      <c r="B66" s="35"/>
      <c r="C66" s="45"/>
      <c r="D66" s="45"/>
      <c r="E66" s="45"/>
      <c r="F66" s="46"/>
      <c r="G66" s="45"/>
      <c r="H66" s="45"/>
      <c r="J66" s="45"/>
    </row>
    <row r="67" spans="1:10">
      <c r="A67" s="38"/>
      <c r="B67" s="35"/>
      <c r="C67" s="45"/>
      <c r="D67" s="45"/>
      <c r="E67" s="45"/>
      <c r="F67" s="46"/>
      <c r="G67" s="45"/>
      <c r="H67" s="45"/>
      <c r="J67" s="45"/>
    </row>
    <row r="68" spans="1:10">
      <c r="A68" s="34"/>
      <c r="B68" s="35"/>
      <c r="C68" s="45"/>
      <c r="D68" s="45"/>
      <c r="E68" s="45"/>
      <c r="F68" s="46"/>
      <c r="G68" s="45"/>
      <c r="H68" s="45"/>
      <c r="J68" s="45"/>
    </row>
    <row r="69" spans="1:10">
      <c r="A69" s="34"/>
      <c r="B69" s="36"/>
    </row>
    <row r="70" spans="1:10">
      <c r="A70" s="34"/>
      <c r="B70" s="36"/>
    </row>
    <row r="71" spans="1:10">
      <c r="A71" s="34"/>
      <c r="B71" s="36"/>
    </row>
    <row r="72" spans="1:10">
      <c r="A72" s="34"/>
      <c r="B72" s="36"/>
    </row>
    <row r="73" spans="1:10">
      <c r="A73" s="38"/>
      <c r="B73" s="35"/>
    </row>
  </sheetData>
  <autoFilter ref="A4:J48"/>
  <pageMargins left="0.2" right="0.2" top="0" bottom="0.5" header="0.3" footer="0.3"/>
  <pageSetup paperSize="5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3a5a55f13e9bb649c79d8b6e4cc9fe8c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9f746412060615af2bac066d19f8186c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DESE-231-25730</_dlc_DocId>
    <_dlc_DocIdUrl xmlns="733efe1c-5bbe-4968-87dc-d400e65c879f">
      <Url>https://sharepoint.doemass.org/ese/webteam/cps/_layouts/DocIdRedir.aspx?ID=DESE-231-25730</Url>
      <Description>DESE-231-25730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Props1.xml><?xml version="1.0" encoding="utf-8"?>
<ds:datastoreItem xmlns:ds="http://schemas.openxmlformats.org/officeDocument/2006/customXml" ds:itemID="{908221B2-E14D-4EED-9343-EBC762BA77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D02F67F-984A-4C08-97A9-55E1EBEABBD5}">
  <ds:schemaRefs>
    <ds:schemaRef ds:uri="http://schemas.microsoft.com/office/2006/metadata/properties"/>
    <ds:schemaRef ds:uri="http://schemas.microsoft.com/office/infopath/2007/PartnerControls"/>
    <ds:schemaRef ds:uri="0a4e05da-b9bc-4326-ad73-01ef31b95567"/>
    <ds:schemaRef ds:uri="733efe1c-5bbe-4968-87dc-d400e65c879f"/>
  </ds:schemaRefs>
</ds:datastoreItem>
</file>

<file path=customXml/itemProps3.xml><?xml version="1.0" encoding="utf-8"?>
<ds:datastoreItem xmlns:ds="http://schemas.openxmlformats.org/officeDocument/2006/customXml" ds:itemID="{07CF3988-1579-417C-9463-9B63978E903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8AD57231-419A-4932-92E7-0F6C1A4874E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9, Attach 2 FY17 House-Senate Budget Comparison</dc:title>
  <dc:creator>ESE</dc:creator>
  <cp:lastModifiedBy>dzou</cp:lastModifiedBy>
  <cp:lastPrinted>2016-06-22T19:13:07Z</cp:lastPrinted>
  <dcterms:created xsi:type="dcterms:W3CDTF">2016-05-31T20:58:09Z</dcterms:created>
  <dcterms:modified xsi:type="dcterms:W3CDTF">2016-06-22T19:13:15Z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Jun 22 2016</vt:lpwstr>
  </property>
</Properties>
</file>