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5" windowWidth="15480" windowHeight="8850" tabRatio="702" activeTab="0"/>
  </bookViews>
  <sheets>
    <sheet name="Sheet1" sheetId="1" r:id="rId1"/>
  </sheets>
  <definedNames>
    <definedName name="_xlnm.Print_Area" localSheetId="0">'Sheet1'!$A$1:$U$48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<sst xmlns="http://schemas.openxmlformats.org/spreadsheetml/2006/main" count="169" uniqueCount="156">
  <si>
    <t>ACCOUNT</t>
  </si>
  <si>
    <t>NUMBER</t>
  </si>
  <si>
    <t>7061-0008</t>
  </si>
  <si>
    <t>7028-0031</t>
  </si>
  <si>
    <t>7035-0006</t>
  </si>
  <si>
    <t>7061-0012</t>
  </si>
  <si>
    <t>7061-9010</t>
  </si>
  <si>
    <t>7061-9400</t>
  </si>
  <si>
    <t>7061-9404</t>
  </si>
  <si>
    <t>7051-0015</t>
  </si>
  <si>
    <t>7061-9619</t>
  </si>
  <si>
    <t>Franklin Institute</t>
  </si>
  <si>
    <t>7061-9634</t>
  </si>
  <si>
    <t>7010-0012</t>
  </si>
  <si>
    <t>7027-0016</t>
  </si>
  <si>
    <t>Work Based Learning</t>
  </si>
  <si>
    <t>7027-0019</t>
  </si>
  <si>
    <t>School-To-Work Connecting Activities</t>
  </si>
  <si>
    <t>7030-1002</t>
  </si>
  <si>
    <t>7030-1005</t>
  </si>
  <si>
    <t>Early Intervention Tutorial Literacy</t>
  </si>
  <si>
    <t>7035-0002</t>
  </si>
  <si>
    <t>Adult Learning Centers</t>
  </si>
  <si>
    <t>7053-1909</t>
  </si>
  <si>
    <t>7053-1925</t>
  </si>
  <si>
    <t>7061-9612</t>
  </si>
  <si>
    <t>W.P.I. School of Excellence</t>
  </si>
  <si>
    <t>7010-0005</t>
  </si>
  <si>
    <t>7061-9200</t>
  </si>
  <si>
    <t>7061-9604</t>
  </si>
  <si>
    <t>7061-9626</t>
  </si>
  <si>
    <t>YouthBuild Programs</t>
  </si>
  <si>
    <t>Supplemental Food Assistance</t>
  </si>
  <si>
    <t>Certificate of Occupational Proficiency</t>
  </si>
  <si>
    <t>7010-1022</t>
  </si>
  <si>
    <t>Student Assessment (MCAS)</t>
  </si>
  <si>
    <t>7035-0007</t>
  </si>
  <si>
    <t>7061-9614</t>
  </si>
  <si>
    <t>Department of Education - Admin.</t>
  </si>
  <si>
    <t>Educator Certification Program - Admin.</t>
  </si>
  <si>
    <t>7027-1004</t>
  </si>
  <si>
    <t>7061-9408</t>
  </si>
  <si>
    <t>Kindergarten Grants</t>
  </si>
  <si>
    <t xml:space="preserve">DOE Information Technology - Admin. </t>
  </si>
  <si>
    <t>School Breakfast Program</t>
  </si>
  <si>
    <t>School Lunch Mandated State Match</t>
  </si>
  <si>
    <t>7061-9412</t>
  </si>
  <si>
    <t>7061-9804</t>
  </si>
  <si>
    <t>PROGRAM</t>
  </si>
  <si>
    <t>7061-0029</t>
  </si>
  <si>
    <t>7061-9611</t>
  </si>
  <si>
    <t>After-School Grant Program</t>
  </si>
  <si>
    <t>7061-9600</t>
  </si>
  <si>
    <t>Pilot Concurrent Enrollment Program</t>
  </si>
  <si>
    <t xml:space="preserve">Targeted Assistance to Schools &amp; Districts </t>
  </si>
  <si>
    <t>Expanded Learning Time Grants</t>
  </si>
  <si>
    <t>Alternative Education</t>
  </si>
  <si>
    <t>FY2009</t>
  </si>
  <si>
    <t>Special Education in Institutional Settings</t>
  </si>
  <si>
    <t>7010-0020</t>
  </si>
  <si>
    <t xml:space="preserve">Massachusetts Service Alliance Grants </t>
  </si>
  <si>
    <t>7061-9805</t>
  </si>
  <si>
    <t>Anti-Bullying Program</t>
  </si>
  <si>
    <t>Chapter #182</t>
  </si>
  <si>
    <t xml:space="preserve">FY2009 </t>
  </si>
  <si>
    <t>Bay State Reading Institute</t>
  </si>
  <si>
    <t xml:space="preserve">ESE Budget </t>
  </si>
  <si>
    <t>Regional School Transportation</t>
  </si>
  <si>
    <t>Transportation of Non-Resident Students</t>
  </si>
  <si>
    <t>SPED Circuit Breaker Program</t>
  </si>
  <si>
    <t>Charter School Tuition Reimbursements</t>
  </si>
  <si>
    <t>Chapter # 70, Foundation Aid</t>
  </si>
  <si>
    <t>Supports to Close the Achievement Gap</t>
  </si>
  <si>
    <t>Office of Ed. Quality &amp; Accountability</t>
  </si>
  <si>
    <t xml:space="preserve"> </t>
  </si>
  <si>
    <t>Notes:</t>
  </si>
  <si>
    <t xml:space="preserve">after overrides, </t>
  </si>
  <si>
    <t>inc. supplementals</t>
  </si>
  <si>
    <t>7010-0033</t>
  </si>
  <si>
    <t>Consolidated Literacy Program</t>
  </si>
  <si>
    <t>FY2009 GAA</t>
  </si>
  <si>
    <t>Massachusetts Department of Elementary &amp; Secondary Education</t>
  </si>
  <si>
    <t>Current</t>
  </si>
  <si>
    <t>FY2010 GAA</t>
  </si>
  <si>
    <t xml:space="preserve">Governor's </t>
  </si>
  <si>
    <t>Budget Vetoes</t>
  </si>
  <si>
    <t>FY2010</t>
  </si>
  <si>
    <t xml:space="preserve">Budget </t>
  </si>
  <si>
    <t>Revised</t>
  </si>
  <si>
    <t>FY2010 Estimated 9C's for October,2009</t>
  </si>
  <si>
    <t>Current FY2010 GAA, less Chapter #70</t>
  </si>
  <si>
    <t>FY2009 total ESE % cut</t>
  </si>
  <si>
    <t>Estimated FY2010 9C Amount</t>
  </si>
  <si>
    <t>Recap of FY2009 9C's</t>
  </si>
  <si>
    <t>less C. #70</t>
  </si>
  <si>
    <t>Percent cut</t>
  </si>
  <si>
    <t>October 9C's</t>
  </si>
  <si>
    <t>December Payroll Cuts</t>
  </si>
  <si>
    <t>January 9C's</t>
  </si>
  <si>
    <t>June 9C's &amp; Furloughs</t>
  </si>
  <si>
    <t>sub-total:</t>
  </si>
  <si>
    <t>Chapter #70 9C</t>
  </si>
  <si>
    <t>Grand Total 9C's &amp; Cuts</t>
  </si>
  <si>
    <t>METCO</t>
  </si>
  <si>
    <t>#3 - The three literacy programs originally funded at $8.09 million in FY2009 (items 3A, 3B &amp; 3C above)</t>
  </si>
  <si>
    <t>#4 - $4.28 million of the reduction was part of the IT Consolidation of funds to EOE, representing an actual reduction of 11.4%.</t>
  </si>
  <si>
    <t>(less vetoes)</t>
  </si>
  <si>
    <t>Budget (post</t>
  </si>
  <si>
    <t>P.D. for Eng. Language Acquisition</t>
  </si>
  <si>
    <t>P.D. for Mathematics</t>
  </si>
  <si>
    <t>9C Budget</t>
  </si>
  <si>
    <t>Reductions</t>
  </si>
  <si>
    <t>Furlough</t>
  </si>
  <si>
    <t xml:space="preserve">Total of </t>
  </si>
  <si>
    <t>All 9C Budget</t>
  </si>
  <si>
    <t>Grand Total:</t>
  </si>
  <si>
    <t xml:space="preserve">were consolidated into one literacy program in FY2010 funded at $4.18 million, representing a cut of $3.91million or 48.3%. </t>
  </si>
  <si>
    <t>#5 - The original $18.0 million 9C cut to Regional Transportation was restored by the Governor on January 7, 2010.</t>
  </si>
  <si>
    <t>FY2011</t>
  </si>
  <si>
    <t>House 2</t>
  </si>
  <si>
    <t>all 9C reductions)</t>
  </si>
  <si>
    <t xml:space="preserve">#5 - The $337 thousand increase represents further adjustments to the state-wide IT consolidation. </t>
  </si>
  <si>
    <t>#6 - The $26 thousand increase is the restoration of the FY2010 9C budget reduction.</t>
  </si>
  <si>
    <t>#4 - The increase 0f $1.9 million is the partial restoration of the $7.0 million FY2010 9C budget reduction.</t>
  </si>
  <si>
    <t>#1 - The $572K increase is to continue FY2010 special education contracted services.</t>
  </si>
  <si>
    <t xml:space="preserve">#2 - $128 thousand decease is a further adjustment to the FY2010 state-wide IT consolidation. </t>
  </si>
  <si>
    <t>ARRA Stimulus funds and in FY2009 Chapter #70 local aid was supplemented with $412.0 million of Federal ARRA Stimulus funds.</t>
  </si>
  <si>
    <t>#3 - The actual FY2011 net Chapter #70 increase is $10.5 million. The FY2010 Chapter #70 local aid is supplemented with $168.0 million of Federal</t>
  </si>
  <si>
    <t>House Ways &amp;</t>
  </si>
  <si>
    <t>Means FY2011</t>
  </si>
  <si>
    <t>Budget</t>
  </si>
  <si>
    <t>7061-0033</t>
  </si>
  <si>
    <t>Reserve for shortfall in Federal Impact Aid</t>
  </si>
  <si>
    <t xml:space="preserve">Final </t>
  </si>
  <si>
    <t>House Budget</t>
  </si>
  <si>
    <t xml:space="preserve">Variance between </t>
  </si>
  <si>
    <t xml:space="preserve">Senate </t>
  </si>
  <si>
    <t>FY2011 Ways &amp;</t>
  </si>
  <si>
    <t>Means Budget</t>
  </si>
  <si>
    <t xml:space="preserve">Conference </t>
  </si>
  <si>
    <t>Committee</t>
  </si>
  <si>
    <t xml:space="preserve">Percent </t>
  </si>
  <si>
    <t>from Federal</t>
  </si>
  <si>
    <t>FMAP Relief Fund</t>
  </si>
  <si>
    <t>appropriated</t>
  </si>
  <si>
    <t>Amount</t>
  </si>
  <si>
    <t>associated with</t>
  </si>
  <si>
    <t>the FMAP</t>
  </si>
  <si>
    <t>Funds</t>
  </si>
  <si>
    <t>Analysis of the Conference Committee's FY2011 Budget - specifically, the allocation of State "General Fund" &amp; Federal "FMAP" Revenue for each appropriation</t>
  </si>
  <si>
    <t>FMAP Funds</t>
  </si>
  <si>
    <t>Less the Vetoed</t>
  </si>
  <si>
    <t>the Final FY2011</t>
  </si>
  <si>
    <t>FINAL FY2011</t>
  </si>
  <si>
    <t>to FY2010 Budget</t>
  </si>
  <si>
    <t>FY2009 &amp; FY2010 Budgets, FY11 House 2, FY2011 Conference Committee Budget, the Final FY2011 Budget &amp; the variance to the FY2010 Budget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</si>
</sst>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%"/>
    <numFmt numFmtId="171" formatCode="#,##0.0"/>
    <numFmt numFmtId="172" formatCode="#,##0.000"/>
    <numFmt numFmtId="173" formatCode="#,##0.0000"/>
    <numFmt numFmtId="174" formatCode="0.000%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0.0"/>
    <numFmt numFmtId="180" formatCode="mm/dd/yy"/>
    <numFmt numFmtId="181" formatCode="#,##0.00000"/>
    <numFmt numFmtId="182" formatCode="0_);\(0\)"/>
    <numFmt numFmtId="183" formatCode="#,##0.0_);\(#,##0.0\)"/>
    <numFmt numFmtId="184" formatCode="&quot;$&quot;#,##0"/>
    <numFmt numFmtId="185" formatCode="_(* #,##0.0_);_(* \(#,##0.0\);_(* &quot;-&quot;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0.00000%"/>
  </numFmts>
  <fonts count="63">
    <font>
      <sz val="10"/>
      <name val="Arial"/>
      <family val="0"/>
    </font>
    <font>
      <sz val="11"/>
      <name val="SWISS"/>
      <family val="0"/>
    </font>
    <font>
      <sz val="11"/>
      <color indexed="12"/>
      <name val="SWISS"/>
      <family val="0"/>
    </font>
    <font>
      <b/>
      <sz val="11"/>
      <name val="SWISS"/>
      <family val="0"/>
    </font>
    <font>
      <b/>
      <sz val="11"/>
      <color indexed="12"/>
      <name val="SWIS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SWISS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name val="SWISS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0"/>
    </font>
    <font>
      <b/>
      <sz val="14"/>
      <name val="SWISS"/>
      <family val="0"/>
    </font>
    <font>
      <b/>
      <sz val="10"/>
      <color indexed="12"/>
      <name val="Arial"/>
      <family val="2"/>
    </font>
    <font>
      <b/>
      <u val="single"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0" xfId="42" applyNumberFormat="1" applyFont="1" applyAlignment="1">
      <alignment/>
    </xf>
    <xf numFmtId="0" fontId="3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6" fontId="0" fillId="0" borderId="0" xfId="0" applyNumberFormat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/>
    </xf>
    <xf numFmtId="10" fontId="15" fillId="0" borderId="0" xfId="59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NumberFormat="1" applyFont="1" applyFill="1" applyAlignment="1">
      <alignment/>
    </xf>
    <xf numFmtId="0" fontId="14" fillId="0" borderId="1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"/>
    </xf>
    <xf numFmtId="15" fontId="14" fillId="0" borderId="10" xfId="0" applyNumberFormat="1" applyFont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7" xfId="0" applyNumberFormat="1" applyFont="1" applyFill="1" applyBorder="1" applyAlignment="1">
      <alignment horizontal="left" shrinkToFit="1"/>
    </xf>
    <xf numFmtId="176" fontId="8" fillId="33" borderId="18" xfId="0" applyNumberFormat="1" applyFont="1" applyFill="1" applyBorder="1" applyAlignment="1">
      <alignment/>
    </xf>
    <xf numFmtId="0" fontId="3" fillId="33" borderId="19" xfId="0" applyNumberFormat="1" applyFont="1" applyFill="1" applyBorder="1" applyAlignment="1">
      <alignment horizontal="left" shrinkToFit="1"/>
    </xf>
    <xf numFmtId="0" fontId="0" fillId="33" borderId="20" xfId="0" applyFill="1" applyBorder="1" applyAlignment="1">
      <alignment/>
    </xf>
    <xf numFmtId="0" fontId="3" fillId="33" borderId="21" xfId="0" applyNumberFormat="1" applyFont="1" applyFill="1" applyBorder="1" applyAlignment="1">
      <alignment horizontal="left" shrinkToFit="1"/>
    </xf>
    <xf numFmtId="0" fontId="0" fillId="33" borderId="22" xfId="0" applyFill="1" applyBorder="1" applyAlignment="1">
      <alignment/>
    </xf>
    <xf numFmtId="176" fontId="11" fillId="33" borderId="23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76" fontId="0" fillId="0" borderId="11" xfId="42" applyNumberFormat="1" applyFont="1" applyFill="1" applyBorder="1" applyAlignment="1">
      <alignment/>
    </xf>
    <xf numFmtId="176" fontId="10" fillId="0" borderId="11" xfId="42" applyNumberFormat="1" applyFont="1" applyFill="1" applyBorder="1" applyAlignment="1">
      <alignment/>
    </xf>
    <xf numFmtId="176" fontId="0" fillId="0" borderId="20" xfId="42" applyNumberFormat="1" applyFont="1" applyFill="1" applyBorder="1" applyAlignment="1">
      <alignment/>
    </xf>
    <xf numFmtId="0" fontId="1" fillId="0" borderId="24" xfId="0" applyNumberFormat="1" applyFont="1" applyFill="1" applyBorder="1" applyAlignment="1">
      <alignment horizontal="left"/>
    </xf>
    <xf numFmtId="0" fontId="1" fillId="0" borderId="24" xfId="0" applyNumberFormat="1" applyFont="1" applyFill="1" applyBorder="1" applyAlignment="1">
      <alignment horizontal="center"/>
    </xf>
    <xf numFmtId="176" fontId="0" fillId="0" borderId="24" xfId="42" applyNumberFormat="1" applyFont="1" applyFill="1" applyBorder="1" applyAlignment="1">
      <alignment/>
    </xf>
    <xf numFmtId="176" fontId="10" fillId="0" borderId="24" xfId="42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/>
    </xf>
    <xf numFmtId="176" fontId="0" fillId="0" borderId="10" xfId="42" applyNumberFormat="1" applyFont="1" applyFill="1" applyBorder="1" applyAlignment="1">
      <alignment/>
    </xf>
    <xf numFmtId="176" fontId="0" fillId="0" borderId="25" xfId="42" applyNumberFormat="1" applyFont="1" applyFill="1" applyBorder="1" applyAlignment="1">
      <alignment/>
    </xf>
    <xf numFmtId="0" fontId="9" fillId="0" borderId="0" xfId="0" applyFont="1" applyAlignment="1">
      <alignment/>
    </xf>
    <xf numFmtId="176" fontId="9" fillId="0" borderId="0" xfId="42" applyNumberFormat="1" applyFont="1" applyAlignment="1">
      <alignment/>
    </xf>
    <xf numFmtId="176" fontId="9" fillId="0" borderId="0" xfId="0" applyNumberFormat="1" applyFont="1" applyAlignment="1">
      <alignment/>
    </xf>
    <xf numFmtId="0" fontId="1" fillId="0" borderId="20" xfId="0" applyNumberFormat="1" applyFont="1" applyFill="1" applyBorder="1" applyAlignment="1">
      <alignment horizontal="left"/>
    </xf>
    <xf numFmtId="0" fontId="17" fillId="0" borderId="12" xfId="0" applyFont="1" applyFill="1" applyBorder="1" applyAlignment="1" applyProtection="1">
      <alignment/>
      <protection locked="0"/>
    </xf>
    <xf numFmtId="176" fontId="17" fillId="0" borderId="13" xfId="42" applyNumberFormat="1" applyFont="1" applyFill="1" applyBorder="1" applyAlignment="1" applyProtection="1">
      <alignment/>
      <protection locked="0"/>
    </xf>
    <xf numFmtId="176" fontId="18" fillId="0" borderId="13" xfId="42" applyNumberFormat="1" applyFont="1" applyFill="1" applyBorder="1" applyAlignment="1" applyProtection="1">
      <alignment horizontal="center"/>
      <protection locked="0"/>
    </xf>
    <xf numFmtId="176" fontId="19" fillId="0" borderId="14" xfId="42" applyNumberFormat="1" applyFont="1" applyFill="1" applyBorder="1" applyAlignment="1" applyProtection="1">
      <alignment horizontal="center"/>
      <protection locked="0"/>
    </xf>
    <xf numFmtId="0" fontId="20" fillId="0" borderId="19" xfId="0" applyFont="1" applyFill="1" applyBorder="1" applyAlignment="1" applyProtection="1">
      <alignment horizontal="center"/>
      <protection locked="0"/>
    </xf>
    <xf numFmtId="176" fontId="17" fillId="0" borderId="0" xfId="42" applyNumberFormat="1" applyFont="1" applyFill="1" applyBorder="1" applyAlignment="1" applyProtection="1">
      <alignment/>
      <protection locked="0"/>
    </xf>
    <xf numFmtId="176" fontId="18" fillId="0" borderId="20" xfId="42" applyNumberFormat="1" applyFont="1" applyFill="1" applyBorder="1" applyAlignment="1" applyProtection="1">
      <alignment horizontal="center"/>
      <protection locked="0"/>
    </xf>
    <xf numFmtId="176" fontId="19" fillId="0" borderId="26" xfId="42" applyNumberFormat="1" applyFont="1" applyFill="1" applyBorder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/>
      <protection locked="0"/>
    </xf>
    <xf numFmtId="176" fontId="22" fillId="0" borderId="0" xfId="0" applyNumberFormat="1" applyFont="1" applyFill="1" applyBorder="1" applyAlignment="1" applyProtection="1">
      <alignment horizontal="center"/>
      <protection locked="0"/>
    </xf>
    <xf numFmtId="176" fontId="21" fillId="0" borderId="0" xfId="42" applyNumberFormat="1" applyFont="1" applyFill="1" applyBorder="1" applyAlignment="1" applyProtection="1">
      <alignment/>
      <protection locked="0"/>
    </xf>
    <xf numFmtId="176" fontId="21" fillId="0" borderId="18" xfId="42" applyNumberFormat="1" applyFont="1" applyFill="1" applyBorder="1" applyAlignment="1" applyProtection="1">
      <alignment/>
      <protection locked="0"/>
    </xf>
    <xf numFmtId="0" fontId="17" fillId="0" borderId="17" xfId="0" applyFont="1" applyFill="1" applyBorder="1" applyAlignment="1" applyProtection="1">
      <alignment/>
      <protection locked="0"/>
    </xf>
    <xf numFmtId="176" fontId="22" fillId="0" borderId="0" xfId="42" applyNumberFormat="1" applyFont="1" applyFill="1" applyBorder="1" applyAlignment="1" applyProtection="1">
      <alignment/>
      <protection locked="0"/>
    </xf>
    <xf numFmtId="176" fontId="17" fillId="0" borderId="0" xfId="42" applyNumberFormat="1" applyFont="1" applyFill="1" applyBorder="1" applyAlignment="1" applyProtection="1" quotePrefix="1">
      <alignment horizontal="left"/>
      <protection locked="0"/>
    </xf>
    <xf numFmtId="176" fontId="17" fillId="0" borderId="18" xfId="42" applyNumberFormat="1" applyFont="1" applyFill="1" applyBorder="1" applyAlignment="1" applyProtection="1" quotePrefix="1">
      <alignment horizontal="left"/>
      <protection locked="0"/>
    </xf>
    <xf numFmtId="176" fontId="17" fillId="0" borderId="18" xfId="42" applyNumberFormat="1" applyFont="1" applyFill="1" applyBorder="1" applyAlignment="1" applyProtection="1">
      <alignment/>
      <protection locked="0"/>
    </xf>
    <xf numFmtId="0" fontId="17" fillId="0" borderId="19" xfId="0" applyFont="1" applyFill="1" applyBorder="1" applyAlignment="1" applyProtection="1">
      <alignment/>
      <protection locked="0"/>
    </xf>
    <xf numFmtId="176" fontId="22" fillId="0" borderId="20" xfId="42" applyNumberFormat="1" applyFont="1" applyFill="1" applyBorder="1" applyAlignment="1" applyProtection="1">
      <alignment/>
      <protection locked="0"/>
    </xf>
    <xf numFmtId="176" fontId="17" fillId="0" borderId="20" xfId="42" applyNumberFormat="1" applyFont="1" applyFill="1" applyBorder="1" applyAlignment="1" applyProtection="1">
      <alignment/>
      <protection locked="0"/>
    </xf>
    <xf numFmtId="176" fontId="17" fillId="0" borderId="26" xfId="42" applyNumberFormat="1" applyFont="1" applyFill="1" applyBorder="1" applyAlignment="1" applyProtection="1">
      <alignment/>
      <protection locked="0"/>
    </xf>
    <xf numFmtId="176" fontId="18" fillId="0" borderId="20" xfId="42" applyNumberFormat="1" applyFont="1" applyFill="1" applyBorder="1" applyAlignment="1" applyProtection="1">
      <alignment/>
      <protection locked="0"/>
    </xf>
    <xf numFmtId="10" fontId="19" fillId="0" borderId="26" xfId="59" applyNumberFormat="1" applyFont="1" applyFill="1" applyBorder="1" applyAlignment="1" applyProtection="1">
      <alignment horizontal="center"/>
      <protection locked="0"/>
    </xf>
    <xf numFmtId="0" fontId="18" fillId="0" borderId="27" xfId="0" applyFont="1" applyFill="1" applyBorder="1" applyAlignment="1" applyProtection="1">
      <alignment/>
      <protection locked="0"/>
    </xf>
    <xf numFmtId="176" fontId="23" fillId="0" borderId="28" xfId="42" applyNumberFormat="1" applyFont="1" applyFill="1" applyBorder="1" applyAlignment="1" applyProtection="1">
      <alignment/>
      <protection locked="0"/>
    </xf>
    <xf numFmtId="176" fontId="18" fillId="0" borderId="22" xfId="42" applyNumberFormat="1" applyFont="1" applyFill="1" applyBorder="1" applyAlignment="1" applyProtection="1">
      <alignment/>
      <protection locked="0"/>
    </xf>
    <xf numFmtId="10" fontId="19" fillId="0" borderId="23" xfId="59" applyNumberFormat="1" applyFont="1" applyFill="1" applyBorder="1" applyAlignment="1" applyProtection="1">
      <alignment horizontal="center"/>
      <protection locked="0"/>
    </xf>
    <xf numFmtId="0" fontId="17" fillId="0" borderId="15" xfId="0" applyFont="1" applyFill="1" applyBorder="1" applyAlignment="1" applyProtection="1">
      <alignment/>
      <protection locked="0"/>
    </xf>
    <xf numFmtId="176" fontId="17" fillId="0" borderId="10" xfId="42" applyNumberFormat="1" applyFont="1" applyFill="1" applyBorder="1" applyAlignment="1" applyProtection="1">
      <alignment/>
      <protection locked="0"/>
    </xf>
    <xf numFmtId="176" fontId="17" fillId="0" borderId="16" xfId="42" applyNumberFormat="1" applyFont="1" applyFill="1" applyBorder="1" applyAlignment="1" applyProtection="1">
      <alignment/>
      <protection locked="0"/>
    </xf>
    <xf numFmtId="0" fontId="18" fillId="33" borderId="17" xfId="0" applyFont="1" applyFill="1" applyBorder="1" applyAlignment="1" applyProtection="1">
      <alignment/>
      <protection locked="0"/>
    </xf>
    <xf numFmtId="176" fontId="23" fillId="33" borderId="0" xfId="42" applyNumberFormat="1" applyFont="1" applyFill="1" applyBorder="1" applyAlignment="1" applyProtection="1">
      <alignment/>
      <protection locked="0"/>
    </xf>
    <xf numFmtId="176" fontId="18" fillId="33" borderId="0" xfId="42" applyNumberFormat="1" applyFont="1" applyFill="1" applyBorder="1" applyAlignment="1" applyProtection="1">
      <alignment/>
      <protection locked="0"/>
    </xf>
    <xf numFmtId="10" fontId="19" fillId="33" borderId="18" xfId="59" applyNumberFormat="1" applyFont="1" applyFill="1" applyBorder="1" applyAlignment="1" applyProtection="1">
      <alignment horizontal="center"/>
      <protection locked="0"/>
    </xf>
    <xf numFmtId="10" fontId="11" fillId="33" borderId="26" xfId="59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left"/>
    </xf>
    <xf numFmtId="0" fontId="1" fillId="0" borderId="29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176" fontId="8" fillId="0" borderId="29" xfId="42" applyNumberFormat="1" applyFont="1" applyBorder="1" applyAlignment="1">
      <alignment/>
    </xf>
    <xf numFmtId="176" fontId="11" fillId="0" borderId="29" xfId="42" applyNumberFormat="1" applyFont="1" applyBorder="1" applyAlignment="1">
      <alignment/>
    </xf>
    <xf numFmtId="176" fontId="16" fillId="0" borderId="11" xfId="42" applyNumberFormat="1" applyFont="1" applyFill="1" applyBorder="1" applyAlignment="1">
      <alignment horizontal="center"/>
    </xf>
    <xf numFmtId="176" fontId="10" fillId="0" borderId="24" xfId="42" applyNumberFormat="1" applyFont="1" applyFill="1" applyBorder="1" applyAlignment="1">
      <alignment/>
    </xf>
    <xf numFmtId="176" fontId="10" fillId="0" borderId="11" xfId="42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76" fontId="0" fillId="0" borderId="20" xfId="0" applyNumberFormat="1" applyBorder="1" applyAlignment="1">
      <alignment/>
    </xf>
    <xf numFmtId="176" fontId="10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176" fontId="25" fillId="0" borderId="0" xfId="0" applyNumberFormat="1" applyFont="1" applyAlignment="1">
      <alignment/>
    </xf>
    <xf numFmtId="176" fontId="25" fillId="0" borderId="20" xfId="0" applyNumberFormat="1" applyFont="1" applyBorder="1" applyAlignment="1">
      <alignment/>
    </xf>
    <xf numFmtId="176" fontId="0" fillId="0" borderId="24" xfId="42" applyNumberFormat="1" applyFont="1" applyFill="1" applyBorder="1" applyAlignment="1">
      <alignment/>
    </xf>
    <xf numFmtId="176" fontId="0" fillId="0" borderId="11" xfId="42" applyNumberFormat="1" applyFont="1" applyFill="1" applyBorder="1" applyAlignment="1">
      <alignment/>
    </xf>
    <xf numFmtId="176" fontId="0" fillId="0" borderId="20" xfId="42" applyNumberFormat="1" applyFont="1" applyFill="1" applyBorder="1" applyAlignment="1">
      <alignment/>
    </xf>
    <xf numFmtId="176" fontId="0" fillId="0" borderId="0" xfId="42" applyNumberFormat="1" applyFont="1" applyFill="1" applyBorder="1" applyAlignment="1">
      <alignment/>
    </xf>
    <xf numFmtId="176" fontId="8" fillId="0" borderId="29" xfId="42" applyNumberFormat="1" applyFont="1" applyBorder="1" applyAlignment="1">
      <alignment/>
    </xf>
    <xf numFmtId="0" fontId="0" fillId="0" borderId="0" xfId="0" applyBorder="1" applyAlignment="1">
      <alignment/>
    </xf>
    <xf numFmtId="176" fontId="25" fillId="0" borderId="0" xfId="42" applyNumberFormat="1" applyFont="1" applyFill="1" applyBorder="1" applyAlignment="1">
      <alignment/>
    </xf>
    <xf numFmtId="176" fontId="27" fillId="0" borderId="29" xfId="42" applyNumberFormat="1" applyFont="1" applyBorder="1" applyAlignment="1">
      <alignment/>
    </xf>
    <xf numFmtId="176" fontId="10" fillId="0" borderId="20" xfId="42" applyNumberFormat="1" applyFont="1" applyFill="1" applyBorder="1" applyAlignment="1">
      <alignment/>
    </xf>
    <xf numFmtId="176" fontId="11" fillId="0" borderId="29" xfId="42" applyNumberFormat="1" applyFont="1" applyBorder="1" applyAlignment="1">
      <alignment/>
    </xf>
    <xf numFmtId="176" fontId="11" fillId="0" borderId="20" xfId="42" applyNumberFormat="1" applyFont="1" applyFill="1" applyBorder="1" applyAlignment="1">
      <alignment/>
    </xf>
    <xf numFmtId="174" fontId="11" fillId="0" borderId="29" xfId="59" applyNumberFormat="1" applyFont="1" applyBorder="1" applyAlignment="1">
      <alignment/>
    </xf>
    <xf numFmtId="10" fontId="11" fillId="0" borderId="20" xfId="59" applyNumberFormat="1" applyFont="1" applyFill="1" applyBorder="1" applyAlignment="1">
      <alignment/>
    </xf>
    <xf numFmtId="174" fontId="11" fillId="0" borderId="20" xfId="59" applyNumberFormat="1" applyFont="1" applyFill="1" applyBorder="1" applyAlignment="1">
      <alignment/>
    </xf>
    <xf numFmtId="176" fontId="27" fillId="0" borderId="20" xfId="42" applyNumberFormat="1" applyFont="1" applyFill="1" applyBorder="1" applyAlignment="1">
      <alignment/>
    </xf>
    <xf numFmtId="0" fontId="14" fillId="33" borderId="30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176" fontId="8" fillId="0" borderId="20" xfId="42" applyNumberFormat="1" applyFont="1" applyFill="1" applyBorder="1" applyAlignment="1">
      <alignment/>
    </xf>
    <xf numFmtId="176" fontId="8" fillId="0" borderId="11" xfId="42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6" fontId="0" fillId="0" borderId="0" xfId="42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20" xfId="0" applyNumberFormat="1" applyFont="1" applyBorder="1" applyAlignment="1">
      <alignment/>
    </xf>
    <xf numFmtId="0" fontId="14" fillId="0" borderId="30" xfId="0" applyFont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10" fontId="14" fillId="0" borderId="0" xfId="59" applyNumberFormat="1" applyFont="1" applyFill="1" applyAlignment="1">
      <alignment horizontal="center" wrapText="1"/>
    </xf>
    <xf numFmtId="10" fontId="14" fillId="0" borderId="10" xfId="59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123825</xdr:rowOff>
    </xdr:from>
    <xdr:to>
      <xdr:col>2</xdr:col>
      <xdr:colOff>0</xdr:colOff>
      <xdr:row>14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7905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6"/>
  <sheetViews>
    <sheetView tabSelected="1" zoomScale="90" zoomScaleNormal="90" zoomScalePageLayoutView="0" workbookViewId="0" topLeftCell="A1">
      <selection activeCell="A3" sqref="A3:U3"/>
    </sheetView>
  </sheetViews>
  <sheetFormatPr defaultColWidth="9.140625" defaultRowHeight="12.75"/>
  <cols>
    <col min="1" max="1" width="11.421875" style="1" customWidth="1"/>
    <col min="2" max="2" width="0.42578125" style="1" customWidth="1"/>
    <col min="3" max="3" width="39.8515625" style="1" customWidth="1"/>
    <col min="4" max="4" width="15.8515625" style="0" hidden="1" customWidth="1"/>
    <col min="5" max="5" width="16.421875" style="0" customWidth="1"/>
    <col min="6" max="6" width="16.7109375" style="0" hidden="1" customWidth="1"/>
    <col min="7" max="7" width="13.00390625" style="0" hidden="1" customWidth="1"/>
    <col min="8" max="8" width="15.8515625" style="0" hidden="1" customWidth="1"/>
    <col min="9" max="9" width="14.28125" style="53" hidden="1" customWidth="1"/>
    <col min="10" max="10" width="14.28125" style="0" hidden="1" customWidth="1"/>
    <col min="11" max="11" width="14.421875" style="0" hidden="1" customWidth="1"/>
    <col min="12" max="12" width="16.57421875" style="0" customWidth="1"/>
    <col min="13" max="13" width="16.140625" style="0" customWidth="1"/>
    <col min="14" max="16" width="16.140625" style="0" hidden="1" customWidth="1"/>
    <col min="17" max="17" width="16.140625" style="0" customWidth="1"/>
    <col min="18" max="19" width="16.140625" style="0" hidden="1" customWidth="1"/>
    <col min="20" max="20" width="17.28125" style="0" customWidth="1"/>
    <col min="21" max="21" width="19.140625" style="0" customWidth="1"/>
    <col min="23" max="23" width="12.140625" style="0" bestFit="1" customWidth="1"/>
  </cols>
  <sheetData>
    <row r="1" spans="1:21" ht="17.25" customHeight="1">
      <c r="A1" s="147" t="s">
        <v>81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21" ht="7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ht="15">
      <c r="A3" s="148" t="s">
        <v>155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1:21" ht="18" customHeight="1" hidden="1">
      <c r="A4" s="149" t="s">
        <v>149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</row>
    <row r="5" spans="1:21" ht="6" customHeight="1">
      <c r="A5" s="2"/>
      <c r="B5" s="2"/>
      <c r="C5" s="2"/>
      <c r="D5" s="8"/>
      <c r="E5" s="8"/>
      <c r="F5" s="8"/>
      <c r="G5" s="8"/>
      <c r="H5" s="8"/>
      <c r="I5" s="130"/>
      <c r="J5" s="8"/>
      <c r="K5" s="8"/>
      <c r="L5" s="8"/>
      <c r="M5" s="8"/>
      <c r="N5" s="8"/>
      <c r="O5" s="8"/>
      <c r="P5" s="8"/>
      <c r="Q5" s="8"/>
      <c r="R5" s="114"/>
      <c r="S5" s="114"/>
      <c r="T5" s="114"/>
      <c r="U5" s="114"/>
    </row>
    <row r="6" spans="4:21" ht="14.25" customHeight="1">
      <c r="D6" s="12"/>
      <c r="E6" s="135"/>
      <c r="F6" s="13" t="s">
        <v>82</v>
      </c>
      <c r="G6" s="13"/>
      <c r="H6" s="13" t="s">
        <v>88</v>
      </c>
      <c r="I6" s="146"/>
      <c r="J6" s="146"/>
      <c r="K6" s="146"/>
      <c r="L6" s="135"/>
      <c r="M6" s="135"/>
      <c r="N6" s="14"/>
      <c r="O6" s="14"/>
      <c r="P6" s="14"/>
      <c r="Q6" s="135" t="s">
        <v>139</v>
      </c>
      <c r="R6" s="124" t="s">
        <v>141</v>
      </c>
      <c r="S6" s="124" t="s">
        <v>145</v>
      </c>
      <c r="T6" s="139" t="s">
        <v>153</v>
      </c>
      <c r="U6" s="140" t="s">
        <v>135</v>
      </c>
    </row>
    <row r="7" spans="1:21" ht="12.75">
      <c r="A7" s="19"/>
      <c r="B7" s="144"/>
      <c r="C7" s="20"/>
      <c r="D7" s="14" t="s">
        <v>64</v>
      </c>
      <c r="E7" s="136" t="s">
        <v>57</v>
      </c>
      <c r="F7" s="14" t="s">
        <v>83</v>
      </c>
      <c r="G7" s="14" t="s">
        <v>84</v>
      </c>
      <c r="H7" s="14" t="s">
        <v>86</v>
      </c>
      <c r="I7" s="14" t="s">
        <v>84</v>
      </c>
      <c r="J7" s="41"/>
      <c r="K7" s="41" t="s">
        <v>113</v>
      </c>
      <c r="L7" s="136" t="s">
        <v>86</v>
      </c>
      <c r="M7" s="136" t="s">
        <v>84</v>
      </c>
      <c r="N7" s="103" t="s">
        <v>128</v>
      </c>
      <c r="O7" s="103" t="s">
        <v>133</v>
      </c>
      <c r="P7" s="103" t="s">
        <v>136</v>
      </c>
      <c r="Q7" s="136" t="s">
        <v>140</v>
      </c>
      <c r="R7" s="125" t="s">
        <v>144</v>
      </c>
      <c r="S7" s="125" t="s">
        <v>146</v>
      </c>
      <c r="T7" s="141" t="s">
        <v>130</v>
      </c>
      <c r="U7" s="136" t="s">
        <v>152</v>
      </c>
    </row>
    <row r="8" spans="1:21" ht="12.75">
      <c r="A8" s="21" t="s">
        <v>0</v>
      </c>
      <c r="B8" s="144"/>
      <c r="C8" s="20" t="s">
        <v>74</v>
      </c>
      <c r="D8" s="14" t="s">
        <v>66</v>
      </c>
      <c r="E8" s="137" t="s">
        <v>107</v>
      </c>
      <c r="F8" s="14" t="s">
        <v>76</v>
      </c>
      <c r="G8" s="14" t="s">
        <v>85</v>
      </c>
      <c r="H8" s="14" t="s">
        <v>87</v>
      </c>
      <c r="I8" s="14" t="s">
        <v>110</v>
      </c>
      <c r="J8" s="41" t="s">
        <v>112</v>
      </c>
      <c r="K8" s="41" t="s">
        <v>114</v>
      </c>
      <c r="L8" s="137" t="s">
        <v>107</v>
      </c>
      <c r="M8" s="137" t="s">
        <v>118</v>
      </c>
      <c r="N8" s="14" t="s">
        <v>129</v>
      </c>
      <c r="O8" s="14" t="s">
        <v>118</v>
      </c>
      <c r="P8" s="14" t="s">
        <v>137</v>
      </c>
      <c r="Q8" s="137" t="s">
        <v>118</v>
      </c>
      <c r="R8" s="125" t="s">
        <v>142</v>
      </c>
      <c r="S8" s="125" t="s">
        <v>147</v>
      </c>
      <c r="T8" s="141" t="s">
        <v>151</v>
      </c>
      <c r="U8" s="136" t="s">
        <v>87</v>
      </c>
    </row>
    <row r="9" spans="1:21" ht="13.5" thickBot="1">
      <c r="A9" s="22" t="s">
        <v>1</v>
      </c>
      <c r="B9" s="145"/>
      <c r="C9" s="23" t="s">
        <v>48</v>
      </c>
      <c r="D9" s="15" t="s">
        <v>63</v>
      </c>
      <c r="E9" s="138" t="s">
        <v>120</v>
      </c>
      <c r="F9" s="15" t="s">
        <v>77</v>
      </c>
      <c r="G9" s="24">
        <v>40032</v>
      </c>
      <c r="H9" s="15" t="s">
        <v>106</v>
      </c>
      <c r="I9" s="15" t="s">
        <v>111</v>
      </c>
      <c r="J9" s="42" t="s">
        <v>111</v>
      </c>
      <c r="K9" s="42" t="s">
        <v>111</v>
      </c>
      <c r="L9" s="138" t="s">
        <v>120</v>
      </c>
      <c r="M9" s="138" t="s">
        <v>119</v>
      </c>
      <c r="N9" s="14" t="s">
        <v>130</v>
      </c>
      <c r="O9" s="14" t="s">
        <v>134</v>
      </c>
      <c r="P9" s="14" t="s">
        <v>138</v>
      </c>
      <c r="Q9" s="138" t="s">
        <v>130</v>
      </c>
      <c r="R9" s="126" t="s">
        <v>143</v>
      </c>
      <c r="S9" s="126" t="s">
        <v>148</v>
      </c>
      <c r="T9" s="142" t="s">
        <v>150</v>
      </c>
      <c r="U9" s="143" t="s">
        <v>154</v>
      </c>
    </row>
    <row r="10" spans="1:21" ht="14.25">
      <c r="A10" s="46" t="s">
        <v>27</v>
      </c>
      <c r="B10" s="47"/>
      <c r="C10" s="46" t="s">
        <v>38</v>
      </c>
      <c r="D10" s="48">
        <v>16780047</v>
      </c>
      <c r="E10" s="48">
        <v>15813844</v>
      </c>
      <c r="F10" s="48">
        <v>13750821</v>
      </c>
      <c r="G10" s="48"/>
      <c r="H10" s="48">
        <f aca="true" t="shared" si="0" ref="H10:H46">SUM(F10:G10)</f>
        <v>13750821</v>
      </c>
      <c r="I10" s="49">
        <v>-581934</v>
      </c>
      <c r="J10" s="99"/>
      <c r="K10" s="99">
        <f aca="true" t="shared" si="1" ref="K10:K46">SUM(I10:J10)</f>
        <v>-581934</v>
      </c>
      <c r="L10" s="109">
        <f aca="true" t="shared" si="2" ref="L10:M46">K10+H10</f>
        <v>13168887</v>
      </c>
      <c r="M10" s="109">
        <v>13169128</v>
      </c>
      <c r="N10" s="109">
        <v>13031114</v>
      </c>
      <c r="O10" s="109">
        <v>13131114</v>
      </c>
      <c r="P10" s="109">
        <v>13100000</v>
      </c>
      <c r="Q10" s="127">
        <v>13165557</v>
      </c>
      <c r="R10" s="122">
        <v>0.01781</v>
      </c>
      <c r="S10" s="119">
        <f>T10-Q10</f>
        <v>-398548</v>
      </c>
      <c r="T10" s="123">
        <v>12767009</v>
      </c>
      <c r="U10" s="99">
        <f>T10-L10</f>
        <v>-401878</v>
      </c>
    </row>
    <row r="11" spans="1:21" ht="14.25">
      <c r="A11" s="17" t="s">
        <v>13</v>
      </c>
      <c r="B11" s="17"/>
      <c r="C11" s="18" t="s">
        <v>103</v>
      </c>
      <c r="D11" s="43">
        <v>21615313</v>
      </c>
      <c r="E11" s="43">
        <v>19345224</v>
      </c>
      <c r="F11" s="43">
        <v>18491758</v>
      </c>
      <c r="G11" s="43"/>
      <c r="H11" s="43">
        <f t="shared" si="0"/>
        <v>18491758</v>
      </c>
      <c r="I11" s="44"/>
      <c r="J11" s="100"/>
      <c r="K11" s="100">
        <f t="shared" si="1"/>
        <v>0</v>
      </c>
      <c r="L11" s="110">
        <f t="shared" si="2"/>
        <v>18491758</v>
      </c>
      <c r="M11" s="110">
        <f t="shared" si="2"/>
        <v>18491758</v>
      </c>
      <c r="N11" s="110">
        <v>17642582</v>
      </c>
      <c r="O11" s="110">
        <v>17642582</v>
      </c>
      <c r="P11" s="111">
        <v>17642582</v>
      </c>
      <c r="Q11" s="127">
        <v>17642582</v>
      </c>
      <c r="R11" s="121"/>
      <c r="S11" s="119">
        <v>0</v>
      </c>
      <c r="T11" s="123">
        <v>17642582</v>
      </c>
      <c r="U11" s="117">
        <f>T11-L11</f>
        <v>-849176</v>
      </c>
    </row>
    <row r="12" spans="1:21" ht="14.25">
      <c r="A12" s="18" t="s">
        <v>59</v>
      </c>
      <c r="B12" s="92"/>
      <c r="C12" s="18" t="s">
        <v>65</v>
      </c>
      <c r="D12" s="43">
        <v>1450000</v>
      </c>
      <c r="E12" s="43">
        <v>1192800</v>
      </c>
      <c r="F12" s="43">
        <v>0</v>
      </c>
      <c r="G12" s="43"/>
      <c r="H12" s="43">
        <f t="shared" si="0"/>
        <v>0</v>
      </c>
      <c r="I12" s="44"/>
      <c r="J12" s="100"/>
      <c r="K12" s="100">
        <f t="shared" si="1"/>
        <v>0</v>
      </c>
      <c r="L12" s="110">
        <f t="shared" si="2"/>
        <v>0</v>
      </c>
      <c r="M12" s="110">
        <f t="shared" si="2"/>
        <v>0</v>
      </c>
      <c r="N12" s="110">
        <v>800000</v>
      </c>
      <c r="O12" s="110">
        <v>800000</v>
      </c>
      <c r="P12" s="111">
        <v>0</v>
      </c>
      <c r="Q12" s="127">
        <v>800000</v>
      </c>
      <c r="R12" s="121">
        <v>0.5</v>
      </c>
      <c r="S12" s="119">
        <f>T12-Q12</f>
        <v>-400000</v>
      </c>
      <c r="T12" s="123">
        <v>400000</v>
      </c>
      <c r="U12" s="111">
        <f aca="true" t="shared" si="3" ref="U12:U45">T12-L12</f>
        <v>400000</v>
      </c>
    </row>
    <row r="13" spans="1:21" ht="14.25">
      <c r="A13" s="18" t="s">
        <v>78</v>
      </c>
      <c r="B13" s="92"/>
      <c r="C13" s="18" t="s">
        <v>79</v>
      </c>
      <c r="D13" s="43">
        <v>0</v>
      </c>
      <c r="E13" s="43">
        <v>0</v>
      </c>
      <c r="F13" s="43">
        <v>4175489</v>
      </c>
      <c r="G13" s="43"/>
      <c r="H13" s="43">
        <f t="shared" si="0"/>
        <v>4175489</v>
      </c>
      <c r="I13" s="44"/>
      <c r="J13" s="100"/>
      <c r="K13" s="100">
        <f t="shared" si="1"/>
        <v>0</v>
      </c>
      <c r="L13" s="110">
        <f t="shared" si="2"/>
        <v>4175489</v>
      </c>
      <c r="M13" s="110">
        <f t="shared" si="2"/>
        <v>4175489</v>
      </c>
      <c r="N13" s="110">
        <v>3097940</v>
      </c>
      <c r="O13" s="111">
        <v>2347940</v>
      </c>
      <c r="P13" s="111">
        <v>4075489</v>
      </c>
      <c r="Q13" s="127">
        <v>3275489</v>
      </c>
      <c r="R13" s="122">
        <v>0.03894</v>
      </c>
      <c r="S13" s="119">
        <f aca="true" t="shared" si="4" ref="S13:S44">T13-Q13</f>
        <v>-127549</v>
      </c>
      <c r="T13" s="123">
        <v>3147940</v>
      </c>
      <c r="U13" s="117">
        <f t="shared" si="3"/>
        <v>-1027549</v>
      </c>
    </row>
    <row r="14" spans="1:21" ht="14.25">
      <c r="A14" s="18" t="s">
        <v>34</v>
      </c>
      <c r="B14" s="92"/>
      <c r="C14" s="18" t="s">
        <v>33</v>
      </c>
      <c r="D14" s="43">
        <v>1300000</v>
      </c>
      <c r="E14" s="43">
        <v>916083</v>
      </c>
      <c r="F14" s="43">
        <v>209356</v>
      </c>
      <c r="G14" s="43"/>
      <c r="H14" s="43">
        <f t="shared" si="0"/>
        <v>209356</v>
      </c>
      <c r="I14" s="44">
        <v>-188361</v>
      </c>
      <c r="J14" s="100"/>
      <c r="K14" s="100">
        <f t="shared" si="1"/>
        <v>-188361</v>
      </c>
      <c r="L14" s="110">
        <v>21135</v>
      </c>
      <c r="M14" s="110">
        <v>0</v>
      </c>
      <c r="N14" s="110">
        <v>0</v>
      </c>
      <c r="O14" s="111">
        <v>0</v>
      </c>
      <c r="P14" s="111">
        <v>0</v>
      </c>
      <c r="Q14" s="127">
        <v>0</v>
      </c>
      <c r="R14" s="121"/>
      <c r="S14" s="119">
        <v>0</v>
      </c>
      <c r="T14" s="123">
        <v>0</v>
      </c>
      <c r="U14" s="117">
        <f t="shared" si="3"/>
        <v>-21135</v>
      </c>
    </row>
    <row r="15" spans="1:21" ht="14.25">
      <c r="A15" s="18" t="s">
        <v>14</v>
      </c>
      <c r="B15" s="92"/>
      <c r="C15" s="18" t="s">
        <v>15</v>
      </c>
      <c r="D15" s="43">
        <v>3119517</v>
      </c>
      <c r="E15" s="43">
        <v>1524984</v>
      </c>
      <c r="F15" s="43">
        <v>0</v>
      </c>
      <c r="G15" s="43"/>
      <c r="H15" s="43">
        <f t="shared" si="0"/>
        <v>0</v>
      </c>
      <c r="I15" s="44"/>
      <c r="J15" s="100"/>
      <c r="K15" s="100">
        <f t="shared" si="1"/>
        <v>0</v>
      </c>
      <c r="L15" s="110">
        <f t="shared" si="2"/>
        <v>0</v>
      </c>
      <c r="M15" s="110">
        <f t="shared" si="2"/>
        <v>0</v>
      </c>
      <c r="N15" s="110">
        <v>450000</v>
      </c>
      <c r="O15" s="111">
        <v>450000</v>
      </c>
      <c r="P15" s="111">
        <v>0</v>
      </c>
      <c r="Q15" s="127">
        <v>450000</v>
      </c>
      <c r="R15" s="121">
        <v>1</v>
      </c>
      <c r="S15" s="119">
        <f t="shared" si="4"/>
        <v>-450000</v>
      </c>
      <c r="T15" s="123">
        <v>0</v>
      </c>
      <c r="U15" s="111">
        <f t="shared" si="3"/>
        <v>0</v>
      </c>
    </row>
    <row r="16" spans="1:21" ht="14.25">
      <c r="A16" s="18" t="s">
        <v>16</v>
      </c>
      <c r="B16" s="92"/>
      <c r="C16" s="18" t="s">
        <v>17</v>
      </c>
      <c r="D16" s="43">
        <v>4129687</v>
      </c>
      <c r="E16" s="43">
        <v>4092372</v>
      </c>
      <c r="F16" s="43">
        <v>2000000</v>
      </c>
      <c r="G16" s="43"/>
      <c r="H16" s="43">
        <f t="shared" si="0"/>
        <v>2000000</v>
      </c>
      <c r="I16" s="44"/>
      <c r="J16" s="100"/>
      <c r="K16" s="100">
        <f t="shared" si="1"/>
        <v>0</v>
      </c>
      <c r="L16" s="110">
        <f t="shared" si="2"/>
        <v>2000000</v>
      </c>
      <c r="M16" s="110">
        <f t="shared" si="2"/>
        <v>2000000</v>
      </c>
      <c r="N16" s="110">
        <v>2000000</v>
      </c>
      <c r="O16" s="111">
        <v>2000000</v>
      </c>
      <c r="P16" s="111">
        <v>2100000</v>
      </c>
      <c r="Q16" s="127">
        <v>2050000</v>
      </c>
      <c r="R16" s="122">
        <v>0.02439</v>
      </c>
      <c r="S16" s="119">
        <f t="shared" si="4"/>
        <v>-50000</v>
      </c>
      <c r="T16" s="123">
        <v>2000000</v>
      </c>
      <c r="U16" s="111">
        <f t="shared" si="3"/>
        <v>0</v>
      </c>
    </row>
    <row r="17" spans="1:21" ht="14.25">
      <c r="A17" s="18" t="s">
        <v>40</v>
      </c>
      <c r="B17" s="92"/>
      <c r="C17" s="18" t="s">
        <v>108</v>
      </c>
      <c r="D17" s="43">
        <v>470987</v>
      </c>
      <c r="E17" s="43">
        <v>447603</v>
      </c>
      <c r="F17" s="43">
        <v>397937</v>
      </c>
      <c r="G17" s="43"/>
      <c r="H17" s="43">
        <f t="shared" si="0"/>
        <v>397937</v>
      </c>
      <c r="I17" s="44"/>
      <c r="J17" s="100"/>
      <c r="K17" s="100">
        <f t="shared" si="1"/>
        <v>0</v>
      </c>
      <c r="L17" s="110">
        <f t="shared" si="2"/>
        <v>397937</v>
      </c>
      <c r="M17" s="110">
        <f t="shared" si="2"/>
        <v>397937</v>
      </c>
      <c r="N17" s="110">
        <v>361000</v>
      </c>
      <c r="O17" s="111">
        <v>397937</v>
      </c>
      <c r="P17" s="111">
        <v>397937</v>
      </c>
      <c r="Q17" s="127">
        <v>397937</v>
      </c>
      <c r="R17" s="122">
        <v>0.08293</v>
      </c>
      <c r="S17" s="119">
        <f t="shared" si="4"/>
        <v>-33000</v>
      </c>
      <c r="T17" s="123">
        <v>364937</v>
      </c>
      <c r="U17" s="117">
        <f t="shared" si="3"/>
        <v>-33000</v>
      </c>
    </row>
    <row r="18" spans="1:21" ht="14.25">
      <c r="A18" s="18" t="s">
        <v>3</v>
      </c>
      <c r="B18" s="92"/>
      <c r="C18" s="18" t="s">
        <v>58</v>
      </c>
      <c r="D18" s="43">
        <v>7726719</v>
      </c>
      <c r="E18" s="43">
        <v>7681009</v>
      </c>
      <c r="F18" s="43">
        <v>7685712</v>
      </c>
      <c r="G18" s="43"/>
      <c r="H18" s="43">
        <f t="shared" si="0"/>
        <v>7685712</v>
      </c>
      <c r="I18" s="44">
        <v>-99326</v>
      </c>
      <c r="J18" s="100"/>
      <c r="K18" s="100">
        <f t="shared" si="1"/>
        <v>-99326</v>
      </c>
      <c r="L18" s="110">
        <f t="shared" si="2"/>
        <v>7586386</v>
      </c>
      <c r="M18" s="110">
        <v>8158206</v>
      </c>
      <c r="N18" s="110">
        <v>7475804</v>
      </c>
      <c r="O18" s="111">
        <v>7475804</v>
      </c>
      <c r="P18" s="111">
        <v>7586386</v>
      </c>
      <c r="Q18" s="127">
        <v>7586386</v>
      </c>
      <c r="R18" s="122">
        <v>0.01458</v>
      </c>
      <c r="S18" s="119">
        <f t="shared" si="4"/>
        <v>-110582</v>
      </c>
      <c r="T18" s="123">
        <v>7475804</v>
      </c>
      <c r="U18" s="117">
        <f t="shared" si="3"/>
        <v>-110582</v>
      </c>
    </row>
    <row r="19" spans="1:21" ht="14.25">
      <c r="A19" s="18" t="s">
        <v>18</v>
      </c>
      <c r="B19" s="92"/>
      <c r="C19" s="18" t="s">
        <v>42</v>
      </c>
      <c r="D19" s="43">
        <v>33802216</v>
      </c>
      <c r="E19" s="43">
        <v>30802216</v>
      </c>
      <c r="F19" s="43">
        <f>25748947+200000</f>
        <v>25948947</v>
      </c>
      <c r="G19" s="43"/>
      <c r="H19" s="43">
        <f t="shared" si="0"/>
        <v>25948947</v>
      </c>
      <c r="I19" s="44"/>
      <c r="J19" s="100"/>
      <c r="K19" s="100">
        <f t="shared" si="1"/>
        <v>0</v>
      </c>
      <c r="L19" s="110">
        <f t="shared" si="2"/>
        <v>25948947</v>
      </c>
      <c r="M19" s="110">
        <f t="shared" si="2"/>
        <v>25948947</v>
      </c>
      <c r="N19" s="110">
        <v>25972317</v>
      </c>
      <c r="O19" s="111">
        <v>25972317</v>
      </c>
      <c r="P19" s="111">
        <v>19273317</v>
      </c>
      <c r="Q19" s="127">
        <v>25948947</v>
      </c>
      <c r="R19" s="122">
        <v>0.11561</v>
      </c>
      <c r="S19" s="119">
        <f t="shared" si="4"/>
        <v>-3000000</v>
      </c>
      <c r="T19" s="123">
        <v>22948947</v>
      </c>
      <c r="U19" s="117">
        <f t="shared" si="3"/>
        <v>-3000000</v>
      </c>
    </row>
    <row r="20" spans="1:23" ht="14.25">
      <c r="A20" s="18" t="s">
        <v>19</v>
      </c>
      <c r="B20" s="92"/>
      <c r="C20" s="18" t="s">
        <v>20</v>
      </c>
      <c r="D20" s="43">
        <v>2900000</v>
      </c>
      <c r="E20" s="43">
        <v>2235705</v>
      </c>
      <c r="F20" s="43">
        <v>0</v>
      </c>
      <c r="G20" s="43"/>
      <c r="H20" s="43">
        <f t="shared" si="0"/>
        <v>0</v>
      </c>
      <c r="I20" s="98"/>
      <c r="J20" s="100"/>
      <c r="K20" s="100">
        <f t="shared" si="1"/>
        <v>0</v>
      </c>
      <c r="L20" s="110">
        <f t="shared" si="2"/>
        <v>0</v>
      </c>
      <c r="M20" s="110">
        <v>0</v>
      </c>
      <c r="N20" s="110">
        <v>0</v>
      </c>
      <c r="O20" s="111">
        <v>750000</v>
      </c>
      <c r="P20" s="111">
        <v>0</v>
      </c>
      <c r="Q20" s="127">
        <v>750000</v>
      </c>
      <c r="R20" s="122">
        <v>0.46667</v>
      </c>
      <c r="S20" s="119">
        <f t="shared" si="4"/>
        <v>-350000</v>
      </c>
      <c r="T20" s="123">
        <v>400000</v>
      </c>
      <c r="U20" s="111">
        <f t="shared" si="3"/>
        <v>400000</v>
      </c>
      <c r="W20" s="112"/>
    </row>
    <row r="21" spans="1:21" ht="14.25">
      <c r="A21" s="18" t="s">
        <v>21</v>
      </c>
      <c r="B21" s="92"/>
      <c r="C21" s="18" t="s">
        <v>22</v>
      </c>
      <c r="D21" s="43">
        <v>31176348</v>
      </c>
      <c r="E21" s="43">
        <v>29972208</v>
      </c>
      <c r="F21" s="43">
        <v>28085096</v>
      </c>
      <c r="G21" s="43"/>
      <c r="H21" s="43">
        <f t="shared" si="0"/>
        <v>28085096</v>
      </c>
      <c r="I21" s="44"/>
      <c r="J21" s="100"/>
      <c r="K21" s="100">
        <f t="shared" si="1"/>
        <v>0</v>
      </c>
      <c r="L21" s="110">
        <f t="shared" si="2"/>
        <v>28085096</v>
      </c>
      <c r="M21" s="110">
        <v>27957357</v>
      </c>
      <c r="N21" s="110">
        <v>27956636</v>
      </c>
      <c r="O21" s="110">
        <v>27956636</v>
      </c>
      <c r="P21" s="111">
        <v>27957357</v>
      </c>
      <c r="Q21" s="127">
        <v>27952108</v>
      </c>
      <c r="R21" s="122">
        <v>0.00894</v>
      </c>
      <c r="S21" s="119">
        <f t="shared" si="4"/>
        <v>-250000</v>
      </c>
      <c r="T21" s="123">
        <v>27702108</v>
      </c>
      <c r="U21" s="117">
        <f t="shared" si="3"/>
        <v>-382988</v>
      </c>
    </row>
    <row r="22" spans="1:21" ht="14.25">
      <c r="A22" s="18" t="s">
        <v>4</v>
      </c>
      <c r="B22" s="92"/>
      <c r="C22" s="18" t="s">
        <v>67</v>
      </c>
      <c r="D22" s="43">
        <v>61300000</v>
      </c>
      <c r="E22" s="43">
        <v>58357600</v>
      </c>
      <c r="F22" s="43">
        <v>40521840</v>
      </c>
      <c r="G22" s="43"/>
      <c r="H22" s="43">
        <f t="shared" si="0"/>
        <v>40521840</v>
      </c>
      <c r="I22" s="44"/>
      <c r="J22" s="100"/>
      <c r="K22" s="100">
        <f t="shared" si="1"/>
        <v>0</v>
      </c>
      <c r="L22" s="110">
        <f t="shared" si="2"/>
        <v>40521840</v>
      </c>
      <c r="M22" s="110">
        <f t="shared" si="2"/>
        <v>40521840</v>
      </c>
      <c r="N22" s="110">
        <v>42547932</v>
      </c>
      <c r="O22" s="110">
        <v>42547932</v>
      </c>
      <c r="P22" s="111">
        <v>40521840</v>
      </c>
      <c r="Q22" s="127">
        <v>44074024</v>
      </c>
      <c r="R22" s="122">
        <v>0.08061</v>
      </c>
      <c r="S22" s="119">
        <f t="shared" si="4"/>
        <v>-3553024</v>
      </c>
      <c r="T22" s="123">
        <v>40521000</v>
      </c>
      <c r="U22" s="117">
        <f t="shared" si="3"/>
        <v>-840</v>
      </c>
    </row>
    <row r="23" spans="1:21" ht="14.25">
      <c r="A23" s="18" t="s">
        <v>36</v>
      </c>
      <c r="B23" s="92"/>
      <c r="C23" s="18" t="s">
        <v>68</v>
      </c>
      <c r="D23" s="43">
        <v>2075000</v>
      </c>
      <c r="E23" s="43">
        <v>1975400</v>
      </c>
      <c r="F23" s="43">
        <v>646855</v>
      </c>
      <c r="G23" s="43"/>
      <c r="H23" s="43">
        <f t="shared" si="0"/>
        <v>646855</v>
      </c>
      <c r="I23" s="44">
        <v>-146855</v>
      </c>
      <c r="J23" s="100"/>
      <c r="K23" s="100">
        <f t="shared" si="1"/>
        <v>-146855</v>
      </c>
      <c r="L23" s="110">
        <f t="shared" si="2"/>
        <v>500000</v>
      </c>
      <c r="M23" s="110">
        <v>500000</v>
      </c>
      <c r="N23" s="110">
        <v>400000</v>
      </c>
      <c r="O23" s="110">
        <v>400000</v>
      </c>
      <c r="P23" s="111"/>
      <c r="Q23" s="127">
        <v>500000</v>
      </c>
      <c r="R23" s="121">
        <v>0.2</v>
      </c>
      <c r="S23" s="119">
        <f t="shared" si="4"/>
        <v>-100000</v>
      </c>
      <c r="T23" s="123">
        <v>400000</v>
      </c>
      <c r="U23" s="117">
        <f t="shared" si="3"/>
        <v>-100000</v>
      </c>
    </row>
    <row r="24" spans="1:21" ht="14.25">
      <c r="A24" s="18" t="s">
        <v>9</v>
      </c>
      <c r="B24" s="92"/>
      <c r="C24" s="18" t="s">
        <v>32</v>
      </c>
      <c r="D24" s="43">
        <v>1247000</v>
      </c>
      <c r="E24" s="43">
        <v>1239518</v>
      </c>
      <c r="F24" s="43">
        <v>1239518</v>
      </c>
      <c r="G24" s="43"/>
      <c r="H24" s="43">
        <f t="shared" si="0"/>
        <v>1239518</v>
      </c>
      <c r="I24" s="44"/>
      <c r="J24" s="100"/>
      <c r="K24" s="100">
        <f t="shared" si="1"/>
        <v>0</v>
      </c>
      <c r="L24" s="110">
        <f t="shared" si="2"/>
        <v>1239518</v>
      </c>
      <c r="M24" s="110">
        <f t="shared" si="2"/>
        <v>1239518</v>
      </c>
      <c r="N24" s="110">
        <v>1000000</v>
      </c>
      <c r="O24" s="110">
        <v>1000000</v>
      </c>
      <c r="P24" s="111">
        <v>1239518</v>
      </c>
      <c r="Q24" s="127">
        <v>1239518</v>
      </c>
      <c r="R24" s="122">
        <v>0.19323</v>
      </c>
      <c r="S24" s="119">
        <f t="shared" si="4"/>
        <v>-239518</v>
      </c>
      <c r="T24" s="123">
        <v>1000000</v>
      </c>
      <c r="U24" s="117">
        <f t="shared" si="3"/>
        <v>-239518</v>
      </c>
    </row>
    <row r="25" spans="1:21" ht="14.25">
      <c r="A25" s="101" t="s">
        <v>23</v>
      </c>
      <c r="B25" s="101"/>
      <c r="C25" s="56" t="s">
        <v>45</v>
      </c>
      <c r="D25" s="45">
        <v>5426986</v>
      </c>
      <c r="E25" s="45">
        <v>5426986</v>
      </c>
      <c r="F25" s="45">
        <v>5426986</v>
      </c>
      <c r="G25" s="45"/>
      <c r="H25" s="45">
        <f t="shared" si="0"/>
        <v>5426986</v>
      </c>
      <c r="I25" s="44"/>
      <c r="J25" s="100"/>
      <c r="K25" s="100">
        <f t="shared" si="1"/>
        <v>0</v>
      </c>
      <c r="L25" s="110">
        <f t="shared" si="2"/>
        <v>5426986</v>
      </c>
      <c r="M25" s="110">
        <f t="shared" si="2"/>
        <v>5426986</v>
      </c>
      <c r="N25" s="110">
        <v>5426986</v>
      </c>
      <c r="O25" s="110">
        <v>5426986</v>
      </c>
      <c r="P25" s="111">
        <v>5426986</v>
      </c>
      <c r="Q25" s="127">
        <v>5426986</v>
      </c>
      <c r="R25" s="121"/>
      <c r="S25" s="119">
        <v>0</v>
      </c>
      <c r="T25" s="123">
        <v>5426986</v>
      </c>
      <c r="U25" s="111">
        <f t="shared" si="3"/>
        <v>0</v>
      </c>
    </row>
    <row r="26" spans="1:21" ht="14.25">
      <c r="A26" s="18" t="s">
        <v>24</v>
      </c>
      <c r="B26" s="92"/>
      <c r="C26" s="18" t="s">
        <v>44</v>
      </c>
      <c r="D26" s="43">
        <v>4277635</v>
      </c>
      <c r="E26" s="43">
        <v>4177635</v>
      </c>
      <c r="F26" s="43">
        <v>4177632</v>
      </c>
      <c r="G26" s="43"/>
      <c r="H26" s="43">
        <f t="shared" si="0"/>
        <v>4177632</v>
      </c>
      <c r="I26" s="44"/>
      <c r="J26" s="100"/>
      <c r="K26" s="100">
        <f t="shared" si="1"/>
        <v>0</v>
      </c>
      <c r="L26" s="110">
        <f t="shared" si="2"/>
        <v>4177632</v>
      </c>
      <c r="M26" s="110">
        <v>4177632</v>
      </c>
      <c r="N26" s="110">
        <v>4121215</v>
      </c>
      <c r="O26" s="110">
        <v>4121215</v>
      </c>
      <c r="P26" s="111">
        <v>4177632</v>
      </c>
      <c r="Q26" s="128">
        <v>4121215</v>
      </c>
      <c r="R26" s="121"/>
      <c r="S26" s="119">
        <v>0</v>
      </c>
      <c r="T26" s="123">
        <v>4121215</v>
      </c>
      <c r="U26" s="117">
        <f t="shared" si="3"/>
        <v>-56417</v>
      </c>
    </row>
    <row r="27" spans="1:21" ht="14.25">
      <c r="A27" s="18" t="s">
        <v>2</v>
      </c>
      <c r="B27" s="92"/>
      <c r="C27" s="18" t="s">
        <v>71</v>
      </c>
      <c r="D27" s="43">
        <v>3948824061</v>
      </c>
      <c r="E27" s="43">
        <v>3536824063</v>
      </c>
      <c r="F27" s="43">
        <v>3869847585</v>
      </c>
      <c r="G27" s="43"/>
      <c r="H27" s="43">
        <f t="shared" si="0"/>
        <v>3869847585</v>
      </c>
      <c r="I27" s="98"/>
      <c r="J27" s="100"/>
      <c r="K27" s="100">
        <f t="shared" si="1"/>
        <v>0</v>
      </c>
      <c r="L27" s="110">
        <f t="shared" si="2"/>
        <v>3869847585</v>
      </c>
      <c r="M27" s="110">
        <v>4048324258</v>
      </c>
      <c r="N27" s="110">
        <v>3851193043</v>
      </c>
      <c r="O27" s="110">
        <v>3851193043</v>
      </c>
      <c r="P27" s="111">
        <v>3878464421</v>
      </c>
      <c r="Q27" s="128">
        <v>3851193043</v>
      </c>
      <c r="R27" s="121"/>
      <c r="S27" s="119">
        <v>0</v>
      </c>
      <c r="T27" s="123">
        <v>3851193043</v>
      </c>
      <c r="U27" s="117">
        <f t="shared" si="3"/>
        <v>-18654542</v>
      </c>
    </row>
    <row r="28" spans="1:21" ht="14.25">
      <c r="A28" s="18" t="s">
        <v>5</v>
      </c>
      <c r="B28" s="92"/>
      <c r="C28" s="18" t="s">
        <v>69</v>
      </c>
      <c r="D28" s="43">
        <v>230043700</v>
      </c>
      <c r="E28" s="43">
        <v>215337070</v>
      </c>
      <c r="F28" s="43">
        <f>140113160+200000</f>
        <v>140313160</v>
      </c>
      <c r="G28" s="44">
        <v>-200000</v>
      </c>
      <c r="H28" s="43">
        <f t="shared" si="0"/>
        <v>140113160</v>
      </c>
      <c r="I28" s="44">
        <v>-6994000</v>
      </c>
      <c r="J28" s="100"/>
      <c r="K28" s="100">
        <f t="shared" si="1"/>
        <v>-6994000</v>
      </c>
      <c r="L28" s="110">
        <f t="shared" si="2"/>
        <v>133119160</v>
      </c>
      <c r="M28" s="110">
        <v>135019170</v>
      </c>
      <c r="N28" s="110">
        <v>135019170</v>
      </c>
      <c r="O28" s="111">
        <v>135019170</v>
      </c>
      <c r="P28" s="111">
        <v>133119160</v>
      </c>
      <c r="Q28" s="127">
        <v>145673366</v>
      </c>
      <c r="R28" s="122">
        <v>0.08618</v>
      </c>
      <c r="S28" s="119">
        <f t="shared" si="4"/>
        <v>-12554206</v>
      </c>
      <c r="T28" s="123">
        <v>133119160</v>
      </c>
      <c r="U28" s="111">
        <f t="shared" si="3"/>
        <v>0</v>
      </c>
    </row>
    <row r="29" spans="1:21" ht="14.25">
      <c r="A29" s="18" t="s">
        <v>49</v>
      </c>
      <c r="B29" s="92"/>
      <c r="C29" s="18" t="s">
        <v>73</v>
      </c>
      <c r="D29" s="43">
        <v>2974554</v>
      </c>
      <c r="E29" s="43">
        <v>1572442</v>
      </c>
      <c r="F29" s="43">
        <v>1373226</v>
      </c>
      <c r="G29" s="43"/>
      <c r="H29" s="43">
        <f t="shared" si="0"/>
        <v>1373226</v>
      </c>
      <c r="I29" s="44">
        <v>-184143</v>
      </c>
      <c r="J29" s="100"/>
      <c r="K29" s="100">
        <f t="shared" si="1"/>
        <v>-184143</v>
      </c>
      <c r="L29" s="110">
        <f t="shared" si="2"/>
        <v>1189083</v>
      </c>
      <c r="M29" s="110">
        <v>1189083</v>
      </c>
      <c r="N29" s="110">
        <v>1072134</v>
      </c>
      <c r="O29" s="110">
        <v>1072134</v>
      </c>
      <c r="P29" s="111">
        <v>989083</v>
      </c>
      <c r="Q29" s="127">
        <v>1072134</v>
      </c>
      <c r="R29" s="122">
        <v>0.1241</v>
      </c>
      <c r="S29" s="119">
        <f t="shared" si="4"/>
        <v>-133051</v>
      </c>
      <c r="T29" s="123">
        <v>939083</v>
      </c>
      <c r="U29" s="117">
        <f t="shared" si="3"/>
        <v>-250000</v>
      </c>
    </row>
    <row r="30" spans="1:21" ht="14.25">
      <c r="A30" s="18" t="s">
        <v>131</v>
      </c>
      <c r="B30" s="92"/>
      <c r="C30" s="18" t="s">
        <v>132</v>
      </c>
      <c r="D30" s="43"/>
      <c r="E30" s="43">
        <v>0</v>
      </c>
      <c r="F30" s="43"/>
      <c r="G30" s="43"/>
      <c r="H30" s="43"/>
      <c r="I30" s="44"/>
      <c r="J30" s="100"/>
      <c r="K30" s="100"/>
      <c r="L30" s="110">
        <v>0</v>
      </c>
      <c r="M30" s="110">
        <v>0</v>
      </c>
      <c r="N30" s="110">
        <v>1700000</v>
      </c>
      <c r="O30" s="110">
        <v>1700000</v>
      </c>
      <c r="P30" s="111">
        <v>1700000</v>
      </c>
      <c r="Q30" s="127">
        <v>1700000</v>
      </c>
      <c r="R30" s="122">
        <v>0.23529</v>
      </c>
      <c r="S30" s="119">
        <f t="shared" si="4"/>
        <v>-400000</v>
      </c>
      <c r="T30" s="123">
        <v>1300000</v>
      </c>
      <c r="U30" s="117">
        <f t="shared" si="3"/>
        <v>1300000</v>
      </c>
    </row>
    <row r="31" spans="1:21" ht="14.25">
      <c r="A31" s="17" t="s">
        <v>6</v>
      </c>
      <c r="B31" s="17"/>
      <c r="C31" s="18" t="s">
        <v>70</v>
      </c>
      <c r="D31" s="43">
        <v>79751579</v>
      </c>
      <c r="E31" s="43">
        <v>76536610</v>
      </c>
      <c r="F31" s="43">
        <v>79751579</v>
      </c>
      <c r="G31" s="43"/>
      <c r="H31" s="43">
        <f t="shared" si="0"/>
        <v>79751579</v>
      </c>
      <c r="I31" s="44">
        <v>-5174307</v>
      </c>
      <c r="J31" s="100"/>
      <c r="K31" s="100">
        <f t="shared" si="1"/>
        <v>-5174307</v>
      </c>
      <c r="L31" s="110">
        <f t="shared" si="2"/>
        <v>74577272</v>
      </c>
      <c r="M31" s="110">
        <v>74577272</v>
      </c>
      <c r="N31" s="110">
        <v>74082992</v>
      </c>
      <c r="O31" s="111">
        <v>71554914</v>
      </c>
      <c r="P31" s="111">
        <v>71554914</v>
      </c>
      <c r="Q31" s="127">
        <v>71554914</v>
      </c>
      <c r="R31" s="121"/>
      <c r="S31" s="119">
        <v>0</v>
      </c>
      <c r="T31" s="123">
        <v>71554914</v>
      </c>
      <c r="U31" s="117">
        <f t="shared" si="3"/>
        <v>-3022358</v>
      </c>
    </row>
    <row r="32" spans="1:21" ht="14.25">
      <c r="A32" s="18" t="s">
        <v>28</v>
      </c>
      <c r="B32" s="92"/>
      <c r="C32" s="18" t="s">
        <v>43</v>
      </c>
      <c r="D32" s="43">
        <v>5448093</v>
      </c>
      <c r="E32" s="43">
        <v>5239173</v>
      </c>
      <c r="F32" s="43">
        <v>657526</v>
      </c>
      <c r="G32" s="44"/>
      <c r="H32" s="43">
        <f t="shared" si="0"/>
        <v>657526</v>
      </c>
      <c r="I32" s="44">
        <v>-68362</v>
      </c>
      <c r="J32" s="100"/>
      <c r="K32" s="100">
        <f t="shared" si="1"/>
        <v>-68362</v>
      </c>
      <c r="L32" s="110">
        <f t="shared" si="2"/>
        <v>589164</v>
      </c>
      <c r="M32" s="110">
        <v>925806</v>
      </c>
      <c r="N32" s="110">
        <v>894719</v>
      </c>
      <c r="O32" s="110">
        <v>894719</v>
      </c>
      <c r="P32" s="111">
        <v>813352</v>
      </c>
      <c r="Q32" s="127">
        <v>894550</v>
      </c>
      <c r="R32" s="121"/>
      <c r="S32" s="119">
        <v>0</v>
      </c>
      <c r="T32" s="123">
        <v>894550</v>
      </c>
      <c r="U32" s="111">
        <f t="shared" si="3"/>
        <v>305386</v>
      </c>
    </row>
    <row r="33" spans="1:21" ht="14.25">
      <c r="A33" s="18" t="s">
        <v>7</v>
      </c>
      <c r="B33" s="92"/>
      <c r="C33" s="18" t="s">
        <v>35</v>
      </c>
      <c r="D33" s="43">
        <v>29310695</v>
      </c>
      <c r="E33" s="43">
        <v>28124478</v>
      </c>
      <c r="F33" s="43">
        <v>25290411</v>
      </c>
      <c r="G33" s="44"/>
      <c r="H33" s="43">
        <f t="shared" si="0"/>
        <v>25290411</v>
      </c>
      <c r="I33" s="44">
        <v>-22557</v>
      </c>
      <c r="J33" s="100"/>
      <c r="K33" s="100">
        <f t="shared" si="1"/>
        <v>-22557</v>
      </c>
      <c r="L33" s="110">
        <f t="shared" si="2"/>
        <v>25267854</v>
      </c>
      <c r="M33" s="110">
        <v>25267854</v>
      </c>
      <c r="N33" s="110">
        <v>25162278</v>
      </c>
      <c r="O33" s="110">
        <v>25162278</v>
      </c>
      <c r="P33" s="111">
        <v>24862278</v>
      </c>
      <c r="Q33" s="127">
        <v>25162278</v>
      </c>
      <c r="R33" s="122">
        <v>0.03179</v>
      </c>
      <c r="S33" s="119">
        <f t="shared" si="4"/>
        <v>-800000</v>
      </c>
      <c r="T33" s="123">
        <v>24362278</v>
      </c>
      <c r="U33" s="117">
        <f t="shared" si="3"/>
        <v>-905576</v>
      </c>
    </row>
    <row r="34" spans="1:21" ht="14.25">
      <c r="A34" s="18" t="s">
        <v>8</v>
      </c>
      <c r="B34" s="92"/>
      <c r="C34" s="18" t="s">
        <v>72</v>
      </c>
      <c r="D34" s="43">
        <v>13391393</v>
      </c>
      <c r="E34" s="43">
        <v>12562938</v>
      </c>
      <c r="F34" s="43">
        <v>9294804</v>
      </c>
      <c r="G34" s="44"/>
      <c r="H34" s="43">
        <f t="shared" si="0"/>
        <v>9294804</v>
      </c>
      <c r="I34" s="44"/>
      <c r="J34" s="100"/>
      <c r="K34" s="100">
        <f t="shared" si="1"/>
        <v>0</v>
      </c>
      <c r="L34" s="110">
        <f t="shared" si="2"/>
        <v>9294804</v>
      </c>
      <c r="M34" s="110">
        <v>9294804</v>
      </c>
      <c r="N34" s="110">
        <v>9294804</v>
      </c>
      <c r="O34" s="110">
        <v>9294804</v>
      </c>
      <c r="P34" s="111">
        <v>9294804</v>
      </c>
      <c r="Q34" s="127">
        <v>9294804</v>
      </c>
      <c r="R34" s="122">
        <v>0.02152</v>
      </c>
      <c r="S34" s="119">
        <f t="shared" si="4"/>
        <v>-200000</v>
      </c>
      <c r="T34" s="123">
        <v>9094804</v>
      </c>
      <c r="U34" s="117">
        <f t="shared" si="3"/>
        <v>-200000</v>
      </c>
    </row>
    <row r="35" spans="1:21" ht="14.25">
      <c r="A35" s="18" t="s">
        <v>41</v>
      </c>
      <c r="B35" s="92"/>
      <c r="C35" s="18" t="s">
        <v>54</v>
      </c>
      <c r="D35" s="43">
        <v>9175041</v>
      </c>
      <c r="E35" s="43">
        <v>7723259</v>
      </c>
      <c r="F35" s="43">
        <v>6900841</v>
      </c>
      <c r="G35" s="44"/>
      <c r="H35" s="43">
        <f t="shared" si="0"/>
        <v>6900841</v>
      </c>
      <c r="I35" s="44">
        <v>-26365</v>
      </c>
      <c r="J35" s="100"/>
      <c r="K35" s="100">
        <f t="shared" si="1"/>
        <v>-26365</v>
      </c>
      <c r="L35" s="110">
        <f t="shared" si="2"/>
        <v>6874476</v>
      </c>
      <c r="M35" s="110">
        <v>6900841</v>
      </c>
      <c r="N35" s="110">
        <v>6740746</v>
      </c>
      <c r="O35" s="110">
        <v>6740746</v>
      </c>
      <c r="P35" s="111">
        <v>6874476</v>
      </c>
      <c r="Q35" s="127">
        <v>6874476</v>
      </c>
      <c r="R35" s="122">
        <v>0.01945</v>
      </c>
      <c r="S35" s="119">
        <f t="shared" si="4"/>
        <v>-133730</v>
      </c>
      <c r="T35" s="123">
        <v>6740746</v>
      </c>
      <c r="U35" s="117">
        <f t="shared" si="3"/>
        <v>-133730</v>
      </c>
    </row>
    <row r="36" spans="1:21" ht="14.25">
      <c r="A36" s="18" t="s">
        <v>46</v>
      </c>
      <c r="B36" s="92"/>
      <c r="C36" s="18" t="s">
        <v>55</v>
      </c>
      <c r="D36" s="43">
        <v>17500000</v>
      </c>
      <c r="E36" s="43">
        <v>17413294</v>
      </c>
      <c r="F36" s="43">
        <v>15672375</v>
      </c>
      <c r="G36" s="44"/>
      <c r="H36" s="43">
        <f t="shared" si="0"/>
        <v>15672375</v>
      </c>
      <c r="I36" s="44"/>
      <c r="J36" s="100"/>
      <c r="K36" s="100">
        <f t="shared" si="1"/>
        <v>0</v>
      </c>
      <c r="L36" s="110">
        <f t="shared" si="2"/>
        <v>15672375</v>
      </c>
      <c r="M36" s="110">
        <v>15672375</v>
      </c>
      <c r="N36" s="110">
        <v>14918030</v>
      </c>
      <c r="O36" s="110">
        <v>14918030</v>
      </c>
      <c r="P36" s="111">
        <v>15672374</v>
      </c>
      <c r="Q36" s="127">
        <v>15485202</v>
      </c>
      <c r="R36" s="122">
        <v>0.1012</v>
      </c>
      <c r="S36" s="119">
        <f t="shared" si="4"/>
        <v>-1567172</v>
      </c>
      <c r="T36" s="123">
        <v>13918030</v>
      </c>
      <c r="U36" s="117">
        <f t="shared" si="3"/>
        <v>-1754345</v>
      </c>
    </row>
    <row r="37" spans="1:21" ht="14.25">
      <c r="A37" s="18" t="s">
        <v>52</v>
      </c>
      <c r="B37" s="92"/>
      <c r="C37" s="18" t="s">
        <v>53</v>
      </c>
      <c r="D37" s="43">
        <v>1575000</v>
      </c>
      <c r="E37" s="43">
        <v>1306000</v>
      </c>
      <c r="F37" s="43">
        <v>721000</v>
      </c>
      <c r="G37" s="44"/>
      <c r="H37" s="43">
        <f t="shared" si="0"/>
        <v>721000</v>
      </c>
      <c r="I37" s="44"/>
      <c r="J37" s="100"/>
      <c r="K37" s="100">
        <f t="shared" si="1"/>
        <v>0</v>
      </c>
      <c r="L37" s="110">
        <f t="shared" si="2"/>
        <v>721000</v>
      </c>
      <c r="M37" s="110">
        <v>721000</v>
      </c>
      <c r="N37" s="110">
        <v>721000</v>
      </c>
      <c r="O37" s="110">
        <v>721000</v>
      </c>
      <c r="P37" s="111">
        <v>500000</v>
      </c>
      <c r="Q37" s="127">
        <v>721000</v>
      </c>
      <c r="R37" s="122">
        <v>0.44521</v>
      </c>
      <c r="S37" s="119">
        <f t="shared" si="4"/>
        <v>-321000</v>
      </c>
      <c r="T37" s="123">
        <v>400000</v>
      </c>
      <c r="U37" s="117">
        <f t="shared" si="3"/>
        <v>-321000</v>
      </c>
    </row>
    <row r="38" spans="1:21" ht="14.25">
      <c r="A38" s="18" t="s">
        <v>29</v>
      </c>
      <c r="B38" s="92"/>
      <c r="C38" s="18" t="s">
        <v>39</v>
      </c>
      <c r="D38" s="43">
        <v>2032758</v>
      </c>
      <c r="E38" s="43">
        <v>1860686</v>
      </c>
      <c r="F38" s="43">
        <f>1546270+50000</f>
        <v>1596270</v>
      </c>
      <c r="G38" s="44">
        <v>-50000</v>
      </c>
      <c r="H38" s="43">
        <f t="shared" si="0"/>
        <v>1546270</v>
      </c>
      <c r="I38" s="44">
        <v>-26927</v>
      </c>
      <c r="J38" s="100"/>
      <c r="K38" s="100">
        <f t="shared" si="1"/>
        <v>-26927</v>
      </c>
      <c r="L38" s="110">
        <f t="shared" si="2"/>
        <v>1519343</v>
      </c>
      <c r="M38" s="110">
        <v>1519343</v>
      </c>
      <c r="N38" s="110">
        <v>1488306</v>
      </c>
      <c r="O38" s="110">
        <v>1488306</v>
      </c>
      <c r="P38" s="111">
        <v>1367409</v>
      </c>
      <c r="Q38" s="127">
        <v>1488306</v>
      </c>
      <c r="R38" s="122">
        <v>0.08123</v>
      </c>
      <c r="S38" s="119">
        <f t="shared" si="4"/>
        <v>-120897</v>
      </c>
      <c r="T38" s="123">
        <v>1367409</v>
      </c>
      <c r="U38" s="117">
        <f t="shared" si="3"/>
        <v>-151934</v>
      </c>
    </row>
    <row r="39" spans="1:21" ht="14.25">
      <c r="A39" s="18" t="s">
        <v>50</v>
      </c>
      <c r="B39" s="92"/>
      <c r="C39" s="18" t="s">
        <v>51</v>
      </c>
      <c r="D39" s="43">
        <v>5550000</v>
      </c>
      <c r="E39" s="43">
        <v>5302539</v>
      </c>
      <c r="F39" s="43">
        <v>2000000</v>
      </c>
      <c r="G39" s="44"/>
      <c r="H39" s="43">
        <f t="shared" si="0"/>
        <v>2000000</v>
      </c>
      <c r="I39" s="44"/>
      <c r="J39" s="100"/>
      <c r="K39" s="100">
        <f t="shared" si="1"/>
        <v>0</v>
      </c>
      <c r="L39" s="110">
        <f t="shared" si="2"/>
        <v>2000000</v>
      </c>
      <c r="M39" s="110">
        <v>2000000</v>
      </c>
      <c r="N39" s="110">
        <v>2000000</v>
      </c>
      <c r="O39" s="110">
        <v>2000000</v>
      </c>
      <c r="P39" s="111">
        <v>1500000</v>
      </c>
      <c r="Q39" s="127">
        <v>2000000</v>
      </c>
      <c r="R39" s="121">
        <v>0.25</v>
      </c>
      <c r="S39" s="119">
        <f t="shared" si="4"/>
        <v>-500000</v>
      </c>
      <c r="T39" s="123">
        <v>1500000</v>
      </c>
      <c r="U39" s="117">
        <f t="shared" si="3"/>
        <v>-500000</v>
      </c>
    </row>
    <row r="40" spans="1:21" ht="14.25">
      <c r="A40" s="18" t="s">
        <v>25</v>
      </c>
      <c r="B40" s="92"/>
      <c r="C40" s="18" t="s">
        <v>26</v>
      </c>
      <c r="D40" s="43">
        <v>2175231</v>
      </c>
      <c r="E40" s="43">
        <v>1700231</v>
      </c>
      <c r="F40" s="43">
        <v>1300000</v>
      </c>
      <c r="G40" s="44"/>
      <c r="H40" s="43">
        <f t="shared" si="0"/>
        <v>1300000</v>
      </c>
      <c r="I40" s="44"/>
      <c r="J40" s="100"/>
      <c r="K40" s="100">
        <f t="shared" si="1"/>
        <v>0</v>
      </c>
      <c r="L40" s="110">
        <f t="shared" si="2"/>
        <v>1300000</v>
      </c>
      <c r="M40" s="110">
        <v>1300000</v>
      </c>
      <c r="N40" s="110">
        <v>1300000</v>
      </c>
      <c r="O40" s="110">
        <v>1300000</v>
      </c>
      <c r="P40" s="111">
        <v>0</v>
      </c>
      <c r="Q40" s="127">
        <v>0</v>
      </c>
      <c r="R40" s="121"/>
      <c r="S40" s="119">
        <v>0</v>
      </c>
      <c r="T40" s="123">
        <v>0</v>
      </c>
      <c r="U40" s="117">
        <f t="shared" si="3"/>
        <v>-1300000</v>
      </c>
    </row>
    <row r="41" spans="1:21" ht="14.25">
      <c r="A41" s="18" t="s">
        <v>37</v>
      </c>
      <c r="B41" s="92"/>
      <c r="C41" s="18" t="s">
        <v>56</v>
      </c>
      <c r="D41" s="43">
        <v>1195840</v>
      </c>
      <c r="E41" s="43">
        <v>1180621</v>
      </c>
      <c r="F41" s="43">
        <v>200000</v>
      </c>
      <c r="G41" s="44"/>
      <c r="H41" s="43">
        <f t="shared" si="0"/>
        <v>200000</v>
      </c>
      <c r="I41" s="44">
        <v>-53860</v>
      </c>
      <c r="J41" s="100"/>
      <c r="K41" s="100">
        <f t="shared" si="1"/>
        <v>-53860</v>
      </c>
      <c r="L41" s="110">
        <f t="shared" si="2"/>
        <v>146140</v>
      </c>
      <c r="M41" s="110">
        <v>146140</v>
      </c>
      <c r="N41" s="110">
        <v>0</v>
      </c>
      <c r="O41" s="110">
        <v>200000</v>
      </c>
      <c r="P41" s="111">
        <v>146140</v>
      </c>
      <c r="Q41" s="127">
        <v>146140</v>
      </c>
      <c r="R41" s="121"/>
      <c r="S41" s="119">
        <v>0</v>
      </c>
      <c r="T41" s="123">
        <v>146140</v>
      </c>
      <c r="U41" s="111">
        <f t="shared" si="3"/>
        <v>0</v>
      </c>
    </row>
    <row r="42" spans="1:21" ht="14.25">
      <c r="A42" s="18" t="s">
        <v>10</v>
      </c>
      <c r="B42" s="92"/>
      <c r="C42" s="18" t="s">
        <v>11</v>
      </c>
      <c r="D42" s="43">
        <v>1</v>
      </c>
      <c r="E42" s="43">
        <v>1</v>
      </c>
      <c r="F42" s="43">
        <v>1</v>
      </c>
      <c r="G42" s="44"/>
      <c r="H42" s="43">
        <f t="shared" si="0"/>
        <v>1</v>
      </c>
      <c r="I42" s="44"/>
      <c r="J42" s="100"/>
      <c r="K42" s="100">
        <f t="shared" si="1"/>
        <v>0</v>
      </c>
      <c r="L42" s="110">
        <f t="shared" si="2"/>
        <v>1</v>
      </c>
      <c r="M42" s="110">
        <v>1</v>
      </c>
      <c r="N42" s="110">
        <v>1</v>
      </c>
      <c r="O42" s="110">
        <v>1</v>
      </c>
      <c r="P42" s="111">
        <v>1</v>
      </c>
      <c r="Q42" s="127">
        <v>1</v>
      </c>
      <c r="R42" s="121"/>
      <c r="S42" s="119">
        <f t="shared" si="4"/>
        <v>0</v>
      </c>
      <c r="T42" s="123">
        <v>1</v>
      </c>
      <c r="U42" s="111">
        <f t="shared" si="3"/>
        <v>0</v>
      </c>
    </row>
    <row r="43" spans="1:21" ht="14.25">
      <c r="A43" s="18" t="s">
        <v>30</v>
      </c>
      <c r="B43" s="92"/>
      <c r="C43" s="18" t="s">
        <v>31</v>
      </c>
      <c r="D43" s="43">
        <v>2770500</v>
      </c>
      <c r="E43" s="43">
        <v>1932063</v>
      </c>
      <c r="F43" s="43">
        <v>1500000</v>
      </c>
      <c r="G43" s="44"/>
      <c r="H43" s="43">
        <f t="shared" si="0"/>
        <v>1500000</v>
      </c>
      <c r="I43" s="44"/>
      <c r="J43" s="100"/>
      <c r="K43" s="100">
        <f t="shared" si="1"/>
        <v>0</v>
      </c>
      <c r="L43" s="110">
        <f t="shared" si="2"/>
        <v>1500000</v>
      </c>
      <c r="M43" s="110">
        <v>1500000</v>
      </c>
      <c r="N43" s="110">
        <v>1500000</v>
      </c>
      <c r="O43" s="110">
        <v>1500000</v>
      </c>
      <c r="P43" s="111">
        <v>1600000</v>
      </c>
      <c r="Q43" s="127">
        <v>1600000</v>
      </c>
      <c r="R43" s="122">
        <v>0.1875</v>
      </c>
      <c r="S43" s="119">
        <f t="shared" si="4"/>
        <v>-300000</v>
      </c>
      <c r="T43" s="123">
        <v>1300000</v>
      </c>
      <c r="U43" s="117">
        <f t="shared" si="3"/>
        <v>-200000</v>
      </c>
    </row>
    <row r="44" spans="1:21" ht="14.25">
      <c r="A44" s="18" t="s">
        <v>12</v>
      </c>
      <c r="B44" s="92"/>
      <c r="C44" s="18" t="s">
        <v>60</v>
      </c>
      <c r="D44" s="43">
        <v>712000</v>
      </c>
      <c r="E44" s="43">
        <v>517320</v>
      </c>
      <c r="F44" s="43">
        <v>100000</v>
      </c>
      <c r="G44" s="44"/>
      <c r="H44" s="43">
        <f t="shared" si="0"/>
        <v>100000</v>
      </c>
      <c r="I44" s="44"/>
      <c r="J44" s="100"/>
      <c r="K44" s="100">
        <f t="shared" si="1"/>
        <v>0</v>
      </c>
      <c r="L44" s="110">
        <f t="shared" si="2"/>
        <v>100000</v>
      </c>
      <c r="M44" s="110">
        <v>100000</v>
      </c>
      <c r="N44" s="110">
        <v>100000</v>
      </c>
      <c r="O44" s="110">
        <v>100000</v>
      </c>
      <c r="P44" s="111">
        <v>100000</v>
      </c>
      <c r="Q44" s="127">
        <v>250000</v>
      </c>
      <c r="R44" s="121">
        <v>0.6</v>
      </c>
      <c r="S44" s="119">
        <f t="shared" si="4"/>
        <v>-150000</v>
      </c>
      <c r="T44" s="123">
        <v>100000</v>
      </c>
      <c r="U44" s="111">
        <f t="shared" si="3"/>
        <v>0</v>
      </c>
    </row>
    <row r="45" spans="1:21" ht="15" thickBot="1">
      <c r="A45" s="18" t="s">
        <v>47</v>
      </c>
      <c r="B45" s="92"/>
      <c r="C45" s="18" t="s">
        <v>109</v>
      </c>
      <c r="D45" s="43">
        <v>991367</v>
      </c>
      <c r="E45" s="43">
        <v>486227</v>
      </c>
      <c r="F45" s="43">
        <v>386227</v>
      </c>
      <c r="G45" s="44"/>
      <c r="H45" s="43">
        <f t="shared" si="0"/>
        <v>386227</v>
      </c>
      <c r="I45" s="44"/>
      <c r="J45" s="100"/>
      <c r="K45" s="100">
        <f t="shared" si="1"/>
        <v>0</v>
      </c>
      <c r="L45" s="111">
        <f t="shared" si="2"/>
        <v>386227</v>
      </c>
      <c r="M45" s="111">
        <v>386227</v>
      </c>
      <c r="N45" s="111">
        <v>353227</v>
      </c>
      <c r="O45" s="111">
        <v>353227</v>
      </c>
      <c r="P45" s="111">
        <v>386227</v>
      </c>
      <c r="Q45" s="127">
        <v>353227</v>
      </c>
      <c r="R45" s="121">
        <v>0.6</v>
      </c>
      <c r="S45" s="119">
        <v>0</v>
      </c>
      <c r="T45" s="123">
        <v>353227</v>
      </c>
      <c r="U45" s="117">
        <f t="shared" si="3"/>
        <v>-33000</v>
      </c>
    </row>
    <row r="46" spans="1:21" ht="15" hidden="1" thickBot="1">
      <c r="A46" s="102" t="s">
        <v>61</v>
      </c>
      <c r="B46" s="102"/>
      <c r="C46" s="50" t="s">
        <v>62</v>
      </c>
      <c r="D46" s="51">
        <v>250000</v>
      </c>
      <c r="E46" s="51">
        <v>0</v>
      </c>
      <c r="F46" s="51">
        <v>0</v>
      </c>
      <c r="G46" s="51"/>
      <c r="H46" s="52">
        <f t="shared" si="0"/>
        <v>0</v>
      </c>
      <c r="I46" s="98"/>
      <c r="J46" s="100"/>
      <c r="K46" s="100">
        <f t="shared" si="1"/>
        <v>0</v>
      </c>
      <c r="L46" s="112">
        <f t="shared" si="2"/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5"/>
      <c r="S46" s="115"/>
      <c r="T46" s="115"/>
      <c r="U46" s="111">
        <f>Q46-M46</f>
        <v>0</v>
      </c>
    </row>
    <row r="47" spans="1:21" ht="15.75" thickBot="1">
      <c r="A47" s="93" t="s">
        <v>115</v>
      </c>
      <c r="B47" s="94"/>
      <c r="C47" s="95"/>
      <c r="D47" s="96">
        <f aca="true" t="shared" si="5" ref="D47:M47">SUM(D10:D46)</f>
        <v>4552469268</v>
      </c>
      <c r="E47" s="96">
        <f t="shared" si="5"/>
        <v>4100820202</v>
      </c>
      <c r="F47" s="96">
        <f t="shared" si="5"/>
        <v>4309662952</v>
      </c>
      <c r="G47" s="97">
        <f t="shared" si="5"/>
        <v>-250000</v>
      </c>
      <c r="H47" s="96">
        <f t="shared" si="5"/>
        <v>4309412952</v>
      </c>
      <c r="I47" s="97">
        <f>SUM(I10:I46)</f>
        <v>-13566997</v>
      </c>
      <c r="J47" s="97">
        <f>SUM(J10:J46)</f>
        <v>0</v>
      </c>
      <c r="K47" s="97">
        <f>SUM(K10:K46)</f>
        <v>-13566997</v>
      </c>
      <c r="L47" s="113">
        <f t="shared" si="5"/>
        <v>4295846095</v>
      </c>
      <c r="M47" s="113">
        <f t="shared" si="5"/>
        <v>4477008972</v>
      </c>
      <c r="N47" s="113">
        <f>SUM(N10:N46)</f>
        <v>4279823976</v>
      </c>
      <c r="O47" s="113">
        <f>SUM(O10:O46)</f>
        <v>4277632835</v>
      </c>
      <c r="P47" s="113">
        <f>SUM(P10:P46)</f>
        <v>4292443683</v>
      </c>
      <c r="Q47" s="113">
        <f>SUM(Q10:Q46)</f>
        <v>4290844190</v>
      </c>
      <c r="R47" s="120">
        <f>S47/Q47</f>
        <v>-0.006115877398009178</v>
      </c>
      <c r="S47" s="118">
        <f>SUM(S10:S46)</f>
        <v>-26242277</v>
      </c>
      <c r="T47" s="116">
        <f>SUM(T10:T46)</f>
        <v>4264601913</v>
      </c>
      <c r="U47" s="118">
        <f>SUM(U10:U46)</f>
        <v>-31244182</v>
      </c>
    </row>
    <row r="48" spans="1:21" ht="5.25" customHeight="1" thickTop="1">
      <c r="A48" s="3"/>
      <c r="B48" s="3"/>
      <c r="C48" s="4"/>
      <c r="D48" s="9"/>
      <c r="E48" s="9"/>
      <c r="F48" s="9"/>
      <c r="G48" s="9"/>
      <c r="H48" s="9"/>
      <c r="I48" s="54"/>
      <c r="J48" s="9"/>
      <c r="K48" s="9"/>
      <c r="L48" s="131"/>
      <c r="M48" s="9"/>
      <c r="N48" s="9"/>
      <c r="O48" s="9"/>
      <c r="P48" s="9"/>
      <c r="Q48" s="9"/>
      <c r="R48" s="9"/>
      <c r="S48" s="9"/>
      <c r="T48" s="9"/>
      <c r="U48" s="9"/>
    </row>
    <row r="49" spans="1:21" ht="12" customHeight="1" hidden="1">
      <c r="A49" s="3"/>
      <c r="B49" s="3"/>
      <c r="C49" s="4"/>
      <c r="D49" s="9"/>
      <c r="E49" s="9"/>
      <c r="F49" s="9"/>
      <c r="G49" s="9"/>
      <c r="H49" s="9"/>
      <c r="I49" s="54"/>
      <c r="J49" s="9"/>
      <c r="K49" s="9"/>
      <c r="L49" s="131"/>
      <c r="M49" s="9"/>
      <c r="N49" s="9"/>
      <c r="O49" s="9"/>
      <c r="P49" s="9"/>
      <c r="Q49" s="9"/>
      <c r="R49" s="9"/>
      <c r="S49" s="9"/>
      <c r="T49" s="9"/>
      <c r="U49" s="9"/>
    </row>
    <row r="50" spans="1:21" ht="12" customHeight="1" hidden="1">
      <c r="A50" s="3"/>
      <c r="B50" s="3"/>
      <c r="C50" s="4"/>
      <c r="D50" s="9"/>
      <c r="E50" s="9"/>
      <c r="F50" s="9"/>
      <c r="G50" s="9"/>
      <c r="H50" s="9"/>
      <c r="I50" s="54"/>
      <c r="J50" s="9"/>
      <c r="K50" s="9"/>
      <c r="L50" s="131"/>
      <c r="M50" s="9"/>
      <c r="N50" s="9"/>
      <c r="O50" s="9"/>
      <c r="P50" s="9"/>
      <c r="Q50" s="9"/>
      <c r="R50" s="9"/>
      <c r="S50" s="9"/>
      <c r="T50" s="9"/>
      <c r="U50" s="9"/>
    </row>
    <row r="51" spans="1:21" ht="12" customHeight="1" hidden="1">
      <c r="A51" s="3"/>
      <c r="B51" s="3"/>
      <c r="C51" s="4"/>
      <c r="D51" s="9"/>
      <c r="E51" s="9"/>
      <c r="F51" s="9"/>
      <c r="G51" s="9"/>
      <c r="H51" s="9"/>
      <c r="I51" s="54"/>
      <c r="J51" s="9"/>
      <c r="K51" s="9"/>
      <c r="L51" s="131"/>
      <c r="M51" s="9"/>
      <c r="N51" s="9"/>
      <c r="O51" s="9"/>
      <c r="P51" s="9"/>
      <c r="Q51" s="9"/>
      <c r="R51" s="9"/>
      <c r="S51" s="9"/>
      <c r="T51" s="9"/>
      <c r="U51" s="9"/>
    </row>
    <row r="52" spans="1:21" ht="12" customHeight="1" hidden="1">
      <c r="A52" s="3"/>
      <c r="B52" s="3"/>
      <c r="C52" s="4"/>
      <c r="D52" s="9"/>
      <c r="E52" s="9"/>
      <c r="F52" s="9"/>
      <c r="G52" s="9"/>
      <c r="H52" s="9"/>
      <c r="I52" s="54"/>
      <c r="J52" s="9"/>
      <c r="K52" s="9"/>
      <c r="L52" s="131"/>
      <c r="M52" s="9"/>
      <c r="N52" s="9"/>
      <c r="O52" s="9"/>
      <c r="P52" s="9"/>
      <c r="Q52" s="9"/>
      <c r="R52" s="9"/>
      <c r="S52" s="9"/>
      <c r="T52" s="9"/>
      <c r="U52" s="9"/>
    </row>
    <row r="53" spans="1:21" ht="12" customHeight="1" hidden="1">
      <c r="A53" s="3"/>
      <c r="B53" s="3"/>
      <c r="C53" s="4"/>
      <c r="D53" s="9"/>
      <c r="E53" s="9"/>
      <c r="F53" s="9"/>
      <c r="G53" s="9"/>
      <c r="H53" s="9"/>
      <c r="I53" s="54"/>
      <c r="J53" s="9"/>
      <c r="K53" s="9"/>
      <c r="L53" s="131"/>
      <c r="M53" s="9"/>
      <c r="N53" s="9"/>
      <c r="O53" s="9"/>
      <c r="P53" s="9"/>
      <c r="Q53" s="9"/>
      <c r="R53" s="9"/>
      <c r="S53" s="9"/>
      <c r="T53" s="9"/>
      <c r="U53" s="9"/>
    </row>
    <row r="54" spans="1:21" ht="12" customHeight="1" hidden="1">
      <c r="A54" s="3"/>
      <c r="B54" s="3"/>
      <c r="C54" s="4"/>
      <c r="D54" s="9"/>
      <c r="E54" s="9"/>
      <c r="F54" s="9"/>
      <c r="G54" s="9"/>
      <c r="H54" s="9"/>
      <c r="I54" s="54"/>
      <c r="J54" s="9"/>
      <c r="K54" s="9"/>
      <c r="L54" s="131"/>
      <c r="M54" s="9"/>
      <c r="N54" s="9"/>
      <c r="O54" s="9"/>
      <c r="P54" s="9"/>
      <c r="Q54" s="9"/>
      <c r="R54" s="9"/>
      <c r="S54" s="9"/>
      <c r="T54" s="9"/>
      <c r="U54" s="9"/>
    </row>
    <row r="55" spans="1:21" ht="12" customHeight="1" hidden="1">
      <c r="A55" s="3"/>
      <c r="B55" s="3"/>
      <c r="C55" s="4"/>
      <c r="D55" s="9"/>
      <c r="E55" s="9"/>
      <c r="F55" s="9"/>
      <c r="G55" s="9"/>
      <c r="H55" s="9"/>
      <c r="I55" s="54"/>
      <c r="J55" s="9"/>
      <c r="K55" s="9"/>
      <c r="L55" s="131"/>
      <c r="M55" s="9"/>
      <c r="N55" s="9"/>
      <c r="O55" s="9"/>
      <c r="P55" s="9"/>
      <c r="Q55" s="9"/>
      <c r="R55" s="9"/>
      <c r="S55" s="9"/>
      <c r="T55" s="9"/>
      <c r="U55" s="9"/>
    </row>
    <row r="56" spans="1:21" ht="12" customHeight="1" hidden="1">
      <c r="A56" s="3"/>
      <c r="B56" s="3"/>
      <c r="C56" s="4"/>
      <c r="D56" s="9"/>
      <c r="E56" s="9"/>
      <c r="F56" s="9"/>
      <c r="G56" s="9"/>
      <c r="H56" s="9"/>
      <c r="I56" s="54"/>
      <c r="J56" s="9"/>
      <c r="K56" s="9"/>
      <c r="L56" s="131"/>
      <c r="M56" s="9"/>
      <c r="N56" s="9"/>
      <c r="O56" s="9"/>
      <c r="P56" s="9"/>
      <c r="Q56" s="9"/>
      <c r="R56" s="9"/>
      <c r="S56" s="9"/>
      <c r="T56" s="9"/>
      <c r="U56" s="9"/>
    </row>
    <row r="57" spans="1:12" ht="15" hidden="1">
      <c r="A57" s="10" t="s">
        <v>75</v>
      </c>
      <c r="B57" s="3"/>
      <c r="C57" s="11" t="s">
        <v>124</v>
      </c>
      <c r="D57" s="8"/>
      <c r="E57" s="8"/>
      <c r="L57" s="132"/>
    </row>
    <row r="58" spans="1:12" ht="7.5" customHeight="1" hidden="1">
      <c r="A58" s="3"/>
      <c r="B58" s="3"/>
      <c r="C58" s="11"/>
      <c r="D58" s="8"/>
      <c r="E58" s="8"/>
      <c r="L58" s="132"/>
    </row>
    <row r="59" spans="1:12" ht="14.25" hidden="1">
      <c r="A59" s="3"/>
      <c r="B59" s="3"/>
      <c r="C59" s="11" t="s">
        <v>125</v>
      </c>
      <c r="D59" s="8"/>
      <c r="E59" s="8"/>
      <c r="L59" s="132"/>
    </row>
    <row r="60" spans="1:12" ht="7.5" customHeight="1" hidden="1">
      <c r="A60" s="3"/>
      <c r="B60" s="3"/>
      <c r="C60" s="11"/>
      <c r="D60" s="8"/>
      <c r="E60" s="8"/>
      <c r="L60" s="132"/>
    </row>
    <row r="61" spans="2:12" ht="14.25" hidden="1">
      <c r="B61" s="3"/>
      <c r="C61" s="11" t="s">
        <v>127</v>
      </c>
      <c r="D61" s="8"/>
      <c r="E61" s="8"/>
      <c r="L61" s="132"/>
    </row>
    <row r="62" spans="1:12" ht="14.25" hidden="1">
      <c r="A62" s="5"/>
      <c r="B62" s="5"/>
      <c r="C62" s="11" t="s">
        <v>126</v>
      </c>
      <c r="L62" s="132"/>
    </row>
    <row r="63" spans="1:12" ht="6.75" customHeight="1" hidden="1" thickBot="1">
      <c r="A63" s="3"/>
      <c r="B63" s="3"/>
      <c r="C63" s="11"/>
      <c r="D63" s="8"/>
      <c r="E63" s="8"/>
      <c r="L63" s="132"/>
    </row>
    <row r="64" spans="1:21" ht="10.5" customHeight="1" hidden="1">
      <c r="A64" s="3"/>
      <c r="B64" s="3"/>
      <c r="C64" s="25"/>
      <c r="D64" s="26"/>
      <c r="E64" s="27"/>
      <c r="H64" s="16"/>
      <c r="I64" s="55"/>
      <c r="J64" s="16"/>
      <c r="K64" s="16"/>
      <c r="L64" s="133"/>
      <c r="M64" s="16"/>
      <c r="N64" s="16"/>
      <c r="O64" s="16"/>
      <c r="P64" s="16"/>
      <c r="Q64" s="16"/>
      <c r="R64" s="16"/>
      <c r="S64" s="16"/>
      <c r="T64" s="16"/>
      <c r="U64" s="16"/>
    </row>
    <row r="65" spans="1:12" ht="15" hidden="1">
      <c r="A65" s="2"/>
      <c r="B65" s="2"/>
      <c r="C65" s="31" t="s">
        <v>89</v>
      </c>
      <c r="D65" s="32"/>
      <c r="E65" s="33"/>
      <c r="L65" s="132"/>
    </row>
    <row r="66" spans="1:12" ht="15" hidden="1">
      <c r="A66" s="7"/>
      <c r="B66" s="7"/>
      <c r="C66" s="34"/>
      <c r="D66" s="32"/>
      <c r="E66" s="33"/>
      <c r="L66" s="132"/>
    </row>
    <row r="67" spans="1:12" ht="15" hidden="1">
      <c r="A67" s="7"/>
      <c r="B67" s="7"/>
      <c r="C67" s="34" t="s">
        <v>90</v>
      </c>
      <c r="D67" s="32"/>
      <c r="E67" s="35">
        <f>H47-H27</f>
        <v>439565367</v>
      </c>
      <c r="L67" s="132"/>
    </row>
    <row r="68" spans="1:12" ht="15" hidden="1">
      <c r="A68" s="7"/>
      <c r="B68" s="7"/>
      <c r="C68" s="36" t="s">
        <v>91</v>
      </c>
      <c r="D68" s="37"/>
      <c r="E68" s="91">
        <v>-0.0691</v>
      </c>
      <c r="L68" s="132"/>
    </row>
    <row r="69" spans="1:12" ht="15.75" hidden="1" thickBot="1">
      <c r="A69" s="7"/>
      <c r="B69" s="7"/>
      <c r="C69" s="38" t="s">
        <v>92</v>
      </c>
      <c r="D69" s="39"/>
      <c r="E69" s="40">
        <f>E67*E68</f>
        <v>-30373966.859699998</v>
      </c>
      <c r="L69" s="132"/>
    </row>
    <row r="70" spans="1:12" ht="10.5" customHeight="1" hidden="1" thickBot="1" thickTop="1">
      <c r="A70" s="7"/>
      <c r="B70" s="7"/>
      <c r="C70" s="28"/>
      <c r="D70" s="29"/>
      <c r="E70" s="30"/>
      <c r="L70" s="132"/>
    </row>
    <row r="71" spans="1:12" ht="15" hidden="1">
      <c r="A71" s="7"/>
      <c r="B71" s="7"/>
      <c r="C71"/>
      <c r="L71" s="132"/>
    </row>
    <row r="72" spans="1:12" ht="15" hidden="1">
      <c r="A72" s="7"/>
      <c r="B72" s="7"/>
      <c r="C72" s="57"/>
      <c r="D72" s="58"/>
      <c r="E72" s="59" t="s">
        <v>80</v>
      </c>
      <c r="F72" s="60" t="s">
        <v>64</v>
      </c>
      <c r="L72" s="132"/>
    </row>
    <row r="73" spans="1:12" ht="15.75" hidden="1">
      <c r="A73" s="7"/>
      <c r="B73" s="7"/>
      <c r="C73" s="61" t="s">
        <v>93</v>
      </c>
      <c r="D73" s="76"/>
      <c r="E73" s="63" t="s">
        <v>94</v>
      </c>
      <c r="F73" s="64" t="s">
        <v>95</v>
      </c>
      <c r="L73" s="132"/>
    </row>
    <row r="74" spans="1:12" ht="15" hidden="1">
      <c r="A74" s="7"/>
      <c r="B74" s="7"/>
      <c r="C74" s="65" t="s">
        <v>96</v>
      </c>
      <c r="D74" s="66">
        <v>-30155634</v>
      </c>
      <c r="E74" s="67"/>
      <c r="F74" s="68"/>
      <c r="L74" s="132"/>
    </row>
    <row r="75" spans="1:12" ht="15" hidden="1">
      <c r="A75" s="7"/>
      <c r="B75" s="7"/>
      <c r="C75" s="69" t="s">
        <v>97</v>
      </c>
      <c r="D75" s="70">
        <v>-240459</v>
      </c>
      <c r="E75" s="71"/>
      <c r="F75" s="72"/>
      <c r="L75" s="132"/>
    </row>
    <row r="76" spans="1:12" ht="15" hidden="1">
      <c r="A76" s="7"/>
      <c r="B76" s="7"/>
      <c r="C76" s="69" t="s">
        <v>98</v>
      </c>
      <c r="D76" s="70">
        <v>-7051807</v>
      </c>
      <c r="E76" s="62"/>
      <c r="F76" s="73"/>
      <c r="L76" s="132"/>
    </row>
    <row r="77" spans="1:12" ht="15" hidden="1">
      <c r="A77" s="7"/>
      <c r="B77" s="7"/>
      <c r="C77" s="74" t="s">
        <v>99</v>
      </c>
      <c r="D77" s="75">
        <v>-5161823</v>
      </c>
      <c r="E77" s="76"/>
      <c r="F77" s="77"/>
      <c r="L77" s="132"/>
    </row>
    <row r="78" spans="1:12" ht="15" hidden="1">
      <c r="A78" s="7"/>
      <c r="B78" s="7"/>
      <c r="C78" s="87" t="s">
        <v>100</v>
      </c>
      <c r="D78" s="88">
        <v>-42609723</v>
      </c>
      <c r="E78" s="89">
        <v>616215164</v>
      </c>
      <c r="F78" s="90">
        <f>D78/E78</f>
        <v>-0.06914747557234732</v>
      </c>
      <c r="L78" s="132"/>
    </row>
    <row r="79" spans="1:12" ht="15" hidden="1">
      <c r="A79" s="7"/>
      <c r="B79" s="7"/>
      <c r="C79" s="74" t="s">
        <v>101</v>
      </c>
      <c r="D79" s="75">
        <v>-411999998</v>
      </c>
      <c r="E79" s="78">
        <v>3948824061</v>
      </c>
      <c r="F79" s="79">
        <f>D79/E79</f>
        <v>-0.10433485808321</v>
      </c>
      <c r="L79" s="132"/>
    </row>
    <row r="80" spans="1:12" ht="15.75" hidden="1" thickBot="1">
      <c r="A80" s="5"/>
      <c r="B80" s="5"/>
      <c r="C80" s="80" t="s">
        <v>102</v>
      </c>
      <c r="D80" s="81">
        <f>SUM(D78:D79)</f>
        <v>-454609721</v>
      </c>
      <c r="E80" s="82">
        <v>4565039225</v>
      </c>
      <c r="F80" s="83">
        <f>D80/E80</f>
        <v>-0.09958506347774043</v>
      </c>
      <c r="L80" s="132"/>
    </row>
    <row r="81" spans="1:12" ht="15" hidden="1" thickBot="1">
      <c r="A81" s="5"/>
      <c r="B81" s="5"/>
      <c r="C81" s="84"/>
      <c r="D81" s="85"/>
      <c r="E81" s="85"/>
      <c r="F81" s="86"/>
      <c r="L81" s="132"/>
    </row>
    <row r="82" spans="1:12" ht="15.75" hidden="1">
      <c r="A82" s="5"/>
      <c r="B82" s="5"/>
      <c r="C82" s="6"/>
      <c r="L82" s="132"/>
    </row>
    <row r="83" spans="1:12" ht="7.5" customHeight="1" hidden="1">
      <c r="A83" s="3"/>
      <c r="B83" s="3"/>
      <c r="C83" s="11"/>
      <c r="D83" s="8"/>
      <c r="E83" s="8"/>
      <c r="L83" s="132"/>
    </row>
    <row r="84" spans="1:12" ht="14.25" hidden="1">
      <c r="A84" s="3"/>
      <c r="B84" s="3"/>
      <c r="C84" s="11" t="s">
        <v>123</v>
      </c>
      <c r="D84" s="8"/>
      <c r="E84" s="8"/>
      <c r="L84" s="132"/>
    </row>
    <row r="85" spans="1:12" ht="7.5" customHeight="1" hidden="1">
      <c r="A85" s="3"/>
      <c r="B85" s="3"/>
      <c r="C85" s="11"/>
      <c r="D85" s="8"/>
      <c r="E85" s="8"/>
      <c r="L85" s="132"/>
    </row>
    <row r="86" spans="1:12" ht="14.25" hidden="1">
      <c r="A86" s="3"/>
      <c r="B86" s="3"/>
      <c r="C86" s="11" t="s">
        <v>121</v>
      </c>
      <c r="D86" s="8"/>
      <c r="E86" s="8"/>
      <c r="L86" s="132"/>
    </row>
    <row r="87" spans="1:12" ht="7.5" customHeight="1" hidden="1">
      <c r="A87" s="3"/>
      <c r="B87" s="3"/>
      <c r="C87" s="11"/>
      <c r="D87" s="8"/>
      <c r="E87" s="8"/>
      <c r="L87" s="132"/>
    </row>
    <row r="88" spans="1:12" ht="14.25" hidden="1">
      <c r="A88" s="3"/>
      <c r="B88" s="3"/>
      <c r="C88" s="11" t="s">
        <v>122</v>
      </c>
      <c r="D88" s="8"/>
      <c r="E88" s="8"/>
      <c r="L88" s="132"/>
    </row>
    <row r="89" spans="1:12" ht="7.5" customHeight="1" hidden="1">
      <c r="A89" s="3"/>
      <c r="B89" s="3"/>
      <c r="C89" s="11"/>
      <c r="D89" s="8"/>
      <c r="E89" s="8"/>
      <c r="L89" s="132"/>
    </row>
    <row r="90" spans="1:12" ht="7.5" customHeight="1" hidden="1">
      <c r="A90" s="3"/>
      <c r="B90" s="3"/>
      <c r="C90" s="11"/>
      <c r="D90" s="8"/>
      <c r="E90" s="8"/>
      <c r="L90" s="132"/>
    </row>
    <row r="91" spans="5:21" ht="14.25" hidden="1">
      <c r="E91" s="16">
        <f>E47</f>
        <v>4100820202</v>
      </c>
      <c r="H91" s="16">
        <f aca="true" t="shared" si="6" ref="H91:M91">H47</f>
        <v>4309412952</v>
      </c>
      <c r="I91" s="16">
        <f t="shared" si="6"/>
        <v>-13566997</v>
      </c>
      <c r="J91" s="16">
        <f t="shared" si="6"/>
        <v>0</v>
      </c>
      <c r="K91" s="16">
        <f t="shared" si="6"/>
        <v>-13566997</v>
      </c>
      <c r="L91" s="133">
        <f t="shared" si="6"/>
        <v>4295846095</v>
      </c>
      <c r="M91" s="107">
        <f t="shared" si="6"/>
        <v>4477008972</v>
      </c>
      <c r="N91" s="107"/>
      <c r="O91" s="107"/>
      <c r="P91" s="107"/>
      <c r="Q91" s="107"/>
      <c r="R91" s="107"/>
      <c r="S91" s="107"/>
      <c r="T91" s="107"/>
      <c r="U91" s="107"/>
    </row>
    <row r="92" spans="5:21" ht="14.25" hidden="1">
      <c r="E92" s="104">
        <f>-E27</f>
        <v>-3536824063</v>
      </c>
      <c r="H92" s="104">
        <f aca="true" t="shared" si="7" ref="H92:M92">-H27</f>
        <v>-3869847585</v>
      </c>
      <c r="I92" s="104">
        <f t="shared" si="7"/>
        <v>0</v>
      </c>
      <c r="J92" s="104">
        <f t="shared" si="7"/>
        <v>0</v>
      </c>
      <c r="K92" s="104">
        <f t="shared" si="7"/>
        <v>0</v>
      </c>
      <c r="L92" s="134">
        <f t="shared" si="7"/>
        <v>-3869847585</v>
      </c>
      <c r="M92" s="108">
        <f t="shared" si="7"/>
        <v>-4048324258</v>
      </c>
      <c r="N92" s="108"/>
      <c r="O92" s="108"/>
      <c r="P92" s="108"/>
      <c r="Q92" s="108"/>
      <c r="R92" s="108"/>
      <c r="S92" s="108"/>
      <c r="T92" s="108"/>
      <c r="U92" s="108"/>
    </row>
    <row r="93" spans="5:21" ht="14.25" hidden="1">
      <c r="E93" s="16">
        <f>SUM(E91:E92)</f>
        <v>563996139</v>
      </c>
      <c r="H93" s="16">
        <f aca="true" t="shared" si="8" ref="H93:M93">SUM(H91:H92)</f>
        <v>439565367</v>
      </c>
      <c r="I93" s="16">
        <f t="shared" si="8"/>
        <v>-13566997</v>
      </c>
      <c r="J93" s="16">
        <f t="shared" si="8"/>
        <v>0</v>
      </c>
      <c r="K93" s="16">
        <f t="shared" si="8"/>
        <v>-13566997</v>
      </c>
      <c r="L93" s="133">
        <f t="shared" si="8"/>
        <v>425998510</v>
      </c>
      <c r="M93" s="107">
        <f t="shared" si="8"/>
        <v>428684714</v>
      </c>
      <c r="N93" s="107"/>
      <c r="O93" s="107"/>
      <c r="P93" s="107"/>
      <c r="Q93" s="107"/>
      <c r="R93" s="107"/>
      <c r="S93" s="107"/>
      <c r="T93" s="107"/>
      <c r="U93" s="107"/>
    </row>
    <row r="94" spans="5:21" ht="14.25" hidden="1">
      <c r="E94" s="105">
        <f>-412000000</f>
        <v>-412000000</v>
      </c>
      <c r="F94" s="106"/>
      <c r="G94" s="106"/>
      <c r="H94" s="105">
        <f>-168000000</f>
        <v>-168000000</v>
      </c>
      <c r="I94" s="104"/>
      <c r="J94" s="104"/>
      <c r="K94" s="104"/>
      <c r="L94" s="134">
        <f>-168000000</f>
        <v>-168000000</v>
      </c>
      <c r="M94" s="108">
        <f>-168000000</f>
        <v>-168000000</v>
      </c>
      <c r="N94" s="108"/>
      <c r="O94" s="108"/>
      <c r="P94" s="108"/>
      <c r="Q94" s="108"/>
      <c r="R94" s="108"/>
      <c r="S94" s="108"/>
      <c r="T94" s="108"/>
      <c r="U94" s="108"/>
    </row>
    <row r="95" spans="5:21" ht="14.25" hidden="1">
      <c r="E95" s="16">
        <f>SUM(E93:E94)</f>
        <v>151996139</v>
      </c>
      <c r="H95" s="16">
        <f aca="true" t="shared" si="9" ref="H95:M95">SUM(H93:H94)</f>
        <v>271565367</v>
      </c>
      <c r="I95" s="16"/>
      <c r="J95" s="16">
        <f t="shared" si="9"/>
        <v>0</v>
      </c>
      <c r="K95" s="16">
        <f t="shared" si="9"/>
        <v>-13566997</v>
      </c>
      <c r="L95" s="133">
        <f t="shared" si="9"/>
        <v>257998510</v>
      </c>
      <c r="M95" s="107">
        <f t="shared" si="9"/>
        <v>260684714</v>
      </c>
      <c r="N95" s="107"/>
      <c r="O95" s="107"/>
      <c r="P95" s="107"/>
      <c r="Q95" s="107"/>
      <c r="R95" s="107"/>
      <c r="S95" s="107"/>
      <c r="T95" s="107"/>
      <c r="U95" s="107"/>
    </row>
    <row r="96" ht="14.25" hidden="1">
      <c r="L96" s="132"/>
    </row>
    <row r="97" spans="3:12" ht="14.25" hidden="1">
      <c r="C97" s="1" t="s">
        <v>104</v>
      </c>
      <c r="L97" s="132"/>
    </row>
    <row r="98" spans="3:12" ht="14.25" hidden="1">
      <c r="C98" s="1" t="s">
        <v>116</v>
      </c>
      <c r="L98" s="132"/>
    </row>
    <row r="99" ht="14.25" hidden="1">
      <c r="L99" s="132"/>
    </row>
    <row r="100" spans="3:12" ht="14.25" hidden="1">
      <c r="C100" s="1" t="s">
        <v>105</v>
      </c>
      <c r="L100" s="132"/>
    </row>
    <row r="101" ht="14.25" hidden="1">
      <c r="L101" s="132"/>
    </row>
    <row r="102" spans="3:12" ht="14.25" hidden="1">
      <c r="C102" s="1" t="s">
        <v>117</v>
      </c>
      <c r="L102" s="132"/>
    </row>
    <row r="103" ht="14.25" hidden="1">
      <c r="L103" s="132"/>
    </row>
    <row r="104" ht="14.25" hidden="1">
      <c r="L104" s="132"/>
    </row>
    <row r="105" ht="14.25" hidden="1">
      <c r="L105" s="133">
        <f>L27</f>
        <v>3869847585</v>
      </c>
    </row>
    <row r="106" ht="14.25" hidden="1">
      <c r="L106" s="133">
        <v>168000000</v>
      </c>
    </row>
    <row r="107" ht="14.25" hidden="1">
      <c r="L107" s="133">
        <f>SUM(L105:L106)</f>
        <v>4037847585</v>
      </c>
    </row>
    <row r="108" ht="14.25" hidden="1">
      <c r="L108" s="132"/>
    </row>
    <row r="109" ht="14.25" hidden="1">
      <c r="L109" s="132"/>
    </row>
    <row r="110" ht="14.25" hidden="1">
      <c r="L110" s="132"/>
    </row>
    <row r="111" ht="14.25" hidden="1">
      <c r="L111" s="132"/>
    </row>
    <row r="112" ht="14.25" hidden="1">
      <c r="L112" s="132"/>
    </row>
    <row r="113" ht="14.25" hidden="1">
      <c r="L113" s="132"/>
    </row>
    <row r="114" ht="14.25" hidden="1">
      <c r="L114" s="132"/>
    </row>
    <row r="115" ht="14.25" hidden="1">
      <c r="L115" s="132"/>
    </row>
    <row r="116" ht="14.25" hidden="1">
      <c r="L116" s="132"/>
    </row>
    <row r="117" ht="14.25" hidden="1">
      <c r="L117" s="132"/>
    </row>
    <row r="118" ht="14.25" hidden="1">
      <c r="L118" s="132"/>
    </row>
    <row r="119" ht="14.25" hidden="1">
      <c r="L119" s="132"/>
    </row>
    <row r="120" ht="14.25" hidden="1">
      <c r="L120" s="132"/>
    </row>
    <row r="121" ht="14.25" hidden="1">
      <c r="L121" s="132"/>
    </row>
    <row r="122" ht="14.25" hidden="1">
      <c r="L122" s="132"/>
    </row>
    <row r="123" ht="14.25" hidden="1">
      <c r="L123" s="132"/>
    </row>
    <row r="124" ht="14.25" hidden="1">
      <c r="L124" s="132"/>
    </row>
    <row r="125" ht="14.25" hidden="1">
      <c r="L125" s="132"/>
    </row>
    <row r="126" ht="14.25" hidden="1">
      <c r="L126" s="132"/>
    </row>
    <row r="127" spans="12:21" ht="14.25">
      <c r="L127" s="132"/>
      <c r="O127" s="16"/>
      <c r="P127" s="16"/>
      <c r="Q127" s="16"/>
      <c r="R127" s="16"/>
      <c r="S127" s="16"/>
      <c r="T127" s="16"/>
      <c r="U127" s="16"/>
    </row>
    <row r="128" ht="14.25">
      <c r="L128" s="132"/>
    </row>
    <row r="129" ht="14.25">
      <c r="L129" s="132"/>
    </row>
    <row r="130" ht="14.25">
      <c r="L130" s="132"/>
    </row>
    <row r="131" ht="14.25">
      <c r="L131" s="132"/>
    </row>
    <row r="132" ht="14.25">
      <c r="L132" s="132"/>
    </row>
    <row r="133" ht="14.25">
      <c r="L133" s="132"/>
    </row>
    <row r="134" ht="14.25">
      <c r="L134" s="132"/>
    </row>
    <row r="135" ht="14.25">
      <c r="L135" s="132"/>
    </row>
    <row r="136" ht="14.25">
      <c r="L136" s="132"/>
    </row>
  </sheetData>
  <sheetProtection password="CA45" sheet="1" objects="1" scenarios="1"/>
  <mergeCells count="5">
    <mergeCell ref="B7:B9"/>
    <mergeCell ref="I6:K6"/>
    <mergeCell ref="A1:U1"/>
    <mergeCell ref="A3:U3"/>
    <mergeCell ref="A4:U4"/>
  </mergeCells>
  <printOptions/>
  <pageMargins left="0.28" right="0.2" top="0.48" bottom="0.42" header="0.18" footer="0.22"/>
  <pageSetup horizontalDpi="600" verticalDpi="600" orientation="landscape" scale="88" r:id="rId2"/>
  <headerFooter alignWithMargins="0">
    <oddFooter>&amp;CPage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FY11 Maintenance Budgets and Expansion Budget Recommendations</dc:title>
  <dc:subject/>
  <dc:creator>ESE</dc:creator>
  <cp:keywords/>
  <dc:description/>
  <cp:lastModifiedBy>Traub, Rachael (DOE)</cp:lastModifiedBy>
  <cp:lastPrinted>2010-08-30T17:24:49Z</cp:lastPrinted>
  <dcterms:created xsi:type="dcterms:W3CDTF">2003-04-23T14:43:01Z</dcterms:created>
  <dcterms:modified xsi:type="dcterms:W3CDTF">2010-09-14T17:42:56Z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Sep 14 2010</vt:lpwstr>
  </property>
</Properties>
</file>