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480" windowHeight="8850" tabRatio="702" activeTab="0"/>
  </bookViews>
  <sheets>
    <sheet name="Sheet1" sheetId="1" r:id="rId1"/>
  </sheets>
  <definedNames>
    <definedName name="_xlnm.Print_Area" localSheetId="0">'Sheet1'!$A$1:$AE$115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<sst xmlns="http://schemas.openxmlformats.org/spreadsheetml/2006/main" count="228" uniqueCount="203">
  <si>
    <t>ACCOUNT</t>
  </si>
  <si>
    <t>NUMBER</t>
  </si>
  <si>
    <t>7061-0008</t>
  </si>
  <si>
    <t>7028-0031</t>
  </si>
  <si>
    <t>7035-0006</t>
  </si>
  <si>
    <t>7052-0006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</si>
  <si>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</si>
  <si>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</si>
  <si>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</si>
  <si>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</si>
  <si>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</si>
  <si>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</si>
  <si>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</si>
  <si>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</si>
  <si>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</si>
  <si>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</si>
  <si>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7027-0016</t>
  </si>
  <si>
    <t>Work Based Learning</t>
  </si>
  <si>
    <t>7027-0019</t>
  </si>
  <si>
    <t>7030-1002</t>
  </si>
  <si>
    <t>7030-1003</t>
  </si>
  <si>
    <t>7030-1005</t>
  </si>
  <si>
    <t>7035-0002</t>
  </si>
  <si>
    <t>Adult Learning Centers</t>
  </si>
  <si>
    <t>7053-1909</t>
  </si>
  <si>
    <t>7053-1925</t>
  </si>
  <si>
    <t>7061-9612</t>
  </si>
  <si>
    <t>W.P.I. School of Excellence</t>
  </si>
  <si>
    <t>7010-0005</t>
  </si>
  <si>
    <t>7061-9200</t>
  </si>
  <si>
    <t>7061-9604</t>
  </si>
  <si>
    <t>7061-9626</t>
  </si>
  <si>
    <t>YouthBuild Programs</t>
  </si>
  <si>
    <t>Supplemental Food Assistance</t>
  </si>
  <si>
    <t>Certificate of Occupational Proficiency</t>
  </si>
  <si>
    <t>7010-1022</t>
  </si>
  <si>
    <t>Student Assessment (MCAS)</t>
  </si>
  <si>
    <t>7035-0007</t>
  </si>
  <si>
    <t>7061-9621</t>
  </si>
  <si>
    <t>7061-9614</t>
  </si>
  <si>
    <t>7010-0216</t>
  </si>
  <si>
    <t>Gifted &amp; Talented Program</t>
  </si>
  <si>
    <t>7027-1004</t>
  </si>
  <si>
    <t>7061-9408</t>
  </si>
  <si>
    <t>Kindergarten Grants</t>
  </si>
  <si>
    <t>John Silber Early Literacy Program</t>
  </si>
  <si>
    <t xml:space="preserve">DOE Information Technology - Admin. </t>
  </si>
  <si>
    <t>School Breakfast Program</t>
  </si>
  <si>
    <t>School Lunch Mandated State Match</t>
  </si>
  <si>
    <t>7061-9412</t>
  </si>
  <si>
    <t>7061-9804</t>
  </si>
  <si>
    <t>PROGRAM</t>
  </si>
  <si>
    <t>7061-0029</t>
  </si>
  <si>
    <t>7061-9411</t>
  </si>
  <si>
    <t>7061-9611</t>
  </si>
  <si>
    <t>After-School Grant Program</t>
  </si>
  <si>
    <t>7061-9600</t>
  </si>
  <si>
    <t>Pilot Concurrent Enrollment Program</t>
  </si>
  <si>
    <t>7061-9610</t>
  </si>
  <si>
    <t>Matching Grants to Citizen Schools</t>
  </si>
  <si>
    <t xml:space="preserve">Targeted Assistance to Schools &amp; Districts </t>
  </si>
  <si>
    <t>Expanded Learning Time Grants</t>
  </si>
  <si>
    <t>Alternative Education</t>
  </si>
  <si>
    <t>FY2009</t>
  </si>
  <si>
    <t>Special Education in Institutional Settings</t>
  </si>
  <si>
    <t>Educator Workforce Development</t>
  </si>
  <si>
    <t>7010-0020</t>
  </si>
  <si>
    <t xml:space="preserve">Massachusetts Service Alliance Grants </t>
  </si>
  <si>
    <t>7061-0222</t>
  </si>
  <si>
    <t>Low Class Size Grants (K - 3)</t>
  </si>
  <si>
    <t>7061-9805</t>
  </si>
  <si>
    <t>Anti-Bullying Program</t>
  </si>
  <si>
    <t>Chapter #182</t>
  </si>
  <si>
    <t xml:space="preserve">FY2009 </t>
  </si>
  <si>
    <t>P.D. for School Leadership</t>
  </si>
  <si>
    <t xml:space="preserve">ESE Budget </t>
  </si>
  <si>
    <t>Regional School Transportation</t>
  </si>
  <si>
    <t>Transportation of Non-Resident Students</t>
  </si>
  <si>
    <t>Regional School Planning Grants</t>
  </si>
  <si>
    <t>Foundation Reserve</t>
  </si>
  <si>
    <t>Charter School Tuition Reimbursements</t>
  </si>
  <si>
    <t xml:space="preserve"> </t>
  </si>
  <si>
    <t>Notes:</t>
  </si>
  <si>
    <t xml:space="preserve">after overrides, </t>
  </si>
  <si>
    <t>inc. supplementals</t>
  </si>
  <si>
    <t>7010-0033</t>
  </si>
  <si>
    <t>FY2009 GAA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</si>
  <si>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</si>
  <si>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</si>
  <si>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</si>
  <si>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</si>
  <si>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</si>
  <si>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</si>
  <si>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</si>
  <si>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</si>
  <si>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FY2010 Estimated 9C's for October,2009</t>
  </si>
  <si>
    <t>Current FY2010 GAA, less Chapter #70</t>
  </si>
  <si>
    <t>FY2009 total ESE % cut</t>
  </si>
  <si>
    <t>Estimated FY2010 9C Amount</t>
  </si>
  <si>
    <t>Recap of FY2009 9C's</t>
  </si>
  <si>
    <t>less C. #70</t>
  </si>
  <si>
    <t>Percent cut</t>
  </si>
  <si>
    <t>October 9C's</t>
  </si>
  <si>
    <t>December Payroll Cuts</t>
  </si>
  <si>
    <t>January 9C's</t>
  </si>
  <si>
    <t>June 9C's &amp; Furloughs</t>
  </si>
  <si>
    <t>sub-total:</t>
  </si>
  <si>
    <t>Chapter #70 9C</t>
  </si>
  <si>
    <t>Grand Total 9C's &amp; Cuts</t>
  </si>
  <si>
    <t>METCO</t>
  </si>
  <si>
    <t>#3 - The three literacy programs originally funded at $8.09 million in FY2009 (items 3A, 3B &amp; 3C above)</t>
  </si>
  <si>
    <t>#4 - $4.28 million of the reduction was part of the IT Consolidation of funds to EOE, representing an actual reduction of 11.4%.</t>
  </si>
  <si>
    <t>(less vetoes)</t>
  </si>
  <si>
    <t>Budget (post</t>
  </si>
  <si>
    <t>P.D. for Eng. Language Acquisition</t>
  </si>
  <si>
    <t>9C Budget</t>
  </si>
  <si>
    <t>Reductions</t>
  </si>
  <si>
    <t>Furlough</t>
  </si>
  <si>
    <t xml:space="preserve">Total of </t>
  </si>
  <si>
    <t>All 9C Budget</t>
  </si>
  <si>
    <t>Grand Total:</t>
  </si>
  <si>
    <t xml:space="preserve">were consolidated into one literacy program in FY2010 funded at $4.18 million, representing a cut of $3.91million or 48.3%. </t>
  </si>
  <si>
    <t>#5 - The original $18.0 million 9C cut to Regional Transportation was restored by the Governor on January 7, 2010.</t>
  </si>
  <si>
    <t>FY2011</t>
  </si>
  <si>
    <t xml:space="preserve">#5 - The $337 thousand increase represents further adjustments to the state-wide IT consolidation. </t>
  </si>
  <si>
    <t>#6 - The $26 thousand increase is the restoration of the FY2010 9C budget reduction.</t>
  </si>
  <si>
    <t>#4 - The increase 0f $1.9 million is the partial restoration of the $7.0 million FY2010 9C budget reduction.</t>
  </si>
  <si>
    <t>#1 - The $572K increase is to continue FY2010 special education contracted services.</t>
  </si>
  <si>
    <t xml:space="preserve">#2 - $128 thousand decease is a further adjustment to the FY2010 state-wide IT consolidation. </t>
  </si>
  <si>
    <t>ARRA Stimulus funds and in FY2009 Chapter #70 local aid was supplemented with $412.0 million of Federal ARRA Stimulus funds.</t>
  </si>
  <si>
    <t>#3 - The actual FY2011 net Chapter #70 increase is $10.5 million. The FY2010 Chapter #70 local aid is supplemented with $168.0 million of Federal</t>
  </si>
  <si>
    <t>House Ways &amp;</t>
  </si>
  <si>
    <t>Means FY2011</t>
  </si>
  <si>
    <t>Budget</t>
  </si>
  <si>
    <t>7061-0033</t>
  </si>
  <si>
    <t>Reserve for shortfall in Federal Impact Aid</t>
  </si>
  <si>
    <t xml:space="preserve">Final </t>
  </si>
  <si>
    <t>House Budget</t>
  </si>
  <si>
    <t xml:space="preserve">Variance between 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</si>
  <si>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</si>
  <si>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</si>
  <si>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</si>
  <si>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</si>
  <si>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</si>
  <si>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</si>
  <si>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</si>
  <si>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</si>
  <si>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</si>
  <si>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</si>
  <si>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 xml:space="preserve">the Federal </t>
  </si>
  <si>
    <t>Adj. amount if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</si>
  <si>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</si>
  <si>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</si>
  <si>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</si>
  <si>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</si>
  <si>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</si>
  <si>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</si>
  <si>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</si>
  <si>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</si>
  <si>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</si>
  <si>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</si>
  <si>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</si>
  <si>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</si>
  <si>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</si>
  <si>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>Department of Education - Admin. (1)</t>
  </si>
  <si>
    <t xml:space="preserve">GAA </t>
  </si>
  <si>
    <t>House 1</t>
  </si>
  <si>
    <t>FY12 House 1</t>
  </si>
  <si>
    <t>(1) FY12 House 1 recommends that the Proprietary Schools function and its related 3 staff are transferred to DPL but ESE retains the related staff funding in 7010-0005.</t>
  </si>
  <si>
    <t>HWM</t>
  </si>
  <si>
    <t xml:space="preserve">Variance </t>
  </si>
  <si>
    <t>between the</t>
  </si>
  <si>
    <t xml:space="preserve">FY11 GAA and the </t>
  </si>
  <si>
    <t>(2) Funding for the 7061-9604 Educator Certification Program is being replaced by the Teacher Certification Retained Revenue Account, 7061-9601.</t>
  </si>
  <si>
    <t>(3) Chapter 70, 7061-0008, and SPED Circuit Breaker, 7061-0012, were supplemented by  SFSF or ARRA funds, respectively, in FY10 &amp; 11.</t>
  </si>
  <si>
    <t>Bay State Reading Institute</t>
  </si>
  <si>
    <t>Consolidated Literacy Program</t>
  </si>
  <si>
    <t>Early Intervention Tutorial Literacy</t>
  </si>
  <si>
    <t>Chapter # 70, Foundation Aid (3)</t>
  </si>
  <si>
    <t>Teacher Certification Retained Revenue (2)</t>
  </si>
  <si>
    <t>Educator Certification Program - Admin. (2)</t>
  </si>
  <si>
    <t>Supplem.</t>
  </si>
  <si>
    <t>Office of School &amp; District Accountability</t>
  </si>
  <si>
    <t>7061-9810</t>
  </si>
  <si>
    <t>FY12 Final House Budget and the Variance to the FY12 House Ways &amp; Means Budget</t>
  </si>
  <si>
    <t>Analysis of the FY12 Final House Budget</t>
  </si>
  <si>
    <t>Final House</t>
  </si>
  <si>
    <t>(5) New appropriation for Regional Bonus Aid is in the final House budget.</t>
  </si>
  <si>
    <t>(4) 7027-0019 School to Work Connecting Activities received a $2M supplemental budget in FY11 with PAC language.</t>
  </si>
  <si>
    <t>School-To-Work Connecting Activities (4)</t>
  </si>
  <si>
    <t>SPED Circuit Breaker Program (3) (6)</t>
  </si>
  <si>
    <t>Supports to Close the Achievement Gap (6)</t>
  </si>
  <si>
    <t>P.D. for Mathematics (6)</t>
  </si>
  <si>
    <t>Regional Bonus Aid (5)</t>
  </si>
  <si>
    <t>(6) The following appropriations have new earmarks in the final House budget as follows: 7061-0012 $6.5 million, 7061-9404 $$200,000, 7061-9804 $400,000</t>
  </si>
  <si>
    <t>Variance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</si>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</sst>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#,##0.0"/>
    <numFmt numFmtId="172" formatCode="#,##0.000"/>
    <numFmt numFmtId="173" formatCode="#,##0.0000"/>
    <numFmt numFmtId="174" formatCode="0.00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"/>
    <numFmt numFmtId="180" formatCode="mm/dd/yy"/>
    <numFmt numFmtId="181" formatCode="#,##0.00000"/>
    <numFmt numFmtId="182" formatCode="0_);\(0\)"/>
    <numFmt numFmtId="183" formatCode="#,##0.0_);\(#,##0.0\)"/>
    <numFmt numFmtId="184" formatCode="&quot;$&quot;#,##0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0.00000%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76" fontId="3" fillId="33" borderId="10" xfId="0" applyNumberFormat="1" applyFont="1" applyFill="1" applyBorder="1" applyAlignment="1">
      <alignment/>
    </xf>
    <xf numFmtId="176" fontId="5" fillId="33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/>
      <protection locked="0"/>
    </xf>
    <xf numFmtId="176" fontId="6" fillId="0" borderId="13" xfId="42" applyNumberFormat="1" applyFont="1" applyFill="1" applyBorder="1" applyAlignment="1" applyProtection="1">
      <alignment/>
      <protection locked="0"/>
    </xf>
    <xf numFmtId="176" fontId="7" fillId="0" borderId="13" xfId="42" applyNumberFormat="1" applyFont="1" applyFill="1" applyBorder="1" applyAlignment="1" applyProtection="1">
      <alignment horizontal="center"/>
      <protection locked="0"/>
    </xf>
    <xf numFmtId="176" fontId="8" fillId="0" borderId="14" xfId="42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176" fontId="6" fillId="0" borderId="0" xfId="42" applyNumberFormat="1" applyFont="1" applyFill="1" applyBorder="1" applyAlignment="1" applyProtection="1">
      <alignment/>
      <protection locked="0"/>
    </xf>
    <xf numFmtId="176" fontId="7" fillId="0" borderId="16" xfId="42" applyNumberFormat="1" applyFont="1" applyFill="1" applyBorder="1" applyAlignment="1" applyProtection="1">
      <alignment horizontal="center"/>
      <protection locked="0"/>
    </xf>
    <xf numFmtId="176" fontId="8" fillId="0" borderId="17" xfId="42" applyNumberFormat="1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/>
      <protection locked="0"/>
    </xf>
    <xf numFmtId="176" fontId="11" fillId="0" borderId="0" xfId="0" applyNumberFormat="1" applyFont="1" applyFill="1" applyBorder="1" applyAlignment="1" applyProtection="1">
      <alignment horizontal="center"/>
      <protection locked="0"/>
    </xf>
    <xf numFmtId="176" fontId="10" fillId="0" borderId="0" xfId="42" applyNumberFormat="1" applyFont="1" applyFill="1" applyBorder="1" applyAlignment="1" applyProtection="1">
      <alignment/>
      <protection locked="0"/>
    </xf>
    <xf numFmtId="176" fontId="10" fillId="0" borderId="10" xfId="42" applyNumberFormat="1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176" fontId="11" fillId="0" borderId="0" xfId="42" applyNumberFormat="1" applyFont="1" applyFill="1" applyBorder="1" applyAlignment="1" applyProtection="1">
      <alignment/>
      <protection locked="0"/>
    </xf>
    <xf numFmtId="176" fontId="6" fillId="0" borderId="0" xfId="42" applyNumberFormat="1" applyFont="1" applyFill="1" applyBorder="1" applyAlignment="1" applyProtection="1" quotePrefix="1">
      <alignment horizontal="left"/>
      <protection locked="0"/>
    </xf>
    <xf numFmtId="176" fontId="6" fillId="0" borderId="10" xfId="42" applyNumberFormat="1" applyFont="1" applyFill="1" applyBorder="1" applyAlignment="1" applyProtection="1" quotePrefix="1">
      <alignment horizontal="left"/>
      <protection locked="0"/>
    </xf>
    <xf numFmtId="176" fontId="6" fillId="0" borderId="10" xfId="42" applyNumberFormat="1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76" fontId="11" fillId="0" borderId="16" xfId="42" applyNumberFormat="1" applyFont="1" applyFill="1" applyBorder="1" applyAlignment="1" applyProtection="1">
      <alignment/>
      <protection locked="0"/>
    </xf>
    <xf numFmtId="176" fontId="6" fillId="0" borderId="16" xfId="42" applyNumberFormat="1" applyFont="1" applyFill="1" applyBorder="1" applyAlignment="1" applyProtection="1">
      <alignment/>
      <protection locked="0"/>
    </xf>
    <xf numFmtId="176" fontId="6" fillId="0" borderId="17" xfId="42" applyNumberFormat="1" applyFont="1" applyFill="1" applyBorder="1" applyAlignment="1" applyProtection="1">
      <alignment/>
      <protection locked="0"/>
    </xf>
    <xf numFmtId="176" fontId="7" fillId="0" borderId="16" xfId="42" applyNumberFormat="1" applyFont="1" applyFill="1" applyBorder="1" applyAlignment="1" applyProtection="1">
      <alignment/>
      <protection locked="0"/>
    </xf>
    <xf numFmtId="10" fontId="8" fillId="0" borderId="17" xfId="59" applyNumberFormat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/>
      <protection locked="0"/>
    </xf>
    <xf numFmtId="176" fontId="12" fillId="0" borderId="20" xfId="42" applyNumberFormat="1" applyFont="1" applyFill="1" applyBorder="1" applyAlignment="1" applyProtection="1">
      <alignment/>
      <protection locked="0"/>
    </xf>
    <xf numFmtId="176" fontId="7" fillId="0" borderId="21" xfId="42" applyNumberFormat="1" applyFont="1" applyFill="1" applyBorder="1" applyAlignment="1" applyProtection="1">
      <alignment/>
      <protection locked="0"/>
    </xf>
    <xf numFmtId="10" fontId="8" fillId="0" borderId="11" xfId="59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/>
      <protection locked="0"/>
    </xf>
    <xf numFmtId="176" fontId="6" fillId="0" borderId="23" xfId="42" applyNumberFormat="1" applyFont="1" applyFill="1" applyBorder="1" applyAlignment="1" applyProtection="1">
      <alignment/>
      <protection locked="0"/>
    </xf>
    <xf numFmtId="176" fontId="6" fillId="0" borderId="24" xfId="42" applyNumberFormat="1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176" fontId="12" fillId="33" borderId="0" xfId="42" applyNumberFormat="1" applyFont="1" applyFill="1" applyBorder="1" applyAlignment="1" applyProtection="1">
      <alignment/>
      <protection locked="0"/>
    </xf>
    <xf numFmtId="176" fontId="7" fillId="33" borderId="0" xfId="42" applyNumberFormat="1" applyFont="1" applyFill="1" applyBorder="1" applyAlignment="1" applyProtection="1">
      <alignment/>
      <protection locked="0"/>
    </xf>
    <xf numFmtId="10" fontId="8" fillId="33" borderId="10" xfId="59" applyNumberFormat="1" applyFont="1" applyFill="1" applyBorder="1" applyAlignment="1" applyProtection="1">
      <alignment horizontal="center"/>
      <protection locked="0"/>
    </xf>
    <xf numFmtId="10" fontId="5" fillId="33" borderId="17" xfId="59" applyNumberFormat="1" applyFont="1" applyFill="1" applyBorder="1" applyAlignment="1">
      <alignment horizontal="right"/>
    </xf>
    <xf numFmtId="176" fontId="13" fillId="0" borderId="25" xfId="42" applyNumberFormat="1" applyFont="1" applyFill="1" applyBorder="1" applyAlignment="1">
      <alignment/>
    </xf>
    <xf numFmtId="176" fontId="0" fillId="0" borderId="25" xfId="42" applyNumberFormat="1" applyFont="1" applyFill="1" applyBorder="1" applyAlignment="1">
      <alignment/>
    </xf>
    <xf numFmtId="176" fontId="0" fillId="0" borderId="16" xfId="42" applyNumberFormat="1" applyFont="1" applyFill="1" applyBorder="1" applyAlignment="1">
      <alignment/>
    </xf>
    <xf numFmtId="176" fontId="13" fillId="0" borderId="16" xfId="42" applyNumberFormat="1" applyFont="1" applyFill="1" applyBorder="1" applyAlignment="1">
      <alignment/>
    </xf>
    <xf numFmtId="3" fontId="6" fillId="0" borderId="13" xfId="0" applyNumberFormat="1" applyFont="1" applyFill="1" applyBorder="1" applyAlignment="1" applyProtection="1">
      <alignment/>
      <protection locked="0"/>
    </xf>
    <xf numFmtId="3" fontId="9" fillId="0" borderId="16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Border="1" applyAlignment="1" applyProtection="1">
      <alignment/>
      <protection locked="0"/>
    </xf>
    <xf numFmtId="3" fontId="7" fillId="0" borderId="20" xfId="0" applyNumberFormat="1" applyFont="1" applyFill="1" applyBorder="1" applyAlignment="1" applyProtection="1">
      <alignment/>
      <protection locked="0"/>
    </xf>
    <xf numFmtId="3" fontId="6" fillId="0" borderId="23" xfId="0" applyNumberFormat="1" applyFont="1" applyFill="1" applyBorder="1" applyAlignment="1" applyProtection="1">
      <alignment/>
      <protection locked="0"/>
    </xf>
    <xf numFmtId="176" fontId="16" fillId="0" borderId="16" xfId="42" applyNumberFormat="1" applyFont="1" applyFill="1" applyBorder="1" applyAlignment="1">
      <alignment/>
    </xf>
    <xf numFmtId="176" fontId="16" fillId="0" borderId="25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26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0" fontId="14" fillId="0" borderId="0" xfId="59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15" fontId="3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right"/>
    </xf>
    <xf numFmtId="0" fontId="0" fillId="0" borderId="25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 horizontal="left"/>
    </xf>
    <xf numFmtId="3" fontId="0" fillId="0" borderId="25" xfId="0" applyNumberFormat="1" applyFont="1" applyFill="1" applyBorder="1" applyAlignment="1">
      <alignment horizontal="right"/>
    </xf>
    <xf numFmtId="0" fontId="0" fillId="0" borderId="25" xfId="0" applyNumberFormat="1" applyFont="1" applyFill="1" applyBorder="1" applyAlignment="1">
      <alignment horizontal="center"/>
    </xf>
    <xf numFmtId="176" fontId="5" fillId="0" borderId="25" xfId="42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174" fontId="16" fillId="0" borderId="16" xfId="59" applyNumberFormat="1" applyFont="1" applyFill="1" applyBorder="1" applyAlignment="1">
      <alignment/>
    </xf>
    <xf numFmtId="176" fontId="16" fillId="0" borderId="16" xfId="42" applyNumberFormat="1" applyFont="1" applyBorder="1" applyAlignment="1">
      <alignment/>
    </xf>
    <xf numFmtId="10" fontId="16" fillId="0" borderId="16" xfId="59" applyNumberFormat="1" applyFont="1" applyFill="1" applyBorder="1" applyAlignment="1">
      <alignment/>
    </xf>
    <xf numFmtId="176" fontId="16" fillId="0" borderId="25" xfId="42" applyNumberFormat="1" applyFont="1" applyBorder="1" applyAlignment="1">
      <alignment/>
    </xf>
    <xf numFmtId="0" fontId="16" fillId="0" borderId="25" xfId="42" applyNumberFormat="1" applyFont="1" applyBorder="1" applyAlignment="1">
      <alignment/>
    </xf>
    <xf numFmtId="176" fontId="16" fillId="0" borderId="26" xfId="42" applyNumberFormat="1" applyFont="1" applyBorder="1" applyAlignment="1">
      <alignment/>
    </xf>
    <xf numFmtId="176" fontId="3" fillId="0" borderId="0" xfId="42" applyNumberFormat="1" applyFont="1" applyFill="1" applyBorder="1" applyAlignment="1">
      <alignment horizontal="center"/>
    </xf>
    <xf numFmtId="176" fontId="3" fillId="0" borderId="23" xfId="42" applyNumberFormat="1" applyFont="1" applyFill="1" applyBorder="1" applyAlignment="1">
      <alignment horizontal="center"/>
    </xf>
    <xf numFmtId="176" fontId="0" fillId="0" borderId="27" xfId="42" applyNumberFormat="1" applyFont="1" applyBorder="1" applyAlignment="1">
      <alignment/>
    </xf>
    <xf numFmtId="176" fontId="0" fillId="0" borderId="16" xfId="42" applyNumberFormat="1" applyFont="1" applyBorder="1" applyAlignment="1">
      <alignment/>
    </xf>
    <xf numFmtId="176" fontId="0" fillId="0" borderId="25" xfId="42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5" xfId="42" applyNumberFormat="1" applyFont="1" applyBorder="1" applyAlignment="1">
      <alignment/>
    </xf>
    <xf numFmtId="0" fontId="3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176" fontId="3" fillId="0" borderId="20" xfId="42" applyNumberFormat="1" applyFont="1" applyBorder="1" applyAlignment="1">
      <alignment/>
    </xf>
    <xf numFmtId="176" fontId="5" fillId="0" borderId="20" xfId="42" applyNumberFormat="1" applyFont="1" applyBorder="1" applyAlignment="1">
      <alignment/>
    </xf>
    <xf numFmtId="176" fontId="15" fillId="0" borderId="20" xfId="42" applyNumberFormat="1" applyFont="1" applyBorder="1" applyAlignment="1">
      <alignment/>
    </xf>
    <xf numFmtId="0" fontId="0" fillId="0" borderId="26" xfId="0" applyNumberFormat="1" applyFont="1" applyFill="1" applyBorder="1" applyAlignment="1">
      <alignment horizontal="left"/>
    </xf>
    <xf numFmtId="0" fontId="0" fillId="0" borderId="26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horizontal="right"/>
    </xf>
    <xf numFmtId="176" fontId="13" fillId="0" borderId="26" xfId="42" applyNumberFormat="1" applyFont="1" applyFill="1" applyBorder="1" applyAlignment="1">
      <alignment/>
    </xf>
    <xf numFmtId="176" fontId="16" fillId="0" borderId="26" xfId="42" applyNumberFormat="1" applyFont="1" applyFill="1" applyBorder="1" applyAlignment="1">
      <alignment/>
    </xf>
    <xf numFmtId="174" fontId="16" fillId="0" borderId="26" xfId="59" applyNumberFormat="1" applyFont="1" applyFill="1" applyBorder="1" applyAlignment="1">
      <alignment/>
    </xf>
    <xf numFmtId="176" fontId="0" fillId="0" borderId="26" xfId="42" applyNumberFormat="1" applyFont="1" applyBorder="1" applyAlignment="1">
      <alignment/>
    </xf>
    <xf numFmtId="41" fontId="0" fillId="0" borderId="27" xfId="42" applyNumberFormat="1" applyFont="1" applyBorder="1" applyAlignment="1">
      <alignment/>
    </xf>
    <xf numFmtId="41" fontId="0" fillId="0" borderId="16" xfId="42" applyNumberFormat="1" applyFont="1" applyBorder="1" applyAlignment="1">
      <alignment/>
    </xf>
    <xf numFmtId="41" fontId="0" fillId="0" borderId="25" xfId="42" applyNumberFormat="1" applyFont="1" applyBorder="1" applyAlignment="1">
      <alignment/>
    </xf>
    <xf numFmtId="176" fontId="0" fillId="0" borderId="25" xfId="42" applyNumberFormat="1" applyFont="1" applyFill="1" applyBorder="1" applyAlignment="1">
      <alignment/>
    </xf>
    <xf numFmtId="41" fontId="0" fillId="0" borderId="26" xfId="42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76" fontId="0" fillId="0" borderId="0" xfId="42" applyNumberFormat="1" applyFont="1" applyAlignment="1">
      <alignment/>
    </xf>
    <xf numFmtId="176" fontId="4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176" fontId="0" fillId="0" borderId="0" xfId="0" applyNumberFormat="1" applyFont="1" applyAlignment="1">
      <alignment/>
    </xf>
    <xf numFmtId="0" fontId="7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19" fillId="0" borderId="0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left" shrinkToFit="1"/>
    </xf>
    <xf numFmtId="3" fontId="7" fillId="33" borderId="0" xfId="0" applyNumberFormat="1" applyFont="1" applyFill="1" applyBorder="1" applyAlignment="1">
      <alignment horizontal="left" shrinkToFit="1"/>
    </xf>
    <xf numFmtId="0" fontId="7" fillId="33" borderId="15" xfId="0" applyNumberFormat="1" applyFont="1" applyFill="1" applyBorder="1" applyAlignment="1">
      <alignment horizontal="left" shrinkToFit="1"/>
    </xf>
    <xf numFmtId="3" fontId="7" fillId="33" borderId="16" xfId="0" applyNumberFormat="1" applyFont="1" applyFill="1" applyBorder="1" applyAlignment="1">
      <alignment horizontal="left" shrinkToFit="1"/>
    </xf>
    <xf numFmtId="0" fontId="0" fillId="33" borderId="16" xfId="0" applyFont="1" applyFill="1" applyBorder="1" applyAlignment="1">
      <alignment/>
    </xf>
    <xf numFmtId="0" fontId="7" fillId="33" borderId="28" xfId="0" applyNumberFormat="1" applyFont="1" applyFill="1" applyBorder="1" applyAlignment="1">
      <alignment horizontal="left" shrinkToFit="1"/>
    </xf>
    <xf numFmtId="3" fontId="7" fillId="33" borderId="21" xfId="0" applyNumberFormat="1" applyFont="1" applyFill="1" applyBorder="1" applyAlignment="1">
      <alignment horizontal="left" shrinkToFit="1"/>
    </xf>
    <xf numFmtId="0" fontId="0" fillId="33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/>
    </xf>
    <xf numFmtId="176" fontId="20" fillId="0" borderId="0" xfId="0" applyNumberFormat="1" applyFont="1" applyAlignment="1">
      <alignment/>
    </xf>
    <xf numFmtId="176" fontId="0" fillId="0" borderId="16" xfId="0" applyNumberFormat="1" applyFont="1" applyBorder="1" applyAlignment="1">
      <alignment/>
    </xf>
    <xf numFmtId="176" fontId="20" fillId="0" borderId="16" xfId="0" applyNumberFormat="1" applyFont="1" applyBorder="1" applyAlignment="1">
      <alignment/>
    </xf>
    <xf numFmtId="176" fontId="13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0" fontId="3" fillId="0" borderId="0" xfId="59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123825</xdr:rowOff>
    </xdr:from>
    <xdr:to>
      <xdr:col>2</xdr:col>
      <xdr:colOff>0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790575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4"/>
  <sheetViews>
    <sheetView tabSelected="1" zoomScale="90" zoomScaleNormal="90" zoomScalePageLayoutView="0" workbookViewId="0" topLeftCell="A1">
      <selection activeCell="AB20" sqref="AB20"/>
    </sheetView>
  </sheetViews>
  <sheetFormatPr defaultColWidth="9.140625" defaultRowHeight="12.75"/>
  <cols>
    <col min="1" max="1" width="11.421875" style="128" customWidth="1"/>
    <col min="2" max="2" width="0.42578125" style="128" customWidth="1"/>
    <col min="3" max="3" width="39.28125" style="128" customWidth="1"/>
    <col min="4" max="4" width="22.140625" style="156" hidden="1" customWidth="1"/>
    <col min="5" max="5" width="15.8515625" style="116" hidden="1" customWidth="1"/>
    <col min="6" max="7" width="16.7109375" style="116" hidden="1" customWidth="1"/>
    <col min="8" max="8" width="13.00390625" style="116" hidden="1" customWidth="1"/>
    <col min="9" max="9" width="15.8515625" style="116" hidden="1" customWidth="1"/>
    <col min="10" max="10" width="14.28125" style="127" hidden="1" customWidth="1"/>
    <col min="11" max="11" width="14.28125" style="116" hidden="1" customWidth="1"/>
    <col min="12" max="12" width="14.421875" style="116" hidden="1" customWidth="1"/>
    <col min="13" max="13" width="17.00390625" style="116" bestFit="1" customWidth="1"/>
    <col min="14" max="17" width="16.140625" style="116" hidden="1" customWidth="1"/>
    <col min="18" max="18" width="17.7109375" style="116" hidden="1" customWidth="1"/>
    <col min="19" max="21" width="16.140625" style="116" hidden="1" customWidth="1"/>
    <col min="22" max="22" width="18.421875" style="116" bestFit="1" customWidth="1"/>
    <col min="23" max="23" width="15.00390625" style="116" customWidth="1"/>
    <col min="24" max="24" width="11.140625" style="116" bestFit="1" customWidth="1"/>
    <col min="25" max="25" width="15.00390625" style="116" customWidth="1"/>
    <col min="26" max="26" width="17.7109375" style="122" hidden="1" customWidth="1"/>
    <col min="27" max="27" width="15.00390625" style="116" bestFit="1" customWidth="1"/>
    <col min="28" max="28" width="15.00390625" style="116" customWidth="1"/>
    <col min="29" max="29" width="12.8515625" style="116" bestFit="1" customWidth="1"/>
    <col min="30" max="30" width="17.00390625" style="116" bestFit="1" customWidth="1"/>
    <col min="31" max="31" width="15.57421875" style="116" bestFit="1" customWidth="1"/>
    <col min="32" max="16384" width="9.140625" style="116" customWidth="1"/>
  </cols>
  <sheetData>
    <row r="1" spans="1:29" ht="17.25" customHeight="1">
      <c r="A1" s="164" t="s">
        <v>87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2" spans="1:29" ht="15">
      <c r="A2" s="165" t="s">
        <v>184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</row>
    <row r="3" spans="1:29" ht="18" customHeight="1">
      <c r="A3" s="166" t="s">
        <v>185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31" ht="14.25" customHeight="1">
      <c r="A4" s="55"/>
      <c r="B4" s="55"/>
      <c r="C4" s="55"/>
      <c r="D4" s="56"/>
      <c r="E4" s="54"/>
      <c r="F4" s="54"/>
      <c r="G4" s="57" t="s">
        <v>88</v>
      </c>
      <c r="H4" s="57"/>
      <c r="I4" s="57" t="s">
        <v>94</v>
      </c>
      <c r="J4" s="163"/>
      <c r="K4" s="163"/>
      <c r="L4" s="163"/>
      <c r="M4" s="59"/>
      <c r="N4" s="60"/>
      <c r="O4" s="60"/>
      <c r="P4" s="60"/>
      <c r="Q4" s="60"/>
      <c r="R4" s="60" t="s">
        <v>143</v>
      </c>
      <c r="S4" s="60" t="s">
        <v>145</v>
      </c>
      <c r="T4" s="60" t="s">
        <v>153</v>
      </c>
      <c r="U4" s="61" t="s">
        <v>150</v>
      </c>
      <c r="V4" s="60" t="s">
        <v>138</v>
      </c>
      <c r="W4" s="52"/>
      <c r="X4" s="52"/>
      <c r="Y4" s="52"/>
      <c r="Z4" s="89" t="s">
        <v>170</v>
      </c>
      <c r="AC4" s="60" t="s">
        <v>195</v>
      </c>
      <c r="AD4" s="60" t="s">
        <v>195</v>
      </c>
      <c r="AE4" s="60" t="s">
        <v>170</v>
      </c>
    </row>
    <row r="5" spans="1:31" ht="12.75">
      <c r="A5" s="62"/>
      <c r="B5" s="162"/>
      <c r="C5" s="55"/>
      <c r="D5" s="63" t="s">
        <v>159</v>
      </c>
      <c r="E5" s="57" t="s">
        <v>73</v>
      </c>
      <c r="F5" s="60" t="s">
        <v>63</v>
      </c>
      <c r="G5" s="57" t="s">
        <v>89</v>
      </c>
      <c r="H5" s="57" t="s">
        <v>90</v>
      </c>
      <c r="I5" s="57" t="s">
        <v>92</v>
      </c>
      <c r="J5" s="57" t="s">
        <v>90</v>
      </c>
      <c r="K5" s="58"/>
      <c r="L5" s="58" t="s">
        <v>118</v>
      </c>
      <c r="M5" s="59" t="s">
        <v>92</v>
      </c>
      <c r="N5" s="60" t="s">
        <v>90</v>
      </c>
      <c r="O5" s="60" t="s">
        <v>131</v>
      </c>
      <c r="P5" s="60" t="s">
        <v>136</v>
      </c>
      <c r="Q5" s="60" t="s">
        <v>140</v>
      </c>
      <c r="R5" s="60" t="s">
        <v>144</v>
      </c>
      <c r="S5" s="60" t="s">
        <v>148</v>
      </c>
      <c r="T5" s="60" t="s">
        <v>154</v>
      </c>
      <c r="U5" s="61" t="s">
        <v>149</v>
      </c>
      <c r="V5" s="60" t="s">
        <v>139</v>
      </c>
      <c r="W5" s="60" t="s">
        <v>123</v>
      </c>
      <c r="X5" s="60" t="s">
        <v>123</v>
      </c>
      <c r="Y5" s="60" t="s">
        <v>90</v>
      </c>
      <c r="Z5" s="89" t="s">
        <v>171</v>
      </c>
      <c r="AA5" s="60" t="s">
        <v>160</v>
      </c>
      <c r="AB5" s="60" t="s">
        <v>160</v>
      </c>
      <c r="AC5" s="60" t="s">
        <v>196</v>
      </c>
      <c r="AD5" s="60" t="s">
        <v>197</v>
      </c>
      <c r="AE5" s="60" t="s">
        <v>198</v>
      </c>
    </row>
    <row r="6" spans="1:31" ht="12.75">
      <c r="A6" s="64" t="s">
        <v>0</v>
      </c>
      <c r="B6" s="162"/>
      <c r="C6" s="55" t="s">
        <v>81</v>
      </c>
      <c r="D6" s="63" t="s">
        <v>133</v>
      </c>
      <c r="E6" s="57" t="s">
        <v>75</v>
      </c>
      <c r="F6" s="60" t="s">
        <v>162</v>
      </c>
      <c r="G6" s="57" t="s">
        <v>83</v>
      </c>
      <c r="H6" s="57" t="s">
        <v>91</v>
      </c>
      <c r="I6" s="57" t="s">
        <v>93</v>
      </c>
      <c r="J6" s="57" t="s">
        <v>115</v>
      </c>
      <c r="K6" s="58" t="s">
        <v>117</v>
      </c>
      <c r="L6" s="58" t="s">
        <v>119</v>
      </c>
      <c r="M6" s="59" t="s">
        <v>113</v>
      </c>
      <c r="N6" s="60" t="s">
        <v>123</v>
      </c>
      <c r="O6" s="60" t="s">
        <v>132</v>
      </c>
      <c r="P6" s="60" t="s">
        <v>123</v>
      </c>
      <c r="Q6" s="60" t="s">
        <v>141</v>
      </c>
      <c r="R6" s="60" t="s">
        <v>123</v>
      </c>
      <c r="S6" s="60" t="s">
        <v>146</v>
      </c>
      <c r="T6" s="60" t="s">
        <v>155</v>
      </c>
      <c r="U6" s="61" t="s">
        <v>151</v>
      </c>
      <c r="V6" s="60" t="s">
        <v>157</v>
      </c>
      <c r="W6" s="60" t="s">
        <v>165</v>
      </c>
      <c r="X6" s="60" t="s">
        <v>181</v>
      </c>
      <c r="Y6" s="60" t="s">
        <v>160</v>
      </c>
      <c r="Z6" s="89" t="s">
        <v>172</v>
      </c>
      <c r="AA6" s="60" t="s">
        <v>169</v>
      </c>
      <c r="AB6" s="60" t="s">
        <v>186</v>
      </c>
      <c r="AC6" s="57" t="s">
        <v>199</v>
      </c>
      <c r="AD6" s="60" t="s">
        <v>201</v>
      </c>
      <c r="AE6" s="60" t="s">
        <v>202</v>
      </c>
    </row>
    <row r="7" spans="1:31" ht="13.5" thickBot="1">
      <c r="A7" s="65" t="s">
        <v>1</v>
      </c>
      <c r="B7" s="162"/>
      <c r="C7" s="66" t="s">
        <v>51</v>
      </c>
      <c r="D7" s="67"/>
      <c r="E7" s="68" t="s">
        <v>72</v>
      </c>
      <c r="F7" s="72" t="s">
        <v>163</v>
      </c>
      <c r="G7" s="68" t="s">
        <v>84</v>
      </c>
      <c r="H7" s="69">
        <v>40032</v>
      </c>
      <c r="I7" s="68" t="s">
        <v>112</v>
      </c>
      <c r="J7" s="68" t="s">
        <v>116</v>
      </c>
      <c r="K7" s="70" t="s">
        <v>116</v>
      </c>
      <c r="L7" s="70" t="s">
        <v>116</v>
      </c>
      <c r="M7" s="71" t="s">
        <v>163</v>
      </c>
      <c r="N7" s="72" t="s">
        <v>166</v>
      </c>
      <c r="O7" s="72" t="s">
        <v>133</v>
      </c>
      <c r="P7" s="72" t="s">
        <v>137</v>
      </c>
      <c r="Q7" s="72" t="s">
        <v>142</v>
      </c>
      <c r="R7" s="72" t="s">
        <v>133</v>
      </c>
      <c r="S7" s="72" t="s">
        <v>147</v>
      </c>
      <c r="T7" s="72" t="s">
        <v>156</v>
      </c>
      <c r="U7" s="73" t="s">
        <v>152</v>
      </c>
      <c r="V7" s="72" t="s">
        <v>158</v>
      </c>
      <c r="W7" s="72" t="s">
        <v>133</v>
      </c>
      <c r="X7" s="72" t="s">
        <v>133</v>
      </c>
      <c r="Y7" s="72" t="s">
        <v>166</v>
      </c>
      <c r="Z7" s="90" t="s">
        <v>167</v>
      </c>
      <c r="AA7" s="90" t="s">
        <v>133</v>
      </c>
      <c r="AB7" s="90" t="s">
        <v>133</v>
      </c>
      <c r="AC7" s="57" t="s">
        <v>200</v>
      </c>
      <c r="AD7" s="68" t="s">
        <v>186</v>
      </c>
      <c r="AE7" s="68" t="s">
        <v>186</v>
      </c>
    </row>
    <row r="8" spans="1:31" ht="12.75">
      <c r="A8" s="74" t="s">
        <v>28</v>
      </c>
      <c r="B8" s="75"/>
      <c r="C8" s="82" t="s">
        <v>164</v>
      </c>
      <c r="D8" s="76">
        <v>13612790</v>
      </c>
      <c r="E8" s="40">
        <v>16780047</v>
      </c>
      <c r="F8" s="40">
        <v>15813844</v>
      </c>
      <c r="G8" s="40">
        <v>13750821</v>
      </c>
      <c r="H8" s="40"/>
      <c r="I8" s="40">
        <f aca="true" t="shared" si="0" ref="I8:I53">SUM(G8:H8)</f>
        <v>13750821</v>
      </c>
      <c r="J8" s="41">
        <v>-581934</v>
      </c>
      <c r="K8" s="41"/>
      <c r="L8" s="41">
        <f aca="true" t="shared" si="1" ref="L8:L53">SUM(J8:K8)</f>
        <v>-581934</v>
      </c>
      <c r="M8" s="50">
        <f>L8+I8</f>
        <v>13168887</v>
      </c>
      <c r="N8" s="50">
        <v>13169128</v>
      </c>
      <c r="O8" s="50">
        <v>13031114</v>
      </c>
      <c r="P8" s="50">
        <v>13131114</v>
      </c>
      <c r="Q8" s="50">
        <v>13100000</v>
      </c>
      <c r="R8" s="50">
        <v>13165557</v>
      </c>
      <c r="S8" s="83">
        <v>0.01781</v>
      </c>
      <c r="T8" s="50">
        <f>-S8*R8</f>
        <v>-234478.57017</v>
      </c>
      <c r="U8" s="50">
        <f>R8+T8</f>
        <v>12931078.42983</v>
      </c>
      <c r="V8" s="50">
        <f aca="true" t="shared" si="2" ref="V8:V41">U8-M8</f>
        <v>-237808.5701700002</v>
      </c>
      <c r="W8" s="84">
        <v>12767009</v>
      </c>
      <c r="X8" s="84"/>
      <c r="Y8" s="91">
        <v>12767009</v>
      </c>
      <c r="Z8" s="91">
        <f>(Y8-W8)</f>
        <v>0</v>
      </c>
      <c r="AA8" s="91">
        <v>12767009</v>
      </c>
      <c r="AB8" s="91">
        <v>12767009</v>
      </c>
      <c r="AC8" s="111"/>
      <c r="AD8" s="111"/>
      <c r="AE8" s="111"/>
    </row>
    <row r="9" spans="1:31" ht="12.75">
      <c r="A9" s="77" t="s">
        <v>15</v>
      </c>
      <c r="B9" s="77"/>
      <c r="C9" s="77" t="s">
        <v>109</v>
      </c>
      <c r="D9" s="79">
        <v>20615313</v>
      </c>
      <c r="E9" s="39">
        <v>21615313</v>
      </c>
      <c r="F9" s="39">
        <v>19345224</v>
      </c>
      <c r="G9" s="39">
        <v>18491758</v>
      </c>
      <c r="H9" s="39"/>
      <c r="I9" s="39">
        <f t="shared" si="0"/>
        <v>18491758</v>
      </c>
      <c r="J9" s="38"/>
      <c r="K9" s="38"/>
      <c r="L9" s="38">
        <f t="shared" si="1"/>
        <v>0</v>
      </c>
      <c r="M9" s="51">
        <f aca="true" t="shared" si="3" ref="M9:M53">L9+I9</f>
        <v>18491758</v>
      </c>
      <c r="N9" s="51">
        <f>M9+J9</f>
        <v>18491758</v>
      </c>
      <c r="O9" s="51">
        <v>17642582</v>
      </c>
      <c r="P9" s="51">
        <v>17642582</v>
      </c>
      <c r="Q9" s="50">
        <v>17642582</v>
      </c>
      <c r="R9" s="50">
        <v>17642582</v>
      </c>
      <c r="S9" s="85">
        <v>0</v>
      </c>
      <c r="T9" s="50">
        <f>-S9*R9</f>
        <v>0</v>
      </c>
      <c r="U9" s="50">
        <f>R9+T9</f>
        <v>17642582</v>
      </c>
      <c r="V9" s="50">
        <f t="shared" si="2"/>
        <v>-849176</v>
      </c>
      <c r="W9" s="86">
        <v>17642582</v>
      </c>
      <c r="X9" s="84"/>
      <c r="Y9" s="92">
        <v>17642582</v>
      </c>
      <c r="Z9" s="92">
        <f aca="true" t="shared" si="4" ref="Z9:Z53">(Y9-W9)</f>
        <v>0</v>
      </c>
      <c r="AA9" s="92">
        <v>16142582</v>
      </c>
      <c r="AB9" s="92">
        <v>17642582</v>
      </c>
      <c r="AC9" s="112">
        <f>AB9-AA9</f>
        <v>1500000</v>
      </c>
      <c r="AD9" s="112"/>
      <c r="AE9" s="112"/>
    </row>
    <row r="10" spans="1:31" ht="12.75">
      <c r="A10" s="78" t="s">
        <v>66</v>
      </c>
      <c r="B10" s="80"/>
      <c r="C10" s="77" t="s">
        <v>175</v>
      </c>
      <c r="D10" s="79">
        <v>0</v>
      </c>
      <c r="E10" s="39">
        <v>1450000</v>
      </c>
      <c r="F10" s="39">
        <v>1192800</v>
      </c>
      <c r="G10" s="39">
        <v>0</v>
      </c>
      <c r="H10" s="39"/>
      <c r="I10" s="39">
        <f t="shared" si="0"/>
        <v>0</v>
      </c>
      <c r="J10" s="38"/>
      <c r="K10" s="38"/>
      <c r="L10" s="38">
        <f t="shared" si="1"/>
        <v>0</v>
      </c>
      <c r="M10" s="51">
        <f t="shared" si="3"/>
        <v>0</v>
      </c>
      <c r="N10" s="51">
        <f>M10+J10</f>
        <v>0</v>
      </c>
      <c r="O10" s="51">
        <v>800000</v>
      </c>
      <c r="P10" s="51">
        <v>800000</v>
      </c>
      <c r="Q10" s="50">
        <v>0</v>
      </c>
      <c r="R10" s="50">
        <v>800000</v>
      </c>
      <c r="S10" s="85">
        <v>0.5</v>
      </c>
      <c r="T10" s="50">
        <f aca="true" t="shared" si="5" ref="T10:T52">-S10*R10</f>
        <v>-400000</v>
      </c>
      <c r="U10" s="50">
        <f aca="true" t="shared" si="6" ref="U10:U52">R10+T10</f>
        <v>400000</v>
      </c>
      <c r="V10" s="50">
        <f t="shared" si="2"/>
        <v>400000</v>
      </c>
      <c r="W10" s="86">
        <v>400000</v>
      </c>
      <c r="X10" s="86"/>
      <c r="Y10" s="93">
        <v>0</v>
      </c>
      <c r="Z10" s="93">
        <f t="shared" si="4"/>
        <v>-400000</v>
      </c>
      <c r="AA10" s="93">
        <v>400000</v>
      </c>
      <c r="AB10" s="93">
        <v>400000</v>
      </c>
      <c r="AC10" s="113"/>
      <c r="AD10" s="113"/>
      <c r="AE10" s="113">
        <f aca="true" t="shared" si="7" ref="AE10:AE54">AB10-Y10</f>
        <v>400000</v>
      </c>
    </row>
    <row r="11" spans="1:31" ht="12.75">
      <c r="A11" s="78" t="s">
        <v>85</v>
      </c>
      <c r="B11" s="80"/>
      <c r="C11" s="77" t="s">
        <v>176</v>
      </c>
      <c r="D11" s="79"/>
      <c r="E11" s="39">
        <v>0</v>
      </c>
      <c r="F11" s="39">
        <v>0</v>
      </c>
      <c r="G11" s="39">
        <v>4175489</v>
      </c>
      <c r="H11" s="39"/>
      <c r="I11" s="39">
        <f t="shared" si="0"/>
        <v>4175489</v>
      </c>
      <c r="J11" s="38"/>
      <c r="K11" s="38"/>
      <c r="L11" s="38">
        <f t="shared" si="1"/>
        <v>0</v>
      </c>
      <c r="M11" s="51">
        <f t="shared" si="3"/>
        <v>4175489</v>
      </c>
      <c r="N11" s="51">
        <f>M11+J11</f>
        <v>4175489</v>
      </c>
      <c r="O11" s="51">
        <v>3097940</v>
      </c>
      <c r="P11" s="50">
        <v>2347940</v>
      </c>
      <c r="Q11" s="50">
        <v>4075489</v>
      </c>
      <c r="R11" s="50">
        <v>3275489</v>
      </c>
      <c r="S11" s="83">
        <v>0.03894</v>
      </c>
      <c r="T11" s="50">
        <f t="shared" si="5"/>
        <v>-127547.54166</v>
      </c>
      <c r="U11" s="50">
        <f t="shared" si="6"/>
        <v>3147941.45834</v>
      </c>
      <c r="V11" s="50">
        <f t="shared" si="2"/>
        <v>-1027547.5416600001</v>
      </c>
      <c r="W11" s="86">
        <v>3147940</v>
      </c>
      <c r="X11" s="86"/>
      <c r="Y11" s="93">
        <v>3947940</v>
      </c>
      <c r="Z11" s="93">
        <f t="shared" si="4"/>
        <v>800000</v>
      </c>
      <c r="AA11" s="93">
        <v>3147940</v>
      </c>
      <c r="AB11" s="93">
        <v>3147940</v>
      </c>
      <c r="AC11" s="113"/>
      <c r="AD11" s="113"/>
      <c r="AE11" s="113">
        <f t="shared" si="7"/>
        <v>-800000</v>
      </c>
    </row>
    <row r="12" spans="1:31" ht="12.75" hidden="1">
      <c r="A12" s="78" t="s">
        <v>40</v>
      </c>
      <c r="B12" s="80"/>
      <c r="C12" s="77" t="s">
        <v>65</v>
      </c>
      <c r="D12" s="79"/>
      <c r="E12" s="39">
        <v>595881</v>
      </c>
      <c r="F12" s="39">
        <v>106250</v>
      </c>
      <c r="G12" s="39">
        <v>0</v>
      </c>
      <c r="H12" s="39"/>
      <c r="I12" s="39">
        <f t="shared" si="0"/>
        <v>0</v>
      </c>
      <c r="J12" s="38"/>
      <c r="K12" s="38"/>
      <c r="L12" s="38">
        <f t="shared" si="1"/>
        <v>0</v>
      </c>
      <c r="M12" s="51">
        <f t="shared" si="3"/>
        <v>0</v>
      </c>
      <c r="N12" s="51">
        <f>M12+J12</f>
        <v>0</v>
      </c>
      <c r="O12" s="51">
        <v>0</v>
      </c>
      <c r="P12" s="50">
        <v>0</v>
      </c>
      <c r="Q12" s="50">
        <v>0</v>
      </c>
      <c r="R12" s="50">
        <v>0</v>
      </c>
      <c r="S12" s="50"/>
      <c r="T12" s="50">
        <f t="shared" si="5"/>
        <v>0</v>
      </c>
      <c r="U12" s="50">
        <f t="shared" si="6"/>
        <v>0</v>
      </c>
      <c r="V12" s="50">
        <f t="shared" si="2"/>
        <v>0</v>
      </c>
      <c r="W12" s="86"/>
      <c r="X12" s="86"/>
      <c r="Y12" s="93"/>
      <c r="Z12" s="93">
        <f t="shared" si="4"/>
        <v>0</v>
      </c>
      <c r="AA12" s="93"/>
      <c r="AB12" s="93"/>
      <c r="AC12" s="113"/>
      <c r="AD12" s="113"/>
      <c r="AE12" s="113">
        <f t="shared" si="7"/>
        <v>0</v>
      </c>
    </row>
    <row r="13" spans="1:31" ht="12.75" hidden="1">
      <c r="A13" s="78" t="s">
        <v>35</v>
      </c>
      <c r="B13" s="80"/>
      <c r="C13" s="77" t="s">
        <v>34</v>
      </c>
      <c r="D13" s="79">
        <v>1300000</v>
      </c>
      <c r="E13" s="39">
        <v>1300000</v>
      </c>
      <c r="F13" s="39">
        <v>916083</v>
      </c>
      <c r="G13" s="39">
        <v>209356</v>
      </c>
      <c r="H13" s="39"/>
      <c r="I13" s="39">
        <f t="shared" si="0"/>
        <v>209356</v>
      </c>
      <c r="J13" s="38">
        <v>-188361</v>
      </c>
      <c r="K13" s="38"/>
      <c r="L13" s="38">
        <f t="shared" si="1"/>
        <v>-188361</v>
      </c>
      <c r="M13" s="51">
        <f>L13+I13</f>
        <v>20995</v>
      </c>
      <c r="N13" s="51"/>
      <c r="O13" s="51">
        <v>0</v>
      </c>
      <c r="P13" s="50">
        <v>0</v>
      </c>
      <c r="Q13" s="50">
        <v>0</v>
      </c>
      <c r="R13" s="50">
        <v>0</v>
      </c>
      <c r="S13" s="85">
        <v>0</v>
      </c>
      <c r="T13" s="50">
        <f t="shared" si="5"/>
        <v>0</v>
      </c>
      <c r="U13" s="50">
        <f t="shared" si="6"/>
        <v>0</v>
      </c>
      <c r="V13" s="50">
        <f t="shared" si="2"/>
        <v>-20995</v>
      </c>
      <c r="W13" s="86"/>
      <c r="X13" s="86"/>
      <c r="Y13" s="93"/>
      <c r="Z13" s="93">
        <f t="shared" si="4"/>
        <v>0</v>
      </c>
      <c r="AA13" s="93"/>
      <c r="AB13" s="93"/>
      <c r="AC13" s="113"/>
      <c r="AD13" s="113"/>
      <c r="AE13" s="113">
        <f t="shared" si="7"/>
        <v>0</v>
      </c>
    </row>
    <row r="14" spans="1:31" ht="12.75" hidden="1">
      <c r="A14" s="78" t="s">
        <v>16</v>
      </c>
      <c r="B14" s="80"/>
      <c r="C14" s="77" t="s">
        <v>17</v>
      </c>
      <c r="D14" s="79">
        <v>2804566</v>
      </c>
      <c r="E14" s="39">
        <v>3119517</v>
      </c>
      <c r="F14" s="39">
        <v>1524984</v>
      </c>
      <c r="G14" s="39">
        <v>0</v>
      </c>
      <c r="H14" s="39"/>
      <c r="I14" s="39">
        <f t="shared" si="0"/>
        <v>0</v>
      </c>
      <c r="J14" s="38"/>
      <c r="K14" s="38"/>
      <c r="L14" s="38">
        <f t="shared" si="1"/>
        <v>0</v>
      </c>
      <c r="M14" s="51">
        <f t="shared" si="3"/>
        <v>0</v>
      </c>
      <c r="N14" s="51">
        <f>M14+J14</f>
        <v>0</v>
      </c>
      <c r="O14" s="51">
        <v>450000</v>
      </c>
      <c r="P14" s="50">
        <v>450000</v>
      </c>
      <c r="Q14" s="50">
        <v>0</v>
      </c>
      <c r="R14" s="50">
        <v>450000</v>
      </c>
      <c r="S14" s="85">
        <v>1</v>
      </c>
      <c r="T14" s="50">
        <f t="shared" si="5"/>
        <v>-450000</v>
      </c>
      <c r="U14" s="50">
        <f t="shared" si="6"/>
        <v>0</v>
      </c>
      <c r="V14" s="50">
        <f t="shared" si="2"/>
        <v>0</v>
      </c>
      <c r="W14" s="87">
        <v>0</v>
      </c>
      <c r="X14" s="87"/>
      <c r="Y14" s="95"/>
      <c r="Z14" s="93">
        <f t="shared" si="4"/>
        <v>0</v>
      </c>
      <c r="AA14" s="95"/>
      <c r="AB14" s="95"/>
      <c r="AC14" s="113"/>
      <c r="AD14" s="113"/>
      <c r="AE14" s="113">
        <f t="shared" si="7"/>
        <v>0</v>
      </c>
    </row>
    <row r="15" spans="1:31" ht="12.75">
      <c r="A15" s="78" t="s">
        <v>18</v>
      </c>
      <c r="B15" s="80"/>
      <c r="C15" s="77" t="s">
        <v>189</v>
      </c>
      <c r="D15" s="79">
        <v>4129687</v>
      </c>
      <c r="E15" s="39">
        <v>4129687</v>
      </c>
      <c r="F15" s="39">
        <v>4092372</v>
      </c>
      <c r="G15" s="39">
        <v>2000000</v>
      </c>
      <c r="H15" s="39"/>
      <c r="I15" s="39">
        <f t="shared" si="0"/>
        <v>2000000</v>
      </c>
      <c r="J15" s="38"/>
      <c r="K15" s="38"/>
      <c r="L15" s="38">
        <f t="shared" si="1"/>
        <v>0</v>
      </c>
      <c r="M15" s="51">
        <f t="shared" si="3"/>
        <v>2000000</v>
      </c>
      <c r="N15" s="51">
        <f>M15+J15</f>
        <v>2000000</v>
      </c>
      <c r="O15" s="51">
        <v>2000000</v>
      </c>
      <c r="P15" s="50">
        <v>2000000</v>
      </c>
      <c r="Q15" s="50">
        <v>2100000</v>
      </c>
      <c r="R15" s="50">
        <v>2050000</v>
      </c>
      <c r="S15" s="83">
        <v>0.02439</v>
      </c>
      <c r="T15" s="50">
        <v>-50000</v>
      </c>
      <c r="U15" s="50">
        <f t="shared" si="6"/>
        <v>2000000</v>
      </c>
      <c r="V15" s="50">
        <f t="shared" si="2"/>
        <v>0</v>
      </c>
      <c r="W15" s="86">
        <v>2000000</v>
      </c>
      <c r="X15" s="86">
        <v>2000000</v>
      </c>
      <c r="Y15" s="93">
        <v>2000000</v>
      </c>
      <c r="Z15" s="93">
        <f t="shared" si="4"/>
        <v>0</v>
      </c>
      <c r="AA15" s="93">
        <v>0</v>
      </c>
      <c r="AB15" s="93">
        <v>0</v>
      </c>
      <c r="AC15" s="113"/>
      <c r="AD15" s="113">
        <f>AB15-SUM(W15:X15)</f>
        <v>-4000000</v>
      </c>
      <c r="AE15" s="113">
        <f t="shared" si="7"/>
        <v>-2000000</v>
      </c>
    </row>
    <row r="16" spans="1:31" ht="12.75">
      <c r="A16" s="78" t="s">
        <v>42</v>
      </c>
      <c r="B16" s="80"/>
      <c r="C16" s="77" t="s">
        <v>114</v>
      </c>
      <c r="D16" s="79">
        <v>470987</v>
      </c>
      <c r="E16" s="39">
        <v>470987</v>
      </c>
      <c r="F16" s="39">
        <v>447603</v>
      </c>
      <c r="G16" s="39">
        <v>397937</v>
      </c>
      <c r="H16" s="39"/>
      <c r="I16" s="39">
        <f t="shared" si="0"/>
        <v>397937</v>
      </c>
      <c r="J16" s="38"/>
      <c r="K16" s="38"/>
      <c r="L16" s="38">
        <f t="shared" si="1"/>
        <v>0</v>
      </c>
      <c r="M16" s="51">
        <f t="shared" si="3"/>
        <v>397937</v>
      </c>
      <c r="N16" s="51">
        <f>M16+J16</f>
        <v>397937</v>
      </c>
      <c r="O16" s="51">
        <v>361000</v>
      </c>
      <c r="P16" s="50">
        <v>397937</v>
      </c>
      <c r="Q16" s="50">
        <v>397937</v>
      </c>
      <c r="R16" s="50">
        <v>397937</v>
      </c>
      <c r="S16" s="83">
        <v>0.08293</v>
      </c>
      <c r="T16" s="50">
        <f t="shared" si="5"/>
        <v>-33000.91541</v>
      </c>
      <c r="U16" s="50">
        <f t="shared" si="6"/>
        <v>364936.08459</v>
      </c>
      <c r="V16" s="50">
        <f t="shared" si="2"/>
        <v>-33000.915410000016</v>
      </c>
      <c r="W16" s="86">
        <v>364937</v>
      </c>
      <c r="X16" s="86"/>
      <c r="Y16" s="93">
        <v>364937</v>
      </c>
      <c r="Z16" s="93">
        <f t="shared" si="4"/>
        <v>0</v>
      </c>
      <c r="AA16" s="93">
        <v>364937</v>
      </c>
      <c r="AB16" s="93">
        <v>364937</v>
      </c>
      <c r="AC16" s="113"/>
      <c r="AD16" s="113"/>
      <c r="AE16" s="113"/>
    </row>
    <row r="17" spans="1:31" ht="12.75">
      <c r="A17" s="78" t="s">
        <v>3</v>
      </c>
      <c r="B17" s="80"/>
      <c r="C17" s="77" t="s">
        <v>64</v>
      </c>
      <c r="D17" s="79">
        <v>7645700</v>
      </c>
      <c r="E17" s="39">
        <v>7726719</v>
      </c>
      <c r="F17" s="39">
        <v>7681009</v>
      </c>
      <c r="G17" s="39">
        <v>7685712</v>
      </c>
      <c r="H17" s="39"/>
      <c r="I17" s="39">
        <f t="shared" si="0"/>
        <v>7685712</v>
      </c>
      <c r="J17" s="38">
        <v>-99326</v>
      </c>
      <c r="K17" s="38"/>
      <c r="L17" s="38">
        <f t="shared" si="1"/>
        <v>-99326</v>
      </c>
      <c r="M17" s="51">
        <f t="shared" si="3"/>
        <v>7586386</v>
      </c>
      <c r="N17" s="51">
        <v>8158206</v>
      </c>
      <c r="O17" s="51">
        <v>7475804</v>
      </c>
      <c r="P17" s="50">
        <v>7475804</v>
      </c>
      <c r="Q17" s="50">
        <v>7586386</v>
      </c>
      <c r="R17" s="50">
        <v>7586386</v>
      </c>
      <c r="S17" s="83">
        <v>0.01458</v>
      </c>
      <c r="T17" s="50">
        <f t="shared" si="5"/>
        <v>-110609.50787999999</v>
      </c>
      <c r="U17" s="50">
        <f t="shared" si="6"/>
        <v>7475776.49212</v>
      </c>
      <c r="V17" s="50">
        <f t="shared" si="2"/>
        <v>-110609.5078800004</v>
      </c>
      <c r="W17" s="86">
        <v>7475804</v>
      </c>
      <c r="X17" s="86"/>
      <c r="Y17" s="93">
        <v>7507038</v>
      </c>
      <c r="Z17" s="93">
        <f t="shared" si="4"/>
        <v>31234</v>
      </c>
      <c r="AA17" s="93">
        <v>7345373</v>
      </c>
      <c r="AB17" s="93">
        <v>7345373</v>
      </c>
      <c r="AC17" s="113"/>
      <c r="AD17" s="113">
        <f>AB17-SUM(W17:X17)</f>
        <v>-130431</v>
      </c>
      <c r="AE17" s="113">
        <f t="shared" si="7"/>
        <v>-161665</v>
      </c>
    </row>
    <row r="18" spans="1:31" ht="12.75">
      <c r="A18" s="78" t="s">
        <v>19</v>
      </c>
      <c r="B18" s="80"/>
      <c r="C18" s="77" t="s">
        <v>44</v>
      </c>
      <c r="D18" s="79">
        <v>33802216</v>
      </c>
      <c r="E18" s="39">
        <v>33802216</v>
      </c>
      <c r="F18" s="39">
        <v>30802216</v>
      </c>
      <c r="G18" s="39">
        <f>25748947+200000</f>
        <v>25948947</v>
      </c>
      <c r="H18" s="39"/>
      <c r="I18" s="39">
        <f t="shared" si="0"/>
        <v>25948947</v>
      </c>
      <c r="J18" s="38"/>
      <c r="K18" s="38"/>
      <c r="L18" s="38">
        <f t="shared" si="1"/>
        <v>0</v>
      </c>
      <c r="M18" s="51">
        <f t="shared" si="3"/>
        <v>25948947</v>
      </c>
      <c r="N18" s="51">
        <f>M18+J18</f>
        <v>25948947</v>
      </c>
      <c r="O18" s="51">
        <v>25972317</v>
      </c>
      <c r="P18" s="50">
        <v>25972317</v>
      </c>
      <c r="Q18" s="50">
        <v>19273317</v>
      </c>
      <c r="R18" s="50">
        <v>25948947</v>
      </c>
      <c r="S18" s="83">
        <v>0.11561</v>
      </c>
      <c r="T18" s="50">
        <f t="shared" si="5"/>
        <v>-2999957.76267</v>
      </c>
      <c r="U18" s="50">
        <f t="shared" si="6"/>
        <v>22948989.23733</v>
      </c>
      <c r="V18" s="50">
        <f t="shared" si="2"/>
        <v>-2999957.762669999</v>
      </c>
      <c r="W18" s="86">
        <v>22948947</v>
      </c>
      <c r="X18" s="86"/>
      <c r="Y18" s="93">
        <v>22948947</v>
      </c>
      <c r="Z18" s="93">
        <f t="shared" si="4"/>
        <v>0</v>
      </c>
      <c r="AA18" s="93">
        <v>22948947</v>
      </c>
      <c r="AB18" s="93">
        <v>22948947</v>
      </c>
      <c r="AC18" s="113"/>
      <c r="AD18" s="113"/>
      <c r="AE18" s="113"/>
    </row>
    <row r="19" spans="1:31" ht="12.75" hidden="1">
      <c r="A19" s="78" t="s">
        <v>20</v>
      </c>
      <c r="B19" s="80"/>
      <c r="C19" s="77" t="s">
        <v>45</v>
      </c>
      <c r="D19" s="79">
        <v>3540000</v>
      </c>
      <c r="E19" s="39">
        <v>3740000</v>
      </c>
      <c r="F19" s="39">
        <v>3236158</v>
      </c>
      <c r="G19" s="39">
        <v>0</v>
      </c>
      <c r="H19" s="39"/>
      <c r="I19" s="39">
        <f>SUM(G19:H19)</f>
        <v>0</v>
      </c>
      <c r="J19" s="38"/>
      <c r="K19" s="38"/>
      <c r="L19" s="38">
        <f>SUM(J19:K19)</f>
        <v>0</v>
      </c>
      <c r="M19" s="51">
        <f>L19+I19</f>
        <v>0</v>
      </c>
      <c r="N19" s="51">
        <v>0</v>
      </c>
      <c r="O19" s="51">
        <v>0</v>
      </c>
      <c r="P19" s="50">
        <v>0</v>
      </c>
      <c r="Q19" s="50">
        <v>0</v>
      </c>
      <c r="R19" s="50">
        <v>0</v>
      </c>
      <c r="S19" s="83"/>
      <c r="T19" s="50">
        <f>-S19*R19</f>
        <v>0</v>
      </c>
      <c r="U19" s="50">
        <f>R19+T19</f>
        <v>0</v>
      </c>
      <c r="V19" s="50">
        <f t="shared" si="2"/>
        <v>0</v>
      </c>
      <c r="W19" s="86"/>
      <c r="X19" s="86"/>
      <c r="Y19" s="93"/>
      <c r="Z19" s="93">
        <f t="shared" si="4"/>
        <v>0</v>
      </c>
      <c r="AA19" s="93"/>
      <c r="AB19" s="93"/>
      <c r="AC19" s="113"/>
      <c r="AD19" s="113"/>
      <c r="AE19" s="113">
        <f t="shared" si="7"/>
        <v>0</v>
      </c>
    </row>
    <row r="20" spans="1:31" ht="12.75">
      <c r="A20" s="78" t="s">
        <v>21</v>
      </c>
      <c r="B20" s="80"/>
      <c r="C20" s="77" t="s">
        <v>177</v>
      </c>
      <c r="D20" s="79">
        <v>2900000</v>
      </c>
      <c r="E20" s="39">
        <v>2900000</v>
      </c>
      <c r="F20" s="39">
        <v>2235705</v>
      </c>
      <c r="G20" s="39">
        <v>0</v>
      </c>
      <c r="H20" s="39"/>
      <c r="I20" s="39">
        <f t="shared" si="0"/>
        <v>0</v>
      </c>
      <c r="J20" s="81"/>
      <c r="K20" s="38"/>
      <c r="L20" s="38">
        <f t="shared" si="1"/>
        <v>0</v>
      </c>
      <c r="M20" s="51">
        <f t="shared" si="3"/>
        <v>0</v>
      </c>
      <c r="N20" s="51">
        <v>0</v>
      </c>
      <c r="O20" s="51">
        <v>0</v>
      </c>
      <c r="P20" s="50">
        <v>750000</v>
      </c>
      <c r="Q20" s="50">
        <v>0</v>
      </c>
      <c r="R20" s="50">
        <v>750000</v>
      </c>
      <c r="S20" s="83">
        <v>0.46667</v>
      </c>
      <c r="T20" s="50">
        <f t="shared" si="5"/>
        <v>-350002.5</v>
      </c>
      <c r="U20" s="50">
        <f t="shared" si="6"/>
        <v>399997.5</v>
      </c>
      <c r="V20" s="50">
        <f t="shared" si="2"/>
        <v>399997.5</v>
      </c>
      <c r="W20" s="86">
        <v>400000</v>
      </c>
      <c r="X20" s="86"/>
      <c r="Y20" s="93">
        <v>0</v>
      </c>
      <c r="Z20" s="93">
        <f t="shared" si="4"/>
        <v>-400000</v>
      </c>
      <c r="AA20" s="93">
        <v>400000</v>
      </c>
      <c r="AB20" s="93">
        <v>400000</v>
      </c>
      <c r="AC20" s="113"/>
      <c r="AD20" s="113"/>
      <c r="AE20" s="113">
        <f t="shared" si="7"/>
        <v>400000</v>
      </c>
    </row>
    <row r="21" spans="1:31" ht="12.75">
      <c r="A21" s="78" t="s">
        <v>22</v>
      </c>
      <c r="B21" s="80"/>
      <c r="C21" s="77" t="s">
        <v>23</v>
      </c>
      <c r="D21" s="79">
        <v>30101348</v>
      </c>
      <c r="E21" s="39">
        <v>31176348</v>
      </c>
      <c r="F21" s="39">
        <v>29972208</v>
      </c>
      <c r="G21" s="39">
        <v>28085096</v>
      </c>
      <c r="H21" s="39"/>
      <c r="I21" s="39">
        <f t="shared" si="0"/>
        <v>28085096</v>
      </c>
      <c r="J21" s="38"/>
      <c r="K21" s="38"/>
      <c r="L21" s="38">
        <f t="shared" si="1"/>
        <v>0</v>
      </c>
      <c r="M21" s="51">
        <f t="shared" si="3"/>
        <v>28085096</v>
      </c>
      <c r="N21" s="51">
        <v>27957357</v>
      </c>
      <c r="O21" s="51">
        <v>27956636</v>
      </c>
      <c r="P21" s="51">
        <v>27956636</v>
      </c>
      <c r="Q21" s="50">
        <v>27957357</v>
      </c>
      <c r="R21" s="50">
        <v>27952108</v>
      </c>
      <c r="S21" s="83">
        <v>0.00894</v>
      </c>
      <c r="T21" s="50">
        <f t="shared" si="5"/>
        <v>-249891.84552</v>
      </c>
      <c r="U21" s="50">
        <f t="shared" si="6"/>
        <v>27702216.15448</v>
      </c>
      <c r="V21" s="50">
        <f t="shared" si="2"/>
        <v>-382879.8455200009</v>
      </c>
      <c r="W21" s="86">
        <v>27702108</v>
      </c>
      <c r="X21" s="86"/>
      <c r="Y21" s="93">
        <v>27702115</v>
      </c>
      <c r="Z21" s="93">
        <f t="shared" si="4"/>
        <v>7</v>
      </c>
      <c r="AA21" s="93">
        <v>27702108</v>
      </c>
      <c r="AB21" s="93">
        <v>27702108</v>
      </c>
      <c r="AC21" s="113"/>
      <c r="AD21" s="113"/>
      <c r="AE21" s="113">
        <f t="shared" si="7"/>
        <v>-7</v>
      </c>
    </row>
    <row r="22" spans="1:31" ht="12.75">
      <c r="A22" s="78" t="s">
        <v>4</v>
      </c>
      <c r="B22" s="80"/>
      <c r="C22" s="77" t="s">
        <v>76</v>
      </c>
      <c r="D22" s="79">
        <v>58300000</v>
      </c>
      <c r="E22" s="39">
        <v>61300000</v>
      </c>
      <c r="F22" s="39">
        <v>58357600</v>
      </c>
      <c r="G22" s="39">
        <v>40521840</v>
      </c>
      <c r="H22" s="39"/>
      <c r="I22" s="39">
        <f t="shared" si="0"/>
        <v>40521840</v>
      </c>
      <c r="J22" s="38"/>
      <c r="K22" s="38"/>
      <c r="L22" s="38">
        <f t="shared" si="1"/>
        <v>0</v>
      </c>
      <c r="M22" s="51">
        <f t="shared" si="3"/>
        <v>40521840</v>
      </c>
      <c r="N22" s="51">
        <f>M22+J22</f>
        <v>40521840</v>
      </c>
      <c r="O22" s="51">
        <v>42547932</v>
      </c>
      <c r="P22" s="51">
        <v>42547932</v>
      </c>
      <c r="Q22" s="50">
        <v>40521840</v>
      </c>
      <c r="R22" s="50">
        <v>44074024</v>
      </c>
      <c r="S22" s="83">
        <v>0.08061</v>
      </c>
      <c r="T22" s="50">
        <f t="shared" si="5"/>
        <v>-3552807.0746400002</v>
      </c>
      <c r="U22" s="50">
        <f t="shared" si="6"/>
        <v>40521216.92536</v>
      </c>
      <c r="V22" s="50">
        <f t="shared" si="2"/>
        <v>-623.0746399983764</v>
      </c>
      <c r="W22" s="86">
        <v>40521000</v>
      </c>
      <c r="X22" s="86"/>
      <c r="Y22" s="93">
        <v>40521000</v>
      </c>
      <c r="Z22" s="93">
        <f t="shared" si="4"/>
        <v>0</v>
      </c>
      <c r="AA22" s="93">
        <v>40521000</v>
      </c>
      <c r="AB22" s="93">
        <v>40521000</v>
      </c>
      <c r="AC22" s="113"/>
      <c r="AD22" s="113"/>
      <c r="AE22" s="113"/>
    </row>
    <row r="23" spans="1:31" ht="12.75">
      <c r="A23" s="78" t="s">
        <v>37</v>
      </c>
      <c r="B23" s="80"/>
      <c r="C23" s="77" t="s">
        <v>77</v>
      </c>
      <c r="D23" s="79">
        <v>1950000</v>
      </c>
      <c r="E23" s="39">
        <v>2075000</v>
      </c>
      <c r="F23" s="39">
        <v>1975400</v>
      </c>
      <c r="G23" s="39">
        <v>646855</v>
      </c>
      <c r="H23" s="39"/>
      <c r="I23" s="39">
        <f t="shared" si="0"/>
        <v>646855</v>
      </c>
      <c r="J23" s="38">
        <v>-146855</v>
      </c>
      <c r="K23" s="38"/>
      <c r="L23" s="38">
        <f t="shared" si="1"/>
        <v>-146855</v>
      </c>
      <c r="M23" s="51">
        <f t="shared" si="3"/>
        <v>500000</v>
      </c>
      <c r="N23" s="51">
        <v>500000</v>
      </c>
      <c r="O23" s="51">
        <v>400000</v>
      </c>
      <c r="P23" s="51">
        <v>400000</v>
      </c>
      <c r="Q23" s="50"/>
      <c r="R23" s="50">
        <v>500000</v>
      </c>
      <c r="S23" s="85">
        <v>0.2</v>
      </c>
      <c r="T23" s="50">
        <f t="shared" si="5"/>
        <v>-100000</v>
      </c>
      <c r="U23" s="50">
        <f t="shared" si="6"/>
        <v>400000</v>
      </c>
      <c r="V23" s="50">
        <f t="shared" si="2"/>
        <v>-100000</v>
      </c>
      <c r="W23" s="86">
        <v>400000</v>
      </c>
      <c r="X23" s="86"/>
      <c r="Y23" s="93">
        <v>400000</v>
      </c>
      <c r="Z23" s="93">
        <f t="shared" si="4"/>
        <v>0</v>
      </c>
      <c r="AA23" s="93">
        <v>400000</v>
      </c>
      <c r="AB23" s="93">
        <v>400000</v>
      </c>
      <c r="AC23" s="113"/>
      <c r="AD23" s="113"/>
      <c r="AE23" s="113"/>
    </row>
    <row r="24" spans="1:31" ht="12.75">
      <c r="A24" s="78" t="s">
        <v>11</v>
      </c>
      <c r="B24" s="80"/>
      <c r="C24" s="77" t="s">
        <v>33</v>
      </c>
      <c r="D24" s="79">
        <v>1247000</v>
      </c>
      <c r="E24" s="39">
        <v>1247000</v>
      </c>
      <c r="F24" s="39">
        <v>1239518</v>
      </c>
      <c r="G24" s="39">
        <v>1239518</v>
      </c>
      <c r="H24" s="39"/>
      <c r="I24" s="39">
        <f t="shared" si="0"/>
        <v>1239518</v>
      </c>
      <c r="J24" s="38"/>
      <c r="K24" s="38"/>
      <c r="L24" s="38">
        <f t="shared" si="1"/>
        <v>0</v>
      </c>
      <c r="M24" s="51">
        <f t="shared" si="3"/>
        <v>1239518</v>
      </c>
      <c r="N24" s="51">
        <f>M24+J24</f>
        <v>1239518</v>
      </c>
      <c r="O24" s="51">
        <v>1000000</v>
      </c>
      <c r="P24" s="51">
        <v>1000000</v>
      </c>
      <c r="Q24" s="50">
        <v>1239518</v>
      </c>
      <c r="R24" s="50">
        <v>1239518</v>
      </c>
      <c r="S24" s="83">
        <v>0.19323</v>
      </c>
      <c r="T24" s="50">
        <f t="shared" si="5"/>
        <v>-239512.06314</v>
      </c>
      <c r="U24" s="50">
        <f t="shared" si="6"/>
        <v>1000005.93686</v>
      </c>
      <c r="V24" s="50">
        <f t="shared" si="2"/>
        <v>-239512.06313999998</v>
      </c>
      <c r="W24" s="86">
        <v>1000000</v>
      </c>
      <c r="X24" s="86"/>
      <c r="Y24" s="93">
        <v>1000000</v>
      </c>
      <c r="Z24" s="93">
        <f t="shared" si="4"/>
        <v>0</v>
      </c>
      <c r="AA24" s="93">
        <v>1000000</v>
      </c>
      <c r="AB24" s="93">
        <v>1000000</v>
      </c>
      <c r="AC24" s="113"/>
      <c r="AD24" s="113"/>
      <c r="AE24" s="113"/>
    </row>
    <row r="25" spans="1:31" ht="12.75" hidden="1">
      <c r="A25" s="77" t="s">
        <v>5</v>
      </c>
      <c r="B25" s="77"/>
      <c r="C25" s="77" t="s">
        <v>78</v>
      </c>
      <c r="D25" s="79"/>
      <c r="E25" s="39">
        <v>19076</v>
      </c>
      <c r="F25" s="39">
        <v>0</v>
      </c>
      <c r="G25" s="39">
        <v>0</v>
      </c>
      <c r="H25" s="39"/>
      <c r="I25" s="39">
        <f t="shared" si="0"/>
        <v>0</v>
      </c>
      <c r="J25" s="81"/>
      <c r="K25" s="38"/>
      <c r="L25" s="38">
        <f t="shared" si="1"/>
        <v>0</v>
      </c>
      <c r="M25" s="51">
        <f t="shared" si="3"/>
        <v>0</v>
      </c>
      <c r="N25" s="51">
        <f>M25+J25</f>
        <v>0</v>
      </c>
      <c r="O25" s="51"/>
      <c r="P25" s="51">
        <v>0</v>
      </c>
      <c r="Q25" s="50">
        <v>0</v>
      </c>
      <c r="R25" s="50">
        <v>0</v>
      </c>
      <c r="S25" s="83"/>
      <c r="T25" s="50">
        <f t="shared" si="5"/>
        <v>0</v>
      </c>
      <c r="U25" s="50">
        <f t="shared" si="6"/>
        <v>0</v>
      </c>
      <c r="V25" s="50">
        <f t="shared" si="2"/>
        <v>0</v>
      </c>
      <c r="W25" s="86"/>
      <c r="X25" s="86"/>
      <c r="Y25" s="93"/>
      <c r="Z25" s="93">
        <f t="shared" si="4"/>
        <v>0</v>
      </c>
      <c r="AA25" s="93"/>
      <c r="AB25" s="93"/>
      <c r="AC25" s="113"/>
      <c r="AD25" s="113"/>
      <c r="AE25" s="113"/>
    </row>
    <row r="26" spans="1:31" ht="12.75">
      <c r="A26" s="82" t="s">
        <v>24</v>
      </c>
      <c r="B26" s="82"/>
      <c r="C26" s="82" t="s">
        <v>48</v>
      </c>
      <c r="D26" s="76">
        <v>5426986</v>
      </c>
      <c r="E26" s="40">
        <v>5426986</v>
      </c>
      <c r="F26" s="40">
        <v>5426986</v>
      </c>
      <c r="G26" s="40">
        <v>5426986</v>
      </c>
      <c r="H26" s="40"/>
      <c r="I26" s="40">
        <f t="shared" si="0"/>
        <v>5426986</v>
      </c>
      <c r="J26" s="38"/>
      <c r="K26" s="38"/>
      <c r="L26" s="38">
        <f t="shared" si="1"/>
        <v>0</v>
      </c>
      <c r="M26" s="51">
        <f t="shared" si="3"/>
        <v>5426986</v>
      </c>
      <c r="N26" s="51">
        <f>M26+J26</f>
        <v>5426986</v>
      </c>
      <c r="O26" s="51">
        <v>5426986</v>
      </c>
      <c r="P26" s="51">
        <v>5426986</v>
      </c>
      <c r="Q26" s="50">
        <v>5426986</v>
      </c>
      <c r="R26" s="50">
        <v>5426986</v>
      </c>
      <c r="S26" s="85">
        <v>0</v>
      </c>
      <c r="T26" s="50">
        <f t="shared" si="5"/>
        <v>0</v>
      </c>
      <c r="U26" s="50">
        <f t="shared" si="6"/>
        <v>5426986</v>
      </c>
      <c r="V26" s="50">
        <f t="shared" si="2"/>
        <v>0</v>
      </c>
      <c r="W26" s="86">
        <v>5426986</v>
      </c>
      <c r="X26" s="86"/>
      <c r="Y26" s="93">
        <v>5426986</v>
      </c>
      <c r="Z26" s="93">
        <f t="shared" si="4"/>
        <v>0</v>
      </c>
      <c r="AA26" s="93">
        <v>5426986</v>
      </c>
      <c r="AB26" s="93">
        <v>5426986</v>
      </c>
      <c r="AC26" s="113"/>
      <c r="AD26" s="113"/>
      <c r="AE26" s="113"/>
    </row>
    <row r="27" spans="1:31" ht="12.75">
      <c r="A27" s="78" t="s">
        <v>25</v>
      </c>
      <c r="B27" s="80"/>
      <c r="C27" s="77" t="s">
        <v>47</v>
      </c>
      <c r="D27" s="79">
        <v>4277635</v>
      </c>
      <c r="E27" s="39">
        <v>4277635</v>
      </c>
      <c r="F27" s="39">
        <v>4177635</v>
      </c>
      <c r="G27" s="39">
        <v>4177632</v>
      </c>
      <c r="H27" s="39"/>
      <c r="I27" s="39">
        <f t="shared" si="0"/>
        <v>4177632</v>
      </c>
      <c r="J27" s="38"/>
      <c r="K27" s="38"/>
      <c r="L27" s="38">
        <f t="shared" si="1"/>
        <v>0</v>
      </c>
      <c r="M27" s="51">
        <f t="shared" si="3"/>
        <v>4177632</v>
      </c>
      <c r="N27" s="51">
        <v>4177632</v>
      </c>
      <c r="O27" s="51">
        <v>4121215</v>
      </c>
      <c r="P27" s="51">
        <v>4121215</v>
      </c>
      <c r="Q27" s="50">
        <v>4177632</v>
      </c>
      <c r="R27" s="51">
        <v>4121215</v>
      </c>
      <c r="S27" s="85">
        <v>0</v>
      </c>
      <c r="T27" s="50">
        <f t="shared" si="5"/>
        <v>0</v>
      </c>
      <c r="U27" s="50">
        <f t="shared" si="6"/>
        <v>4121215</v>
      </c>
      <c r="V27" s="50">
        <f t="shared" si="2"/>
        <v>-56417</v>
      </c>
      <c r="W27" s="86">
        <v>4121215</v>
      </c>
      <c r="X27" s="86"/>
      <c r="Y27" s="93">
        <v>4411611</v>
      </c>
      <c r="Z27" s="93">
        <f t="shared" si="4"/>
        <v>290396</v>
      </c>
      <c r="AA27" s="93">
        <v>4121215</v>
      </c>
      <c r="AB27" s="93">
        <v>4121215</v>
      </c>
      <c r="AC27" s="113"/>
      <c r="AD27" s="113"/>
      <c r="AE27" s="113">
        <f t="shared" si="7"/>
        <v>-290396</v>
      </c>
    </row>
    <row r="28" spans="1:31" ht="12.75">
      <c r="A28" s="78" t="s">
        <v>2</v>
      </c>
      <c r="B28" s="80"/>
      <c r="C28" s="77" t="s">
        <v>178</v>
      </c>
      <c r="D28" s="79">
        <v>3725671328</v>
      </c>
      <c r="E28" s="39">
        <v>3948824061</v>
      </c>
      <c r="F28" s="39">
        <v>3536824063</v>
      </c>
      <c r="G28" s="39">
        <v>3869847585</v>
      </c>
      <c r="H28" s="39"/>
      <c r="I28" s="39">
        <f t="shared" si="0"/>
        <v>3869847585</v>
      </c>
      <c r="J28" s="81"/>
      <c r="K28" s="38"/>
      <c r="L28" s="38">
        <f t="shared" si="1"/>
        <v>0</v>
      </c>
      <c r="M28" s="51">
        <f t="shared" si="3"/>
        <v>3869847585</v>
      </c>
      <c r="N28" s="51">
        <v>4048324258</v>
      </c>
      <c r="O28" s="51">
        <v>3851193043</v>
      </c>
      <c r="P28" s="51">
        <v>3851193043</v>
      </c>
      <c r="Q28" s="50">
        <v>3878464421</v>
      </c>
      <c r="R28" s="51">
        <v>3851193043</v>
      </c>
      <c r="S28" s="85">
        <v>0</v>
      </c>
      <c r="T28" s="50">
        <f t="shared" si="5"/>
        <v>0</v>
      </c>
      <c r="U28" s="50">
        <f t="shared" si="6"/>
        <v>3851193043</v>
      </c>
      <c r="V28" s="50">
        <f t="shared" si="2"/>
        <v>-18654542</v>
      </c>
      <c r="W28" s="86">
        <v>3851193043</v>
      </c>
      <c r="X28" s="86"/>
      <c r="Y28" s="93">
        <v>3990519337</v>
      </c>
      <c r="Z28" s="93">
        <f t="shared" si="4"/>
        <v>139326294</v>
      </c>
      <c r="AA28" s="93">
        <v>3990812680</v>
      </c>
      <c r="AB28" s="93">
        <v>3990812680</v>
      </c>
      <c r="AC28" s="113"/>
      <c r="AD28" s="113">
        <f>AB28-SUM(W28:X28)</f>
        <v>139619637</v>
      </c>
      <c r="AE28" s="113">
        <f t="shared" si="7"/>
        <v>293343</v>
      </c>
    </row>
    <row r="29" spans="1:31" ht="12.75" hidden="1">
      <c r="A29" s="78" t="s">
        <v>6</v>
      </c>
      <c r="B29" s="80"/>
      <c r="C29" s="77" t="s">
        <v>79</v>
      </c>
      <c r="D29" s="79">
        <v>5500000</v>
      </c>
      <c r="E29" s="39">
        <v>5500000</v>
      </c>
      <c r="F29" s="39">
        <v>4312000</v>
      </c>
      <c r="G29" s="39">
        <v>2000000</v>
      </c>
      <c r="H29" s="38">
        <v>-2000000</v>
      </c>
      <c r="I29" s="39">
        <f t="shared" si="0"/>
        <v>0</v>
      </c>
      <c r="J29" s="81"/>
      <c r="K29" s="38"/>
      <c r="L29" s="38">
        <f t="shared" si="1"/>
        <v>0</v>
      </c>
      <c r="M29" s="51">
        <f t="shared" si="3"/>
        <v>0</v>
      </c>
      <c r="N29" s="51">
        <v>0</v>
      </c>
      <c r="O29" s="51">
        <v>0</v>
      </c>
      <c r="P29" s="50">
        <v>0</v>
      </c>
      <c r="Q29" s="50">
        <v>0</v>
      </c>
      <c r="R29" s="50">
        <v>0</v>
      </c>
      <c r="S29" s="83"/>
      <c r="T29" s="50">
        <f t="shared" si="5"/>
        <v>0</v>
      </c>
      <c r="U29" s="50">
        <f t="shared" si="6"/>
        <v>0</v>
      </c>
      <c r="V29" s="50">
        <f t="shared" si="2"/>
        <v>0</v>
      </c>
      <c r="W29" s="86"/>
      <c r="X29" s="86"/>
      <c r="Y29" s="93"/>
      <c r="Z29" s="93">
        <f t="shared" si="4"/>
        <v>0</v>
      </c>
      <c r="AA29" s="93"/>
      <c r="AB29" s="93"/>
      <c r="AC29" s="113"/>
      <c r="AD29" s="113">
        <f>AB29-W29+X29</f>
        <v>0</v>
      </c>
      <c r="AE29" s="113">
        <f t="shared" si="7"/>
        <v>0</v>
      </c>
    </row>
    <row r="30" spans="1:31" ht="12.75">
      <c r="A30" s="78" t="s">
        <v>7</v>
      </c>
      <c r="B30" s="80"/>
      <c r="C30" s="77" t="s">
        <v>190</v>
      </c>
      <c r="D30" s="79">
        <v>220000000</v>
      </c>
      <c r="E30" s="39">
        <v>230043700</v>
      </c>
      <c r="F30" s="39">
        <v>215337070</v>
      </c>
      <c r="G30" s="39">
        <f>140113160+200000</f>
        <v>140313160</v>
      </c>
      <c r="H30" s="38">
        <v>-200000</v>
      </c>
      <c r="I30" s="39">
        <f t="shared" si="0"/>
        <v>140113160</v>
      </c>
      <c r="J30" s="38">
        <v>-6994000</v>
      </c>
      <c r="K30" s="38"/>
      <c r="L30" s="38">
        <f t="shared" si="1"/>
        <v>-6994000</v>
      </c>
      <c r="M30" s="51">
        <f t="shared" si="3"/>
        <v>133119160</v>
      </c>
      <c r="N30" s="51">
        <v>135019170</v>
      </c>
      <c r="O30" s="51">
        <v>135019170</v>
      </c>
      <c r="P30" s="50">
        <v>135019170</v>
      </c>
      <c r="Q30" s="50">
        <v>133119160</v>
      </c>
      <c r="R30" s="50">
        <v>145673366</v>
      </c>
      <c r="S30" s="83">
        <v>0.08618</v>
      </c>
      <c r="T30" s="50">
        <f t="shared" si="5"/>
        <v>-12554130.681880001</v>
      </c>
      <c r="U30" s="50">
        <f t="shared" si="6"/>
        <v>133119235.31812</v>
      </c>
      <c r="V30" s="50">
        <f t="shared" si="2"/>
        <v>75.31812000274658</v>
      </c>
      <c r="W30" s="86">
        <v>133119160</v>
      </c>
      <c r="X30" s="86"/>
      <c r="Y30" s="93">
        <v>213119160</v>
      </c>
      <c r="Z30" s="93">
        <f t="shared" si="4"/>
        <v>80000000</v>
      </c>
      <c r="AA30" s="93">
        <v>213119160</v>
      </c>
      <c r="AB30" s="93">
        <v>213119160</v>
      </c>
      <c r="AC30" s="113"/>
      <c r="AD30" s="113">
        <f>AB30-SUM(W30:X30)</f>
        <v>80000000</v>
      </c>
      <c r="AE30" s="113"/>
    </row>
    <row r="31" spans="1:31" ht="12.75">
      <c r="A31" s="78" t="s">
        <v>52</v>
      </c>
      <c r="B31" s="80"/>
      <c r="C31" s="77" t="s">
        <v>182</v>
      </c>
      <c r="D31" s="79">
        <v>2974554</v>
      </c>
      <c r="E31" s="39">
        <v>2974554</v>
      </c>
      <c r="F31" s="39">
        <v>1572442</v>
      </c>
      <c r="G31" s="39">
        <v>1373226</v>
      </c>
      <c r="H31" s="39"/>
      <c r="I31" s="39">
        <f t="shared" si="0"/>
        <v>1373226</v>
      </c>
      <c r="J31" s="38">
        <v>-184143</v>
      </c>
      <c r="K31" s="38"/>
      <c r="L31" s="38">
        <f t="shared" si="1"/>
        <v>-184143</v>
      </c>
      <c r="M31" s="51">
        <f t="shared" si="3"/>
        <v>1189083</v>
      </c>
      <c r="N31" s="51">
        <v>1189083</v>
      </c>
      <c r="O31" s="51">
        <v>1072134</v>
      </c>
      <c r="P31" s="51">
        <v>1072134</v>
      </c>
      <c r="Q31" s="50">
        <v>989083</v>
      </c>
      <c r="R31" s="50">
        <v>1072134</v>
      </c>
      <c r="S31" s="83">
        <v>0.1241</v>
      </c>
      <c r="T31" s="50">
        <f t="shared" si="5"/>
        <v>-133051.8294</v>
      </c>
      <c r="U31" s="50">
        <f t="shared" si="6"/>
        <v>939082.1706000001</v>
      </c>
      <c r="V31" s="50">
        <f t="shared" si="2"/>
        <v>-250000.82939999993</v>
      </c>
      <c r="W31" s="86">
        <v>939083</v>
      </c>
      <c r="X31" s="86"/>
      <c r="Y31" s="93">
        <v>942704</v>
      </c>
      <c r="Z31" s="93">
        <f t="shared" si="4"/>
        <v>3621</v>
      </c>
      <c r="AA31" s="93">
        <v>939083</v>
      </c>
      <c r="AB31" s="93">
        <v>939083</v>
      </c>
      <c r="AC31" s="113"/>
      <c r="AD31" s="113"/>
      <c r="AE31" s="113">
        <f t="shared" si="7"/>
        <v>-3621</v>
      </c>
    </row>
    <row r="32" spans="1:31" ht="12.75">
      <c r="A32" s="78" t="s">
        <v>134</v>
      </c>
      <c r="B32" s="80"/>
      <c r="C32" s="77" t="s">
        <v>135</v>
      </c>
      <c r="D32" s="79"/>
      <c r="E32" s="39"/>
      <c r="F32" s="39"/>
      <c r="G32" s="39"/>
      <c r="H32" s="39"/>
      <c r="I32" s="39"/>
      <c r="J32" s="38"/>
      <c r="K32" s="38"/>
      <c r="L32" s="38"/>
      <c r="M32" s="51">
        <v>0</v>
      </c>
      <c r="N32" s="51">
        <v>0</v>
      </c>
      <c r="O32" s="51">
        <v>1700000</v>
      </c>
      <c r="P32" s="51">
        <v>1700000</v>
      </c>
      <c r="Q32" s="50">
        <v>1700000</v>
      </c>
      <c r="R32" s="50">
        <v>1700000</v>
      </c>
      <c r="S32" s="83">
        <v>0.23529</v>
      </c>
      <c r="T32" s="50">
        <f t="shared" si="5"/>
        <v>-399993</v>
      </c>
      <c r="U32" s="50">
        <f t="shared" si="6"/>
        <v>1300007</v>
      </c>
      <c r="V32" s="50">
        <f t="shared" si="2"/>
        <v>1300007</v>
      </c>
      <c r="W32" s="86">
        <v>1300000</v>
      </c>
      <c r="X32" s="86"/>
      <c r="Y32" s="93">
        <v>0</v>
      </c>
      <c r="Z32" s="93">
        <f t="shared" si="4"/>
        <v>-1300000</v>
      </c>
      <c r="AA32" s="93">
        <v>1300000</v>
      </c>
      <c r="AB32" s="93">
        <v>1300000</v>
      </c>
      <c r="AC32" s="113"/>
      <c r="AD32" s="113"/>
      <c r="AE32" s="113">
        <f t="shared" si="7"/>
        <v>1300000</v>
      </c>
    </row>
    <row r="33" spans="1:31" ht="12.75" hidden="1">
      <c r="A33" s="78" t="s">
        <v>68</v>
      </c>
      <c r="B33" s="80"/>
      <c r="C33" s="77" t="s">
        <v>69</v>
      </c>
      <c r="D33" s="79"/>
      <c r="E33" s="39">
        <v>400000</v>
      </c>
      <c r="F33" s="39">
        <v>0</v>
      </c>
      <c r="G33" s="39">
        <v>0</v>
      </c>
      <c r="H33" s="39"/>
      <c r="I33" s="39">
        <f t="shared" si="0"/>
        <v>0</v>
      </c>
      <c r="J33" s="81"/>
      <c r="K33" s="38"/>
      <c r="L33" s="38">
        <f t="shared" si="1"/>
        <v>0</v>
      </c>
      <c r="M33" s="51">
        <f t="shared" si="3"/>
        <v>0</v>
      </c>
      <c r="N33" s="51">
        <v>0</v>
      </c>
      <c r="O33" s="51">
        <v>0</v>
      </c>
      <c r="P33" s="51">
        <v>0</v>
      </c>
      <c r="Q33" s="50"/>
      <c r="R33" s="50">
        <v>0</v>
      </c>
      <c r="S33" s="83"/>
      <c r="T33" s="50">
        <f t="shared" si="5"/>
        <v>0</v>
      </c>
      <c r="U33" s="50">
        <f t="shared" si="6"/>
        <v>0</v>
      </c>
      <c r="V33" s="50">
        <f t="shared" si="2"/>
        <v>0</v>
      </c>
      <c r="W33" s="86"/>
      <c r="X33" s="86"/>
      <c r="Y33" s="93"/>
      <c r="Z33" s="93">
        <f t="shared" si="4"/>
        <v>0</v>
      </c>
      <c r="AA33" s="93"/>
      <c r="AB33" s="93"/>
      <c r="AC33" s="113"/>
      <c r="AD33" s="113">
        <f>AB33-W33+X33</f>
        <v>0</v>
      </c>
      <c r="AE33" s="113">
        <f t="shared" si="7"/>
        <v>0</v>
      </c>
    </row>
    <row r="34" spans="1:31" ht="12.75">
      <c r="A34" s="77" t="s">
        <v>8</v>
      </c>
      <c r="B34" s="77"/>
      <c r="C34" s="77" t="s">
        <v>80</v>
      </c>
      <c r="D34" s="79">
        <v>73790525</v>
      </c>
      <c r="E34" s="39">
        <v>79751579</v>
      </c>
      <c r="F34" s="39">
        <v>76536610</v>
      </c>
      <c r="G34" s="39">
        <v>79751579</v>
      </c>
      <c r="H34" s="39"/>
      <c r="I34" s="39">
        <f t="shared" si="0"/>
        <v>79751579</v>
      </c>
      <c r="J34" s="38">
        <v>-5174307</v>
      </c>
      <c r="K34" s="38"/>
      <c r="L34" s="38">
        <f t="shared" si="1"/>
        <v>-5174307</v>
      </c>
      <c r="M34" s="51">
        <f t="shared" si="3"/>
        <v>74577272</v>
      </c>
      <c r="N34" s="51">
        <v>74577272</v>
      </c>
      <c r="O34" s="51">
        <v>74082992</v>
      </c>
      <c r="P34" s="50">
        <v>71554914</v>
      </c>
      <c r="Q34" s="50">
        <v>71554914</v>
      </c>
      <c r="R34" s="50">
        <v>71554914</v>
      </c>
      <c r="S34" s="85">
        <v>0</v>
      </c>
      <c r="T34" s="50">
        <f t="shared" si="5"/>
        <v>0</v>
      </c>
      <c r="U34" s="50">
        <f t="shared" si="6"/>
        <v>71554914</v>
      </c>
      <c r="V34" s="50">
        <f t="shared" si="2"/>
        <v>-3022358</v>
      </c>
      <c r="W34" s="86">
        <v>71554914</v>
      </c>
      <c r="X34" s="86"/>
      <c r="Y34" s="93">
        <v>71554914</v>
      </c>
      <c r="Z34" s="93">
        <f t="shared" si="4"/>
        <v>0</v>
      </c>
      <c r="AA34" s="93">
        <v>73215427</v>
      </c>
      <c r="AB34" s="93">
        <v>73215427</v>
      </c>
      <c r="AC34" s="113"/>
      <c r="AD34" s="113">
        <f>AB34-SUM(W34:X34)</f>
        <v>1660513</v>
      </c>
      <c r="AE34" s="113">
        <f t="shared" si="7"/>
        <v>1660513</v>
      </c>
    </row>
    <row r="35" spans="1:31" ht="12.75">
      <c r="A35" s="78" t="s">
        <v>29</v>
      </c>
      <c r="B35" s="80"/>
      <c r="C35" s="77" t="s">
        <v>46</v>
      </c>
      <c r="D35" s="79">
        <v>5515000</v>
      </c>
      <c r="E35" s="39">
        <v>5448093</v>
      </c>
      <c r="F35" s="39">
        <v>5239173</v>
      </c>
      <c r="G35" s="39">
        <v>657526</v>
      </c>
      <c r="H35" s="38"/>
      <c r="I35" s="39">
        <f t="shared" si="0"/>
        <v>657526</v>
      </c>
      <c r="J35" s="38">
        <v>-68362</v>
      </c>
      <c r="K35" s="38"/>
      <c r="L35" s="38">
        <f t="shared" si="1"/>
        <v>-68362</v>
      </c>
      <c r="M35" s="51">
        <f t="shared" si="3"/>
        <v>589164</v>
      </c>
      <c r="N35" s="51">
        <v>925806</v>
      </c>
      <c r="O35" s="51">
        <v>894719</v>
      </c>
      <c r="P35" s="51">
        <v>894719</v>
      </c>
      <c r="Q35" s="50">
        <v>813352</v>
      </c>
      <c r="R35" s="50">
        <v>894550</v>
      </c>
      <c r="S35" s="85">
        <v>0</v>
      </c>
      <c r="T35" s="50">
        <f t="shared" si="5"/>
        <v>0</v>
      </c>
      <c r="U35" s="50">
        <f t="shared" si="6"/>
        <v>894550</v>
      </c>
      <c r="V35" s="50">
        <f t="shared" si="2"/>
        <v>305386</v>
      </c>
      <c r="W35" s="86">
        <v>894550</v>
      </c>
      <c r="X35" s="86"/>
      <c r="Y35" s="93">
        <v>894550</v>
      </c>
      <c r="Z35" s="93">
        <f t="shared" si="4"/>
        <v>0</v>
      </c>
      <c r="AA35" s="93">
        <v>861405</v>
      </c>
      <c r="AB35" s="93">
        <v>861405</v>
      </c>
      <c r="AC35" s="113"/>
      <c r="AD35" s="113">
        <f>AB35-SUM(W35:X35)</f>
        <v>-33145</v>
      </c>
      <c r="AE35" s="113">
        <f t="shared" si="7"/>
        <v>-33145</v>
      </c>
    </row>
    <row r="36" spans="1:31" ht="12.75">
      <c r="A36" s="78" t="s">
        <v>9</v>
      </c>
      <c r="B36" s="80"/>
      <c r="C36" s="77" t="s">
        <v>36</v>
      </c>
      <c r="D36" s="79">
        <v>27749039</v>
      </c>
      <c r="E36" s="39">
        <v>29310695</v>
      </c>
      <c r="F36" s="39">
        <v>28124478</v>
      </c>
      <c r="G36" s="39">
        <v>25290411</v>
      </c>
      <c r="H36" s="38"/>
      <c r="I36" s="39">
        <f t="shared" si="0"/>
        <v>25290411</v>
      </c>
      <c r="J36" s="38">
        <v>-22557</v>
      </c>
      <c r="K36" s="38"/>
      <c r="L36" s="38">
        <f t="shared" si="1"/>
        <v>-22557</v>
      </c>
      <c r="M36" s="51">
        <f t="shared" si="3"/>
        <v>25267854</v>
      </c>
      <c r="N36" s="51">
        <v>25267854</v>
      </c>
      <c r="O36" s="51">
        <v>25162278</v>
      </c>
      <c r="P36" s="51">
        <v>25162278</v>
      </c>
      <c r="Q36" s="50">
        <v>24862278</v>
      </c>
      <c r="R36" s="50">
        <v>25162278</v>
      </c>
      <c r="S36" s="83">
        <v>0.03179</v>
      </c>
      <c r="T36" s="50">
        <f t="shared" si="5"/>
        <v>-799908.81762</v>
      </c>
      <c r="U36" s="50">
        <f t="shared" si="6"/>
        <v>24362369.18238</v>
      </c>
      <c r="V36" s="50">
        <f t="shared" si="2"/>
        <v>-905484.8176200017</v>
      </c>
      <c r="W36" s="86">
        <v>24362278</v>
      </c>
      <c r="X36" s="86"/>
      <c r="Y36" s="93">
        <v>24362278</v>
      </c>
      <c r="Z36" s="93">
        <f t="shared" si="4"/>
        <v>0</v>
      </c>
      <c r="AA36" s="93">
        <v>24362278</v>
      </c>
      <c r="AB36" s="93">
        <v>24362278</v>
      </c>
      <c r="AC36" s="113"/>
      <c r="AD36" s="113"/>
      <c r="AE36" s="113"/>
    </row>
    <row r="37" spans="1:31" ht="12.75">
      <c r="A37" s="78" t="s">
        <v>10</v>
      </c>
      <c r="B37" s="80"/>
      <c r="C37" s="77" t="s">
        <v>191</v>
      </c>
      <c r="D37" s="79">
        <v>13215863</v>
      </c>
      <c r="E37" s="39">
        <v>13391393</v>
      </c>
      <c r="F37" s="39">
        <v>12562938</v>
      </c>
      <c r="G37" s="39">
        <v>9294804</v>
      </c>
      <c r="H37" s="38"/>
      <c r="I37" s="39">
        <f t="shared" si="0"/>
        <v>9294804</v>
      </c>
      <c r="J37" s="38"/>
      <c r="K37" s="38"/>
      <c r="L37" s="38">
        <f t="shared" si="1"/>
        <v>0</v>
      </c>
      <c r="M37" s="51">
        <f t="shared" si="3"/>
        <v>9294804</v>
      </c>
      <c r="N37" s="51">
        <v>9294804</v>
      </c>
      <c r="O37" s="51">
        <v>9294804</v>
      </c>
      <c r="P37" s="51">
        <v>9294804</v>
      </c>
      <c r="Q37" s="50">
        <v>9294804</v>
      </c>
      <c r="R37" s="50">
        <v>9294804</v>
      </c>
      <c r="S37" s="83">
        <v>0.02152</v>
      </c>
      <c r="T37" s="50">
        <f t="shared" si="5"/>
        <v>-200024.18208</v>
      </c>
      <c r="U37" s="50">
        <f t="shared" si="6"/>
        <v>9094779.81792</v>
      </c>
      <c r="V37" s="50">
        <f t="shared" si="2"/>
        <v>-200024.18208000064</v>
      </c>
      <c r="W37" s="86">
        <v>9094804</v>
      </c>
      <c r="X37" s="86"/>
      <c r="Y37" s="93">
        <v>9655545</v>
      </c>
      <c r="Z37" s="93">
        <f t="shared" si="4"/>
        <v>560741</v>
      </c>
      <c r="AA37" s="93">
        <v>9094805</v>
      </c>
      <c r="AB37" s="93">
        <v>9575175</v>
      </c>
      <c r="AC37" s="113">
        <f aca="true" t="shared" si="8" ref="AC37:AC54">AB37-AA37</f>
        <v>480370</v>
      </c>
      <c r="AD37" s="113">
        <f>AB37-W37+X37</f>
        <v>480371</v>
      </c>
      <c r="AE37" s="113">
        <f t="shared" si="7"/>
        <v>-80370</v>
      </c>
    </row>
    <row r="38" spans="1:31" ht="12.75">
      <c r="A38" s="78" t="s">
        <v>43</v>
      </c>
      <c r="B38" s="80"/>
      <c r="C38" s="77" t="s">
        <v>60</v>
      </c>
      <c r="D38" s="79">
        <v>9100434</v>
      </c>
      <c r="E38" s="39">
        <v>9175041</v>
      </c>
      <c r="F38" s="39">
        <v>7723259</v>
      </c>
      <c r="G38" s="39">
        <v>6900841</v>
      </c>
      <c r="H38" s="38"/>
      <c r="I38" s="39">
        <f t="shared" si="0"/>
        <v>6900841</v>
      </c>
      <c r="J38" s="38">
        <v>-26365</v>
      </c>
      <c r="K38" s="38"/>
      <c r="L38" s="38">
        <f t="shared" si="1"/>
        <v>-26365</v>
      </c>
      <c r="M38" s="51">
        <f t="shared" si="3"/>
        <v>6874476</v>
      </c>
      <c r="N38" s="51">
        <v>6900841</v>
      </c>
      <c r="O38" s="51">
        <v>6740746</v>
      </c>
      <c r="P38" s="51">
        <v>6740746</v>
      </c>
      <c r="Q38" s="50">
        <v>6874476</v>
      </c>
      <c r="R38" s="50">
        <v>6874476</v>
      </c>
      <c r="S38" s="83">
        <v>0.01945</v>
      </c>
      <c r="T38" s="50">
        <f t="shared" si="5"/>
        <v>-133708.5582</v>
      </c>
      <c r="U38" s="50">
        <f t="shared" si="6"/>
        <v>6740767.4418</v>
      </c>
      <c r="V38" s="50">
        <f t="shared" si="2"/>
        <v>-133708.55819999985</v>
      </c>
      <c r="W38" s="86">
        <v>6740746</v>
      </c>
      <c r="X38" s="86"/>
      <c r="Y38" s="93">
        <v>7692193</v>
      </c>
      <c r="Z38" s="93">
        <f t="shared" si="4"/>
        <v>951447</v>
      </c>
      <c r="AA38" s="93">
        <v>6740746</v>
      </c>
      <c r="AB38" s="93">
        <v>7692193</v>
      </c>
      <c r="AC38" s="113">
        <f t="shared" si="8"/>
        <v>951447</v>
      </c>
      <c r="AD38" s="113">
        <f>AB38-W38+X38</f>
        <v>951447</v>
      </c>
      <c r="AE38" s="113"/>
    </row>
    <row r="39" spans="1:31" ht="12.75" hidden="1">
      <c r="A39" s="78" t="s">
        <v>53</v>
      </c>
      <c r="B39" s="80"/>
      <c r="C39" s="77" t="s">
        <v>74</v>
      </c>
      <c r="D39" s="79">
        <v>1000000</v>
      </c>
      <c r="E39" s="39">
        <v>1000000</v>
      </c>
      <c r="F39" s="39">
        <v>974995</v>
      </c>
      <c r="G39" s="39">
        <v>0</v>
      </c>
      <c r="H39" s="38"/>
      <c r="I39" s="39">
        <f t="shared" si="0"/>
        <v>0</v>
      </c>
      <c r="J39" s="81"/>
      <c r="K39" s="38"/>
      <c r="L39" s="38">
        <f t="shared" si="1"/>
        <v>0</v>
      </c>
      <c r="M39" s="51">
        <f t="shared" si="3"/>
        <v>0</v>
      </c>
      <c r="N39" s="51">
        <v>0</v>
      </c>
      <c r="O39" s="51">
        <v>0</v>
      </c>
      <c r="P39" s="51">
        <v>0</v>
      </c>
      <c r="Q39" s="50">
        <v>0</v>
      </c>
      <c r="R39" s="50">
        <v>0</v>
      </c>
      <c r="S39" s="83"/>
      <c r="T39" s="50">
        <f t="shared" si="5"/>
        <v>0</v>
      </c>
      <c r="U39" s="50">
        <f t="shared" si="6"/>
        <v>0</v>
      </c>
      <c r="V39" s="50">
        <f t="shared" si="2"/>
        <v>0</v>
      </c>
      <c r="W39" s="86"/>
      <c r="X39" s="86"/>
      <c r="Y39" s="93"/>
      <c r="Z39" s="93">
        <f t="shared" si="4"/>
        <v>0</v>
      </c>
      <c r="AA39" s="93"/>
      <c r="AB39" s="93"/>
      <c r="AC39" s="113">
        <f t="shared" si="8"/>
        <v>0</v>
      </c>
      <c r="AD39" s="113">
        <f>AB39-W39+X39</f>
        <v>0</v>
      </c>
      <c r="AE39" s="113">
        <f t="shared" si="7"/>
        <v>0</v>
      </c>
    </row>
    <row r="40" spans="1:31" ht="12.75">
      <c r="A40" s="78" t="s">
        <v>49</v>
      </c>
      <c r="B40" s="80"/>
      <c r="C40" s="77" t="s">
        <v>61</v>
      </c>
      <c r="D40" s="79">
        <v>13000000</v>
      </c>
      <c r="E40" s="39">
        <v>17500000</v>
      </c>
      <c r="F40" s="39">
        <v>17413294</v>
      </c>
      <c r="G40" s="39">
        <v>15672375</v>
      </c>
      <c r="H40" s="38"/>
      <c r="I40" s="39">
        <f t="shared" si="0"/>
        <v>15672375</v>
      </c>
      <c r="J40" s="38"/>
      <c r="K40" s="38"/>
      <c r="L40" s="38">
        <f t="shared" si="1"/>
        <v>0</v>
      </c>
      <c r="M40" s="51">
        <f t="shared" si="3"/>
        <v>15672375</v>
      </c>
      <c r="N40" s="51">
        <v>15672375</v>
      </c>
      <c r="O40" s="51">
        <v>14918030</v>
      </c>
      <c r="P40" s="51">
        <v>14918030</v>
      </c>
      <c r="Q40" s="50">
        <v>15672374</v>
      </c>
      <c r="R40" s="50">
        <v>15485202</v>
      </c>
      <c r="S40" s="83">
        <v>0.1012</v>
      </c>
      <c r="T40" s="50">
        <f t="shared" si="5"/>
        <v>-1567102.4424</v>
      </c>
      <c r="U40" s="50">
        <f t="shared" si="6"/>
        <v>13918099.557599999</v>
      </c>
      <c r="V40" s="50">
        <f t="shared" si="2"/>
        <v>-1754275.442400001</v>
      </c>
      <c r="W40" s="86">
        <v>13918030</v>
      </c>
      <c r="X40" s="86"/>
      <c r="Y40" s="93">
        <v>13918030</v>
      </c>
      <c r="Z40" s="93">
        <f t="shared" si="4"/>
        <v>0</v>
      </c>
      <c r="AA40" s="93">
        <v>13918030</v>
      </c>
      <c r="AB40" s="93">
        <v>13918030</v>
      </c>
      <c r="AC40" s="113"/>
      <c r="AD40" s="113"/>
      <c r="AE40" s="113"/>
    </row>
    <row r="41" spans="1:31" ht="12.75">
      <c r="A41" s="78" t="s">
        <v>56</v>
      </c>
      <c r="B41" s="80"/>
      <c r="C41" s="77" t="s">
        <v>57</v>
      </c>
      <c r="D41" s="79">
        <v>1575000</v>
      </c>
      <c r="E41" s="39">
        <v>1575000</v>
      </c>
      <c r="F41" s="39">
        <v>1306000</v>
      </c>
      <c r="G41" s="39">
        <v>721000</v>
      </c>
      <c r="H41" s="38"/>
      <c r="I41" s="39">
        <f t="shared" si="0"/>
        <v>721000</v>
      </c>
      <c r="J41" s="38"/>
      <c r="K41" s="38"/>
      <c r="L41" s="38">
        <f t="shared" si="1"/>
        <v>0</v>
      </c>
      <c r="M41" s="51">
        <f t="shared" si="3"/>
        <v>721000</v>
      </c>
      <c r="N41" s="51">
        <v>721000</v>
      </c>
      <c r="O41" s="51">
        <v>721000</v>
      </c>
      <c r="P41" s="51">
        <v>721000</v>
      </c>
      <c r="Q41" s="50">
        <v>500000</v>
      </c>
      <c r="R41" s="50">
        <v>721000</v>
      </c>
      <c r="S41" s="83">
        <v>0.44521</v>
      </c>
      <c r="T41" s="50">
        <f t="shared" si="5"/>
        <v>-320996.41</v>
      </c>
      <c r="U41" s="50">
        <f t="shared" si="6"/>
        <v>400003.59</v>
      </c>
      <c r="V41" s="50">
        <f t="shared" si="2"/>
        <v>-320996.41</v>
      </c>
      <c r="W41" s="86">
        <v>400000</v>
      </c>
      <c r="X41" s="86"/>
      <c r="Y41" s="93">
        <v>400000</v>
      </c>
      <c r="Z41" s="93">
        <f t="shared" si="4"/>
        <v>0</v>
      </c>
      <c r="AA41" s="93">
        <v>400000</v>
      </c>
      <c r="AB41" s="93">
        <v>400000</v>
      </c>
      <c r="AC41" s="113"/>
      <c r="AD41" s="113"/>
      <c r="AE41" s="113"/>
    </row>
    <row r="42" spans="1:31" ht="12.75">
      <c r="A42" s="78" t="s">
        <v>161</v>
      </c>
      <c r="B42" s="80"/>
      <c r="C42" s="77" t="s">
        <v>179</v>
      </c>
      <c r="D42" s="79"/>
      <c r="E42" s="39"/>
      <c r="F42" s="39"/>
      <c r="G42" s="39"/>
      <c r="H42" s="38"/>
      <c r="I42" s="39"/>
      <c r="J42" s="38"/>
      <c r="K42" s="38"/>
      <c r="L42" s="38"/>
      <c r="M42" s="51"/>
      <c r="N42" s="51"/>
      <c r="O42" s="51"/>
      <c r="P42" s="51"/>
      <c r="Q42" s="50"/>
      <c r="R42" s="50"/>
      <c r="S42" s="83"/>
      <c r="T42" s="50"/>
      <c r="U42" s="50"/>
      <c r="V42" s="50"/>
      <c r="W42" s="86"/>
      <c r="X42" s="86"/>
      <c r="Y42" s="93">
        <v>1367409</v>
      </c>
      <c r="Z42" s="93">
        <f t="shared" si="4"/>
        <v>1367409</v>
      </c>
      <c r="AA42" s="93">
        <v>1265038</v>
      </c>
      <c r="AB42" s="93">
        <v>1367409</v>
      </c>
      <c r="AC42" s="113">
        <f t="shared" si="8"/>
        <v>102371</v>
      </c>
      <c r="AD42" s="113">
        <f>AB42-W42+X42</f>
        <v>1367409</v>
      </c>
      <c r="AE42" s="113"/>
    </row>
    <row r="43" spans="1:31" ht="12.75">
      <c r="A43" s="78" t="s">
        <v>30</v>
      </c>
      <c r="B43" s="80"/>
      <c r="C43" s="77" t="s">
        <v>180</v>
      </c>
      <c r="D43" s="79">
        <v>1820065</v>
      </c>
      <c r="E43" s="39">
        <v>2032758</v>
      </c>
      <c r="F43" s="39">
        <v>1860686</v>
      </c>
      <c r="G43" s="39">
        <f>1546270+50000</f>
        <v>1596270</v>
      </c>
      <c r="H43" s="38">
        <v>-50000</v>
      </c>
      <c r="I43" s="39">
        <f t="shared" si="0"/>
        <v>1546270</v>
      </c>
      <c r="J43" s="38">
        <v>-26927</v>
      </c>
      <c r="K43" s="38"/>
      <c r="L43" s="38">
        <f t="shared" si="1"/>
        <v>-26927</v>
      </c>
      <c r="M43" s="51">
        <f t="shared" si="3"/>
        <v>1519343</v>
      </c>
      <c r="N43" s="51">
        <v>1519343</v>
      </c>
      <c r="O43" s="51">
        <v>1488306</v>
      </c>
      <c r="P43" s="51">
        <v>1488306</v>
      </c>
      <c r="Q43" s="50">
        <v>1367409</v>
      </c>
      <c r="R43" s="50">
        <v>1488306</v>
      </c>
      <c r="S43" s="83">
        <v>0.08123</v>
      </c>
      <c r="T43" s="50">
        <f t="shared" si="5"/>
        <v>-120895.09637999999</v>
      </c>
      <c r="U43" s="50">
        <f t="shared" si="6"/>
        <v>1367410.90362</v>
      </c>
      <c r="V43" s="50">
        <f aca="true" t="shared" si="9" ref="V43:V52">U43-M43</f>
        <v>-151932.09638</v>
      </c>
      <c r="W43" s="86">
        <v>1367409</v>
      </c>
      <c r="X43" s="86"/>
      <c r="Y43" s="93">
        <v>0</v>
      </c>
      <c r="Z43" s="93">
        <f t="shared" si="4"/>
        <v>-1367409</v>
      </c>
      <c r="AA43" s="93"/>
      <c r="AB43" s="93"/>
      <c r="AC43" s="113"/>
      <c r="AD43" s="113">
        <f>AB43-W43+X43</f>
        <v>-1367409</v>
      </c>
      <c r="AE43" s="113"/>
    </row>
    <row r="44" spans="1:31" ht="12.75" hidden="1">
      <c r="A44" s="74" t="s">
        <v>58</v>
      </c>
      <c r="B44" s="75"/>
      <c r="C44" s="82" t="s">
        <v>59</v>
      </c>
      <c r="D44" s="76">
        <v>475000</v>
      </c>
      <c r="E44" s="40">
        <v>550000</v>
      </c>
      <c r="F44" s="40">
        <v>472150</v>
      </c>
      <c r="G44" s="40">
        <v>0</v>
      </c>
      <c r="H44" s="41"/>
      <c r="I44" s="40">
        <f t="shared" si="0"/>
        <v>0</v>
      </c>
      <c r="J44" s="81"/>
      <c r="K44" s="38"/>
      <c r="L44" s="38">
        <f t="shared" si="1"/>
        <v>0</v>
      </c>
      <c r="M44" s="50">
        <f t="shared" si="3"/>
        <v>0</v>
      </c>
      <c r="N44" s="50">
        <v>0</v>
      </c>
      <c r="O44" s="50">
        <v>0</v>
      </c>
      <c r="P44" s="50">
        <v>0</v>
      </c>
      <c r="Q44" s="50"/>
      <c r="R44" s="50">
        <v>0</v>
      </c>
      <c r="S44" s="83"/>
      <c r="T44" s="50">
        <f t="shared" si="5"/>
        <v>0</v>
      </c>
      <c r="U44" s="50">
        <f t="shared" si="6"/>
        <v>0</v>
      </c>
      <c r="V44" s="50">
        <f t="shared" si="9"/>
        <v>0</v>
      </c>
      <c r="W44" s="86"/>
      <c r="X44" s="86"/>
      <c r="Y44" s="93"/>
      <c r="Z44" s="93">
        <f t="shared" si="4"/>
        <v>0</v>
      </c>
      <c r="AA44" s="93"/>
      <c r="AB44" s="93"/>
      <c r="AC44" s="113"/>
      <c r="AD44" s="113">
        <f>AB44-W44+X44</f>
        <v>0</v>
      </c>
      <c r="AE44" s="113"/>
    </row>
    <row r="45" spans="1:31" ht="12.75">
      <c r="A45" s="78" t="s">
        <v>54</v>
      </c>
      <c r="B45" s="80"/>
      <c r="C45" s="77" t="s">
        <v>55</v>
      </c>
      <c r="D45" s="79">
        <v>2000000</v>
      </c>
      <c r="E45" s="39">
        <v>5550000</v>
      </c>
      <c r="F45" s="39">
        <v>5302539</v>
      </c>
      <c r="G45" s="39">
        <v>2000000</v>
      </c>
      <c r="H45" s="38"/>
      <c r="I45" s="39">
        <f t="shared" si="0"/>
        <v>2000000</v>
      </c>
      <c r="J45" s="38"/>
      <c r="K45" s="38"/>
      <c r="L45" s="38">
        <f t="shared" si="1"/>
        <v>0</v>
      </c>
      <c r="M45" s="51">
        <f t="shared" si="3"/>
        <v>2000000</v>
      </c>
      <c r="N45" s="51">
        <v>2000000</v>
      </c>
      <c r="O45" s="51">
        <v>2000000</v>
      </c>
      <c r="P45" s="51">
        <v>2000000</v>
      </c>
      <c r="Q45" s="50">
        <v>1500000</v>
      </c>
      <c r="R45" s="50">
        <v>2000000</v>
      </c>
      <c r="S45" s="85">
        <v>0.25</v>
      </c>
      <c r="T45" s="50">
        <f t="shared" si="5"/>
        <v>-500000</v>
      </c>
      <c r="U45" s="50">
        <f t="shared" si="6"/>
        <v>1500000</v>
      </c>
      <c r="V45" s="50">
        <f t="shared" si="9"/>
        <v>-500000</v>
      </c>
      <c r="W45" s="86">
        <v>1500000</v>
      </c>
      <c r="X45" s="86"/>
      <c r="Y45" s="93">
        <v>1500000</v>
      </c>
      <c r="Z45" s="93">
        <f t="shared" si="4"/>
        <v>0</v>
      </c>
      <c r="AA45" s="93">
        <v>1500000</v>
      </c>
      <c r="AB45" s="93">
        <v>1500000</v>
      </c>
      <c r="AC45" s="113"/>
      <c r="AD45" s="113"/>
      <c r="AE45" s="113"/>
    </row>
    <row r="46" spans="1:31" ht="12.75">
      <c r="A46" s="78" t="s">
        <v>26</v>
      </c>
      <c r="B46" s="80"/>
      <c r="C46" s="77" t="s">
        <v>27</v>
      </c>
      <c r="D46" s="79">
        <v>2025231</v>
      </c>
      <c r="E46" s="39">
        <v>2175231</v>
      </c>
      <c r="F46" s="39">
        <v>1700231</v>
      </c>
      <c r="G46" s="39">
        <v>1300000</v>
      </c>
      <c r="H46" s="38"/>
      <c r="I46" s="39">
        <f t="shared" si="0"/>
        <v>1300000</v>
      </c>
      <c r="J46" s="38"/>
      <c r="K46" s="38"/>
      <c r="L46" s="38">
        <f t="shared" si="1"/>
        <v>0</v>
      </c>
      <c r="M46" s="51">
        <f t="shared" si="3"/>
        <v>1300000</v>
      </c>
      <c r="N46" s="51">
        <v>1300000</v>
      </c>
      <c r="O46" s="51">
        <v>1300000</v>
      </c>
      <c r="P46" s="51">
        <v>1300000</v>
      </c>
      <c r="Q46" s="50">
        <v>0</v>
      </c>
      <c r="R46" s="50">
        <v>0</v>
      </c>
      <c r="S46" s="85">
        <v>0</v>
      </c>
      <c r="T46" s="50">
        <f t="shared" si="5"/>
        <v>0</v>
      </c>
      <c r="U46" s="50">
        <f t="shared" si="6"/>
        <v>0</v>
      </c>
      <c r="V46" s="50">
        <f t="shared" si="9"/>
        <v>-1300000</v>
      </c>
      <c r="W46" s="86">
        <v>0</v>
      </c>
      <c r="X46" s="86"/>
      <c r="Y46" s="93"/>
      <c r="Z46" s="93">
        <f t="shared" si="4"/>
        <v>0</v>
      </c>
      <c r="AA46" s="93"/>
      <c r="AB46" s="93"/>
      <c r="AC46" s="113"/>
      <c r="AD46" s="113"/>
      <c r="AE46" s="113"/>
    </row>
    <row r="47" spans="1:31" ht="12.75">
      <c r="A47" s="78" t="s">
        <v>39</v>
      </c>
      <c r="B47" s="80"/>
      <c r="C47" s="77" t="s">
        <v>62</v>
      </c>
      <c r="D47" s="79">
        <v>1195840</v>
      </c>
      <c r="E47" s="39">
        <v>1195840</v>
      </c>
      <c r="F47" s="39">
        <v>1180621</v>
      </c>
      <c r="G47" s="39">
        <v>200000</v>
      </c>
      <c r="H47" s="38"/>
      <c r="I47" s="39">
        <f t="shared" si="0"/>
        <v>200000</v>
      </c>
      <c r="J47" s="38">
        <v>-53860</v>
      </c>
      <c r="K47" s="38"/>
      <c r="L47" s="38">
        <f t="shared" si="1"/>
        <v>-53860</v>
      </c>
      <c r="M47" s="51">
        <f t="shared" si="3"/>
        <v>146140</v>
      </c>
      <c r="N47" s="51">
        <v>146140</v>
      </c>
      <c r="O47" s="51">
        <v>0</v>
      </c>
      <c r="P47" s="51">
        <v>200000</v>
      </c>
      <c r="Q47" s="50">
        <v>146140</v>
      </c>
      <c r="R47" s="50">
        <v>146140</v>
      </c>
      <c r="S47" s="85">
        <v>0</v>
      </c>
      <c r="T47" s="50">
        <f t="shared" si="5"/>
        <v>0</v>
      </c>
      <c r="U47" s="50">
        <f t="shared" si="6"/>
        <v>146140</v>
      </c>
      <c r="V47" s="50">
        <f t="shared" si="9"/>
        <v>0</v>
      </c>
      <c r="W47" s="86">
        <v>146140</v>
      </c>
      <c r="X47" s="86"/>
      <c r="Y47" s="93">
        <v>146140</v>
      </c>
      <c r="Z47" s="93">
        <f t="shared" si="4"/>
        <v>0</v>
      </c>
      <c r="AA47" s="93">
        <v>0</v>
      </c>
      <c r="AB47" s="93">
        <v>146140</v>
      </c>
      <c r="AC47" s="113">
        <f t="shared" si="8"/>
        <v>146140</v>
      </c>
      <c r="AD47" s="113"/>
      <c r="AE47" s="113"/>
    </row>
    <row r="48" spans="1:31" ht="12.75">
      <c r="A48" s="78" t="s">
        <v>12</v>
      </c>
      <c r="B48" s="80"/>
      <c r="C48" s="77" t="s">
        <v>13</v>
      </c>
      <c r="D48" s="79">
        <v>100000</v>
      </c>
      <c r="E48" s="39">
        <v>1</v>
      </c>
      <c r="F48" s="39">
        <v>1</v>
      </c>
      <c r="G48" s="39">
        <v>1</v>
      </c>
      <c r="H48" s="38"/>
      <c r="I48" s="39">
        <f t="shared" si="0"/>
        <v>1</v>
      </c>
      <c r="J48" s="38"/>
      <c r="K48" s="38"/>
      <c r="L48" s="38">
        <f t="shared" si="1"/>
        <v>0</v>
      </c>
      <c r="M48" s="51">
        <f t="shared" si="3"/>
        <v>1</v>
      </c>
      <c r="N48" s="51">
        <v>1</v>
      </c>
      <c r="O48" s="51">
        <v>1</v>
      </c>
      <c r="P48" s="51">
        <v>1</v>
      </c>
      <c r="Q48" s="50">
        <v>1</v>
      </c>
      <c r="R48" s="50">
        <v>1</v>
      </c>
      <c r="S48" s="85">
        <v>0</v>
      </c>
      <c r="T48" s="50">
        <f t="shared" si="5"/>
        <v>0</v>
      </c>
      <c r="U48" s="50">
        <f t="shared" si="6"/>
        <v>1</v>
      </c>
      <c r="V48" s="50">
        <f t="shared" si="9"/>
        <v>0</v>
      </c>
      <c r="W48" s="86">
        <v>1</v>
      </c>
      <c r="X48" s="86"/>
      <c r="Y48" s="93">
        <v>1</v>
      </c>
      <c r="Z48" s="93">
        <f t="shared" si="4"/>
        <v>0</v>
      </c>
      <c r="AA48" s="93">
        <v>1</v>
      </c>
      <c r="AB48" s="93">
        <v>1</v>
      </c>
      <c r="AC48" s="113"/>
      <c r="AD48" s="113"/>
      <c r="AE48" s="113"/>
    </row>
    <row r="49" spans="1:31" ht="12.75" hidden="1">
      <c r="A49" s="78" t="s">
        <v>38</v>
      </c>
      <c r="B49" s="80"/>
      <c r="C49" s="77" t="s">
        <v>41</v>
      </c>
      <c r="D49" s="79">
        <v>765000</v>
      </c>
      <c r="E49" s="39">
        <v>765000</v>
      </c>
      <c r="F49" s="39">
        <v>507749</v>
      </c>
      <c r="G49" s="39">
        <v>0</v>
      </c>
      <c r="H49" s="38"/>
      <c r="I49" s="39">
        <f t="shared" si="0"/>
        <v>0</v>
      </c>
      <c r="J49" s="81"/>
      <c r="K49" s="38"/>
      <c r="L49" s="38">
        <f t="shared" si="1"/>
        <v>0</v>
      </c>
      <c r="M49" s="51">
        <f t="shared" si="3"/>
        <v>0</v>
      </c>
      <c r="N49" s="51">
        <v>0</v>
      </c>
      <c r="O49" s="51">
        <v>0</v>
      </c>
      <c r="P49" s="51">
        <v>0</v>
      </c>
      <c r="Q49" s="50">
        <v>0</v>
      </c>
      <c r="R49" s="50">
        <v>0</v>
      </c>
      <c r="S49" s="83"/>
      <c r="T49" s="50">
        <f t="shared" si="5"/>
        <v>0</v>
      </c>
      <c r="U49" s="50">
        <f t="shared" si="6"/>
        <v>0</v>
      </c>
      <c r="V49" s="50">
        <f t="shared" si="9"/>
        <v>0</v>
      </c>
      <c r="W49" s="86"/>
      <c r="X49" s="86"/>
      <c r="Y49" s="93"/>
      <c r="Z49" s="93">
        <f t="shared" si="4"/>
        <v>0</v>
      </c>
      <c r="AA49" s="93"/>
      <c r="AB49" s="93"/>
      <c r="AC49" s="113">
        <f t="shared" si="8"/>
        <v>0</v>
      </c>
      <c r="AD49" s="113"/>
      <c r="AE49" s="113"/>
    </row>
    <row r="50" spans="1:31" ht="12.75">
      <c r="A50" s="78" t="s">
        <v>31</v>
      </c>
      <c r="B50" s="80"/>
      <c r="C50" s="77" t="s">
        <v>32</v>
      </c>
      <c r="D50" s="79">
        <v>2270500</v>
      </c>
      <c r="E50" s="39">
        <v>2770500</v>
      </c>
      <c r="F50" s="39">
        <v>1932063</v>
      </c>
      <c r="G50" s="39">
        <v>1500000</v>
      </c>
      <c r="H50" s="38"/>
      <c r="I50" s="39">
        <f t="shared" si="0"/>
        <v>1500000</v>
      </c>
      <c r="J50" s="38"/>
      <c r="K50" s="38"/>
      <c r="L50" s="38">
        <f t="shared" si="1"/>
        <v>0</v>
      </c>
      <c r="M50" s="51">
        <f t="shared" si="3"/>
        <v>1500000</v>
      </c>
      <c r="N50" s="51">
        <v>1500000</v>
      </c>
      <c r="O50" s="51">
        <v>1500000</v>
      </c>
      <c r="P50" s="51">
        <v>1500000</v>
      </c>
      <c r="Q50" s="50">
        <v>1600000</v>
      </c>
      <c r="R50" s="50">
        <v>1600000</v>
      </c>
      <c r="S50" s="83">
        <v>0.1875</v>
      </c>
      <c r="T50" s="50">
        <f t="shared" si="5"/>
        <v>-300000</v>
      </c>
      <c r="U50" s="50">
        <f t="shared" si="6"/>
        <v>1300000</v>
      </c>
      <c r="V50" s="50">
        <f t="shared" si="9"/>
        <v>-200000</v>
      </c>
      <c r="W50" s="86">
        <v>1300000</v>
      </c>
      <c r="X50" s="86"/>
      <c r="Y50" s="93">
        <v>1300000</v>
      </c>
      <c r="Z50" s="93">
        <f t="shared" si="4"/>
        <v>0</v>
      </c>
      <c r="AA50" s="93">
        <v>0</v>
      </c>
      <c r="AB50" s="93">
        <v>1300000</v>
      </c>
      <c r="AC50" s="113">
        <f t="shared" si="8"/>
        <v>1300000</v>
      </c>
      <c r="AD50" s="113"/>
      <c r="AE50" s="113"/>
    </row>
    <row r="51" spans="1:31" ht="12.75">
      <c r="A51" s="78" t="s">
        <v>14</v>
      </c>
      <c r="B51" s="80"/>
      <c r="C51" s="77" t="s">
        <v>67</v>
      </c>
      <c r="D51" s="79">
        <v>712000</v>
      </c>
      <c r="E51" s="39">
        <v>712000</v>
      </c>
      <c r="F51" s="39">
        <v>517320</v>
      </c>
      <c r="G51" s="39">
        <v>100000</v>
      </c>
      <c r="H51" s="38"/>
      <c r="I51" s="39">
        <f t="shared" si="0"/>
        <v>100000</v>
      </c>
      <c r="J51" s="38"/>
      <c r="K51" s="38"/>
      <c r="L51" s="38">
        <f t="shared" si="1"/>
        <v>0</v>
      </c>
      <c r="M51" s="51">
        <f t="shared" si="3"/>
        <v>100000</v>
      </c>
      <c r="N51" s="51">
        <v>100000</v>
      </c>
      <c r="O51" s="51">
        <v>100000</v>
      </c>
      <c r="P51" s="51">
        <v>100000</v>
      </c>
      <c r="Q51" s="50">
        <v>100000</v>
      </c>
      <c r="R51" s="50">
        <v>250000</v>
      </c>
      <c r="S51" s="85">
        <v>0.6</v>
      </c>
      <c r="T51" s="50">
        <f t="shared" si="5"/>
        <v>-150000</v>
      </c>
      <c r="U51" s="50">
        <f t="shared" si="6"/>
        <v>100000</v>
      </c>
      <c r="V51" s="50">
        <f t="shared" si="9"/>
        <v>0</v>
      </c>
      <c r="W51" s="86">
        <v>100000</v>
      </c>
      <c r="X51" s="86"/>
      <c r="Y51" s="93">
        <v>100000</v>
      </c>
      <c r="Z51" s="93">
        <f t="shared" si="4"/>
        <v>0</v>
      </c>
      <c r="AA51" s="93">
        <v>100000</v>
      </c>
      <c r="AB51" s="93">
        <v>250000</v>
      </c>
      <c r="AC51" s="113">
        <f t="shared" si="8"/>
        <v>150000</v>
      </c>
      <c r="AD51" s="113">
        <f>AB51-W51+X51</f>
        <v>150000</v>
      </c>
      <c r="AE51" s="113">
        <f t="shared" si="7"/>
        <v>150000</v>
      </c>
    </row>
    <row r="52" spans="1:31" ht="12.75">
      <c r="A52" s="78" t="s">
        <v>50</v>
      </c>
      <c r="B52" s="80"/>
      <c r="C52" s="77" t="s">
        <v>192</v>
      </c>
      <c r="D52" s="79">
        <v>895367</v>
      </c>
      <c r="E52" s="39">
        <v>991367</v>
      </c>
      <c r="F52" s="39">
        <v>486227</v>
      </c>
      <c r="G52" s="39">
        <v>386227</v>
      </c>
      <c r="H52" s="38"/>
      <c r="I52" s="39">
        <f t="shared" si="0"/>
        <v>386227</v>
      </c>
      <c r="J52" s="38"/>
      <c r="K52" s="38"/>
      <c r="L52" s="38">
        <f t="shared" si="1"/>
        <v>0</v>
      </c>
      <c r="M52" s="51">
        <f t="shared" si="3"/>
        <v>386227</v>
      </c>
      <c r="N52" s="51">
        <v>386227</v>
      </c>
      <c r="O52" s="51">
        <v>353227</v>
      </c>
      <c r="P52" s="51">
        <v>353227</v>
      </c>
      <c r="Q52" s="50">
        <v>386227</v>
      </c>
      <c r="R52" s="50">
        <v>353227</v>
      </c>
      <c r="S52" s="83">
        <v>0.6</v>
      </c>
      <c r="T52" s="50">
        <f t="shared" si="5"/>
        <v>-211936.19999999998</v>
      </c>
      <c r="U52" s="50">
        <f t="shared" si="6"/>
        <v>141290.80000000002</v>
      </c>
      <c r="V52" s="50">
        <f t="shared" si="9"/>
        <v>-244936.19999999998</v>
      </c>
      <c r="W52" s="86">
        <f>353227</f>
        <v>353227</v>
      </c>
      <c r="X52" s="86"/>
      <c r="Y52" s="93">
        <v>353227</v>
      </c>
      <c r="Z52" s="93">
        <f t="shared" si="4"/>
        <v>0</v>
      </c>
      <c r="AA52" s="93">
        <v>353227</v>
      </c>
      <c r="AB52" s="114">
        <v>753227</v>
      </c>
      <c r="AC52" s="113">
        <f t="shared" si="8"/>
        <v>400000</v>
      </c>
      <c r="AD52" s="113">
        <f>AB52-W52+X52</f>
        <v>400000</v>
      </c>
      <c r="AE52" s="113">
        <f t="shared" si="7"/>
        <v>400000</v>
      </c>
    </row>
    <row r="53" spans="1:31" ht="12.75" hidden="1">
      <c r="A53" s="78" t="s">
        <v>70</v>
      </c>
      <c r="B53" s="80"/>
      <c r="C53" s="77" t="s">
        <v>71</v>
      </c>
      <c r="D53" s="79"/>
      <c r="E53" s="39">
        <v>250000</v>
      </c>
      <c r="F53" s="39">
        <v>0</v>
      </c>
      <c r="G53" s="39">
        <v>0</v>
      </c>
      <c r="H53" s="38"/>
      <c r="I53" s="39">
        <f t="shared" si="0"/>
        <v>0</v>
      </c>
      <c r="J53" s="38"/>
      <c r="K53" s="38"/>
      <c r="L53" s="38">
        <f t="shared" si="1"/>
        <v>0</v>
      </c>
      <c r="M53" s="51">
        <f t="shared" si="3"/>
        <v>0</v>
      </c>
      <c r="N53" s="51">
        <v>0</v>
      </c>
      <c r="O53" s="51">
        <v>0</v>
      </c>
      <c r="P53" s="51">
        <v>0</v>
      </c>
      <c r="Q53" s="50">
        <v>0</v>
      </c>
      <c r="R53" s="50">
        <v>0</v>
      </c>
      <c r="S53" s="85"/>
      <c r="T53" s="50"/>
      <c r="U53" s="50"/>
      <c r="V53" s="50">
        <f>R53-N53</f>
        <v>0</v>
      </c>
      <c r="W53" s="86"/>
      <c r="X53" s="86"/>
      <c r="Y53" s="93"/>
      <c r="Z53" s="93">
        <f t="shared" si="4"/>
        <v>0</v>
      </c>
      <c r="AA53" s="93"/>
      <c r="AB53" s="93"/>
      <c r="AC53" s="113">
        <f t="shared" si="8"/>
        <v>0</v>
      </c>
      <c r="AD53" s="113">
        <f>AB53-W53+X53</f>
        <v>0</v>
      </c>
      <c r="AE53" s="113">
        <f t="shared" si="7"/>
        <v>0</v>
      </c>
    </row>
    <row r="54" spans="1:31" ht="13.5" thickBot="1">
      <c r="A54" s="103" t="s">
        <v>183</v>
      </c>
      <c r="B54" s="104"/>
      <c r="C54" s="105" t="s">
        <v>193</v>
      </c>
      <c r="D54" s="106"/>
      <c r="E54" s="53"/>
      <c r="F54" s="53"/>
      <c r="G54" s="53"/>
      <c r="H54" s="107"/>
      <c r="I54" s="53"/>
      <c r="J54" s="107"/>
      <c r="K54" s="107"/>
      <c r="L54" s="107"/>
      <c r="M54" s="108"/>
      <c r="N54" s="108"/>
      <c r="O54" s="108"/>
      <c r="P54" s="108"/>
      <c r="Q54" s="108"/>
      <c r="R54" s="108"/>
      <c r="S54" s="109"/>
      <c r="T54" s="108"/>
      <c r="U54" s="108"/>
      <c r="V54" s="108"/>
      <c r="W54" s="88"/>
      <c r="X54" s="88"/>
      <c r="Y54" s="110"/>
      <c r="Z54" s="110"/>
      <c r="AA54" s="110"/>
      <c r="AB54" s="110">
        <v>300000</v>
      </c>
      <c r="AC54" s="115">
        <f t="shared" si="8"/>
        <v>300000</v>
      </c>
      <c r="AD54" s="115">
        <f>AB54-W54+X54</f>
        <v>300000</v>
      </c>
      <c r="AE54" s="115">
        <f t="shared" si="7"/>
        <v>300000</v>
      </c>
    </row>
    <row r="55" spans="1:31" ht="13.5" thickBot="1">
      <c r="A55" s="96" t="s">
        <v>120</v>
      </c>
      <c r="B55" s="97"/>
      <c r="C55" s="98"/>
      <c r="D55" s="99">
        <f>SUM(D8:D52)</f>
        <v>4303474974</v>
      </c>
      <c r="E55" s="100">
        <f aca="true" t="shared" si="10" ref="E55:L55">SUM(E8:E53)</f>
        <v>4565039225</v>
      </c>
      <c r="F55" s="100">
        <f t="shared" si="10"/>
        <v>4110429504</v>
      </c>
      <c r="G55" s="100">
        <f t="shared" si="10"/>
        <v>4311662952</v>
      </c>
      <c r="H55" s="101">
        <f t="shared" si="10"/>
        <v>-2250000</v>
      </c>
      <c r="I55" s="100">
        <f t="shared" si="10"/>
        <v>4309412952</v>
      </c>
      <c r="J55" s="101">
        <f t="shared" si="10"/>
        <v>-13566997</v>
      </c>
      <c r="K55" s="101">
        <f t="shared" si="10"/>
        <v>0</v>
      </c>
      <c r="L55" s="101">
        <f t="shared" si="10"/>
        <v>-13566997</v>
      </c>
      <c r="M55" s="102">
        <f aca="true" t="shared" si="11" ref="M55:AC55">SUM(M8:M54)</f>
        <v>4295845955</v>
      </c>
      <c r="N55" s="102">
        <f t="shared" si="11"/>
        <v>4477008972</v>
      </c>
      <c r="O55" s="102">
        <f t="shared" si="11"/>
        <v>4279823976</v>
      </c>
      <c r="P55" s="102">
        <f t="shared" si="11"/>
        <v>4277632835</v>
      </c>
      <c r="Q55" s="102">
        <f t="shared" si="11"/>
        <v>4292443683</v>
      </c>
      <c r="R55" s="102">
        <f t="shared" si="11"/>
        <v>4290844190</v>
      </c>
      <c r="S55" s="102">
        <f t="shared" si="11"/>
        <v>5.5271799999999995</v>
      </c>
      <c r="T55" s="102">
        <f t="shared" si="11"/>
        <v>-26289554.999050006</v>
      </c>
      <c r="U55" s="102">
        <f t="shared" si="11"/>
        <v>4264554635.000951</v>
      </c>
      <c r="V55" s="102">
        <f t="shared" si="11"/>
        <v>-31291319.999049995</v>
      </c>
      <c r="W55" s="102">
        <f t="shared" si="11"/>
        <v>4264601913</v>
      </c>
      <c r="X55" s="102">
        <f t="shared" si="11"/>
        <v>2000000</v>
      </c>
      <c r="Y55" s="102">
        <f t="shared" si="11"/>
        <v>4484465653</v>
      </c>
      <c r="Z55" s="102">
        <f t="shared" si="11"/>
        <v>219863740</v>
      </c>
      <c r="AA55" s="102">
        <f t="shared" si="11"/>
        <v>4480669977</v>
      </c>
      <c r="AB55" s="102">
        <f t="shared" si="11"/>
        <v>4486000305</v>
      </c>
      <c r="AC55" s="102">
        <f t="shared" si="11"/>
        <v>5330328</v>
      </c>
      <c r="AD55" s="102">
        <f>SUM(AD8:AD54)</f>
        <v>219398392</v>
      </c>
      <c r="AE55" s="102">
        <f>SUM(AE8:AE54)</f>
        <v>1534652</v>
      </c>
    </row>
    <row r="56" spans="1:22" ht="15" thickTop="1">
      <c r="A56" s="117"/>
      <c r="B56" s="117"/>
      <c r="C56" s="118"/>
      <c r="D56" s="119"/>
      <c r="E56" s="120"/>
      <c r="F56" s="120"/>
      <c r="G56" s="120"/>
      <c r="H56" s="120"/>
      <c r="I56" s="120"/>
      <c r="J56" s="121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</row>
    <row r="57" spans="1:22" ht="14.25">
      <c r="A57" s="94" t="s">
        <v>168</v>
      </c>
      <c r="B57" s="117"/>
      <c r="C57" s="118"/>
      <c r="D57" s="119"/>
      <c r="E57" s="120"/>
      <c r="F57" s="120"/>
      <c r="G57" s="120"/>
      <c r="H57" s="120"/>
      <c r="I57" s="120"/>
      <c r="J57" s="121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</row>
    <row r="58" spans="1:29" ht="14.25">
      <c r="A58" s="94" t="s">
        <v>173</v>
      </c>
      <c r="B58" s="117"/>
      <c r="C58" s="118"/>
      <c r="D58" s="119"/>
      <c r="E58" s="120"/>
      <c r="F58" s="120"/>
      <c r="G58" s="120"/>
      <c r="H58" s="120"/>
      <c r="I58" s="120"/>
      <c r="J58" s="121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AC58" s="123"/>
    </row>
    <row r="59" spans="1:22" ht="14.25">
      <c r="A59" s="94" t="s">
        <v>174</v>
      </c>
      <c r="B59" s="117"/>
      <c r="C59" s="118"/>
      <c r="D59" s="119"/>
      <c r="E59" s="120"/>
      <c r="F59" s="120"/>
      <c r="G59" s="120"/>
      <c r="H59" s="120"/>
      <c r="I59" s="120"/>
      <c r="J59" s="121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</row>
    <row r="60" spans="1:22" ht="12" customHeight="1">
      <c r="A60" s="94" t="s">
        <v>188</v>
      </c>
      <c r="B60" s="117"/>
      <c r="C60" s="118"/>
      <c r="D60" s="119"/>
      <c r="E60" s="120"/>
      <c r="F60" s="120"/>
      <c r="G60" s="120"/>
      <c r="H60" s="120"/>
      <c r="I60" s="120"/>
      <c r="J60" s="121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</row>
    <row r="61" spans="1:22" ht="12" customHeight="1">
      <c r="A61" s="94" t="s">
        <v>187</v>
      </c>
      <c r="B61" s="117"/>
      <c r="C61" s="118"/>
      <c r="D61" s="119"/>
      <c r="E61" s="120"/>
      <c r="F61" s="120"/>
      <c r="G61" s="120"/>
      <c r="H61" s="120"/>
      <c r="I61" s="120"/>
      <c r="J61" s="121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</row>
    <row r="62" spans="1:22" ht="12" customHeight="1">
      <c r="A62" s="94" t="s">
        <v>194</v>
      </c>
      <c r="B62" s="117"/>
      <c r="C62" s="118"/>
      <c r="D62" s="119"/>
      <c r="E62" s="120"/>
      <c r="F62" s="120"/>
      <c r="G62" s="120"/>
      <c r="H62" s="120"/>
      <c r="I62" s="120"/>
      <c r="J62" s="121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</row>
    <row r="63" spans="1:22" ht="12" customHeight="1">
      <c r="A63" s="117"/>
      <c r="B63" s="117"/>
      <c r="C63" s="118"/>
      <c r="D63" s="119"/>
      <c r="E63" s="120"/>
      <c r="F63" s="120"/>
      <c r="G63" s="120"/>
      <c r="H63" s="120"/>
      <c r="I63" s="120"/>
      <c r="J63" s="121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</row>
    <row r="64" spans="1:6" ht="15" hidden="1">
      <c r="A64" s="124" t="s">
        <v>82</v>
      </c>
      <c r="B64" s="117"/>
      <c r="C64" s="125" t="s">
        <v>127</v>
      </c>
      <c r="D64" s="126"/>
      <c r="E64" s="52"/>
      <c r="F64" s="52"/>
    </row>
    <row r="65" spans="1:6" ht="7.5" customHeight="1" hidden="1">
      <c r="A65" s="117"/>
      <c r="B65" s="117"/>
      <c r="C65" s="125"/>
      <c r="D65" s="126"/>
      <c r="E65" s="52"/>
      <c r="F65" s="52"/>
    </row>
    <row r="66" spans="1:6" ht="14.25" hidden="1">
      <c r="A66" s="117"/>
      <c r="B66" s="117"/>
      <c r="C66" s="125" t="s">
        <v>128</v>
      </c>
      <c r="D66" s="126"/>
      <c r="E66" s="52"/>
      <c r="F66" s="52"/>
    </row>
    <row r="67" spans="1:6" ht="7.5" customHeight="1" hidden="1">
      <c r="A67" s="117"/>
      <c r="B67" s="117"/>
      <c r="C67" s="125"/>
      <c r="D67" s="126"/>
      <c r="E67" s="52"/>
      <c r="F67" s="52"/>
    </row>
    <row r="68" spans="2:6" ht="14.25" hidden="1">
      <c r="B68" s="117"/>
      <c r="C68" s="125" t="s">
        <v>130</v>
      </c>
      <c r="D68" s="126"/>
      <c r="E68" s="52"/>
      <c r="F68" s="52"/>
    </row>
    <row r="69" spans="1:4" ht="14.25" hidden="1">
      <c r="A69" s="129"/>
      <c r="B69" s="129"/>
      <c r="C69" s="125" t="s">
        <v>129</v>
      </c>
      <c r="D69" s="126"/>
    </row>
    <row r="70" spans="1:6" ht="6.75" customHeight="1" hidden="1" thickBot="1">
      <c r="A70" s="117"/>
      <c r="B70" s="117"/>
      <c r="C70" s="125"/>
      <c r="D70" s="126"/>
      <c r="E70" s="52"/>
      <c r="F70" s="52"/>
    </row>
    <row r="71" spans="1:22" ht="10.5" customHeight="1" hidden="1">
      <c r="A71" s="117"/>
      <c r="B71" s="117"/>
      <c r="C71" s="130"/>
      <c r="D71" s="131"/>
      <c r="E71" s="132"/>
      <c r="F71" s="133"/>
      <c r="I71" s="123"/>
      <c r="J71" s="134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6" ht="15" hidden="1">
      <c r="A72" s="135"/>
      <c r="B72" s="135"/>
      <c r="C72" s="136" t="s">
        <v>95</v>
      </c>
      <c r="D72" s="137"/>
      <c r="E72" s="138"/>
      <c r="F72" s="139"/>
    </row>
    <row r="73" spans="1:6" ht="15" hidden="1">
      <c r="A73" s="140"/>
      <c r="B73" s="140"/>
      <c r="C73" s="141"/>
      <c r="D73" s="142"/>
      <c r="E73" s="138"/>
      <c r="F73" s="139"/>
    </row>
    <row r="74" spans="1:6" ht="15" hidden="1">
      <c r="A74" s="140"/>
      <c r="B74" s="140"/>
      <c r="C74" s="141" t="s">
        <v>96</v>
      </c>
      <c r="D74" s="142"/>
      <c r="E74" s="138"/>
      <c r="F74" s="1">
        <f>I55-I28</f>
        <v>439565367</v>
      </c>
    </row>
    <row r="75" spans="1:6" ht="15" hidden="1">
      <c r="A75" s="140"/>
      <c r="B75" s="140"/>
      <c r="C75" s="143" t="s">
        <v>97</v>
      </c>
      <c r="D75" s="144"/>
      <c r="E75" s="145"/>
      <c r="F75" s="37">
        <v>-0.0691</v>
      </c>
    </row>
    <row r="76" spans="1:6" ht="15.75" hidden="1" thickBot="1">
      <c r="A76" s="140"/>
      <c r="B76" s="140"/>
      <c r="C76" s="146" t="s">
        <v>98</v>
      </c>
      <c r="D76" s="147"/>
      <c r="E76" s="148"/>
      <c r="F76" s="2">
        <f>F74*F75</f>
        <v>-30373966.859699998</v>
      </c>
    </row>
    <row r="77" spans="1:6" ht="10.5" customHeight="1" hidden="1" thickBot="1" thickTop="1">
      <c r="A77" s="140"/>
      <c r="B77" s="140"/>
      <c r="C77" s="149"/>
      <c r="D77" s="150"/>
      <c r="E77" s="151"/>
      <c r="F77" s="152"/>
    </row>
    <row r="78" spans="1:4" ht="15" hidden="1">
      <c r="A78" s="140"/>
      <c r="B78" s="140"/>
      <c r="C78" s="116"/>
      <c r="D78" s="153"/>
    </row>
    <row r="79" spans="1:7" ht="15" hidden="1">
      <c r="A79" s="140"/>
      <c r="B79" s="140"/>
      <c r="C79" s="3"/>
      <c r="D79" s="42"/>
      <c r="E79" s="4"/>
      <c r="F79" s="5" t="s">
        <v>86</v>
      </c>
      <c r="G79" s="6" t="s">
        <v>73</v>
      </c>
    </row>
    <row r="80" spans="1:7" ht="15.75" hidden="1">
      <c r="A80" s="140"/>
      <c r="B80" s="140"/>
      <c r="C80" s="7" t="s">
        <v>99</v>
      </c>
      <c r="D80" s="43"/>
      <c r="E80" s="22"/>
      <c r="F80" s="9" t="s">
        <v>100</v>
      </c>
      <c r="G80" s="10" t="s">
        <v>101</v>
      </c>
    </row>
    <row r="81" spans="1:7" ht="15" hidden="1">
      <c r="A81" s="140"/>
      <c r="B81" s="140"/>
      <c r="C81" s="11" t="s">
        <v>102</v>
      </c>
      <c r="D81" s="44"/>
      <c r="E81" s="12">
        <v>-30155634</v>
      </c>
      <c r="F81" s="13"/>
      <c r="G81" s="14"/>
    </row>
    <row r="82" spans="1:7" ht="15" hidden="1">
      <c r="A82" s="140"/>
      <c r="B82" s="140"/>
      <c r="C82" s="15" t="s">
        <v>103</v>
      </c>
      <c r="D82" s="45"/>
      <c r="E82" s="16">
        <v>-240459</v>
      </c>
      <c r="F82" s="17"/>
      <c r="G82" s="18"/>
    </row>
    <row r="83" spans="1:7" ht="15" hidden="1">
      <c r="A83" s="140"/>
      <c r="B83" s="140"/>
      <c r="C83" s="15" t="s">
        <v>104</v>
      </c>
      <c r="D83" s="45"/>
      <c r="E83" s="16">
        <v>-7051807</v>
      </c>
      <c r="F83" s="8"/>
      <c r="G83" s="19"/>
    </row>
    <row r="84" spans="1:7" ht="15" hidden="1">
      <c r="A84" s="140"/>
      <c r="B84" s="140"/>
      <c r="C84" s="20" t="s">
        <v>105</v>
      </c>
      <c r="D84" s="46"/>
      <c r="E84" s="21">
        <v>-5161823</v>
      </c>
      <c r="F84" s="22"/>
      <c r="G84" s="23"/>
    </row>
    <row r="85" spans="1:7" ht="15" hidden="1">
      <c r="A85" s="140"/>
      <c r="B85" s="140"/>
      <c r="C85" s="33" t="s">
        <v>106</v>
      </c>
      <c r="D85" s="47"/>
      <c r="E85" s="34">
        <v>-42609723</v>
      </c>
      <c r="F85" s="35">
        <v>616215164</v>
      </c>
      <c r="G85" s="36">
        <f>E85/F85</f>
        <v>-0.06914747557234732</v>
      </c>
    </row>
    <row r="86" spans="1:7" ht="15" hidden="1">
      <c r="A86" s="140"/>
      <c r="B86" s="140"/>
      <c r="C86" s="20" t="s">
        <v>107</v>
      </c>
      <c r="D86" s="46"/>
      <c r="E86" s="21">
        <v>-411999998</v>
      </c>
      <c r="F86" s="24">
        <v>3948824061</v>
      </c>
      <c r="G86" s="25">
        <f>E86/F86</f>
        <v>-0.10433485808321</v>
      </c>
    </row>
    <row r="87" spans="1:7" ht="15.75" hidden="1" thickBot="1">
      <c r="A87" s="129"/>
      <c r="B87" s="129"/>
      <c r="C87" s="26" t="s">
        <v>108</v>
      </c>
      <c r="D87" s="48"/>
      <c r="E87" s="27">
        <f>SUM(E85:E86)</f>
        <v>-454609721</v>
      </c>
      <c r="F87" s="28">
        <v>4565039225</v>
      </c>
      <c r="G87" s="29">
        <f>E87/F87</f>
        <v>-0.09958506347774043</v>
      </c>
    </row>
    <row r="88" spans="1:7" ht="15" hidden="1" thickBot="1">
      <c r="A88" s="129"/>
      <c r="B88" s="129"/>
      <c r="C88" s="30"/>
      <c r="D88" s="49"/>
      <c r="E88" s="31"/>
      <c r="F88" s="31"/>
      <c r="G88" s="32"/>
    </row>
    <row r="89" spans="1:4" ht="15.75" hidden="1">
      <c r="A89" s="129"/>
      <c r="B89" s="129"/>
      <c r="C89" s="154"/>
      <c r="D89" s="155"/>
    </row>
    <row r="90" spans="1:6" ht="7.5" customHeight="1" hidden="1">
      <c r="A90" s="117"/>
      <c r="B90" s="117"/>
      <c r="C90" s="125"/>
      <c r="D90" s="126"/>
      <c r="E90" s="52"/>
      <c r="F90" s="52"/>
    </row>
    <row r="91" spans="1:6" ht="14.25" hidden="1">
      <c r="A91" s="117"/>
      <c r="B91" s="117"/>
      <c r="C91" s="125" t="s">
        <v>126</v>
      </c>
      <c r="D91" s="126"/>
      <c r="E91" s="52"/>
      <c r="F91" s="52"/>
    </row>
    <row r="92" spans="1:6" ht="7.5" customHeight="1" hidden="1">
      <c r="A92" s="117"/>
      <c r="B92" s="117"/>
      <c r="C92" s="125"/>
      <c r="D92" s="126"/>
      <c r="E92" s="52"/>
      <c r="F92" s="52"/>
    </row>
    <row r="93" spans="1:6" ht="14.25" hidden="1">
      <c r="A93" s="117"/>
      <c r="B93" s="117"/>
      <c r="C93" s="125" t="s">
        <v>124</v>
      </c>
      <c r="D93" s="126"/>
      <c r="E93" s="52"/>
      <c r="F93" s="52"/>
    </row>
    <row r="94" spans="1:6" ht="7.5" customHeight="1" hidden="1">
      <c r="A94" s="117"/>
      <c r="B94" s="117"/>
      <c r="C94" s="125"/>
      <c r="D94" s="126"/>
      <c r="E94" s="52"/>
      <c r="F94" s="52"/>
    </row>
    <row r="95" spans="1:6" ht="14.25" hidden="1">
      <c r="A95" s="117"/>
      <c r="B95" s="117"/>
      <c r="C95" s="125" t="s">
        <v>125</v>
      </c>
      <c r="D95" s="126"/>
      <c r="E95" s="52"/>
      <c r="F95" s="52"/>
    </row>
    <row r="96" spans="1:6" ht="7.5" customHeight="1" hidden="1">
      <c r="A96" s="117"/>
      <c r="B96" s="117"/>
      <c r="C96" s="125"/>
      <c r="D96" s="126"/>
      <c r="E96" s="52"/>
      <c r="F96" s="52"/>
    </row>
    <row r="97" spans="1:6" ht="7.5" customHeight="1" hidden="1">
      <c r="A97" s="117"/>
      <c r="B97" s="117"/>
      <c r="C97" s="125"/>
      <c r="D97" s="126"/>
      <c r="E97" s="52"/>
      <c r="F97" s="52"/>
    </row>
    <row r="98" spans="6:22" ht="14.25" hidden="1">
      <c r="F98" s="123">
        <f>F55</f>
        <v>4110429504</v>
      </c>
      <c r="I98" s="123">
        <f aca="true" t="shared" si="12" ref="I98:N98">I55</f>
        <v>4309412952</v>
      </c>
      <c r="J98" s="123">
        <f t="shared" si="12"/>
        <v>-13566997</v>
      </c>
      <c r="K98" s="123">
        <f t="shared" si="12"/>
        <v>0</v>
      </c>
      <c r="L98" s="123">
        <f t="shared" si="12"/>
        <v>-13566997</v>
      </c>
      <c r="M98" s="123">
        <f t="shared" si="12"/>
        <v>4295845955</v>
      </c>
      <c r="N98" s="157">
        <f t="shared" si="12"/>
        <v>4477008972</v>
      </c>
      <c r="O98" s="157"/>
      <c r="P98" s="157"/>
      <c r="Q98" s="157"/>
      <c r="R98" s="157"/>
      <c r="S98" s="157"/>
      <c r="T98" s="157"/>
      <c r="U98" s="157"/>
      <c r="V98" s="157"/>
    </row>
    <row r="99" spans="6:22" ht="14.25" hidden="1">
      <c r="F99" s="158">
        <f>-F28</f>
        <v>-3536824063</v>
      </c>
      <c r="I99" s="158">
        <f aca="true" t="shared" si="13" ref="I99:N99">-I28</f>
        <v>-3869847585</v>
      </c>
      <c r="J99" s="158">
        <f t="shared" si="13"/>
        <v>0</v>
      </c>
      <c r="K99" s="158">
        <f t="shared" si="13"/>
        <v>0</v>
      </c>
      <c r="L99" s="158">
        <f t="shared" si="13"/>
        <v>0</v>
      </c>
      <c r="M99" s="158">
        <f t="shared" si="13"/>
        <v>-3869847585</v>
      </c>
      <c r="N99" s="159">
        <f t="shared" si="13"/>
        <v>-4048324258</v>
      </c>
      <c r="O99" s="159"/>
      <c r="P99" s="159"/>
      <c r="Q99" s="159"/>
      <c r="R99" s="159"/>
      <c r="S99" s="159"/>
      <c r="T99" s="159"/>
      <c r="U99" s="159"/>
      <c r="V99" s="159"/>
    </row>
    <row r="100" spans="6:22" ht="14.25" hidden="1">
      <c r="F100" s="123">
        <f>SUM(F98:F99)</f>
        <v>573605441</v>
      </c>
      <c r="I100" s="123">
        <f aca="true" t="shared" si="14" ref="I100:N100">SUM(I98:I99)</f>
        <v>439565367</v>
      </c>
      <c r="J100" s="123">
        <f t="shared" si="14"/>
        <v>-13566997</v>
      </c>
      <c r="K100" s="123">
        <f t="shared" si="14"/>
        <v>0</v>
      </c>
      <c r="L100" s="123">
        <f t="shared" si="14"/>
        <v>-13566997</v>
      </c>
      <c r="M100" s="123">
        <f t="shared" si="14"/>
        <v>425998370</v>
      </c>
      <c r="N100" s="157">
        <f t="shared" si="14"/>
        <v>428684714</v>
      </c>
      <c r="O100" s="157"/>
      <c r="P100" s="157"/>
      <c r="Q100" s="157"/>
      <c r="R100" s="157"/>
      <c r="S100" s="157"/>
      <c r="T100" s="157"/>
      <c r="U100" s="157"/>
      <c r="V100" s="157"/>
    </row>
    <row r="101" spans="6:22" ht="14.25" hidden="1">
      <c r="F101" s="160">
        <f>-412000000</f>
        <v>-412000000</v>
      </c>
      <c r="G101" s="161"/>
      <c r="H101" s="161"/>
      <c r="I101" s="160">
        <f>-168000000</f>
        <v>-168000000</v>
      </c>
      <c r="J101" s="158"/>
      <c r="K101" s="158"/>
      <c r="L101" s="158"/>
      <c r="M101" s="160">
        <f>-168000000</f>
        <v>-168000000</v>
      </c>
      <c r="N101" s="159">
        <f>-168000000</f>
        <v>-168000000</v>
      </c>
      <c r="O101" s="159"/>
      <c r="P101" s="159"/>
      <c r="Q101" s="159"/>
      <c r="R101" s="159"/>
      <c r="S101" s="159"/>
      <c r="T101" s="159"/>
      <c r="U101" s="159"/>
      <c r="V101" s="159"/>
    </row>
    <row r="102" spans="6:22" ht="14.25" hidden="1">
      <c r="F102" s="123">
        <f>SUM(F100:F101)</f>
        <v>161605441</v>
      </c>
      <c r="I102" s="123">
        <f aca="true" t="shared" si="15" ref="I102:N102">SUM(I100:I101)</f>
        <v>271565367</v>
      </c>
      <c r="J102" s="123"/>
      <c r="K102" s="123">
        <f t="shared" si="15"/>
        <v>0</v>
      </c>
      <c r="L102" s="123">
        <f t="shared" si="15"/>
        <v>-13566997</v>
      </c>
      <c r="M102" s="123">
        <f t="shared" si="15"/>
        <v>257998370</v>
      </c>
      <c r="N102" s="157">
        <f t="shared" si="15"/>
        <v>260684714</v>
      </c>
      <c r="O102" s="157"/>
      <c r="P102" s="157"/>
      <c r="Q102" s="157"/>
      <c r="R102" s="157"/>
      <c r="S102" s="157"/>
      <c r="T102" s="157"/>
      <c r="U102" s="157"/>
      <c r="V102" s="157"/>
    </row>
    <row r="103" ht="14.25" hidden="1"/>
    <row r="104" ht="14.25" hidden="1">
      <c r="C104" s="128" t="s">
        <v>110</v>
      </c>
    </row>
    <row r="105" ht="14.25" hidden="1">
      <c r="C105" s="128" t="s">
        <v>121</v>
      </c>
    </row>
    <row r="106" ht="14.25" hidden="1"/>
    <row r="107" ht="14.25" hidden="1">
      <c r="C107" s="128" t="s">
        <v>111</v>
      </c>
    </row>
    <row r="108" ht="14.25" hidden="1"/>
    <row r="109" ht="14.25" hidden="1">
      <c r="C109" s="128" t="s">
        <v>122</v>
      </c>
    </row>
    <row r="110" ht="14.25" hidden="1"/>
    <row r="111" ht="14.25" hidden="1"/>
    <row r="112" ht="14.25" hidden="1">
      <c r="M112" s="123">
        <f>M28</f>
        <v>3869847585</v>
      </c>
    </row>
    <row r="113" ht="14.25" hidden="1">
      <c r="M113" s="123">
        <v>168000000</v>
      </c>
    </row>
    <row r="114" ht="14.25" hidden="1">
      <c r="M114" s="123">
        <f>SUM(M112:M113)</f>
        <v>4037847585</v>
      </c>
    </row>
    <row r="134" spans="16:22" ht="14.25">
      <c r="P134" s="123"/>
      <c r="Q134" s="123"/>
      <c r="R134" s="123"/>
      <c r="S134" s="123"/>
      <c r="T134" s="123"/>
      <c r="U134" s="123"/>
      <c r="V134" s="123"/>
    </row>
  </sheetData>
  <sheetProtection/>
  <mergeCells count="5">
    <mergeCell ref="B5:B7"/>
    <mergeCell ref="J4:L4"/>
    <mergeCell ref="A1:AC1"/>
    <mergeCell ref="A2:AC2"/>
    <mergeCell ref="A3:AC3"/>
  </mergeCells>
  <printOptions/>
  <pageMargins left="0.25" right="0.25" top="0.6" bottom="0.5" header="0.18" footer="0.22"/>
  <pageSetup fitToHeight="1" fitToWidth="1" horizontalDpi="600" verticalDpi="600" orientation="landscape" scale="67" r:id="rId2"/>
  <headerFooter alignWithMargins="0">
    <oddFooter>&amp;R&amp;8&amp;Z&amp;F Budget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FY12 Final House Budget and the Variance to the FY12 House Ways and Means Budget, May 2011</dc:title>
  <dc:subject/>
  <dc:creator/>
  <cp:keywords/>
  <dc:description/>
  <cp:lastModifiedBy>Langham, Danielle (DOE)</cp:lastModifiedBy>
  <cp:lastPrinted>2011-05-06T18:34:40Z</cp:lastPrinted>
  <dcterms:created xsi:type="dcterms:W3CDTF">2003-04-23T14:43:01Z</dcterms:created>
  <dcterms:modified xsi:type="dcterms:W3CDTF">2011-05-17T20:28:50Z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17 2011</vt:lpwstr>
  </property>
</Properties>
</file>