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zou\Desktop\15838\"/>
    </mc:Choice>
  </mc:AlternateContent>
  <xr:revisionPtr revIDLastSave="0" documentId="13_ncr:1_{395F6CCB-9B01-43C8-8613-1C0256FDD87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E36" i="1"/>
  <c r="E35" i="1"/>
  <c r="I34" i="1"/>
  <c r="E34" i="1"/>
  <c r="Q33" i="1"/>
  <c r="I33" i="1"/>
  <c r="I35" i="1" s="1"/>
  <c r="E33" i="1"/>
  <c r="M31" i="1"/>
  <c r="M30" i="1"/>
  <c r="M29" i="1"/>
  <c r="I28" i="1"/>
  <c r="E28" i="1"/>
  <c r="E27" i="1" s="1"/>
  <c r="E26" i="1" s="1"/>
  <c r="E25" i="1" s="1"/>
  <c r="M26" i="1"/>
  <c r="P25" i="1"/>
  <c r="M25" i="1"/>
  <c r="I24" i="1"/>
  <c r="I25" i="1" s="1"/>
  <c r="I26" i="1" s="1"/>
  <c r="I27" i="1" s="1"/>
  <c r="E24" i="1"/>
  <c r="E23" i="1"/>
  <c r="L22" i="1"/>
  <c r="E22" i="1"/>
  <c r="L21" i="1"/>
  <c r="E21" i="1"/>
  <c r="I20" i="1"/>
  <c r="E20" i="1"/>
  <c r="L19" i="1"/>
  <c r="I19" i="1"/>
  <c r="E19" i="1"/>
  <c r="L18" i="1"/>
  <c r="I18" i="1"/>
  <c r="I21" i="1" s="1"/>
  <c r="L17" i="1"/>
  <c r="I17" i="1"/>
  <c r="L16" i="1"/>
  <c r="L15" i="1"/>
  <c r="E15" i="1"/>
  <c r="L14" i="1"/>
  <c r="L13" i="1"/>
  <c r="I13" i="1"/>
  <c r="E13" i="1"/>
  <c r="I12" i="1"/>
  <c r="L11" i="1"/>
  <c r="I11" i="1"/>
  <c r="E11" i="1"/>
  <c r="L10" i="1"/>
  <c r="I10" i="1"/>
  <c r="I14" i="1" s="1"/>
  <c r="P33" i="1" s="1"/>
  <c r="E10" i="1"/>
  <c r="L9" i="1"/>
  <c r="I9" i="1"/>
  <c r="E9" i="1"/>
  <c r="L8" i="1"/>
  <c r="I8" i="1"/>
  <c r="E8" i="1"/>
  <c r="E12" i="1" s="1"/>
  <c r="E14" i="1" s="1"/>
  <c r="E16" i="1" s="1"/>
  <c r="I29" i="1" l="1"/>
  <c r="E29" i="1"/>
</calcChain>
</file>

<file path=xl/sharedStrings.xml><?xml version="1.0" encoding="utf-8"?>
<sst xmlns="http://schemas.openxmlformats.org/spreadsheetml/2006/main" count="127" uniqueCount="110">
  <si>
    <t>The Commonwealth of Massachusetts Department of Elementary and Secondary Education
Massachusetts Charter Schools Fact Sheet</t>
  </si>
  <si>
    <r>
      <t xml:space="preserve">Massachusetts Charter School: </t>
    </r>
    <r>
      <rPr>
        <sz val="12"/>
        <rFont val="Tahoma"/>
        <family val="2"/>
      </rPr>
      <t>A charter school is a public school that is managed by a board of trustees and operates independently of any school committee under a five-year charter granted by the Board of Elementary and Secondary Education. It has the freedom to organize around a core mission, curriculum, theme, and/or teaching method and to control its own budget and hire (and fire) teachers and staff. In return for this freedom, a charter school must attract students and produce positive results within five years or its charter will not be renewed. The first Massachusetts charter schools opened in 1995.</t>
    </r>
  </si>
  <si>
    <r>
      <rPr>
        <b/>
        <sz val="12"/>
        <rFont val="Tahoma"/>
        <family val="2"/>
      </rPr>
      <t>Charter School Types:</t>
    </r>
    <r>
      <rPr>
        <sz val="12"/>
        <rFont val="Tahoma"/>
        <family val="2"/>
      </rPr>
      <t xml:space="preserve"> There are two types of charter schools: </t>
    </r>
    <r>
      <rPr>
        <i/>
        <sz val="12"/>
        <rFont val="Tahoma"/>
        <family val="2"/>
      </rPr>
      <t>Commonwealth</t>
    </r>
    <r>
      <rPr>
        <sz val="12"/>
        <rFont val="Tahoma"/>
        <family val="2"/>
      </rPr>
      <t xml:space="preserve"> and </t>
    </r>
    <r>
      <rPr>
        <i/>
        <sz val="12"/>
        <rFont val="Tahoma"/>
        <family val="2"/>
      </rPr>
      <t>Horace Mann(HM)</t>
    </r>
    <r>
      <rPr>
        <sz val="12"/>
        <rFont val="Tahoma"/>
        <family val="2"/>
      </rPr>
      <t>. Further, there are three types of  Horace Mann charter schools each with a particular set of requirements for collective bargaining unit involvement. A Horace Mann 'I' must have its charter application approved by the local school committee and the local teacher's union in addition to the Board of Elementary and Secondary Education while a Horace Mann 'II' is a conversion school approved by a majority of its faculty. Horace Mann 'III' charter school can be chartered without the approval of the local collective bargaining unit. All Horace Mann charter schools must operate under a Memorandum of Understanding with the district  from which it resides.</t>
    </r>
  </si>
  <si>
    <t>2019-2020 Operating Status</t>
  </si>
  <si>
    <t>#</t>
  </si>
  <si>
    <t>School Type</t>
  </si>
  <si>
    <t>2018-2019 Demographics</t>
  </si>
  <si>
    <t xml:space="preserve">Charter </t>
  </si>
  <si>
    <t xml:space="preserve">State </t>
  </si>
  <si>
    <t>School Year</t>
  </si>
  <si>
    <t>Operating Schools</t>
  </si>
  <si>
    <t>Total Enrollment as of Oct 1</t>
  </si>
  <si>
    <t>Initial Waitlist - total records</t>
  </si>
  <si>
    <t>Operating Commonwealth charter schools in 2019-2020:</t>
  </si>
  <si>
    <t>Elementary</t>
  </si>
  <si>
    <t>First Language Not English</t>
  </si>
  <si>
    <t>1995-1996</t>
  </si>
  <si>
    <t>Not Available</t>
  </si>
  <si>
    <t xml:space="preserve">Operating Horace Mann I charter schools in 2019-2020: </t>
  </si>
  <si>
    <t>Elementary-Middle</t>
  </si>
  <si>
    <t>English Language Learner</t>
  </si>
  <si>
    <t>1996-1997</t>
  </si>
  <si>
    <t xml:space="preserve">Operating Horace Mann II charter schools in 2019-2020: </t>
  </si>
  <si>
    <t>Middle</t>
  </si>
  <si>
    <t>Special Education</t>
  </si>
  <si>
    <t>1997-1998</t>
  </si>
  <si>
    <t xml:space="preserve">Operating Horace Mann III charter schools in 2019-2020: </t>
  </si>
  <si>
    <t>Middle-High</t>
  </si>
  <si>
    <t>Economically Disadvantaged</t>
  </si>
  <si>
    <t>1998-1999</t>
  </si>
  <si>
    <t>Total currently operating charter schools:</t>
  </si>
  <si>
    <t>High</t>
  </si>
  <si>
    <t>1999-2000</t>
  </si>
  <si>
    <t>Charters approved but not yet open:</t>
  </si>
  <si>
    <t>K-12</t>
  </si>
  <si>
    <t>African-American</t>
  </si>
  <si>
    <t>2000-2001</t>
  </si>
  <si>
    <t xml:space="preserve">Total active charters: </t>
  </si>
  <si>
    <t>Operating Total</t>
  </si>
  <si>
    <t>Asian</t>
  </si>
  <si>
    <t>2001-2002</t>
  </si>
  <si>
    <t>Charters granted but closed or never opened since 1994:</t>
  </si>
  <si>
    <t>Hispanic</t>
  </si>
  <si>
    <t>2002-2003</t>
  </si>
  <si>
    <t xml:space="preserve">Total charters granted by BESE since 1994: </t>
  </si>
  <si>
    <t>Location Type</t>
  </si>
  <si>
    <t>White</t>
  </si>
  <si>
    <t>2003-2004</t>
  </si>
  <si>
    <t>Boston</t>
  </si>
  <si>
    <t>Native-American</t>
  </si>
  <si>
    <t>2004-2005</t>
  </si>
  <si>
    <t>Historical Accountability Status</t>
  </si>
  <si>
    <t>Urban-not-Boston</t>
  </si>
  <si>
    <t>Native Hawaiian, Pacific Islander</t>
  </si>
  <si>
    <t>2005-2006</t>
  </si>
  <si>
    <t>Closed: Pre-Opening Surrender</t>
  </si>
  <si>
    <t>Suburb</t>
  </si>
  <si>
    <t>Multi-Race, Non-Hispanic</t>
  </si>
  <si>
    <t>2006-2007</t>
  </si>
  <si>
    <t>Closed: Post-Opening Surrender</t>
  </si>
  <si>
    <t>Rural</t>
  </si>
  <si>
    <t>2007-2008</t>
  </si>
  <si>
    <t>Closed: Revocation</t>
  </si>
  <si>
    <t>Males</t>
  </si>
  <si>
    <t xml:space="preserve">2008-2009 </t>
  </si>
  <si>
    <t>Closed: Non-renewal</t>
  </si>
  <si>
    <t>Females</t>
  </si>
  <si>
    <t xml:space="preserve">2009-2010 </t>
  </si>
  <si>
    <t>Charter Returned due to merger</t>
  </si>
  <si>
    <t>School Size at Maximum</t>
  </si>
  <si>
    <t>2010-2011</t>
  </si>
  <si>
    <t>Operating or Planning: Less than 5-years old</t>
  </si>
  <si>
    <t>Less than 100:</t>
  </si>
  <si>
    <t>Educational Management</t>
  </si>
  <si>
    <t>2011-2012</t>
  </si>
  <si>
    <t>Operating for at least 5 years, one renewal</t>
  </si>
  <si>
    <t>100-300:</t>
  </si>
  <si>
    <t>Operating with management organization</t>
  </si>
  <si>
    <t>2012-2013</t>
  </si>
  <si>
    <t>Operating for at least 10 years, two renewals</t>
  </si>
  <si>
    <t>301-500:</t>
  </si>
  <si>
    <t>Formerly operating with management organization</t>
  </si>
  <si>
    <t>Initial Waitlist - # of unique students</t>
  </si>
  <si>
    <t>Operating for at least 15 years, three renewals</t>
  </si>
  <si>
    <t>501-1000:</t>
  </si>
  <si>
    <t>Operating for at least 20 years, four renewals</t>
  </si>
  <si>
    <t>More than 1000:</t>
  </si>
  <si>
    <t>Charters Count toward Numeric Cap</t>
  </si>
  <si>
    <t>2013-2014</t>
  </si>
  <si>
    <t xml:space="preserve">Total Charters Granted by BESE Since 1994: </t>
  </si>
  <si>
    <t>Commonwealth (Cap=72)</t>
  </si>
  <si>
    <t>2014-2015</t>
  </si>
  <si>
    <t>HM I (Cap=48 including 14 HMIII)</t>
  </si>
  <si>
    <t>2015-2016</t>
  </si>
  <si>
    <t>Summary Statistics</t>
  </si>
  <si>
    <t>Regional</t>
  </si>
  <si>
    <t>Horace Mann III (Cap=14)</t>
  </si>
  <si>
    <t>2016-2017</t>
  </si>
  <si>
    <t>2017-2018</t>
  </si>
  <si>
    <t>Maximum enrollment allowed by currently authorized charters</t>
  </si>
  <si>
    <t>Yes</t>
  </si>
  <si>
    <t>2019-2020</t>
  </si>
  <si>
    <t># of students attending charter schools in 2018-2019 on Oct. 1, 2018</t>
  </si>
  <si>
    <t>No</t>
  </si>
  <si>
    <t>2019-2020*</t>
  </si>
  <si>
    <t># of unique students on charter school wait lists as of March 15, 2019.</t>
  </si>
  <si>
    <t>*preenrollment figures and charter school opeing and closing plans</t>
  </si>
  <si>
    <t>% of 2018-2019 PK-12 public school population enrolled in charter schools</t>
  </si>
  <si>
    <t># of charter applications received since 1994</t>
  </si>
  <si>
    <t>Updated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</si>
</sst>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mm/dd/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i/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i/>
      <sz val="9"/>
      <name val="Tahoma"/>
      <family val="2"/>
    </font>
    <font>
      <sz val="8"/>
      <name val="Tahoma"/>
      <family val="2"/>
    </font>
    <font>
      <i/>
      <sz val="11"/>
      <name val="Tahoma"/>
      <family val="2"/>
    </font>
    <font>
      <sz val="11"/>
      <color rgb="FF333333"/>
      <name val="Tahoma"/>
      <family val="2"/>
    </font>
    <font>
      <sz val="9"/>
      <name val="Tahoma"/>
      <family val="2"/>
    </font>
    <font>
      <i/>
      <sz val="10"/>
      <name val="Tahoma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6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/>
    <xf numFmtId="0" fontId="5" fillId="0" borderId="0" xfId="0" applyFont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5" xfId="0" applyFont="1" applyFill="1" applyBorder="1" applyAlignment="1">
      <alignment horizontal="center"/>
    </xf>
    <xf numFmtId="0" fontId="2" fillId="0" borderId="0" xfId="0" applyFont="1" applyBorder="1"/>
    <xf numFmtId="0" fontId="7" fillId="3" borderId="14" xfId="0" applyFont="1" applyFill="1" applyBorder="1"/>
    <xf numFmtId="0" fontId="7" fillId="3" borderId="1" xfId="0" applyFont="1" applyFill="1" applyBorder="1"/>
    <xf numFmtId="0" fontId="7" fillId="3" borderId="16" xfId="0" applyFont="1" applyFill="1" applyBorder="1" applyAlignment="1">
      <alignment horizontal="center" wrapText="1" shrinkToFit="1"/>
    </xf>
    <xf numFmtId="0" fontId="7" fillId="3" borderId="16" xfId="0" applyFont="1" applyFill="1" applyBorder="1" applyAlignment="1">
      <alignment horizontal="center" wrapText="1"/>
    </xf>
    <xf numFmtId="0" fontId="8" fillId="0" borderId="14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49" fontId="8" fillId="0" borderId="14" xfId="0" applyNumberFormat="1" applyFont="1" applyFill="1" applyBorder="1"/>
    <xf numFmtId="164" fontId="8" fillId="0" borderId="14" xfId="0" applyNumberFormat="1" applyFont="1" applyFill="1" applyBorder="1" applyAlignment="1">
      <alignment horizontal="center"/>
    </xf>
    <xf numFmtId="164" fontId="8" fillId="0" borderId="14" xfId="1" applyNumberFormat="1" applyFont="1" applyFill="1" applyBorder="1" applyAlignment="1">
      <alignment horizontal="center"/>
    </xf>
    <xf numFmtId="0" fontId="8" fillId="0" borderId="14" xfId="0" applyFont="1" applyFill="1" applyBorder="1"/>
    <xf numFmtId="3" fontId="8" fillId="0" borderId="14" xfId="0" applyNumberFormat="1" applyFont="1" applyFill="1" applyBorder="1" applyAlignment="1">
      <alignment horizontal="center"/>
    </xf>
    <xf numFmtId="3" fontId="8" fillId="0" borderId="14" xfId="0" applyNumberFormat="1" applyFont="1" applyFill="1" applyBorder="1"/>
    <xf numFmtId="0" fontId="7" fillId="0" borderId="14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8" fillId="0" borderId="12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64" fontId="8" fillId="0" borderId="14" xfId="0" applyNumberFormat="1" applyFont="1" applyFill="1" applyBorder="1"/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7" fillId="3" borderId="12" xfId="0" applyFont="1" applyFill="1" applyBorder="1" applyAlignment="1"/>
    <xf numFmtId="0" fontId="7" fillId="3" borderId="13" xfId="0" applyFont="1" applyFill="1" applyBorder="1" applyAlignment="1"/>
    <xf numFmtId="0" fontId="8" fillId="0" borderId="12" xfId="0" applyFont="1" applyFill="1" applyBorder="1" applyAlignment="1"/>
    <xf numFmtId="0" fontId="8" fillId="0" borderId="13" xfId="0" applyFont="1" applyFill="1" applyBorder="1" applyAlignment="1"/>
    <xf numFmtId="0" fontId="10" fillId="0" borderId="2" xfId="0" applyFont="1" applyFill="1" applyBorder="1"/>
    <xf numFmtId="0" fontId="2" fillId="0" borderId="17" xfId="0" applyFont="1" applyBorder="1"/>
    <xf numFmtId="3" fontId="8" fillId="0" borderId="0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14" xfId="0" applyFont="1" applyFill="1" applyBorder="1" applyAlignment="1">
      <alignment horizontal="center"/>
    </xf>
    <xf numFmtId="3" fontId="12" fillId="0" borderId="14" xfId="0" applyNumberFormat="1" applyFont="1" applyFill="1" applyBorder="1" applyAlignment="1">
      <alignment horizontal="center"/>
    </xf>
    <xf numFmtId="3" fontId="13" fillId="0" borderId="14" xfId="0" applyNumberFormat="1" applyFont="1" applyBorder="1" applyAlignment="1">
      <alignment horizontal="center"/>
    </xf>
    <xf numFmtId="0" fontId="14" fillId="0" borderId="13" xfId="0" applyFont="1" applyFill="1" applyBorder="1" applyAlignment="1"/>
    <xf numFmtId="0" fontId="15" fillId="0" borderId="0" xfId="0" applyFont="1" applyFill="1" applyBorder="1"/>
    <xf numFmtId="0" fontId="8" fillId="0" borderId="13" xfId="0" applyFont="1" applyFill="1" applyBorder="1"/>
    <xf numFmtId="10" fontId="8" fillId="0" borderId="1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9" xfId="0" applyFont="1" applyBorder="1"/>
    <xf numFmtId="0" fontId="8" fillId="0" borderId="17" xfId="0" applyFont="1" applyFill="1" applyBorder="1" applyAlignment="1">
      <alignment horizontal="left"/>
    </xf>
    <xf numFmtId="0" fontId="8" fillId="0" borderId="17" xfId="0" applyFont="1" applyFill="1" applyBorder="1"/>
    <xf numFmtId="0" fontId="8" fillId="0" borderId="17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7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20" xfId="0" applyFont="1" applyBorder="1"/>
    <xf numFmtId="0" fontId="2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right"/>
    </xf>
    <xf numFmtId="10" fontId="8" fillId="0" borderId="0" xfId="1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17" fillId="0" borderId="0" xfId="0" applyFont="1" applyFill="1" applyBorder="1" applyAlignment="1">
      <alignment horizontal="center" vertical="top" wrapText="1"/>
    </xf>
    <xf numFmtId="3" fontId="17" fillId="0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Fill="1" applyBorder="1"/>
    <xf numFmtId="0" fontId="8" fillId="0" borderId="0" xfId="0" applyFont="1" applyFill="1" applyAlignment="1">
      <alignment horizontal="left"/>
    </xf>
    <xf numFmtId="0" fontId="19" fillId="0" borderId="0" xfId="0" applyFont="1" applyAlignment="1">
      <alignment wrapText="1"/>
    </xf>
    <xf numFmtId="166" fontId="1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horizontal="left"/>
    </xf>
    <xf numFmtId="0" fontId="20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3" borderId="12" xfId="0" applyFont="1" applyFill="1" applyBorder="1" applyAlignment="1"/>
    <xf numFmtId="0" fontId="7" fillId="3" borderId="13" xfId="0" applyFont="1" applyFill="1" applyBorder="1" applyAlignment="1"/>
    <xf numFmtId="0" fontId="8" fillId="0" borderId="12" xfId="0" applyFont="1" applyFill="1" applyBorder="1" applyAlignment="1"/>
    <xf numFmtId="0" fontId="8" fillId="0" borderId="13" xfId="0" applyFont="1" applyFill="1" applyBorder="1" applyAlignment="1"/>
    <xf numFmtId="0" fontId="8" fillId="0" borderId="12" xfId="0" applyFont="1" applyFill="1" applyBorder="1" applyAlignment="1">
      <alignment horizontal="left"/>
    </xf>
    <xf numFmtId="0" fontId="8" fillId="0" borderId="15" xfId="0" applyFont="1" applyFill="1" applyBorder="1" applyAlignment="1"/>
    <xf numFmtId="0" fontId="8" fillId="0" borderId="13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/>
    <xf numFmtId="0" fontId="7" fillId="0" borderId="13" xfId="0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</xdr:row>
      <xdr:rowOff>11904</xdr:rowOff>
    </xdr:from>
    <xdr:to>
      <xdr:col>2</xdr:col>
      <xdr:colOff>1171575</xdr:colOff>
      <xdr:row>2</xdr:row>
      <xdr:rowOff>916779</xdr:rowOff>
    </xdr:to>
    <xdr:pic>
      <xdr:nvPicPr>
        <xdr:cNvPr id="2" name="Picture 11" descr="Commonwealth of Massachusetts Shield">
          <a:extLst>
            <a:ext uri="{FF2B5EF4-FFF2-40B4-BE49-F238E27FC236}">
              <a16:creationId xmlns:a16="http://schemas.microsoft.com/office/drawing/2014/main" id="{00000000-0008-0000-0000-0000B3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8000"/>
        </a:blip>
        <a:srcRect/>
        <a:stretch>
          <a:fillRect/>
        </a:stretch>
      </xdr:blipFill>
      <xdr:spPr bwMode="auto">
        <a:xfrm>
          <a:off x="644525" y="323054"/>
          <a:ext cx="952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harter%20Schools\BESE%20Materials\BESE%202019-2020\2.%20FY20%20October\factsheet%20(3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Charter School Fact Sheet"/>
      <sheetName val="MA Charter School Directory"/>
      <sheetName val="MA CS Application History"/>
      <sheetName val="SIMS 19"/>
      <sheetName val="SIMS 14_15 Working"/>
      <sheetName val="SIMS 14_15"/>
      <sheetName val="SIMS18"/>
      <sheetName val="Notes"/>
      <sheetName val="SIMS"/>
      <sheetName val="SIMS17"/>
      <sheetName val="Sheet1"/>
      <sheetName val="Sheet3"/>
    </sheetNames>
    <sheetDataSet>
      <sheetData sheetId="0"/>
      <sheetData sheetId="1">
        <row r="3">
          <cell r="C3" t="str">
            <v>C</v>
          </cell>
          <cell r="I3" t="str">
            <v>Yes</v>
          </cell>
          <cell r="L3">
            <v>2003</v>
          </cell>
          <cell r="M3">
            <v>2008</v>
          </cell>
          <cell r="N3">
            <v>2013</v>
          </cell>
          <cell r="P3">
            <v>2003</v>
          </cell>
          <cell r="Q3">
            <v>2008</v>
          </cell>
          <cell r="R3">
            <v>2013</v>
          </cell>
          <cell r="S3">
            <v>2018</v>
          </cell>
          <cell r="Z3">
            <v>1426</v>
          </cell>
          <cell r="AM3" t="str">
            <v>Operating</v>
          </cell>
          <cell r="AN3" t="str">
            <v>COperating</v>
          </cell>
          <cell r="AO3" t="str">
            <v>YesOperating</v>
          </cell>
          <cell r="AP3" t="str">
            <v>FormerOperating</v>
          </cell>
          <cell r="AR3" t="str">
            <v>UrbanOperating</v>
          </cell>
          <cell r="AS3" t="str">
            <v>K12Operating</v>
          </cell>
          <cell r="AT3">
            <v>1426</v>
          </cell>
        </row>
        <row r="4">
          <cell r="C4" t="str">
            <v>C</v>
          </cell>
          <cell r="I4" t="str">
            <v>Yes</v>
          </cell>
          <cell r="L4">
            <v>2002</v>
          </cell>
          <cell r="M4">
            <v>2007</v>
          </cell>
          <cell r="N4">
            <v>2012</v>
          </cell>
          <cell r="P4">
            <v>2002</v>
          </cell>
          <cell r="Q4">
            <v>2007</v>
          </cell>
          <cell r="R4">
            <v>2012</v>
          </cell>
          <cell r="S4">
            <v>2017</v>
          </cell>
          <cell r="Z4">
            <v>545</v>
          </cell>
          <cell r="AM4" t="str">
            <v>Operating</v>
          </cell>
          <cell r="AN4" t="str">
            <v>COperating</v>
          </cell>
          <cell r="AO4" t="str">
            <v>NoOperating</v>
          </cell>
          <cell r="AP4" t="str">
            <v>NoOperating</v>
          </cell>
          <cell r="AR4" t="str">
            <v>BostonOperating</v>
          </cell>
          <cell r="AS4" t="str">
            <v>MSHSOperating</v>
          </cell>
          <cell r="AT4">
            <v>545</v>
          </cell>
        </row>
        <row r="5">
          <cell r="C5" t="str">
            <v>C</v>
          </cell>
          <cell r="I5" t="str">
            <v>Yes</v>
          </cell>
          <cell r="L5">
            <v>2010</v>
          </cell>
          <cell r="M5">
            <v>2015</v>
          </cell>
          <cell r="N5">
            <v>2020</v>
          </cell>
          <cell r="P5">
            <v>2010</v>
          </cell>
          <cell r="Q5">
            <v>2015</v>
          </cell>
          <cell r="R5" t="str">
            <v>NA</v>
          </cell>
          <cell r="S5" t="str">
            <v>NA</v>
          </cell>
          <cell r="Z5">
            <v>966</v>
          </cell>
          <cell r="AM5" t="str">
            <v>Operating</v>
          </cell>
          <cell r="AN5" t="str">
            <v>COperating</v>
          </cell>
          <cell r="AO5" t="str">
            <v>YesOperating</v>
          </cell>
          <cell r="AP5" t="str">
            <v>NoOperating</v>
          </cell>
          <cell r="AR5" t="str">
            <v>SuburbOperating</v>
          </cell>
          <cell r="AS5" t="str">
            <v>MSHSOperating</v>
          </cell>
          <cell r="AT5">
            <v>966</v>
          </cell>
        </row>
        <row r="6">
          <cell r="C6" t="str">
            <v>C</v>
          </cell>
          <cell r="I6" t="str">
            <v>Yes</v>
          </cell>
          <cell r="L6">
            <v>2016</v>
          </cell>
          <cell r="M6">
            <v>2021</v>
          </cell>
          <cell r="N6">
            <v>2026</v>
          </cell>
          <cell r="P6">
            <v>2016</v>
          </cell>
          <cell r="Q6" t="str">
            <v>NA</v>
          </cell>
          <cell r="R6" t="str">
            <v>NA</v>
          </cell>
          <cell r="S6" t="str">
            <v>NA</v>
          </cell>
          <cell r="Z6">
            <v>1044</v>
          </cell>
          <cell r="AM6" t="str">
            <v>Operating</v>
          </cell>
          <cell r="AN6" t="str">
            <v>COperating</v>
          </cell>
          <cell r="AO6" t="str">
            <v>NoOperating</v>
          </cell>
          <cell r="AP6" t="str">
            <v>NoOperating</v>
          </cell>
          <cell r="AR6" t="str">
            <v>UrbanOperating</v>
          </cell>
          <cell r="AS6" t="str">
            <v>ESMSOperating</v>
          </cell>
          <cell r="AT6">
            <v>1044</v>
          </cell>
        </row>
        <row r="7">
          <cell r="C7" t="str">
            <v>C</v>
          </cell>
          <cell r="I7" t="str">
            <v>No</v>
          </cell>
          <cell r="L7">
            <v>2019</v>
          </cell>
          <cell r="M7">
            <v>2024</v>
          </cell>
          <cell r="N7">
            <v>2029</v>
          </cell>
          <cell r="P7">
            <v>2019</v>
          </cell>
          <cell r="Q7" t="str">
            <v>NA</v>
          </cell>
          <cell r="R7" t="str">
            <v>NA</v>
          </cell>
          <cell r="S7" t="str">
            <v>NA</v>
          </cell>
          <cell r="Z7">
            <v>644</v>
          </cell>
          <cell r="AM7" t="str">
            <v>Operating</v>
          </cell>
          <cell r="AN7" t="str">
            <v>COperating</v>
          </cell>
          <cell r="AO7" t="str">
            <v>NoOperating</v>
          </cell>
          <cell r="AP7" t="str">
            <v>NoOperating</v>
          </cell>
          <cell r="AR7" t="str">
            <v>UrbanOperating</v>
          </cell>
          <cell r="AS7" t="str">
            <v>MSHSOperating</v>
          </cell>
          <cell r="AT7">
            <v>644</v>
          </cell>
        </row>
        <row r="8">
          <cell r="C8" t="str">
            <v>C</v>
          </cell>
          <cell r="I8" t="str">
            <v>Yes</v>
          </cell>
          <cell r="L8">
            <v>2000</v>
          </cell>
          <cell r="M8">
            <v>2005</v>
          </cell>
          <cell r="N8">
            <v>2010</v>
          </cell>
          <cell r="P8">
            <v>2000</v>
          </cell>
          <cell r="Q8">
            <v>2005</v>
          </cell>
          <cell r="R8">
            <v>2010</v>
          </cell>
          <cell r="S8">
            <v>2015</v>
          </cell>
          <cell r="Z8">
            <v>1378</v>
          </cell>
          <cell r="AM8" t="str">
            <v>Operating</v>
          </cell>
          <cell r="AN8" t="str">
            <v>COperating</v>
          </cell>
          <cell r="AO8" t="str">
            <v>NoOperating</v>
          </cell>
          <cell r="AP8" t="str">
            <v>NoOperating</v>
          </cell>
          <cell r="AR8" t="str">
            <v>UrbanOperating</v>
          </cell>
          <cell r="AS8" t="str">
            <v>K12Operating</v>
          </cell>
          <cell r="AT8">
            <v>1378</v>
          </cell>
        </row>
        <row r="9">
          <cell r="C9" t="str">
            <v>C</v>
          </cell>
          <cell r="I9" t="str">
            <v>No</v>
          </cell>
          <cell r="L9">
            <v>2018</v>
          </cell>
          <cell r="M9">
            <v>2023</v>
          </cell>
          <cell r="N9">
            <v>2028</v>
          </cell>
          <cell r="P9">
            <v>2018</v>
          </cell>
          <cell r="Q9" t="str">
            <v>NA</v>
          </cell>
          <cell r="R9" t="str">
            <v>NA</v>
          </cell>
          <cell r="S9" t="str">
            <v>NA</v>
          </cell>
          <cell r="Z9">
            <v>560</v>
          </cell>
          <cell r="AM9" t="str">
            <v>Operating</v>
          </cell>
          <cell r="AN9" t="str">
            <v>COperating</v>
          </cell>
          <cell r="AO9" t="str">
            <v>NoOperating</v>
          </cell>
          <cell r="AP9" t="str">
            <v>NoOperating</v>
          </cell>
          <cell r="AR9" t="str">
            <v>UrbanOperating</v>
          </cell>
          <cell r="AS9" t="str">
            <v>MSHSOperating</v>
          </cell>
          <cell r="AT9">
            <v>560</v>
          </cell>
        </row>
        <row r="10">
          <cell r="C10" t="str">
            <v>C</v>
          </cell>
          <cell r="I10" t="str">
            <v>Yes</v>
          </cell>
          <cell r="L10">
            <v>2001</v>
          </cell>
          <cell r="M10">
            <v>2006</v>
          </cell>
          <cell r="N10">
            <v>2011</v>
          </cell>
          <cell r="P10">
            <v>2001</v>
          </cell>
          <cell r="Q10">
            <v>2006</v>
          </cell>
          <cell r="R10">
            <v>2011</v>
          </cell>
          <cell r="S10">
            <v>2016</v>
          </cell>
          <cell r="Z10">
            <v>350</v>
          </cell>
          <cell r="AM10" t="str">
            <v>Operating</v>
          </cell>
          <cell r="AN10" t="str">
            <v>COperating</v>
          </cell>
          <cell r="AO10" t="str">
            <v>NoOperating</v>
          </cell>
          <cell r="AP10" t="str">
            <v>NoOperating</v>
          </cell>
          <cell r="AR10" t="str">
            <v>UrbanOperating</v>
          </cell>
          <cell r="AS10" t="str">
            <v>ESMSOperating</v>
          </cell>
          <cell r="AT10">
            <v>350</v>
          </cell>
        </row>
        <row r="11">
          <cell r="C11" t="str">
            <v>C</v>
          </cell>
          <cell r="I11" t="str">
            <v>Yes</v>
          </cell>
          <cell r="L11">
            <v>2000</v>
          </cell>
          <cell r="M11">
            <v>2005</v>
          </cell>
          <cell r="N11">
            <v>2010</v>
          </cell>
          <cell r="P11">
            <v>2000</v>
          </cell>
          <cell r="Q11">
            <v>2005</v>
          </cell>
          <cell r="R11">
            <v>2010</v>
          </cell>
          <cell r="S11">
            <v>2015</v>
          </cell>
          <cell r="Z11">
            <v>900</v>
          </cell>
          <cell r="AM11" t="str">
            <v>Operating</v>
          </cell>
          <cell r="AN11" t="str">
            <v>COperating</v>
          </cell>
          <cell r="AO11" t="str">
            <v>YesOperating</v>
          </cell>
          <cell r="AP11" t="str">
            <v>NoOperating</v>
          </cell>
          <cell r="AR11" t="str">
            <v>SuburbOperating</v>
          </cell>
          <cell r="AS11" t="str">
            <v>ESMSOperating</v>
          </cell>
          <cell r="AT11">
            <v>900</v>
          </cell>
        </row>
        <row r="12">
          <cell r="C12" t="str">
            <v>HMIII</v>
          </cell>
          <cell r="I12" t="str">
            <v>Yes</v>
          </cell>
          <cell r="L12">
            <v>2020</v>
          </cell>
          <cell r="M12">
            <v>2025</v>
          </cell>
          <cell r="N12">
            <v>2030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Z12">
            <v>350</v>
          </cell>
          <cell r="AM12" t="str">
            <v>Operating</v>
          </cell>
          <cell r="AN12" t="str">
            <v>HMIIIOperating</v>
          </cell>
          <cell r="AO12" t="str">
            <v>NoOperating</v>
          </cell>
          <cell r="AP12" t="str">
            <v>NoOperating</v>
          </cell>
          <cell r="AR12" t="str">
            <v>UrbanOperating</v>
          </cell>
          <cell r="AS12" t="str">
            <v>ESOperating</v>
          </cell>
          <cell r="AT12">
            <v>350</v>
          </cell>
        </row>
        <row r="13">
          <cell r="C13" t="str">
            <v>C</v>
          </cell>
          <cell r="I13" t="str">
            <v>Yes</v>
          </cell>
          <cell r="L13">
            <v>2009</v>
          </cell>
          <cell r="M13">
            <v>2014</v>
          </cell>
          <cell r="N13">
            <v>2019</v>
          </cell>
          <cell r="P13">
            <v>2009</v>
          </cell>
          <cell r="Q13">
            <v>2014</v>
          </cell>
          <cell r="R13">
            <v>2019</v>
          </cell>
          <cell r="S13" t="str">
            <v>NA</v>
          </cell>
          <cell r="Z13">
            <v>363</v>
          </cell>
          <cell r="AM13" t="str">
            <v>Operating</v>
          </cell>
          <cell r="AN13" t="str">
            <v>COperating</v>
          </cell>
          <cell r="AO13" t="str">
            <v>YesOperating</v>
          </cell>
          <cell r="AP13" t="str">
            <v>NoOperating</v>
          </cell>
          <cell r="AR13" t="str">
            <v>RuralOperating</v>
          </cell>
          <cell r="AS13" t="str">
            <v>MSHSOperating</v>
          </cell>
          <cell r="AT13">
            <v>363</v>
          </cell>
        </row>
        <row r="14">
          <cell r="C14" t="str">
            <v>C</v>
          </cell>
          <cell r="I14" t="str">
            <v>Yes</v>
          </cell>
          <cell r="L14">
            <v>2003</v>
          </cell>
          <cell r="M14">
            <v>2008</v>
          </cell>
          <cell r="N14">
            <v>2013</v>
          </cell>
          <cell r="P14">
            <v>2003</v>
          </cell>
          <cell r="Q14">
            <v>2008</v>
          </cell>
          <cell r="R14">
            <v>2013</v>
          </cell>
          <cell r="S14">
            <v>2018</v>
          </cell>
          <cell r="Z14">
            <v>700</v>
          </cell>
          <cell r="AM14" t="str">
            <v>Operating</v>
          </cell>
          <cell r="AN14" t="str">
            <v>COperating</v>
          </cell>
          <cell r="AO14" t="str">
            <v>NoOperating</v>
          </cell>
          <cell r="AP14" t="str">
            <v>NoOperating</v>
          </cell>
          <cell r="AR14" t="str">
            <v>BostonOperating</v>
          </cell>
          <cell r="AS14" t="str">
            <v>MSHSOperating</v>
          </cell>
          <cell r="AT14">
            <v>700</v>
          </cell>
        </row>
        <row r="15">
          <cell r="C15" t="str">
            <v>HMI</v>
          </cell>
          <cell r="I15" t="str">
            <v>Yes</v>
          </cell>
          <cell r="L15">
            <v>2003</v>
          </cell>
          <cell r="M15">
            <v>2008</v>
          </cell>
          <cell r="N15">
            <v>2013</v>
          </cell>
          <cell r="P15">
            <v>2003</v>
          </cell>
          <cell r="Q15">
            <v>2008</v>
          </cell>
          <cell r="R15">
            <v>2013</v>
          </cell>
          <cell r="S15">
            <v>2018</v>
          </cell>
          <cell r="Z15">
            <v>405</v>
          </cell>
          <cell r="AM15" t="str">
            <v>Operating</v>
          </cell>
          <cell r="AN15" t="str">
            <v>HMIOperating</v>
          </cell>
          <cell r="AO15" t="str">
            <v>NAOperating</v>
          </cell>
          <cell r="AP15" t="str">
            <v>NoOperating</v>
          </cell>
          <cell r="AR15" t="str">
            <v>BostonOperating</v>
          </cell>
          <cell r="AS15" t="str">
            <v>HSOperating</v>
          </cell>
          <cell r="AT15">
            <v>405</v>
          </cell>
        </row>
        <row r="16">
          <cell r="C16" t="str">
            <v>HMIII</v>
          </cell>
          <cell r="I16" t="str">
            <v>Yes</v>
          </cell>
          <cell r="L16">
            <v>2016</v>
          </cell>
          <cell r="M16">
            <v>2021</v>
          </cell>
          <cell r="N16">
            <v>2026</v>
          </cell>
          <cell r="P16">
            <v>2016</v>
          </cell>
          <cell r="Q16" t="str">
            <v>NA</v>
          </cell>
          <cell r="R16" t="str">
            <v>NA</v>
          </cell>
          <cell r="S16" t="str">
            <v>NA</v>
          </cell>
          <cell r="Z16">
            <v>595</v>
          </cell>
          <cell r="AM16" t="str">
            <v>Operating</v>
          </cell>
          <cell r="AN16" t="str">
            <v>HMIIIOperating</v>
          </cell>
          <cell r="AO16" t="str">
            <v>NAOperating</v>
          </cell>
          <cell r="AP16" t="str">
            <v>NoOperating</v>
          </cell>
          <cell r="AR16" t="str">
            <v>BostonOperating</v>
          </cell>
          <cell r="AS16" t="str">
            <v>MSHSOperating</v>
          </cell>
          <cell r="AT16">
            <v>595</v>
          </cell>
        </row>
        <row r="17">
          <cell r="C17" t="str">
            <v>C</v>
          </cell>
          <cell r="I17" t="str">
            <v>Yes</v>
          </cell>
          <cell r="L17">
            <v>2009</v>
          </cell>
          <cell r="M17">
            <v>2014</v>
          </cell>
          <cell r="N17">
            <v>2019</v>
          </cell>
          <cell r="P17">
            <v>2009</v>
          </cell>
          <cell r="Q17">
            <v>2014</v>
          </cell>
          <cell r="R17">
            <v>2019</v>
          </cell>
          <cell r="S17" t="str">
            <v>NA</v>
          </cell>
          <cell r="Z17">
            <v>700</v>
          </cell>
          <cell r="AM17" t="str">
            <v>Operating</v>
          </cell>
          <cell r="AN17" t="str">
            <v>COperating</v>
          </cell>
          <cell r="AO17" t="str">
            <v>NoOperating</v>
          </cell>
          <cell r="AP17" t="str">
            <v>NoOperating</v>
          </cell>
          <cell r="AR17" t="str">
            <v>BostonOperating</v>
          </cell>
          <cell r="AS17" t="str">
            <v>MSHSOperating</v>
          </cell>
          <cell r="AT17">
            <v>700</v>
          </cell>
        </row>
        <row r="18">
          <cell r="C18" t="str">
            <v>C</v>
          </cell>
          <cell r="I18" t="str">
            <v>Yes</v>
          </cell>
          <cell r="L18">
            <v>2000</v>
          </cell>
          <cell r="M18">
            <v>2005</v>
          </cell>
          <cell r="N18">
            <v>2010</v>
          </cell>
          <cell r="P18">
            <v>2000</v>
          </cell>
          <cell r="Q18">
            <v>2005</v>
          </cell>
          <cell r="R18">
            <v>2010</v>
          </cell>
          <cell r="S18">
            <v>2015</v>
          </cell>
          <cell r="Z18">
            <v>944</v>
          </cell>
          <cell r="AM18" t="str">
            <v>Operating</v>
          </cell>
          <cell r="AN18" t="str">
            <v>COperating</v>
          </cell>
          <cell r="AO18" t="str">
            <v>NoOperating</v>
          </cell>
          <cell r="AP18" t="str">
            <v>FormerOperating</v>
          </cell>
          <cell r="AR18" t="str">
            <v>BostonOperating</v>
          </cell>
          <cell r="AS18" t="str">
            <v>ESMSOperating</v>
          </cell>
          <cell r="AT18">
            <v>944</v>
          </cell>
        </row>
        <row r="19">
          <cell r="C19" t="str">
            <v>C</v>
          </cell>
          <cell r="I19" t="str">
            <v>No</v>
          </cell>
          <cell r="L19">
            <v>2016</v>
          </cell>
          <cell r="M19">
            <v>2021</v>
          </cell>
          <cell r="N19">
            <v>2026</v>
          </cell>
          <cell r="P19">
            <v>2016</v>
          </cell>
          <cell r="Q19" t="str">
            <v>NA</v>
          </cell>
          <cell r="R19" t="str">
            <v>NA</v>
          </cell>
          <cell r="S19" t="str">
            <v>NA</v>
          </cell>
          <cell r="Z19">
            <v>335</v>
          </cell>
          <cell r="AM19" t="str">
            <v>Operating</v>
          </cell>
          <cell r="AN19" t="str">
            <v>COperating</v>
          </cell>
          <cell r="AO19" t="str">
            <v>NoOperating</v>
          </cell>
          <cell r="AP19" t="str">
            <v>NoOperating</v>
          </cell>
          <cell r="AR19" t="str">
            <v>BostonOperating</v>
          </cell>
          <cell r="AS19" t="str">
            <v>ESMSOperating</v>
          </cell>
          <cell r="AT19">
            <v>335</v>
          </cell>
        </row>
        <row r="20">
          <cell r="C20" t="str">
            <v>C</v>
          </cell>
          <cell r="I20" t="str">
            <v>Yes</v>
          </cell>
          <cell r="L20">
            <v>2007</v>
          </cell>
          <cell r="M20">
            <v>2012</v>
          </cell>
          <cell r="N20">
            <v>2017</v>
          </cell>
          <cell r="P20">
            <v>2007</v>
          </cell>
          <cell r="Q20">
            <v>2012</v>
          </cell>
          <cell r="R20">
            <v>2017</v>
          </cell>
          <cell r="S20" t="str">
            <v>NA</v>
          </cell>
          <cell r="Z20">
            <v>2221</v>
          </cell>
          <cell r="AM20" t="str">
            <v>Operating</v>
          </cell>
          <cell r="AN20" t="str">
            <v>COperating</v>
          </cell>
          <cell r="AO20" t="str">
            <v>YesOperating</v>
          </cell>
          <cell r="AP20" t="str">
            <v>NoOperating</v>
          </cell>
          <cell r="AR20" t="str">
            <v>BostonOperating</v>
          </cell>
          <cell r="AS20" t="str">
            <v>K12Operating</v>
          </cell>
          <cell r="AT20">
            <v>2221</v>
          </cell>
        </row>
        <row r="21">
          <cell r="C21" t="str">
            <v>C</v>
          </cell>
          <cell r="I21" t="str">
            <v>Yes</v>
          </cell>
          <cell r="L21">
            <v>2000</v>
          </cell>
          <cell r="M21">
            <v>2005</v>
          </cell>
          <cell r="N21">
            <v>2010</v>
          </cell>
          <cell r="P21">
            <v>2000</v>
          </cell>
          <cell r="Q21">
            <v>2005</v>
          </cell>
          <cell r="R21">
            <v>2010</v>
          </cell>
          <cell r="S21">
            <v>2015</v>
          </cell>
          <cell r="Z21">
            <v>260</v>
          </cell>
          <cell r="AM21" t="str">
            <v>Operating</v>
          </cell>
          <cell r="AN21" t="str">
            <v>COperating</v>
          </cell>
          <cell r="AO21" t="str">
            <v>YesOperating</v>
          </cell>
          <cell r="AP21" t="str">
            <v>NoOperating</v>
          </cell>
          <cell r="AR21" t="str">
            <v>SuburbOperating</v>
          </cell>
          <cell r="AS21" t="str">
            <v>MSOperating</v>
          </cell>
          <cell r="AT21">
            <v>260</v>
          </cell>
        </row>
        <row r="22">
          <cell r="C22" t="str">
            <v>C</v>
          </cell>
          <cell r="I22" t="str">
            <v>Yes</v>
          </cell>
          <cell r="L22">
            <v>2007</v>
          </cell>
          <cell r="M22">
            <v>2012</v>
          </cell>
          <cell r="N22">
            <v>2017</v>
          </cell>
          <cell r="P22">
            <v>2007</v>
          </cell>
          <cell r="Q22">
            <v>2012</v>
          </cell>
          <cell r="R22">
            <v>2017</v>
          </cell>
          <cell r="S22" t="str">
            <v>NA</v>
          </cell>
          <cell r="Z22">
            <v>396</v>
          </cell>
          <cell r="AM22" t="str">
            <v>Operating</v>
          </cell>
          <cell r="AN22" t="str">
            <v>COperating</v>
          </cell>
          <cell r="AO22" t="str">
            <v>YesOperating</v>
          </cell>
          <cell r="AP22" t="str">
            <v>FormerOperating</v>
          </cell>
          <cell r="AR22" t="str">
            <v>SuburbOperating</v>
          </cell>
          <cell r="AS22" t="str">
            <v>MSOperating</v>
          </cell>
          <cell r="AT22">
            <v>396</v>
          </cell>
        </row>
        <row r="23">
          <cell r="C23" t="str">
            <v>C</v>
          </cell>
          <cell r="I23" t="str">
            <v>Yes</v>
          </cell>
          <cell r="L23">
            <v>2000</v>
          </cell>
          <cell r="M23">
            <v>2005</v>
          </cell>
          <cell r="N23">
            <v>2010</v>
          </cell>
          <cell r="P23">
            <v>2000</v>
          </cell>
          <cell r="Q23">
            <v>2005</v>
          </cell>
          <cell r="R23">
            <v>2010</v>
          </cell>
          <cell r="S23">
            <v>2015</v>
          </cell>
          <cell r="Z23">
            <v>280</v>
          </cell>
          <cell r="AM23" t="str">
            <v>Operating</v>
          </cell>
          <cell r="AN23" t="str">
            <v>COperating</v>
          </cell>
          <cell r="AO23" t="str">
            <v>NoOperating</v>
          </cell>
          <cell r="AP23" t="str">
            <v>NoOperating</v>
          </cell>
          <cell r="AR23" t="str">
            <v>BostonOperating</v>
          </cell>
          <cell r="AS23" t="str">
            <v>HSOperating</v>
          </cell>
          <cell r="AT23">
            <v>280</v>
          </cell>
        </row>
        <row r="24">
          <cell r="C24" t="str">
            <v>C</v>
          </cell>
          <cell r="I24" t="str">
            <v>No</v>
          </cell>
          <cell r="L24">
            <v>2018</v>
          </cell>
          <cell r="M24">
            <v>2023</v>
          </cell>
          <cell r="N24">
            <v>2028</v>
          </cell>
          <cell r="P24">
            <v>2018</v>
          </cell>
          <cell r="Q24" t="str">
            <v>NA</v>
          </cell>
          <cell r="R24" t="str">
            <v>NA</v>
          </cell>
          <cell r="S24" t="str">
            <v>NA</v>
          </cell>
          <cell r="Z24">
            <v>280</v>
          </cell>
          <cell r="AM24" t="str">
            <v>Operating</v>
          </cell>
          <cell r="AN24" t="str">
            <v>COperating</v>
          </cell>
          <cell r="AO24" t="str">
            <v>NoOperating</v>
          </cell>
          <cell r="AP24" t="str">
            <v>NoOperating</v>
          </cell>
          <cell r="AR24" t="str">
            <v>BostonOperating</v>
          </cell>
          <cell r="AS24" t="str">
            <v>HSOperating</v>
          </cell>
          <cell r="AT24">
            <v>280</v>
          </cell>
        </row>
        <row r="25">
          <cell r="C25" t="str">
            <v>C</v>
          </cell>
          <cell r="I25" t="str">
            <v>Yes</v>
          </cell>
          <cell r="L25">
            <v>2019</v>
          </cell>
          <cell r="M25">
            <v>2024</v>
          </cell>
          <cell r="N25">
            <v>2029</v>
          </cell>
          <cell r="P25">
            <v>2019</v>
          </cell>
          <cell r="Q25" t="str">
            <v>NA</v>
          </cell>
          <cell r="R25" t="str">
            <v>NA</v>
          </cell>
          <cell r="S25" t="str">
            <v>NA</v>
          </cell>
          <cell r="Z25">
            <v>280</v>
          </cell>
          <cell r="AM25" t="str">
            <v>Operating</v>
          </cell>
          <cell r="AN25" t="str">
            <v>COperating</v>
          </cell>
          <cell r="AO25" t="str">
            <v>NoOperating</v>
          </cell>
          <cell r="AP25" t="str">
            <v>NoOperating</v>
          </cell>
          <cell r="AR25" t="str">
            <v>UrbanOperating</v>
          </cell>
          <cell r="AS25" t="str">
            <v>HSOperating</v>
          </cell>
          <cell r="AT25">
            <v>280</v>
          </cell>
        </row>
        <row r="26">
          <cell r="C26" t="str">
            <v>C</v>
          </cell>
          <cell r="I26" t="str">
            <v>Yes</v>
          </cell>
          <cell r="L26">
            <v>2006</v>
          </cell>
          <cell r="M26">
            <v>2011</v>
          </cell>
          <cell r="N26">
            <v>2016</v>
          </cell>
          <cell r="P26">
            <v>2006</v>
          </cell>
          <cell r="Q26">
            <v>2011</v>
          </cell>
          <cell r="R26">
            <v>2016</v>
          </cell>
          <cell r="S26" t="str">
            <v>NA</v>
          </cell>
          <cell r="Z26">
            <v>345</v>
          </cell>
          <cell r="AM26" t="str">
            <v>Operating</v>
          </cell>
          <cell r="AN26" t="str">
            <v>COperating</v>
          </cell>
          <cell r="AO26" t="str">
            <v>NoOperating</v>
          </cell>
          <cell r="AP26" t="str">
            <v>NoOperating</v>
          </cell>
          <cell r="AR26" t="str">
            <v>BostonOperating</v>
          </cell>
          <cell r="AS26" t="str">
            <v>K12Operating</v>
          </cell>
          <cell r="AT26">
            <v>345</v>
          </cell>
        </row>
        <row r="27">
          <cell r="C27" t="str">
            <v>C</v>
          </cell>
          <cell r="I27" t="str">
            <v>No</v>
          </cell>
          <cell r="L27">
            <v>2018</v>
          </cell>
          <cell r="M27">
            <v>2023</v>
          </cell>
          <cell r="N27">
            <v>2028</v>
          </cell>
          <cell r="P27">
            <v>2018</v>
          </cell>
          <cell r="Q27" t="str">
            <v>NA</v>
          </cell>
          <cell r="R27" t="str">
            <v>NA</v>
          </cell>
          <cell r="S27" t="str">
            <v>NA</v>
          </cell>
          <cell r="Z27">
            <v>1200</v>
          </cell>
          <cell r="AM27" t="str">
            <v>Operating</v>
          </cell>
          <cell r="AN27" t="str">
            <v>COperating</v>
          </cell>
          <cell r="AO27" t="str">
            <v>NoOperating</v>
          </cell>
          <cell r="AP27" t="str">
            <v>YesOperating</v>
          </cell>
          <cell r="AR27" t="str">
            <v>UrbanOperating</v>
          </cell>
          <cell r="AS27" t="str">
            <v>K12Operating</v>
          </cell>
          <cell r="AT27">
            <v>1200</v>
          </cell>
        </row>
        <row r="28">
          <cell r="C28" t="str">
            <v>C</v>
          </cell>
          <cell r="I28" t="str">
            <v>Yes</v>
          </cell>
          <cell r="L28">
            <v>2010</v>
          </cell>
          <cell r="M28">
            <v>2015</v>
          </cell>
          <cell r="N28">
            <v>2020</v>
          </cell>
          <cell r="P28">
            <v>2010</v>
          </cell>
          <cell r="Q28">
            <v>2015</v>
          </cell>
          <cell r="R28" t="str">
            <v>NA</v>
          </cell>
          <cell r="S28" t="str">
            <v>NA</v>
          </cell>
          <cell r="Z28">
            <v>420</v>
          </cell>
          <cell r="AM28" t="str">
            <v>Operating</v>
          </cell>
          <cell r="AN28" t="str">
            <v>COperating</v>
          </cell>
          <cell r="AO28" t="str">
            <v>NoOperating</v>
          </cell>
          <cell r="AP28" t="str">
            <v>NoOperating</v>
          </cell>
          <cell r="AR28" t="str">
            <v>UrbanOperating</v>
          </cell>
          <cell r="AS28" t="str">
            <v>MSHSOperating</v>
          </cell>
          <cell r="AT28">
            <v>420</v>
          </cell>
        </row>
        <row r="29">
          <cell r="C29" t="str">
            <v>C</v>
          </cell>
          <cell r="I29" t="str">
            <v>No</v>
          </cell>
          <cell r="L29">
            <v>2017</v>
          </cell>
          <cell r="M29">
            <v>2022</v>
          </cell>
          <cell r="N29">
            <v>2027</v>
          </cell>
          <cell r="P29">
            <v>2017</v>
          </cell>
          <cell r="Q29" t="str">
            <v>NA</v>
          </cell>
          <cell r="R29" t="str">
            <v>NA</v>
          </cell>
          <cell r="S29" t="str">
            <v>NA</v>
          </cell>
          <cell r="Z29">
            <v>400</v>
          </cell>
          <cell r="AM29" t="str">
            <v>Operating</v>
          </cell>
          <cell r="AN29" t="str">
            <v>COperating</v>
          </cell>
          <cell r="AO29" t="str">
            <v>NoOperating</v>
          </cell>
          <cell r="AP29" t="str">
            <v>YesOperating</v>
          </cell>
          <cell r="AR29" t="str">
            <v>UrbanOperating</v>
          </cell>
          <cell r="AS29" t="str">
            <v>ESMSOperating</v>
          </cell>
          <cell r="AT29">
            <v>400</v>
          </cell>
        </row>
        <row r="30">
          <cell r="C30" t="str">
            <v>C</v>
          </cell>
          <cell r="I30" t="str">
            <v>Yes</v>
          </cell>
          <cell r="L30">
            <v>2000</v>
          </cell>
          <cell r="M30">
            <v>2005</v>
          </cell>
          <cell r="N30">
            <v>2010</v>
          </cell>
          <cell r="P30">
            <v>2000</v>
          </cell>
          <cell r="Q30">
            <v>2005</v>
          </cell>
          <cell r="R30">
            <v>2010</v>
          </cell>
          <cell r="S30">
            <v>2015</v>
          </cell>
          <cell r="Z30">
            <v>400</v>
          </cell>
          <cell r="AM30" t="str">
            <v>Operating</v>
          </cell>
          <cell r="AN30" t="str">
            <v>COperating</v>
          </cell>
          <cell r="AO30" t="str">
            <v>NoOperating</v>
          </cell>
          <cell r="AP30" t="str">
            <v>YesOperating</v>
          </cell>
          <cell r="AR30" t="str">
            <v>UrbanOperating</v>
          </cell>
          <cell r="AS30" t="str">
            <v>ESMSOperating</v>
          </cell>
          <cell r="AT30">
            <v>400</v>
          </cell>
        </row>
        <row r="31">
          <cell r="C31" t="str">
            <v>C</v>
          </cell>
          <cell r="I31" t="str">
            <v>No</v>
          </cell>
          <cell r="L31">
            <v>2017</v>
          </cell>
          <cell r="M31">
            <v>2022</v>
          </cell>
          <cell r="N31">
            <v>2027</v>
          </cell>
          <cell r="P31">
            <v>2017</v>
          </cell>
          <cell r="Q31" t="str">
            <v>NA</v>
          </cell>
          <cell r="R31" t="str">
            <v>NA</v>
          </cell>
          <cell r="S31" t="str">
            <v>NA</v>
          </cell>
          <cell r="Z31">
            <v>400</v>
          </cell>
          <cell r="AM31" t="str">
            <v>Operating</v>
          </cell>
          <cell r="AN31" t="str">
            <v>COperating</v>
          </cell>
          <cell r="AO31" t="str">
            <v>NoOperating</v>
          </cell>
          <cell r="AP31" t="str">
            <v>YesOperating</v>
          </cell>
          <cell r="AR31" t="str">
            <v>UrbanOperating</v>
          </cell>
          <cell r="AS31" t="str">
            <v>ESMSOperating</v>
          </cell>
          <cell r="AT31">
            <v>400</v>
          </cell>
        </row>
        <row r="32">
          <cell r="C32" t="str">
            <v>C</v>
          </cell>
          <cell r="I32" t="str">
            <v>Yes</v>
          </cell>
          <cell r="L32">
            <v>2004</v>
          </cell>
          <cell r="M32">
            <v>2009</v>
          </cell>
          <cell r="N32">
            <v>2014</v>
          </cell>
          <cell r="P32">
            <v>2004</v>
          </cell>
          <cell r="Q32">
            <v>2009</v>
          </cell>
          <cell r="R32">
            <v>2014</v>
          </cell>
          <cell r="S32">
            <v>2019</v>
          </cell>
          <cell r="Z32">
            <v>444</v>
          </cell>
          <cell r="AM32" t="str">
            <v>Operating</v>
          </cell>
          <cell r="AN32" t="str">
            <v>COperating</v>
          </cell>
          <cell r="AO32" t="str">
            <v>NoOperating</v>
          </cell>
          <cell r="AP32" t="str">
            <v>NoOperating</v>
          </cell>
          <cell r="AR32" t="str">
            <v>BostonOperating</v>
          </cell>
          <cell r="AS32" t="str">
            <v>ESMSOperating</v>
          </cell>
          <cell r="AT32">
            <v>444</v>
          </cell>
        </row>
        <row r="33">
          <cell r="C33" t="str">
            <v>HMIII</v>
          </cell>
          <cell r="I33" t="str">
            <v>Yes</v>
          </cell>
          <cell r="L33">
            <v>2017</v>
          </cell>
          <cell r="M33">
            <v>2022</v>
          </cell>
          <cell r="N33">
            <v>2027</v>
          </cell>
          <cell r="P33">
            <v>2017</v>
          </cell>
          <cell r="Q33" t="str">
            <v>NA</v>
          </cell>
          <cell r="R33" t="str">
            <v>NA</v>
          </cell>
          <cell r="S33" t="str">
            <v>NA</v>
          </cell>
          <cell r="Z33">
            <v>325</v>
          </cell>
          <cell r="AM33" t="str">
            <v>Operating</v>
          </cell>
          <cell r="AN33" t="str">
            <v>HMIIIOperating</v>
          </cell>
          <cell r="AO33" t="str">
            <v>NAOperating</v>
          </cell>
          <cell r="AP33" t="str">
            <v>NoOperating</v>
          </cell>
          <cell r="AR33" t="str">
            <v>BostonOperating</v>
          </cell>
          <cell r="AS33" t="str">
            <v>ESOperating</v>
          </cell>
          <cell r="AT33">
            <v>325</v>
          </cell>
        </row>
        <row r="34">
          <cell r="C34" t="str">
            <v>HMI</v>
          </cell>
          <cell r="I34" t="str">
            <v>Yes</v>
          </cell>
          <cell r="L34">
            <v>2003</v>
          </cell>
          <cell r="M34">
            <v>2008</v>
          </cell>
          <cell r="N34">
            <v>2013</v>
          </cell>
          <cell r="P34">
            <v>2003</v>
          </cell>
          <cell r="Q34">
            <v>2008</v>
          </cell>
          <cell r="R34">
            <v>2013</v>
          </cell>
          <cell r="S34">
            <v>2018</v>
          </cell>
          <cell r="Z34">
            <v>448</v>
          </cell>
          <cell r="AM34" t="str">
            <v>Operating</v>
          </cell>
          <cell r="AN34" t="str">
            <v>HMIOperating</v>
          </cell>
          <cell r="AO34" t="str">
            <v>NAOperating</v>
          </cell>
          <cell r="AP34" t="str">
            <v>NoOperating</v>
          </cell>
          <cell r="AR34" t="str">
            <v>BostonOperating</v>
          </cell>
          <cell r="AS34" t="str">
            <v>HSOperating</v>
          </cell>
          <cell r="AT34">
            <v>448</v>
          </cell>
        </row>
        <row r="35">
          <cell r="C35" t="str">
            <v>C</v>
          </cell>
          <cell r="I35" t="str">
            <v>Yes</v>
          </cell>
          <cell r="L35">
            <v>2008</v>
          </cell>
          <cell r="M35">
            <v>2013</v>
          </cell>
          <cell r="N35">
            <v>2018</v>
          </cell>
          <cell r="P35">
            <v>2008</v>
          </cell>
          <cell r="Q35">
            <v>2013</v>
          </cell>
          <cell r="R35">
            <v>2018</v>
          </cell>
          <cell r="S35" t="str">
            <v>NA</v>
          </cell>
          <cell r="Z35">
            <v>1400</v>
          </cell>
          <cell r="AM35" t="str">
            <v>Operating</v>
          </cell>
          <cell r="AN35" t="str">
            <v>COperating</v>
          </cell>
          <cell r="AO35" t="str">
            <v>YesOperating</v>
          </cell>
          <cell r="AP35" t="str">
            <v>NoOperating</v>
          </cell>
          <cell r="AR35" t="str">
            <v>BostonOperating</v>
          </cell>
          <cell r="AS35" t="str">
            <v>MSHSOperating</v>
          </cell>
          <cell r="AT35">
            <v>1400</v>
          </cell>
        </row>
        <row r="36">
          <cell r="C36" t="str">
            <v>C</v>
          </cell>
          <cell r="I36" t="str">
            <v>Yes</v>
          </cell>
          <cell r="L36">
            <v>2008</v>
          </cell>
          <cell r="M36">
            <v>2013</v>
          </cell>
          <cell r="N36">
            <v>2018</v>
          </cell>
          <cell r="P36">
            <v>2008</v>
          </cell>
          <cell r="Q36">
            <v>2013</v>
          </cell>
          <cell r="R36">
            <v>2018</v>
          </cell>
          <cell r="S36" t="str">
            <v>NA</v>
          </cell>
          <cell r="Z36">
            <v>220</v>
          </cell>
          <cell r="AM36" t="str">
            <v>Operating</v>
          </cell>
          <cell r="AN36" t="str">
            <v>COperating</v>
          </cell>
          <cell r="AO36" t="str">
            <v>YesOperating</v>
          </cell>
          <cell r="AP36" t="str">
            <v>NoOperating</v>
          </cell>
          <cell r="AR36" t="str">
            <v>UrbanOperating</v>
          </cell>
          <cell r="AS36" t="str">
            <v>MSHSOperating</v>
          </cell>
          <cell r="AT36">
            <v>220</v>
          </cell>
        </row>
        <row r="37">
          <cell r="C37" t="str">
            <v>C</v>
          </cell>
          <cell r="I37" t="str">
            <v>Yes</v>
          </cell>
          <cell r="L37">
            <v>2003</v>
          </cell>
          <cell r="M37">
            <v>2008</v>
          </cell>
          <cell r="N37">
            <v>2013</v>
          </cell>
          <cell r="P37">
            <v>2003</v>
          </cell>
          <cell r="Q37">
            <v>2008</v>
          </cell>
          <cell r="R37">
            <v>2013</v>
          </cell>
          <cell r="S37">
            <v>2018</v>
          </cell>
          <cell r="Z37">
            <v>1700</v>
          </cell>
          <cell r="AM37" t="str">
            <v>Operating</v>
          </cell>
          <cell r="AN37" t="str">
            <v>COperating</v>
          </cell>
          <cell r="AO37" t="str">
            <v>YesOperating</v>
          </cell>
          <cell r="AP37" t="str">
            <v>FormerOperating</v>
          </cell>
          <cell r="AR37" t="str">
            <v>SuburbOperating</v>
          </cell>
          <cell r="AS37" t="str">
            <v>K12Operating</v>
          </cell>
          <cell r="AT37">
            <v>1700</v>
          </cell>
        </row>
        <row r="38">
          <cell r="C38" t="str">
            <v>C</v>
          </cell>
          <cell r="I38" t="str">
            <v>Yes</v>
          </cell>
          <cell r="L38">
            <v>2000</v>
          </cell>
          <cell r="M38">
            <v>2005</v>
          </cell>
          <cell r="N38">
            <v>2010</v>
          </cell>
          <cell r="P38">
            <v>2000</v>
          </cell>
          <cell r="Q38">
            <v>2005</v>
          </cell>
          <cell r="R38">
            <v>2010</v>
          </cell>
          <cell r="S38">
            <v>2015</v>
          </cell>
          <cell r="Z38">
            <v>400</v>
          </cell>
          <cell r="AM38" t="str">
            <v>Operating</v>
          </cell>
          <cell r="AN38" t="str">
            <v>COperating</v>
          </cell>
          <cell r="AO38" t="str">
            <v>YesOperating</v>
          </cell>
          <cell r="AP38" t="str">
            <v>NoOperating</v>
          </cell>
          <cell r="AR38" t="str">
            <v>SuburbOperating</v>
          </cell>
          <cell r="AS38" t="str">
            <v>MSHSOperating</v>
          </cell>
          <cell r="AT38">
            <v>400</v>
          </cell>
        </row>
        <row r="39">
          <cell r="C39" t="str">
            <v>C</v>
          </cell>
          <cell r="I39" t="str">
            <v>Yes</v>
          </cell>
          <cell r="L39">
            <v>2012</v>
          </cell>
          <cell r="M39">
            <v>2017</v>
          </cell>
          <cell r="N39">
            <v>2022</v>
          </cell>
          <cell r="P39">
            <v>2012</v>
          </cell>
          <cell r="Q39">
            <v>2017</v>
          </cell>
          <cell r="R39" t="str">
            <v>NA</v>
          </cell>
          <cell r="S39" t="str">
            <v>NA</v>
          </cell>
          <cell r="Z39">
            <v>500</v>
          </cell>
          <cell r="AM39" t="str">
            <v>Operating</v>
          </cell>
          <cell r="AN39" t="str">
            <v>COperating</v>
          </cell>
          <cell r="AO39" t="str">
            <v>NoOperating</v>
          </cell>
          <cell r="AP39" t="str">
            <v>NoOperating</v>
          </cell>
          <cell r="AR39" t="str">
            <v>UrbanOperating</v>
          </cell>
          <cell r="AS39" t="str">
            <v>MSHSOperating</v>
          </cell>
          <cell r="AT39">
            <v>500</v>
          </cell>
        </row>
        <row r="40">
          <cell r="C40" t="str">
            <v>C</v>
          </cell>
          <cell r="I40" t="str">
            <v>Yes</v>
          </cell>
          <cell r="L40">
            <v>2014</v>
          </cell>
          <cell r="M40">
            <v>2019</v>
          </cell>
          <cell r="N40">
            <v>2024</v>
          </cell>
          <cell r="P40">
            <v>2014</v>
          </cell>
          <cell r="Q40">
            <v>2019</v>
          </cell>
          <cell r="R40" t="str">
            <v>NA</v>
          </cell>
          <cell r="S40" t="str">
            <v>NA</v>
          </cell>
          <cell r="Z40">
            <v>560</v>
          </cell>
          <cell r="AM40" t="str">
            <v>Operating</v>
          </cell>
          <cell r="AN40" t="str">
            <v>COperating</v>
          </cell>
          <cell r="AO40" t="str">
            <v>YesOperating</v>
          </cell>
          <cell r="AP40" t="str">
            <v>NoOperating</v>
          </cell>
          <cell r="AR40" t="str">
            <v>UrbanOperating</v>
          </cell>
          <cell r="AS40" t="str">
            <v>MSHSOperating</v>
          </cell>
          <cell r="AT40">
            <v>560</v>
          </cell>
        </row>
        <row r="41">
          <cell r="C41" t="str">
            <v>C</v>
          </cell>
          <cell r="I41" t="str">
            <v>No</v>
          </cell>
          <cell r="L41">
            <v>2023</v>
          </cell>
          <cell r="M41">
            <v>2028</v>
          </cell>
          <cell r="N41">
            <v>2033</v>
          </cell>
          <cell r="P41" t="str">
            <v>NA</v>
          </cell>
          <cell r="Q41" t="str">
            <v>NA</v>
          </cell>
          <cell r="R41" t="str">
            <v>NA</v>
          </cell>
          <cell r="S41" t="str">
            <v>NA</v>
          </cell>
          <cell r="Z41">
            <v>588</v>
          </cell>
          <cell r="AM41" t="str">
            <v>Operating</v>
          </cell>
          <cell r="AN41" t="str">
            <v>COperating</v>
          </cell>
          <cell r="AO41" t="str">
            <v>YesOperating</v>
          </cell>
          <cell r="AP41" t="str">
            <v>NoOperating</v>
          </cell>
          <cell r="AR41" t="str">
            <v>RuralOperating</v>
          </cell>
          <cell r="AS41" t="str">
            <v>MSHSOperating</v>
          </cell>
          <cell r="AT41">
            <v>588</v>
          </cell>
        </row>
        <row r="42">
          <cell r="C42" t="str">
            <v>C</v>
          </cell>
          <cell r="I42" t="str">
            <v>Yes</v>
          </cell>
          <cell r="L42">
            <v>2008</v>
          </cell>
          <cell r="M42">
            <v>2013</v>
          </cell>
          <cell r="N42">
            <v>2018</v>
          </cell>
          <cell r="P42">
            <v>2008</v>
          </cell>
          <cell r="Q42">
            <v>2013</v>
          </cell>
          <cell r="R42">
            <v>2018</v>
          </cell>
          <cell r="S42" t="str">
            <v>NA</v>
          </cell>
          <cell r="Z42">
            <v>216</v>
          </cell>
          <cell r="AM42" t="str">
            <v>Operating</v>
          </cell>
          <cell r="AN42" t="str">
            <v>COperating</v>
          </cell>
          <cell r="AO42" t="str">
            <v>NoOperating</v>
          </cell>
          <cell r="AP42" t="str">
            <v>NoOperating</v>
          </cell>
          <cell r="AR42" t="str">
            <v>BostonOperating</v>
          </cell>
          <cell r="AS42" t="str">
            <v>MSOperating</v>
          </cell>
          <cell r="AT42">
            <v>216</v>
          </cell>
        </row>
        <row r="43">
          <cell r="C43" t="str">
            <v>C</v>
          </cell>
          <cell r="I43" t="str">
            <v>Yes</v>
          </cell>
          <cell r="L43">
            <v>2009</v>
          </cell>
          <cell r="M43">
            <v>2014</v>
          </cell>
          <cell r="N43">
            <v>2019</v>
          </cell>
          <cell r="P43">
            <v>2009</v>
          </cell>
          <cell r="Q43">
            <v>2014</v>
          </cell>
          <cell r="R43">
            <v>2019</v>
          </cell>
          <cell r="S43" t="str">
            <v>NA</v>
          </cell>
          <cell r="Z43">
            <v>306</v>
          </cell>
          <cell r="AM43" t="str">
            <v>Operating</v>
          </cell>
          <cell r="AN43" t="str">
            <v>COperating</v>
          </cell>
          <cell r="AO43" t="str">
            <v>NoOperating</v>
          </cell>
          <cell r="AP43" t="str">
            <v>NoOperating</v>
          </cell>
          <cell r="AR43" t="str">
            <v>UrbanOperating</v>
          </cell>
          <cell r="AS43" t="str">
            <v>ESMSOperating</v>
          </cell>
          <cell r="AT43">
            <v>306</v>
          </cell>
        </row>
        <row r="44">
          <cell r="C44" t="str">
            <v>C</v>
          </cell>
          <cell r="I44" t="str">
            <v>Yes</v>
          </cell>
          <cell r="L44">
            <v>2000</v>
          </cell>
          <cell r="M44">
            <v>2005</v>
          </cell>
          <cell r="N44">
            <v>2010</v>
          </cell>
          <cell r="P44">
            <v>2000</v>
          </cell>
          <cell r="Q44">
            <v>2005</v>
          </cell>
          <cell r="R44">
            <v>2010</v>
          </cell>
          <cell r="S44">
            <v>2015</v>
          </cell>
          <cell r="Z44">
            <v>218</v>
          </cell>
          <cell r="AM44" t="str">
            <v>Operating</v>
          </cell>
          <cell r="AN44" t="str">
            <v>COperating</v>
          </cell>
          <cell r="AO44" t="str">
            <v>YesOperating</v>
          </cell>
          <cell r="AP44" t="str">
            <v>NoOperating</v>
          </cell>
          <cell r="AR44" t="str">
            <v>RuralOperating</v>
          </cell>
          <cell r="AS44" t="str">
            <v>ESMSOperating</v>
          </cell>
          <cell r="AT44">
            <v>218</v>
          </cell>
        </row>
        <row r="45">
          <cell r="C45" t="str">
            <v>C</v>
          </cell>
          <cell r="I45" t="str">
            <v>Yes</v>
          </cell>
          <cell r="L45">
            <v>2010</v>
          </cell>
          <cell r="M45">
            <v>2015</v>
          </cell>
          <cell r="N45">
            <v>2020</v>
          </cell>
          <cell r="P45">
            <v>2010</v>
          </cell>
          <cell r="Q45">
            <v>2015</v>
          </cell>
          <cell r="R45" t="str">
            <v>NA</v>
          </cell>
          <cell r="S45" t="str">
            <v>NA</v>
          </cell>
          <cell r="Z45">
            <v>702</v>
          </cell>
          <cell r="AM45" t="str">
            <v>Operating</v>
          </cell>
          <cell r="AN45" t="str">
            <v>COperating</v>
          </cell>
          <cell r="AO45" t="str">
            <v>NoOperating</v>
          </cell>
          <cell r="AP45" t="str">
            <v>YesOperating</v>
          </cell>
          <cell r="AR45" t="str">
            <v>UrbanOperating</v>
          </cell>
          <cell r="AS45" t="str">
            <v>ESMSOperating</v>
          </cell>
          <cell r="AT45">
            <v>702</v>
          </cell>
        </row>
        <row r="46">
          <cell r="C46" t="str">
            <v>C</v>
          </cell>
          <cell r="I46" t="str">
            <v>Yes</v>
          </cell>
          <cell r="L46">
            <v>2001</v>
          </cell>
          <cell r="M46">
            <v>2006</v>
          </cell>
          <cell r="N46">
            <v>2011</v>
          </cell>
          <cell r="P46">
            <v>2001</v>
          </cell>
          <cell r="Q46">
            <v>2006</v>
          </cell>
          <cell r="R46">
            <v>2011</v>
          </cell>
          <cell r="S46">
            <v>2016</v>
          </cell>
          <cell r="Z46">
            <v>800</v>
          </cell>
          <cell r="AM46" t="str">
            <v>Operating</v>
          </cell>
          <cell r="AN46" t="str">
            <v>COperating</v>
          </cell>
          <cell r="AO46" t="str">
            <v>YesOperating</v>
          </cell>
          <cell r="AP46" t="str">
            <v>FormerOperating</v>
          </cell>
          <cell r="AR46" t="str">
            <v>SuburbOperating</v>
          </cell>
          <cell r="AS46" t="str">
            <v>MSHSOperating</v>
          </cell>
          <cell r="AT46">
            <v>800</v>
          </cell>
        </row>
        <row r="47">
          <cell r="C47" t="str">
            <v>C</v>
          </cell>
          <cell r="I47" t="str">
            <v>No</v>
          </cell>
          <cell r="L47">
            <v>2017</v>
          </cell>
          <cell r="M47">
            <v>2022</v>
          </cell>
          <cell r="N47">
            <v>2027</v>
          </cell>
          <cell r="P47">
            <v>2017</v>
          </cell>
          <cell r="Q47" t="str">
            <v>NA</v>
          </cell>
          <cell r="R47" t="str">
            <v>NA</v>
          </cell>
          <cell r="S47" t="str">
            <v>NA</v>
          </cell>
          <cell r="Z47">
            <v>588</v>
          </cell>
          <cell r="AM47" t="str">
            <v>Operating</v>
          </cell>
          <cell r="AN47" t="str">
            <v>COperating</v>
          </cell>
          <cell r="AO47" t="str">
            <v>NoOperating</v>
          </cell>
          <cell r="AP47" t="str">
            <v>NoOperating</v>
          </cell>
          <cell r="AR47" t="str">
            <v>BostonOperating</v>
          </cell>
          <cell r="AS47" t="str">
            <v>ESMSOperating</v>
          </cell>
          <cell r="AT47">
            <v>588</v>
          </cell>
        </row>
        <row r="48">
          <cell r="C48" t="str">
            <v>C</v>
          </cell>
          <cell r="I48" t="str">
            <v>Yes</v>
          </cell>
          <cell r="L48">
            <v>2009</v>
          </cell>
          <cell r="M48">
            <v>2014</v>
          </cell>
          <cell r="N48">
            <v>2019</v>
          </cell>
          <cell r="P48">
            <v>2009</v>
          </cell>
          <cell r="Q48">
            <v>2014</v>
          </cell>
          <cell r="R48">
            <v>2019</v>
          </cell>
          <cell r="S48" t="str">
            <v>NA</v>
          </cell>
          <cell r="Z48">
            <v>1586</v>
          </cell>
          <cell r="AM48" t="str">
            <v>Operating</v>
          </cell>
          <cell r="AN48" t="str">
            <v>COperating</v>
          </cell>
          <cell r="AO48" t="str">
            <v>NoOperating</v>
          </cell>
          <cell r="AP48" t="str">
            <v>NoOperating</v>
          </cell>
          <cell r="AR48" t="str">
            <v>UrbanOperating</v>
          </cell>
          <cell r="AS48" t="str">
            <v>MSHSOperating</v>
          </cell>
          <cell r="AT48">
            <v>1586</v>
          </cell>
        </row>
        <row r="49">
          <cell r="C49" t="str">
            <v>C</v>
          </cell>
          <cell r="I49" t="str">
            <v>Yes</v>
          </cell>
          <cell r="L49">
            <v>2000</v>
          </cell>
          <cell r="M49">
            <v>2005</v>
          </cell>
          <cell r="N49">
            <v>2010</v>
          </cell>
          <cell r="P49">
            <v>2000</v>
          </cell>
          <cell r="Q49">
            <v>2005</v>
          </cell>
          <cell r="R49">
            <v>2010</v>
          </cell>
          <cell r="S49">
            <v>2015</v>
          </cell>
          <cell r="Z49">
            <v>800</v>
          </cell>
          <cell r="AM49" t="str">
            <v>Operating</v>
          </cell>
          <cell r="AN49" t="str">
            <v>COperating</v>
          </cell>
          <cell r="AO49" t="str">
            <v>NoOperating</v>
          </cell>
          <cell r="AP49" t="str">
            <v>NoOperating</v>
          </cell>
          <cell r="AR49" t="str">
            <v>UrbanOperating</v>
          </cell>
          <cell r="AS49" t="str">
            <v>ESMSOperating</v>
          </cell>
          <cell r="AT49">
            <v>800</v>
          </cell>
        </row>
        <row r="50">
          <cell r="C50" t="str">
            <v>C</v>
          </cell>
          <cell r="I50" t="str">
            <v>No</v>
          </cell>
          <cell r="L50">
            <v>2022</v>
          </cell>
          <cell r="M50">
            <v>2027</v>
          </cell>
          <cell r="N50">
            <v>2032</v>
          </cell>
          <cell r="P50" t="str">
            <v>NA</v>
          </cell>
          <cell r="Q50" t="str">
            <v>NA</v>
          </cell>
          <cell r="R50" t="str">
            <v>NA</v>
          </cell>
          <cell r="S50" t="str">
            <v>NA</v>
          </cell>
          <cell r="Z50">
            <v>630</v>
          </cell>
          <cell r="AM50" t="str">
            <v>Operating</v>
          </cell>
          <cell r="AN50" t="str">
            <v>COperating</v>
          </cell>
          <cell r="AO50" t="str">
            <v>NoOperating</v>
          </cell>
          <cell r="AP50" t="str">
            <v>NoOperating</v>
          </cell>
          <cell r="AR50" t="str">
            <v>UrbanOperating</v>
          </cell>
          <cell r="AS50" t="str">
            <v>ESMSOperating</v>
          </cell>
          <cell r="AT50">
            <v>630</v>
          </cell>
        </row>
        <row r="51">
          <cell r="C51" t="str">
            <v>C</v>
          </cell>
          <cell r="I51" t="str">
            <v>Yes</v>
          </cell>
          <cell r="L51">
            <v>2005</v>
          </cell>
          <cell r="M51">
            <v>2010</v>
          </cell>
          <cell r="N51">
            <v>2015</v>
          </cell>
          <cell r="P51">
            <v>2005</v>
          </cell>
          <cell r="Q51">
            <v>2010</v>
          </cell>
          <cell r="R51">
            <v>2015</v>
          </cell>
          <cell r="S51" t="str">
            <v>NA</v>
          </cell>
          <cell r="Z51">
            <v>800</v>
          </cell>
          <cell r="AM51" t="str">
            <v>Operating</v>
          </cell>
          <cell r="AN51" t="str">
            <v>COperating</v>
          </cell>
          <cell r="AO51" t="str">
            <v>NoOperating</v>
          </cell>
          <cell r="AP51" t="str">
            <v>FormerOperating</v>
          </cell>
          <cell r="AR51" t="str">
            <v>UrbanOperating</v>
          </cell>
          <cell r="AS51" t="str">
            <v>ESMSOperating</v>
          </cell>
          <cell r="AT51">
            <v>800</v>
          </cell>
        </row>
        <row r="52">
          <cell r="C52" t="str">
            <v>C</v>
          </cell>
          <cell r="I52" t="str">
            <v>Yes</v>
          </cell>
          <cell r="L52">
            <v>2000</v>
          </cell>
          <cell r="M52">
            <v>2005</v>
          </cell>
          <cell r="N52">
            <v>2010</v>
          </cell>
          <cell r="P52">
            <v>2000</v>
          </cell>
          <cell r="Q52">
            <v>2005</v>
          </cell>
          <cell r="R52">
            <v>2010</v>
          </cell>
          <cell r="S52">
            <v>2015</v>
          </cell>
          <cell r="Z52">
            <v>150</v>
          </cell>
          <cell r="AM52" t="str">
            <v>Operating</v>
          </cell>
          <cell r="AN52" t="str">
            <v>COperating</v>
          </cell>
          <cell r="AO52" t="str">
            <v>NoOperating</v>
          </cell>
          <cell r="AP52" t="str">
            <v>NoOperating</v>
          </cell>
          <cell r="AR52" t="str">
            <v>UrbanOperating</v>
          </cell>
          <cell r="AS52" t="str">
            <v>HSOperating</v>
          </cell>
          <cell r="AT52">
            <v>150</v>
          </cell>
        </row>
        <row r="53">
          <cell r="C53" t="str">
            <v>C</v>
          </cell>
          <cell r="I53" t="str">
            <v>Yes</v>
          </cell>
          <cell r="L53">
            <v>2023</v>
          </cell>
          <cell r="M53">
            <v>2028</v>
          </cell>
          <cell r="N53">
            <v>2033</v>
          </cell>
          <cell r="P53" t="str">
            <v>NA</v>
          </cell>
          <cell r="Q53" t="str">
            <v>NA</v>
          </cell>
          <cell r="R53" t="str">
            <v>NA</v>
          </cell>
          <cell r="S53" t="str">
            <v>NA</v>
          </cell>
          <cell r="Z53">
            <v>300</v>
          </cell>
          <cell r="AM53" t="str">
            <v>Operating</v>
          </cell>
          <cell r="AN53" t="str">
            <v>COperating</v>
          </cell>
          <cell r="AO53" t="str">
            <v>YesOperating</v>
          </cell>
          <cell r="AP53" t="str">
            <v>NoOperating</v>
          </cell>
          <cell r="AR53" t="str">
            <v>SuburbOperating</v>
          </cell>
          <cell r="AS53" t="str">
            <v>HSOperating</v>
          </cell>
          <cell r="AT53">
            <v>300</v>
          </cell>
        </row>
        <row r="54">
          <cell r="C54" t="str">
            <v>C</v>
          </cell>
          <cell r="I54" t="str">
            <v>Yes</v>
          </cell>
          <cell r="L54">
            <v>2000</v>
          </cell>
          <cell r="M54">
            <v>2005</v>
          </cell>
          <cell r="N54">
            <v>2010</v>
          </cell>
          <cell r="P54">
            <v>2000</v>
          </cell>
          <cell r="Q54">
            <v>2005</v>
          </cell>
          <cell r="R54">
            <v>2010</v>
          </cell>
          <cell r="S54">
            <v>2015</v>
          </cell>
          <cell r="Z54">
            <v>230</v>
          </cell>
          <cell r="AM54" t="str">
            <v>Operating</v>
          </cell>
          <cell r="AN54" t="str">
            <v>COperating</v>
          </cell>
          <cell r="AO54" t="str">
            <v>NoOperating</v>
          </cell>
          <cell r="AP54" t="str">
            <v>NoOperating</v>
          </cell>
          <cell r="AR54" t="str">
            <v>SuburbOperating</v>
          </cell>
          <cell r="AS54" t="str">
            <v>ESMSOperating</v>
          </cell>
          <cell r="AT54">
            <v>230</v>
          </cell>
        </row>
        <row r="55">
          <cell r="C55" t="str">
            <v>C</v>
          </cell>
          <cell r="I55" t="str">
            <v>Yes</v>
          </cell>
          <cell r="L55">
            <v>2001</v>
          </cell>
          <cell r="M55">
            <v>2006</v>
          </cell>
          <cell r="N55">
            <v>2011</v>
          </cell>
          <cell r="P55">
            <v>2001</v>
          </cell>
          <cell r="Q55">
            <v>2006</v>
          </cell>
          <cell r="R55">
            <v>2011</v>
          </cell>
          <cell r="S55">
            <v>2016</v>
          </cell>
          <cell r="Z55">
            <v>180</v>
          </cell>
          <cell r="AM55" t="str">
            <v>Operating</v>
          </cell>
          <cell r="AN55" t="str">
            <v>COperating</v>
          </cell>
          <cell r="AO55" t="str">
            <v>YesOperating</v>
          </cell>
          <cell r="AP55" t="str">
            <v>NoOperating</v>
          </cell>
          <cell r="AR55" t="str">
            <v>SuburbOperating</v>
          </cell>
          <cell r="AS55" t="str">
            <v>K12Operating</v>
          </cell>
          <cell r="AT55">
            <v>180</v>
          </cell>
        </row>
        <row r="56">
          <cell r="C56" t="str">
            <v>C</v>
          </cell>
          <cell r="I56" t="str">
            <v>Yes</v>
          </cell>
          <cell r="L56">
            <v>2011</v>
          </cell>
          <cell r="M56">
            <v>2016</v>
          </cell>
          <cell r="N56">
            <v>2021</v>
          </cell>
          <cell r="P56">
            <v>2011</v>
          </cell>
          <cell r="Q56">
            <v>2016</v>
          </cell>
          <cell r="R56" t="str">
            <v>NA</v>
          </cell>
          <cell r="S56" t="str">
            <v>NA</v>
          </cell>
          <cell r="Z56">
            <v>360</v>
          </cell>
          <cell r="AM56" t="str">
            <v>Operating</v>
          </cell>
          <cell r="AN56" t="str">
            <v>COperating</v>
          </cell>
          <cell r="AO56" t="str">
            <v>NoOperating</v>
          </cell>
          <cell r="AP56" t="str">
            <v>NoOperating</v>
          </cell>
          <cell r="AR56" t="str">
            <v>UrbanOperating</v>
          </cell>
          <cell r="AS56" t="str">
            <v>ESOperating</v>
          </cell>
          <cell r="AT56">
            <v>360</v>
          </cell>
        </row>
        <row r="57">
          <cell r="C57" t="str">
            <v>C</v>
          </cell>
          <cell r="I57" t="str">
            <v>Yes</v>
          </cell>
          <cell r="L57">
            <v>2005</v>
          </cell>
          <cell r="M57">
            <v>2010</v>
          </cell>
          <cell r="N57">
            <v>2015</v>
          </cell>
          <cell r="P57">
            <v>2005</v>
          </cell>
          <cell r="Q57">
            <v>2010</v>
          </cell>
          <cell r="R57">
            <v>2015</v>
          </cell>
          <cell r="S57" t="str">
            <v>NA</v>
          </cell>
          <cell r="Z57">
            <v>1250</v>
          </cell>
          <cell r="AM57" t="str">
            <v>Operating</v>
          </cell>
          <cell r="AN57" t="str">
            <v>COperating</v>
          </cell>
          <cell r="AO57" t="str">
            <v>NoOperating</v>
          </cell>
          <cell r="AP57" t="str">
            <v>NoOperating</v>
          </cell>
          <cell r="AR57" t="str">
            <v>BostonOperating</v>
          </cell>
          <cell r="AS57" t="str">
            <v>K12Operating</v>
          </cell>
          <cell r="AT57">
            <v>1250</v>
          </cell>
        </row>
        <row r="58">
          <cell r="C58" t="str">
            <v>C</v>
          </cell>
          <cell r="I58" t="str">
            <v>Yes</v>
          </cell>
          <cell r="L58">
            <v>2003</v>
          </cell>
          <cell r="M58">
            <v>2008</v>
          </cell>
          <cell r="N58">
            <v>2013</v>
          </cell>
          <cell r="P58">
            <v>2003</v>
          </cell>
          <cell r="Q58">
            <v>2008</v>
          </cell>
          <cell r="R58">
            <v>2013</v>
          </cell>
          <cell r="S58">
            <v>2018</v>
          </cell>
          <cell r="Z58">
            <v>1900</v>
          </cell>
          <cell r="AM58" t="str">
            <v>Operating</v>
          </cell>
          <cell r="AN58" t="str">
            <v>COperating</v>
          </cell>
          <cell r="AO58" t="str">
            <v>YesOperating</v>
          </cell>
          <cell r="AP58" t="str">
            <v>FormerOperating</v>
          </cell>
          <cell r="AR58" t="str">
            <v>UrbanOperating</v>
          </cell>
          <cell r="AS58" t="str">
            <v>K12Operating</v>
          </cell>
          <cell r="AT58">
            <v>1900</v>
          </cell>
        </row>
        <row r="59">
          <cell r="C59" t="str">
            <v>C</v>
          </cell>
          <cell r="I59" t="str">
            <v>Yes</v>
          </cell>
          <cell r="L59">
            <v>2000</v>
          </cell>
          <cell r="M59">
            <v>2005</v>
          </cell>
          <cell r="N59">
            <v>2010</v>
          </cell>
          <cell r="P59">
            <v>2000</v>
          </cell>
          <cell r="Q59">
            <v>2005</v>
          </cell>
          <cell r="R59">
            <v>2010</v>
          </cell>
          <cell r="S59">
            <v>2015</v>
          </cell>
          <cell r="Z59">
            <v>828</v>
          </cell>
          <cell r="AM59" t="str">
            <v>Operating</v>
          </cell>
          <cell r="AN59" t="str">
            <v>COperating</v>
          </cell>
          <cell r="AO59" t="str">
            <v>NoOperating</v>
          </cell>
          <cell r="AP59" t="str">
            <v>NoOperating</v>
          </cell>
          <cell r="AR59" t="str">
            <v>BostonOperating</v>
          </cell>
          <cell r="AS59" t="str">
            <v>K12Operating</v>
          </cell>
          <cell r="AT59">
            <v>828</v>
          </cell>
        </row>
        <row r="60">
          <cell r="C60" t="str">
            <v>C</v>
          </cell>
          <cell r="I60" t="str">
            <v>No</v>
          </cell>
          <cell r="L60">
            <v>2021</v>
          </cell>
          <cell r="M60">
            <v>2026</v>
          </cell>
          <cell r="N60">
            <v>2031</v>
          </cell>
          <cell r="P60" t="str">
            <v>NA</v>
          </cell>
          <cell r="Q60" t="str">
            <v>NA</v>
          </cell>
          <cell r="R60" t="str">
            <v>NA</v>
          </cell>
          <cell r="S60" t="str">
            <v>NA</v>
          </cell>
          <cell r="Z60">
            <v>735</v>
          </cell>
          <cell r="AM60" t="str">
            <v>Operating</v>
          </cell>
          <cell r="AN60" t="str">
            <v>COperating</v>
          </cell>
          <cell r="AO60" t="str">
            <v>YesOperating</v>
          </cell>
          <cell r="AP60" t="str">
            <v>NoOperating</v>
          </cell>
          <cell r="AR60" t="str">
            <v>UrbanOperating</v>
          </cell>
          <cell r="AS60" t="str">
            <v>ESMSOperating</v>
          </cell>
          <cell r="AT60">
            <v>735</v>
          </cell>
        </row>
        <row r="61">
          <cell r="C61" t="str">
            <v>C</v>
          </cell>
          <cell r="I61" t="str">
            <v>Yes</v>
          </cell>
          <cell r="L61">
            <v>2022</v>
          </cell>
          <cell r="M61">
            <v>2027</v>
          </cell>
          <cell r="N61">
            <v>2032</v>
          </cell>
          <cell r="P61" t="str">
            <v>NA</v>
          </cell>
          <cell r="Q61" t="str">
            <v>NA</v>
          </cell>
          <cell r="R61" t="str">
            <v>NA</v>
          </cell>
          <cell r="S61" t="str">
            <v>NA</v>
          </cell>
          <cell r="Z61">
            <v>360</v>
          </cell>
          <cell r="AM61" t="str">
            <v>Operating</v>
          </cell>
          <cell r="AN61" t="str">
            <v>COperating</v>
          </cell>
          <cell r="AO61" t="str">
            <v>YesOperating</v>
          </cell>
          <cell r="AP61" t="str">
            <v>YesOperating</v>
          </cell>
          <cell r="AR61" t="str">
            <v>RuralOperating</v>
          </cell>
          <cell r="AS61" t="str">
            <v>ESMSOperating</v>
          </cell>
          <cell r="AT61">
            <v>360</v>
          </cell>
        </row>
        <row r="62">
          <cell r="C62" t="str">
            <v>C</v>
          </cell>
          <cell r="I62" t="str">
            <v>No</v>
          </cell>
          <cell r="L62">
            <v>2018</v>
          </cell>
          <cell r="M62">
            <v>2023</v>
          </cell>
          <cell r="N62">
            <v>2028</v>
          </cell>
          <cell r="P62">
            <v>2018</v>
          </cell>
          <cell r="Q62" t="str">
            <v>NA</v>
          </cell>
          <cell r="R62" t="str">
            <v>NA</v>
          </cell>
          <cell r="S62" t="str">
            <v>NA</v>
          </cell>
          <cell r="Z62">
            <v>320</v>
          </cell>
          <cell r="AM62" t="str">
            <v>Operating</v>
          </cell>
          <cell r="AN62" t="str">
            <v>COperating</v>
          </cell>
          <cell r="AO62" t="str">
            <v>YesOperating</v>
          </cell>
          <cell r="AP62" t="str">
            <v>NoOperating</v>
          </cell>
          <cell r="AR62" t="str">
            <v>UrbanOperating</v>
          </cell>
          <cell r="AS62" t="str">
            <v>HSOperating</v>
          </cell>
          <cell r="AT62">
            <v>320</v>
          </cell>
        </row>
        <row r="63">
          <cell r="C63" t="str">
            <v>C</v>
          </cell>
          <cell r="I63" t="str">
            <v>Yes</v>
          </cell>
          <cell r="L63">
            <v>2011</v>
          </cell>
          <cell r="M63">
            <v>2016</v>
          </cell>
          <cell r="N63">
            <v>2021</v>
          </cell>
          <cell r="P63">
            <v>2011</v>
          </cell>
          <cell r="Q63">
            <v>2016</v>
          </cell>
          <cell r="R63" t="str">
            <v>NA</v>
          </cell>
          <cell r="S63" t="str">
            <v>NA</v>
          </cell>
          <cell r="Z63">
            <v>225</v>
          </cell>
          <cell r="AM63" t="str">
            <v>Operating</v>
          </cell>
          <cell r="AN63" t="str">
            <v>COperating</v>
          </cell>
          <cell r="AO63" t="str">
            <v>YesOperating</v>
          </cell>
          <cell r="AP63" t="str">
            <v>NoOperating</v>
          </cell>
          <cell r="AR63" t="str">
            <v>UrbanOperating</v>
          </cell>
          <cell r="AS63" t="str">
            <v>HSOperating</v>
          </cell>
          <cell r="AT63">
            <v>225</v>
          </cell>
        </row>
        <row r="64">
          <cell r="C64" t="str">
            <v>C</v>
          </cell>
          <cell r="I64" t="str">
            <v>No</v>
          </cell>
          <cell r="L64">
            <v>2023</v>
          </cell>
          <cell r="M64">
            <v>2028</v>
          </cell>
          <cell r="N64">
            <v>2033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Z64">
            <v>250</v>
          </cell>
          <cell r="AM64" t="str">
            <v>Operating</v>
          </cell>
          <cell r="AN64" t="str">
            <v>COperating</v>
          </cell>
          <cell r="AO64" t="str">
            <v>YesOperating</v>
          </cell>
          <cell r="AP64" t="str">
            <v>NoOperating</v>
          </cell>
          <cell r="AR64" t="str">
            <v>UrbanOperating</v>
          </cell>
          <cell r="AS64" t="str">
            <v>HSOperating</v>
          </cell>
          <cell r="AT64">
            <v>250</v>
          </cell>
        </row>
        <row r="65">
          <cell r="C65" t="str">
            <v>C</v>
          </cell>
          <cell r="I65" t="str">
            <v>No</v>
          </cell>
          <cell r="L65">
            <v>2019</v>
          </cell>
          <cell r="M65">
            <v>2024</v>
          </cell>
          <cell r="N65">
            <v>2029</v>
          </cell>
          <cell r="P65">
            <v>2019</v>
          </cell>
          <cell r="Q65" t="str">
            <v>NA</v>
          </cell>
          <cell r="R65" t="str">
            <v>NA</v>
          </cell>
          <cell r="S65" t="str">
            <v>NA</v>
          </cell>
          <cell r="Z65">
            <v>250</v>
          </cell>
          <cell r="AM65" t="str">
            <v>Operating</v>
          </cell>
          <cell r="AN65" t="str">
            <v>COperating</v>
          </cell>
          <cell r="AO65" t="str">
            <v>YesOperating</v>
          </cell>
          <cell r="AP65" t="str">
            <v>NoOperating</v>
          </cell>
          <cell r="AR65" t="str">
            <v>UrbanOperating</v>
          </cell>
          <cell r="AS65" t="str">
            <v>HSOperating</v>
          </cell>
          <cell r="AT65">
            <v>250</v>
          </cell>
        </row>
        <row r="66">
          <cell r="C66" t="str">
            <v>C</v>
          </cell>
          <cell r="I66" t="str">
            <v>Yes</v>
          </cell>
          <cell r="L66">
            <v>2012</v>
          </cell>
          <cell r="M66">
            <v>2017</v>
          </cell>
          <cell r="N66">
            <v>2022</v>
          </cell>
          <cell r="P66">
            <v>2012</v>
          </cell>
          <cell r="Q66">
            <v>2017</v>
          </cell>
          <cell r="R66" t="str">
            <v>NA</v>
          </cell>
          <cell r="S66" t="str">
            <v>NA</v>
          </cell>
          <cell r="Z66">
            <v>780</v>
          </cell>
          <cell r="AM66" t="str">
            <v>Operating</v>
          </cell>
          <cell r="AN66" t="str">
            <v>COperating</v>
          </cell>
          <cell r="AO66" t="str">
            <v>YesOperating</v>
          </cell>
          <cell r="AP66" t="str">
            <v>NoOperating</v>
          </cell>
          <cell r="AR66" t="str">
            <v>UrbanOperating</v>
          </cell>
          <cell r="AS66" t="str">
            <v>K12Operating</v>
          </cell>
          <cell r="AT66">
            <v>780</v>
          </cell>
        </row>
        <row r="67">
          <cell r="C67" t="str">
            <v>C</v>
          </cell>
          <cell r="I67" t="str">
            <v>No</v>
          </cell>
          <cell r="L67">
            <v>2018</v>
          </cell>
          <cell r="M67">
            <v>2023</v>
          </cell>
          <cell r="N67">
            <v>2028</v>
          </cell>
          <cell r="P67">
            <v>2018</v>
          </cell>
          <cell r="Q67" t="str">
            <v>NA</v>
          </cell>
          <cell r="R67" t="str">
            <v>NA</v>
          </cell>
          <cell r="S67" t="str">
            <v>NA</v>
          </cell>
          <cell r="Z67">
            <v>360</v>
          </cell>
          <cell r="AM67" t="str">
            <v>Operating</v>
          </cell>
          <cell r="AN67" t="str">
            <v>COperating</v>
          </cell>
          <cell r="AO67" t="str">
            <v>YesOperating</v>
          </cell>
          <cell r="AP67" t="str">
            <v>NoOperating</v>
          </cell>
          <cell r="AR67" t="str">
            <v>UrbanOperating</v>
          </cell>
          <cell r="AS67" t="str">
            <v>MSHSOperating</v>
          </cell>
          <cell r="AT67">
            <v>360</v>
          </cell>
        </row>
        <row r="68">
          <cell r="C68" t="str">
            <v>C</v>
          </cell>
          <cell r="I68" t="str">
            <v>Yes</v>
          </cell>
          <cell r="L68">
            <v>2012</v>
          </cell>
          <cell r="M68">
            <v>2017</v>
          </cell>
          <cell r="N68">
            <v>2022</v>
          </cell>
          <cell r="P68">
            <v>2012</v>
          </cell>
          <cell r="Q68">
            <v>2017</v>
          </cell>
          <cell r="R68" t="str">
            <v>NA</v>
          </cell>
          <cell r="S68" t="str">
            <v>NA</v>
          </cell>
          <cell r="Z68">
            <v>584</v>
          </cell>
          <cell r="AM68" t="str">
            <v>Operating</v>
          </cell>
          <cell r="AN68" t="str">
            <v>COperating</v>
          </cell>
          <cell r="AO68" t="str">
            <v>YesOperating</v>
          </cell>
          <cell r="AP68" t="str">
            <v>NoOperating</v>
          </cell>
          <cell r="AR68" t="str">
            <v>SuburbOperating</v>
          </cell>
          <cell r="AS68" t="str">
            <v>K12Operating</v>
          </cell>
          <cell r="AT68">
            <v>584</v>
          </cell>
        </row>
        <row r="69">
          <cell r="C69" t="str">
            <v>C</v>
          </cell>
          <cell r="I69" t="str">
            <v>Yes</v>
          </cell>
          <cell r="L69">
            <v>2001</v>
          </cell>
          <cell r="M69">
            <v>2006</v>
          </cell>
          <cell r="N69">
            <v>2011</v>
          </cell>
          <cell r="P69">
            <v>2001</v>
          </cell>
          <cell r="Q69">
            <v>2006</v>
          </cell>
          <cell r="R69">
            <v>2011</v>
          </cell>
          <cell r="S69">
            <v>2016</v>
          </cell>
          <cell r="Z69">
            <v>400</v>
          </cell>
          <cell r="AM69" t="str">
            <v>Operating</v>
          </cell>
          <cell r="AN69" t="str">
            <v>COperating</v>
          </cell>
          <cell r="AO69" t="str">
            <v>YesOperating</v>
          </cell>
          <cell r="AP69" t="str">
            <v>NoOperating</v>
          </cell>
          <cell r="AR69" t="str">
            <v>SuburbOperating</v>
          </cell>
          <cell r="AS69" t="str">
            <v>MSHSOperating</v>
          </cell>
          <cell r="AT69">
            <v>400</v>
          </cell>
        </row>
        <row r="70">
          <cell r="C70" t="str">
            <v>C</v>
          </cell>
          <cell r="I70" t="str">
            <v>Yes</v>
          </cell>
          <cell r="L70">
            <v>2001</v>
          </cell>
          <cell r="M70">
            <v>2006</v>
          </cell>
          <cell r="N70">
            <v>2011</v>
          </cell>
          <cell r="P70">
            <v>2001</v>
          </cell>
          <cell r="Q70">
            <v>2006</v>
          </cell>
          <cell r="R70">
            <v>2011</v>
          </cell>
          <cell r="S70">
            <v>2016</v>
          </cell>
          <cell r="Z70">
            <v>1200</v>
          </cell>
          <cell r="AM70" t="str">
            <v>Operating</v>
          </cell>
          <cell r="AN70" t="str">
            <v>COperating</v>
          </cell>
          <cell r="AO70" t="str">
            <v>YesOperating</v>
          </cell>
          <cell r="AP70" t="str">
            <v>FormerOperating</v>
          </cell>
          <cell r="AR70" t="str">
            <v>UrbanOperating</v>
          </cell>
          <cell r="AS70" t="str">
            <v>K12Operating</v>
          </cell>
          <cell r="AT70">
            <v>1200</v>
          </cell>
        </row>
        <row r="71">
          <cell r="C71" t="str">
            <v>C</v>
          </cell>
          <cell r="I71" t="str">
            <v>Yes</v>
          </cell>
          <cell r="L71">
            <v>2003</v>
          </cell>
          <cell r="M71">
            <v>2008</v>
          </cell>
          <cell r="N71">
            <v>2013</v>
          </cell>
          <cell r="P71">
            <v>2003</v>
          </cell>
          <cell r="Q71">
            <v>2008</v>
          </cell>
          <cell r="R71">
            <v>2013</v>
          </cell>
          <cell r="S71">
            <v>2018</v>
          </cell>
          <cell r="Z71">
            <v>700</v>
          </cell>
          <cell r="AM71" t="str">
            <v>Operating</v>
          </cell>
          <cell r="AN71" t="str">
            <v>COperating</v>
          </cell>
          <cell r="AO71" t="str">
            <v>YesOperating</v>
          </cell>
          <cell r="AP71" t="str">
            <v>FormerOperating</v>
          </cell>
          <cell r="AR71" t="str">
            <v>SuburbOperating</v>
          </cell>
          <cell r="AS71" t="str">
            <v>MSHSOperating</v>
          </cell>
          <cell r="AT71">
            <v>700</v>
          </cell>
        </row>
        <row r="72">
          <cell r="C72" t="str">
            <v>C</v>
          </cell>
          <cell r="I72" t="str">
            <v>Yes</v>
          </cell>
          <cell r="L72">
            <v>2004</v>
          </cell>
          <cell r="M72">
            <v>2009</v>
          </cell>
          <cell r="N72">
            <v>2014</v>
          </cell>
          <cell r="P72">
            <v>2004</v>
          </cell>
          <cell r="Q72">
            <v>2009</v>
          </cell>
          <cell r="R72">
            <v>2014</v>
          </cell>
          <cell r="S72">
            <v>2019</v>
          </cell>
          <cell r="Z72">
            <v>288</v>
          </cell>
          <cell r="AM72" t="str">
            <v>Operating</v>
          </cell>
          <cell r="AN72" t="str">
            <v>COperating</v>
          </cell>
          <cell r="AO72" t="str">
            <v>YesOperating</v>
          </cell>
          <cell r="AP72" t="str">
            <v>NoOperating</v>
          </cell>
          <cell r="AR72" t="str">
            <v>RuralOperating</v>
          </cell>
          <cell r="AS72" t="str">
            <v>ESMSOperating</v>
          </cell>
          <cell r="AT72">
            <v>288</v>
          </cell>
        </row>
        <row r="73">
          <cell r="C73" t="str">
            <v>C</v>
          </cell>
          <cell r="I73" t="str">
            <v>Yes</v>
          </cell>
          <cell r="L73">
            <v>2004</v>
          </cell>
          <cell r="M73">
            <v>2009</v>
          </cell>
          <cell r="N73">
            <v>2014</v>
          </cell>
          <cell r="P73">
            <v>2004</v>
          </cell>
          <cell r="Q73">
            <v>2009</v>
          </cell>
          <cell r="R73">
            <v>2014</v>
          </cell>
          <cell r="S73">
            <v>2019</v>
          </cell>
          <cell r="Z73">
            <v>1800</v>
          </cell>
          <cell r="AM73" t="str">
            <v>Operating</v>
          </cell>
          <cell r="AN73" t="str">
            <v>COperating</v>
          </cell>
          <cell r="AO73" t="str">
            <v>NoOperating</v>
          </cell>
          <cell r="AP73" t="str">
            <v>YesOperating</v>
          </cell>
          <cell r="AR73" t="str">
            <v>BostonOperating</v>
          </cell>
          <cell r="AS73" t="str">
            <v>MSHSOperating</v>
          </cell>
          <cell r="AT73">
            <v>1800</v>
          </cell>
        </row>
        <row r="74">
          <cell r="C74" t="str">
            <v>C</v>
          </cell>
          <cell r="I74" t="str">
            <v>Yes</v>
          </cell>
          <cell r="L74">
            <v>2000</v>
          </cell>
          <cell r="M74">
            <v>2005</v>
          </cell>
          <cell r="N74">
            <v>2010</v>
          </cell>
          <cell r="P74">
            <v>2000</v>
          </cell>
          <cell r="Q74">
            <v>2005</v>
          </cell>
          <cell r="R74">
            <v>2010</v>
          </cell>
          <cell r="S74">
            <v>2015</v>
          </cell>
          <cell r="Z74">
            <v>1574</v>
          </cell>
          <cell r="AM74" t="str">
            <v>Operating</v>
          </cell>
          <cell r="AN74" t="str">
            <v>COperating</v>
          </cell>
          <cell r="AO74" t="str">
            <v>NoOperating</v>
          </cell>
          <cell r="AP74" t="str">
            <v>YesOperating</v>
          </cell>
          <cell r="AR74" t="str">
            <v>UrbanOperating</v>
          </cell>
          <cell r="AS74" t="str">
            <v>K12Operating</v>
          </cell>
          <cell r="AT74">
            <v>1574</v>
          </cell>
        </row>
        <row r="75">
          <cell r="C75" t="str">
            <v>C</v>
          </cell>
          <cell r="I75" t="str">
            <v>Yes</v>
          </cell>
          <cell r="L75">
            <v>2009</v>
          </cell>
          <cell r="M75">
            <v>2014</v>
          </cell>
          <cell r="N75">
            <v>2019</v>
          </cell>
          <cell r="P75">
            <v>2009</v>
          </cell>
          <cell r="Q75">
            <v>2014</v>
          </cell>
          <cell r="R75">
            <v>2019</v>
          </cell>
          <cell r="S75" t="str">
            <v>NA</v>
          </cell>
          <cell r="Z75">
            <v>480</v>
          </cell>
          <cell r="AM75" t="str">
            <v>Operating</v>
          </cell>
          <cell r="AN75" t="str">
            <v>COperating</v>
          </cell>
          <cell r="AO75" t="str">
            <v>NoOperating</v>
          </cell>
          <cell r="AP75" t="str">
            <v>NoOperating</v>
          </cell>
          <cell r="AR75" t="str">
            <v>UrbanOperating</v>
          </cell>
          <cell r="AS75" t="str">
            <v>MSHSOperating</v>
          </cell>
          <cell r="AT75">
            <v>480</v>
          </cell>
        </row>
        <row r="76">
          <cell r="C76" t="str">
            <v>C</v>
          </cell>
          <cell r="I76" t="str">
            <v>Yes</v>
          </cell>
          <cell r="L76">
            <v>2001</v>
          </cell>
          <cell r="M76">
            <v>2006</v>
          </cell>
          <cell r="N76">
            <v>2011</v>
          </cell>
          <cell r="P76">
            <v>2001</v>
          </cell>
          <cell r="Q76">
            <v>2006</v>
          </cell>
          <cell r="R76">
            <v>2011</v>
          </cell>
          <cell r="S76">
            <v>2016</v>
          </cell>
          <cell r="Z76">
            <v>666</v>
          </cell>
          <cell r="AM76" t="str">
            <v>Operating</v>
          </cell>
          <cell r="AN76" t="str">
            <v>COperating</v>
          </cell>
          <cell r="AO76" t="str">
            <v>NoOperating</v>
          </cell>
          <cell r="AP76" t="str">
            <v>FormerOperating</v>
          </cell>
          <cell r="AR76" t="str">
            <v>UrbanOperating</v>
          </cell>
          <cell r="AS76" t="str">
            <v>ESMSOperating</v>
          </cell>
          <cell r="AT76">
            <v>666</v>
          </cell>
        </row>
        <row r="77">
          <cell r="C77" t="str">
            <v>C</v>
          </cell>
          <cell r="I77" t="str">
            <v>Yes</v>
          </cell>
          <cell r="L77">
            <v>2007</v>
          </cell>
          <cell r="M77">
            <v>2012</v>
          </cell>
          <cell r="N77">
            <v>2017</v>
          </cell>
          <cell r="P77">
            <v>2007</v>
          </cell>
          <cell r="Q77">
            <v>2012</v>
          </cell>
          <cell r="R77">
            <v>2017</v>
          </cell>
          <cell r="S77" t="str">
            <v>NA</v>
          </cell>
          <cell r="Z77">
            <v>400</v>
          </cell>
          <cell r="AM77" t="str">
            <v>Operating</v>
          </cell>
          <cell r="AN77" t="str">
            <v>COperating</v>
          </cell>
          <cell r="AO77" t="str">
            <v>YesOperating</v>
          </cell>
          <cell r="AP77" t="str">
            <v>NoOperating</v>
          </cell>
          <cell r="AR77" t="str">
            <v>UrbanOperating</v>
          </cell>
          <cell r="AS77" t="str">
            <v>MSHSOperating</v>
          </cell>
          <cell r="AT77">
            <v>400</v>
          </cell>
        </row>
        <row r="78">
          <cell r="C78" t="str">
            <v>C</v>
          </cell>
          <cell r="I78" t="str">
            <v>Yes</v>
          </cell>
          <cell r="L78">
            <v>2000</v>
          </cell>
          <cell r="M78">
            <v>2005</v>
          </cell>
          <cell r="N78">
            <v>2010</v>
          </cell>
          <cell r="P78">
            <v>2000</v>
          </cell>
          <cell r="Q78">
            <v>2005</v>
          </cell>
          <cell r="R78">
            <v>2010</v>
          </cell>
          <cell r="S78">
            <v>2015</v>
          </cell>
          <cell r="Z78">
            <v>1075</v>
          </cell>
          <cell r="AM78" t="str">
            <v>Operating</v>
          </cell>
          <cell r="AN78" t="str">
            <v>COperating</v>
          </cell>
          <cell r="AO78" t="str">
            <v>YesOperating</v>
          </cell>
          <cell r="AP78" t="str">
            <v>NoOperating</v>
          </cell>
          <cell r="AR78" t="str">
            <v>RuralOperating</v>
          </cell>
          <cell r="AS78" t="str">
            <v>K12Operating</v>
          </cell>
          <cell r="AT78">
            <v>1075</v>
          </cell>
        </row>
        <row r="79">
          <cell r="C79" t="str">
            <v>C</v>
          </cell>
          <cell r="I79" t="str">
            <v>No</v>
          </cell>
          <cell r="L79">
            <v>2020</v>
          </cell>
          <cell r="M79">
            <v>2025</v>
          </cell>
          <cell r="N79">
            <v>2030</v>
          </cell>
          <cell r="P79" t="str">
            <v>NA</v>
          </cell>
          <cell r="Q79" t="str">
            <v>NA</v>
          </cell>
          <cell r="R79" t="str">
            <v>NA</v>
          </cell>
          <cell r="S79" t="str">
            <v>NA</v>
          </cell>
          <cell r="Z79">
            <v>486</v>
          </cell>
          <cell r="AM79" t="str">
            <v>Operating</v>
          </cell>
          <cell r="AN79" t="str">
            <v>COperating</v>
          </cell>
          <cell r="AO79" t="str">
            <v>NoOperating</v>
          </cell>
          <cell r="AP79" t="str">
            <v>NoOperating</v>
          </cell>
          <cell r="AR79" t="str">
            <v>UrbanOperating</v>
          </cell>
          <cell r="AS79" t="str">
            <v>ESMSOperating</v>
          </cell>
          <cell r="AT79">
            <v>486</v>
          </cell>
        </row>
        <row r="80">
          <cell r="C80" t="str">
            <v>C</v>
          </cell>
          <cell r="I80" t="str">
            <v>Yes</v>
          </cell>
          <cell r="L80">
            <v>2003</v>
          </cell>
          <cell r="M80">
            <v>2008</v>
          </cell>
          <cell r="N80">
            <v>2013</v>
          </cell>
          <cell r="P80">
            <v>2003</v>
          </cell>
          <cell r="Q80">
            <v>2008</v>
          </cell>
          <cell r="R80">
            <v>2013</v>
          </cell>
          <cell r="S80">
            <v>2018</v>
          </cell>
          <cell r="Z80">
            <v>850</v>
          </cell>
          <cell r="AM80" t="str">
            <v>Operating</v>
          </cell>
          <cell r="AN80" t="str">
            <v>COperating</v>
          </cell>
          <cell r="AO80" t="str">
            <v>YesOperating</v>
          </cell>
          <cell r="AP80" t="str">
            <v>NoOperating</v>
          </cell>
          <cell r="AR80" t="str">
            <v>SuburbOperating</v>
          </cell>
          <cell r="AS80" t="str">
            <v>HSOperating</v>
          </cell>
          <cell r="AT80">
            <v>850</v>
          </cell>
        </row>
        <row r="81">
          <cell r="C81" t="str">
            <v>HMIII</v>
          </cell>
          <cell r="I81" t="str">
            <v>Yes</v>
          </cell>
          <cell r="L81">
            <v>2016</v>
          </cell>
          <cell r="M81">
            <v>2021</v>
          </cell>
          <cell r="N81">
            <v>2026</v>
          </cell>
          <cell r="P81">
            <v>2016</v>
          </cell>
          <cell r="Q81" t="str">
            <v>NA</v>
          </cell>
          <cell r="R81" t="str">
            <v>NA</v>
          </cell>
          <cell r="S81" t="str">
            <v>NA</v>
          </cell>
          <cell r="Z81">
            <v>540</v>
          </cell>
          <cell r="AM81" t="str">
            <v>Operating</v>
          </cell>
          <cell r="AN81" t="str">
            <v>HMIIIOperating</v>
          </cell>
          <cell r="AO81" t="str">
            <v>NAOperating</v>
          </cell>
          <cell r="AP81" t="str">
            <v>YesOperating</v>
          </cell>
          <cell r="AR81" t="str">
            <v>BostonOperating</v>
          </cell>
          <cell r="AS81" t="str">
            <v>MSOperating</v>
          </cell>
          <cell r="AT81">
            <v>540</v>
          </cell>
        </row>
        <row r="82">
          <cell r="C82" t="str">
            <v>HMIII</v>
          </cell>
          <cell r="I82" t="str">
            <v>Yes</v>
          </cell>
          <cell r="L82">
            <v>2018</v>
          </cell>
          <cell r="M82">
            <v>2023</v>
          </cell>
          <cell r="N82">
            <v>2028</v>
          </cell>
          <cell r="P82">
            <v>2018</v>
          </cell>
          <cell r="Q82" t="str">
            <v>NA</v>
          </cell>
          <cell r="R82" t="str">
            <v>NA</v>
          </cell>
          <cell r="S82" t="str">
            <v>NA</v>
          </cell>
          <cell r="Z82">
            <v>820</v>
          </cell>
          <cell r="AM82" t="str">
            <v>Operating</v>
          </cell>
          <cell r="AN82" t="str">
            <v>HMIIIOperating</v>
          </cell>
          <cell r="AO82" t="str">
            <v>NAOperating</v>
          </cell>
          <cell r="AP82" t="str">
            <v>YesOperating</v>
          </cell>
          <cell r="AR82" t="str">
            <v>BostonOperating</v>
          </cell>
          <cell r="AS82" t="str">
            <v>ESMSOperating</v>
          </cell>
          <cell r="AT82">
            <v>820</v>
          </cell>
        </row>
        <row r="83">
          <cell r="C83" t="str">
            <v>C</v>
          </cell>
          <cell r="I83" t="str">
            <v>Yes</v>
          </cell>
          <cell r="L83">
            <v>2017</v>
          </cell>
          <cell r="M83">
            <v>2022</v>
          </cell>
          <cell r="N83">
            <v>2027</v>
          </cell>
          <cell r="P83">
            <v>2017</v>
          </cell>
          <cell r="Q83" t="str">
            <v>NA</v>
          </cell>
          <cell r="R83" t="str">
            <v>NA</v>
          </cell>
          <cell r="S83" t="str">
            <v>NA</v>
          </cell>
          <cell r="Z83">
            <v>432</v>
          </cell>
          <cell r="AM83" t="str">
            <v>Operating</v>
          </cell>
          <cell r="AN83" t="str">
            <v>COperating</v>
          </cell>
          <cell r="AO83" t="str">
            <v>NoOperating</v>
          </cell>
          <cell r="AP83" t="str">
            <v>NoOperating</v>
          </cell>
          <cell r="AR83" t="str">
            <v>UrbanOperating</v>
          </cell>
          <cell r="AS83" t="str">
            <v>MSOperating</v>
          </cell>
          <cell r="AT83">
            <v>432</v>
          </cell>
        </row>
        <row r="85">
          <cell r="L85">
            <v>2006</v>
          </cell>
          <cell r="M85">
            <v>2011</v>
          </cell>
          <cell r="N85" t="str">
            <v>Post-Opening Surrender</v>
          </cell>
          <cell r="AM85" t="str">
            <v>Closed</v>
          </cell>
          <cell r="AN85" t="str">
            <v>HMIClosed</v>
          </cell>
          <cell r="AP85" t="str">
            <v>NoClosed</v>
          </cell>
        </row>
        <row r="86">
          <cell r="L86">
            <v>2004</v>
          </cell>
          <cell r="M86">
            <v>2009</v>
          </cell>
          <cell r="N86" t="str">
            <v>Post-Opening Surrender</v>
          </cell>
          <cell r="AM86" t="str">
            <v>Closed</v>
          </cell>
          <cell r="AN86" t="str">
            <v>HMIClosed</v>
          </cell>
          <cell r="AP86" t="str">
            <v>NoClosed</v>
          </cell>
        </row>
        <row r="87">
          <cell r="L87">
            <v>2009</v>
          </cell>
          <cell r="M87">
            <v>2014</v>
          </cell>
          <cell r="N87" t="str">
            <v>Post-Opening Surrender</v>
          </cell>
          <cell r="AM87" t="str">
            <v>Closed</v>
          </cell>
          <cell r="AN87" t="str">
            <v>HMIClosed</v>
          </cell>
          <cell r="AP87" t="str">
            <v>NoClosed</v>
          </cell>
        </row>
        <row r="88">
          <cell r="L88" t="str">
            <v>Post-Opening Surrender</v>
          </cell>
          <cell r="M88" t="str">
            <v>NA</v>
          </cell>
          <cell r="N88" t="str">
            <v>NA</v>
          </cell>
          <cell r="AM88" t="str">
            <v>Closed</v>
          </cell>
          <cell r="AN88" t="str">
            <v>CClosed</v>
          </cell>
          <cell r="AP88" t="str">
            <v>NoClosed</v>
          </cell>
        </row>
        <row r="89">
          <cell r="L89" t="str">
            <v>Returned due to merger</v>
          </cell>
          <cell r="M89" t="str">
            <v>NA</v>
          </cell>
          <cell r="N89" t="str">
            <v>NA</v>
          </cell>
          <cell r="AM89" t="str">
            <v>Closed</v>
          </cell>
          <cell r="AN89" t="str">
            <v>CClosed</v>
          </cell>
          <cell r="AP89" t="str">
            <v>NoClosed</v>
          </cell>
        </row>
        <row r="90">
          <cell r="L90" t="str">
            <v>Returned due to merger</v>
          </cell>
          <cell r="M90" t="str">
            <v>NA</v>
          </cell>
          <cell r="N90" t="str">
            <v>NA</v>
          </cell>
          <cell r="AM90" t="str">
            <v>Closed</v>
          </cell>
          <cell r="AN90" t="str">
            <v>CClosed</v>
          </cell>
          <cell r="AP90" t="str">
            <v>NoClosed</v>
          </cell>
        </row>
        <row r="91">
          <cell r="L91" t="str">
            <v>Post-Opening Surrender</v>
          </cell>
          <cell r="M91" t="str">
            <v>NA</v>
          </cell>
          <cell r="N91" t="str">
            <v>NA</v>
          </cell>
          <cell r="AM91" t="str">
            <v>Closed</v>
          </cell>
          <cell r="AN91" t="str">
            <v>HMIClosed</v>
          </cell>
          <cell r="AP91" t="str">
            <v>NoClosed</v>
          </cell>
        </row>
        <row r="92">
          <cell r="L92" t="str">
            <v>Returned due to merger</v>
          </cell>
          <cell r="M92" t="str">
            <v>NA</v>
          </cell>
          <cell r="N92" t="str">
            <v>NA</v>
          </cell>
          <cell r="AM92" t="str">
            <v>Closed</v>
          </cell>
          <cell r="AN92" t="str">
            <v>CClosed</v>
          </cell>
          <cell r="AP92" t="str">
            <v>FormerClosed</v>
          </cell>
        </row>
        <row r="93">
          <cell r="L93">
            <v>2014</v>
          </cell>
          <cell r="M93" t="str">
            <v>Revocation</v>
          </cell>
          <cell r="N93" t="str">
            <v>NA</v>
          </cell>
          <cell r="AM93" t="str">
            <v>Closed</v>
          </cell>
          <cell r="AN93" t="str">
            <v>CClosed</v>
          </cell>
          <cell r="AP93" t="str">
            <v>NoClosed</v>
          </cell>
        </row>
        <row r="94">
          <cell r="L94" t="str">
            <v>Returned due to merger</v>
          </cell>
          <cell r="M94" t="str">
            <v>NA</v>
          </cell>
          <cell r="N94" t="str">
            <v>NA</v>
          </cell>
          <cell r="AM94" t="str">
            <v>Closed</v>
          </cell>
          <cell r="AN94" t="str">
            <v>CClosed</v>
          </cell>
          <cell r="AP94" t="str">
            <v>NoClosed</v>
          </cell>
        </row>
        <row r="95">
          <cell r="L95" t="str">
            <v>Returned due to merger</v>
          </cell>
          <cell r="M95" t="str">
            <v>NA</v>
          </cell>
          <cell r="N95" t="str">
            <v>NA</v>
          </cell>
          <cell r="AM95" t="str">
            <v>Closed</v>
          </cell>
          <cell r="AN95" t="str">
            <v>CClosed</v>
          </cell>
          <cell r="AP95" t="str">
            <v>NoClosed</v>
          </cell>
        </row>
        <row r="96">
          <cell r="L96" t="str">
            <v>Pre-Opening Surrender</v>
          </cell>
          <cell r="M96" t="str">
            <v>NA</v>
          </cell>
          <cell r="N96" t="str">
            <v>NA</v>
          </cell>
          <cell r="AM96" t="str">
            <v>Closed</v>
          </cell>
          <cell r="AN96" t="str">
            <v>CClosed</v>
          </cell>
          <cell r="AP96" t="str">
            <v>FormerClosed</v>
          </cell>
        </row>
        <row r="97">
          <cell r="L97" t="str">
            <v>Non-Renewal</v>
          </cell>
          <cell r="M97" t="str">
            <v>NA</v>
          </cell>
          <cell r="N97" t="str">
            <v>NA</v>
          </cell>
          <cell r="AM97" t="str">
            <v>Closed</v>
          </cell>
          <cell r="AN97" t="str">
            <v>CClosed</v>
          </cell>
          <cell r="AP97" t="str">
            <v>NoClosed</v>
          </cell>
        </row>
        <row r="98">
          <cell r="L98" t="str">
            <v>Post-Opening Surrender</v>
          </cell>
          <cell r="M98" t="str">
            <v>NA</v>
          </cell>
          <cell r="N98" t="str">
            <v>NA</v>
          </cell>
          <cell r="AM98" t="str">
            <v>Closed</v>
          </cell>
          <cell r="AN98" t="str">
            <v>CClosed</v>
          </cell>
          <cell r="AP98" t="str">
            <v>NoClosed</v>
          </cell>
        </row>
        <row r="99">
          <cell r="L99" t="str">
            <v>Returned due to merger</v>
          </cell>
          <cell r="M99" t="str">
            <v>NA</v>
          </cell>
          <cell r="N99" t="str">
            <v>NA</v>
          </cell>
          <cell r="AM99" t="str">
            <v>Closed</v>
          </cell>
          <cell r="AN99" t="str">
            <v>CClosed</v>
          </cell>
          <cell r="AP99" t="str">
            <v>FormerClosed</v>
          </cell>
        </row>
        <row r="100">
          <cell r="L100" t="str">
            <v>Pre-Opening Surrender</v>
          </cell>
          <cell r="M100" t="str">
            <v>NA</v>
          </cell>
          <cell r="N100" t="str">
            <v>NA</v>
          </cell>
          <cell r="AM100" t="str">
            <v>Closed</v>
          </cell>
          <cell r="AN100" t="str">
            <v>HMIClosed</v>
          </cell>
          <cell r="AP100" t="str">
            <v>NoClosed</v>
          </cell>
        </row>
        <row r="101">
          <cell r="L101" t="str">
            <v>Non-Renewal</v>
          </cell>
          <cell r="M101" t="str">
            <v>NA</v>
          </cell>
          <cell r="N101" t="str">
            <v>NA</v>
          </cell>
          <cell r="AM101" t="str">
            <v>Closed</v>
          </cell>
          <cell r="AN101" t="str">
            <v>CClosed</v>
          </cell>
          <cell r="AP101" t="str">
            <v>NoClosed</v>
          </cell>
        </row>
        <row r="102">
          <cell r="L102" t="str">
            <v>Returned due to merger</v>
          </cell>
          <cell r="M102" t="str">
            <v>NA</v>
          </cell>
          <cell r="N102" t="str">
            <v>NA</v>
          </cell>
          <cell r="AM102" t="str">
            <v>Closed</v>
          </cell>
          <cell r="AN102" t="str">
            <v>CClosed</v>
          </cell>
          <cell r="AP102" t="str">
            <v>NoClosed</v>
          </cell>
        </row>
        <row r="103">
          <cell r="L103" t="str">
            <v>Post-Opening Surrender</v>
          </cell>
          <cell r="M103" t="str">
            <v>NA</v>
          </cell>
          <cell r="N103" t="str">
            <v>NA</v>
          </cell>
          <cell r="AM103" t="str">
            <v>Closed</v>
          </cell>
          <cell r="AN103" t="str">
            <v>HMIClosed</v>
          </cell>
          <cell r="AP103" t="str">
            <v>NoClosed</v>
          </cell>
        </row>
        <row r="104">
          <cell r="L104">
            <v>2003</v>
          </cell>
          <cell r="M104">
            <v>2008</v>
          </cell>
          <cell r="N104" t="str">
            <v>Post-Opening Surrender</v>
          </cell>
          <cell r="AM104" t="str">
            <v>Closed</v>
          </cell>
          <cell r="AN104" t="str">
            <v>HMIClosed</v>
          </cell>
          <cell r="AP104" t="str">
            <v>NoClosed</v>
          </cell>
        </row>
        <row r="105">
          <cell r="L105" t="str">
            <v>Post-Opening Surrender</v>
          </cell>
          <cell r="M105" t="str">
            <v>NA</v>
          </cell>
          <cell r="N105" t="str">
            <v>NA</v>
          </cell>
          <cell r="AM105" t="str">
            <v>Closed</v>
          </cell>
          <cell r="AN105" t="str">
            <v>HMIIIClosed</v>
          </cell>
          <cell r="AP105" t="str">
            <v>NoClosed</v>
          </cell>
        </row>
        <row r="106">
          <cell r="L106" t="str">
            <v>Post-Opening Surrender</v>
          </cell>
          <cell r="M106" t="str">
            <v>NA</v>
          </cell>
          <cell r="N106" t="str">
            <v>NA</v>
          </cell>
          <cell r="AM106" t="str">
            <v>Closed</v>
          </cell>
          <cell r="AN106" t="str">
            <v>CClosed</v>
          </cell>
          <cell r="AP106" t="str">
            <v>NoClosed</v>
          </cell>
        </row>
        <row r="107">
          <cell r="L107" t="str">
            <v>Pre-Opening Surrender</v>
          </cell>
          <cell r="M107" t="str">
            <v>NA</v>
          </cell>
          <cell r="N107" t="str">
            <v>NA</v>
          </cell>
          <cell r="AM107" t="str">
            <v>Closed</v>
          </cell>
          <cell r="AN107" t="str">
            <v>CClosed</v>
          </cell>
          <cell r="AP107" t="str">
            <v>NoClosed</v>
          </cell>
        </row>
        <row r="108">
          <cell r="L108">
            <v>2004</v>
          </cell>
          <cell r="M108">
            <v>2009</v>
          </cell>
          <cell r="N108" t="str">
            <v>Revocation</v>
          </cell>
          <cell r="AM108" t="str">
            <v>Closed</v>
          </cell>
          <cell r="AN108" t="str">
            <v>CClosed</v>
          </cell>
          <cell r="AP108" t="str">
            <v>NoClosed</v>
          </cell>
        </row>
        <row r="109">
          <cell r="L109" t="str">
            <v>Revocation</v>
          </cell>
          <cell r="M109" t="str">
            <v>NA</v>
          </cell>
          <cell r="N109" t="str">
            <v>NA</v>
          </cell>
          <cell r="AM109" t="str">
            <v>Closed</v>
          </cell>
          <cell r="AN109" t="str">
            <v>CClosed</v>
          </cell>
          <cell r="AP109" t="str">
            <v>NoClosed</v>
          </cell>
        </row>
        <row r="110">
          <cell r="L110">
            <v>2013</v>
          </cell>
          <cell r="M110" t="str">
            <v>Post-Opening Surrender</v>
          </cell>
          <cell r="N110" t="e">
            <v>#VALUE!</v>
          </cell>
          <cell r="AM110" t="str">
            <v>Closed</v>
          </cell>
          <cell r="AN110" t="str">
            <v>HMIClosed</v>
          </cell>
          <cell r="AP110" t="str">
            <v>NoClosed</v>
          </cell>
        </row>
        <row r="111">
          <cell r="L111" t="str">
            <v>Pre-Opening Surrender</v>
          </cell>
          <cell r="M111" t="str">
            <v>NA</v>
          </cell>
          <cell r="N111" t="str">
            <v>NA</v>
          </cell>
          <cell r="AM111" t="str">
            <v>Closed</v>
          </cell>
          <cell r="AN111" t="str">
            <v>CClosed</v>
          </cell>
          <cell r="AP111" t="str">
            <v>NoClosed</v>
          </cell>
        </row>
        <row r="112">
          <cell r="L112" t="str">
            <v>Post-Opening Surrender</v>
          </cell>
          <cell r="M112" t="str">
            <v>NA</v>
          </cell>
          <cell r="N112" t="str">
            <v>NA</v>
          </cell>
          <cell r="AM112" t="str">
            <v>Closed</v>
          </cell>
          <cell r="AN112" t="str">
            <v>CClosed</v>
          </cell>
          <cell r="AP112" t="str">
            <v>NoClosed</v>
          </cell>
        </row>
        <row r="113">
          <cell r="L113" t="str">
            <v>Pre-Opening Surrender</v>
          </cell>
          <cell r="M113" t="e">
            <v>#VALUE!</v>
          </cell>
          <cell r="N113" t="e">
            <v>#VALUE!</v>
          </cell>
          <cell r="AM113" t="str">
            <v>Closed</v>
          </cell>
          <cell r="AN113" t="str">
            <v>HMIIIClosed</v>
          </cell>
          <cell r="AP113" t="str">
            <v>YesClosed</v>
          </cell>
        </row>
        <row r="114">
          <cell r="L114">
            <v>2007</v>
          </cell>
          <cell r="M114" t="str">
            <v>Revocation</v>
          </cell>
          <cell r="N114" t="str">
            <v>NA</v>
          </cell>
          <cell r="AM114" t="str">
            <v>Closed</v>
          </cell>
          <cell r="AN114" t="str">
            <v>CClosed</v>
          </cell>
          <cell r="AP114" t="str">
            <v>NoClosed</v>
          </cell>
        </row>
        <row r="115">
          <cell r="L115" t="str">
            <v>Revocation</v>
          </cell>
          <cell r="M115" t="str">
            <v>NA</v>
          </cell>
          <cell r="N115" t="str">
            <v>NA</v>
          </cell>
          <cell r="AM115" t="str">
            <v>Closed</v>
          </cell>
          <cell r="AN115" t="str">
            <v>CClosed</v>
          </cell>
          <cell r="AP115" t="str">
            <v>NoClosed</v>
          </cell>
        </row>
      </sheetData>
      <sheetData sheetId="2">
        <row r="28">
          <cell r="H28">
            <v>266</v>
          </cell>
        </row>
      </sheetData>
      <sheetData sheetId="3">
        <row r="84">
          <cell r="F84">
            <v>46954</v>
          </cell>
        </row>
        <row r="85">
          <cell r="G85">
            <v>0.51152191506580913</v>
          </cell>
          <cell r="H85">
            <v>0.48817992077352301</v>
          </cell>
          <cell r="J85">
            <v>0.29967627891127485</v>
          </cell>
          <cell r="K85">
            <v>4.6896962985049195E-2</v>
          </cell>
          <cell r="L85">
            <v>0.3423563487668782</v>
          </cell>
          <cell r="M85">
            <v>3.2052647271797928E-2</v>
          </cell>
          <cell r="N85">
            <v>2.6834774460109895E-3</v>
          </cell>
          <cell r="O85">
            <v>8.7319504195595694E-4</v>
          </cell>
          <cell r="P85">
            <v>0.27546108957703286</v>
          </cell>
          <cell r="AF85">
            <v>0.14109554031605401</v>
          </cell>
          <cell r="AG85">
            <v>0.32625548409081229</v>
          </cell>
          <cell r="AH85">
            <v>0.41457596796865015</v>
          </cell>
          <cell r="AI85">
            <v>0.15461941474634749</v>
          </cell>
        </row>
        <row r="86">
          <cell r="E86">
            <v>4.9340553218632011E-2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6"/>
  <sheetViews>
    <sheetView tabSelected="1" workbookViewId="0">
      <selection activeCell="C3" sqref="C3:R3"/>
    </sheetView>
  </sheetViews>
  <sheetFormatPr defaultColWidth="9.28515625" defaultRowHeight="15.75" x14ac:dyDescent="0.25"/>
  <cols>
    <col min="1" max="1" width="2.5703125" style="1" customWidth="1"/>
    <col min="2" max="2" width="3.5703125" style="1" customWidth="1"/>
    <col min="3" max="3" width="59.42578125" style="1" customWidth="1"/>
    <col min="4" max="4" width="13.28515625" style="1" customWidth="1"/>
    <col min="5" max="5" width="12.5703125" style="2" customWidth="1"/>
    <col min="6" max="6" width="3.5703125" style="2" customWidth="1"/>
    <col min="7" max="7" width="15.28515625" style="1" customWidth="1"/>
    <col min="8" max="8" width="14.28515625" style="2" customWidth="1"/>
    <col min="9" max="9" width="8.5703125" style="3" customWidth="1"/>
    <col min="10" max="10" width="3.5703125" style="1" customWidth="1"/>
    <col min="11" max="11" width="35.7109375" style="1" customWidth="1"/>
    <col min="12" max="12" width="10.28515625" style="1" bestFit="1" customWidth="1"/>
    <col min="13" max="13" width="9.28515625" style="1" bestFit="1" customWidth="1"/>
    <col min="14" max="14" width="3.5703125" style="1" customWidth="1"/>
    <col min="15" max="15" width="15" style="1" customWidth="1"/>
    <col min="16" max="16" width="21.5703125" style="1" bestFit="1" customWidth="1"/>
    <col min="17" max="17" width="32.7109375" style="1" bestFit="1" customWidth="1"/>
    <col min="18" max="18" width="37.42578125" style="1" customWidth="1"/>
    <col min="19" max="19" width="12.28515625" style="1" customWidth="1"/>
    <col min="20" max="20" width="6.42578125" style="1" customWidth="1"/>
    <col min="21" max="16384" width="9.28515625" style="1"/>
  </cols>
  <sheetData>
    <row r="1" spans="2:22" ht="9" customHeight="1" x14ac:dyDescent="0.25"/>
    <row r="2" spans="2:22" x14ac:dyDescent="0.25">
      <c r="B2" s="4"/>
      <c r="C2" s="5"/>
      <c r="D2" s="5"/>
      <c r="E2" s="6"/>
      <c r="F2" s="6"/>
      <c r="G2" s="5"/>
      <c r="H2" s="6"/>
      <c r="I2" s="7"/>
      <c r="J2" s="5"/>
      <c r="K2" s="5"/>
      <c r="L2" s="5"/>
      <c r="M2" s="5"/>
      <c r="N2" s="5"/>
      <c r="O2" s="5"/>
      <c r="P2" s="5"/>
      <c r="Q2" s="5"/>
      <c r="R2" s="5"/>
      <c r="S2" s="8"/>
    </row>
    <row r="3" spans="2:22" ht="75" customHeight="1" x14ac:dyDescent="0.25">
      <c r="B3" s="9"/>
      <c r="C3" s="91" t="s">
        <v>0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  <c r="S3" s="10"/>
    </row>
    <row r="4" spans="2:22" ht="53.25" customHeight="1" x14ac:dyDescent="0.25">
      <c r="B4" s="9"/>
      <c r="C4" s="94" t="s">
        <v>1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6"/>
      <c r="S4" s="10"/>
    </row>
    <row r="5" spans="2:22" ht="51.75" customHeight="1" x14ac:dyDescent="0.25">
      <c r="B5" s="9"/>
      <c r="C5" s="97" t="s">
        <v>2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9"/>
      <c r="S5" s="10"/>
    </row>
    <row r="6" spans="2:22" ht="15.75" customHeight="1" x14ac:dyDescent="0.25"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0"/>
    </row>
    <row r="7" spans="2:22" ht="15.75" customHeight="1" x14ac:dyDescent="0.25">
      <c r="B7" s="9"/>
      <c r="C7" s="100" t="s">
        <v>3</v>
      </c>
      <c r="D7" s="101"/>
      <c r="E7" s="12" t="s">
        <v>4</v>
      </c>
      <c r="F7" s="13"/>
      <c r="G7" s="14" t="s">
        <v>5</v>
      </c>
      <c r="H7" s="15"/>
      <c r="I7" s="12" t="s">
        <v>4</v>
      </c>
      <c r="J7" s="16"/>
      <c r="K7" s="17" t="s">
        <v>6</v>
      </c>
      <c r="L7" s="12" t="s">
        <v>7</v>
      </c>
      <c r="M7" s="12" t="s">
        <v>8</v>
      </c>
      <c r="N7" s="16"/>
      <c r="O7" s="18" t="s">
        <v>9</v>
      </c>
      <c r="P7" s="19" t="s">
        <v>10</v>
      </c>
      <c r="Q7" s="20" t="s">
        <v>11</v>
      </c>
      <c r="R7" s="20" t="s">
        <v>12</v>
      </c>
      <c r="S7" s="10"/>
    </row>
    <row r="8" spans="2:22" ht="15.75" customHeight="1" x14ac:dyDescent="0.25">
      <c r="B8" s="9"/>
      <c r="C8" s="102" t="s">
        <v>13</v>
      </c>
      <c r="D8" s="103"/>
      <c r="E8" s="21" t="e">
        <f>COUNTIF('[1]MA Charter School Directory'!$AN$3:$AN$115, "COperating")</f>
        <v>#VALUE!</v>
      </c>
      <c r="F8" s="22"/>
      <c r="G8" s="104" t="s">
        <v>14</v>
      </c>
      <c r="H8" s="105"/>
      <c r="I8" s="23" t="e">
        <f>COUNTIF('[1]MA Charter School Directory'!$AS$3:$AS$83, "ESOperating")</f>
        <v>#VALUE!</v>
      </c>
      <c r="J8" s="16"/>
      <c r="K8" s="24" t="s">
        <v>15</v>
      </c>
      <c r="L8" s="25">
        <f>'[1]SIMS 19'!AG85</f>
        <v>0.32625548409081229</v>
      </c>
      <c r="M8" s="26">
        <v>0.219</v>
      </c>
      <c r="N8" s="16"/>
      <c r="O8" s="27" t="s">
        <v>16</v>
      </c>
      <c r="P8" s="23">
        <v>15</v>
      </c>
      <c r="Q8" s="28">
        <v>2613</v>
      </c>
      <c r="R8" s="23" t="s">
        <v>17</v>
      </c>
      <c r="S8" s="10"/>
    </row>
    <row r="9" spans="2:22" ht="15.75" customHeight="1" x14ac:dyDescent="0.25">
      <c r="B9" s="9"/>
      <c r="C9" s="102" t="s">
        <v>18</v>
      </c>
      <c r="D9" s="103"/>
      <c r="E9" s="21" t="e">
        <f>COUNTIF('[1]MA Charter School Directory'!$AN$3:$AN$115, "HMIOperating")</f>
        <v>#VALUE!</v>
      </c>
      <c r="F9" s="22"/>
      <c r="G9" s="104" t="s">
        <v>19</v>
      </c>
      <c r="H9" s="105"/>
      <c r="I9" s="23" t="e">
        <f>COUNTIF('[1]MA Charter School Directory'!$AS$3:$AS$83, "ESMSOperating")</f>
        <v>#VALUE!</v>
      </c>
      <c r="J9" s="16"/>
      <c r="K9" s="24" t="s">
        <v>20</v>
      </c>
      <c r="L9" s="25">
        <f>'[1]SIMS 19'!AF85</f>
        <v>0.14109554031605401</v>
      </c>
      <c r="M9" s="26">
        <v>0.105</v>
      </c>
      <c r="N9" s="16"/>
      <c r="O9" s="27" t="s">
        <v>21</v>
      </c>
      <c r="P9" s="23">
        <v>22</v>
      </c>
      <c r="Q9" s="28">
        <v>5311</v>
      </c>
      <c r="R9" s="23" t="s">
        <v>17</v>
      </c>
      <c r="S9" s="10"/>
    </row>
    <row r="10" spans="2:22" ht="15.75" customHeight="1" x14ac:dyDescent="0.25">
      <c r="B10" s="9"/>
      <c r="C10" s="102" t="s">
        <v>22</v>
      </c>
      <c r="D10" s="103"/>
      <c r="E10" s="21" t="e">
        <f>COUNTIF('[1]MA Charter School Directory'!$AN$3:$AN$115, "HMIIOperating")</f>
        <v>#VALUE!</v>
      </c>
      <c r="F10" s="22"/>
      <c r="G10" s="104" t="s">
        <v>23</v>
      </c>
      <c r="H10" s="105"/>
      <c r="I10" s="23" t="e">
        <f>COUNTIF('[1]MA Charter School Directory'!$AS$3:$AS$83, "MSOperating")</f>
        <v>#VALUE!</v>
      </c>
      <c r="J10" s="16"/>
      <c r="K10" s="29" t="s">
        <v>24</v>
      </c>
      <c r="L10" s="25">
        <f>'[1]SIMS 19'!AI85</f>
        <v>0.15461941474634749</v>
      </c>
      <c r="M10" s="26">
        <v>0.18099999999999999</v>
      </c>
      <c r="N10" s="16"/>
      <c r="O10" s="27" t="s">
        <v>25</v>
      </c>
      <c r="P10" s="23">
        <v>24</v>
      </c>
      <c r="Q10" s="28">
        <v>6607</v>
      </c>
      <c r="R10" s="23" t="s">
        <v>17</v>
      </c>
      <c r="S10" s="10"/>
    </row>
    <row r="11" spans="2:22" ht="15.75" customHeight="1" x14ac:dyDescent="0.25">
      <c r="B11" s="9"/>
      <c r="C11" s="104" t="s">
        <v>26</v>
      </c>
      <c r="D11" s="106"/>
      <c r="E11" s="21" t="e">
        <f>COUNTIF('[1]MA Charter School Directory'!$AN$3:$AN$115, "HMIIIOperating")</f>
        <v>#VALUE!</v>
      </c>
      <c r="F11" s="22"/>
      <c r="G11" s="104" t="s">
        <v>27</v>
      </c>
      <c r="H11" s="105"/>
      <c r="I11" s="23" t="e">
        <f>COUNTIF('[1]MA Charter School Directory'!$AS$3:$AS$83, "MSHSOperating")</f>
        <v>#VALUE!</v>
      </c>
      <c r="J11" s="16"/>
      <c r="K11" s="29" t="s">
        <v>28</v>
      </c>
      <c r="L11" s="25">
        <f>'[1]SIMS 19'!AH85</f>
        <v>0.41457596796865015</v>
      </c>
      <c r="M11" s="26">
        <v>0.312</v>
      </c>
      <c r="N11" s="16"/>
      <c r="O11" s="27" t="s">
        <v>29</v>
      </c>
      <c r="P11" s="23">
        <v>34</v>
      </c>
      <c r="Q11" s="28">
        <v>9828</v>
      </c>
      <c r="R11" s="23" t="s">
        <v>17</v>
      </c>
      <c r="S11" s="10"/>
    </row>
    <row r="12" spans="2:22" ht="15.75" customHeight="1" x14ac:dyDescent="0.25">
      <c r="B12" s="9"/>
      <c r="C12" s="107" t="s">
        <v>30</v>
      </c>
      <c r="D12" s="108"/>
      <c r="E12" s="30" t="e">
        <f>SUM(E8:E11)</f>
        <v>#VALUE!</v>
      </c>
      <c r="F12" s="22"/>
      <c r="G12" s="104" t="s">
        <v>31</v>
      </c>
      <c r="H12" s="105"/>
      <c r="I12" s="23" t="e">
        <f>COUNTIF('[1]MA Charter School Directory'!$AS$3:$AS$83, "HSOperating")</f>
        <v>#VALUE!</v>
      </c>
      <c r="J12" s="16"/>
      <c r="K12" s="31"/>
      <c r="L12" s="32"/>
      <c r="M12" s="32"/>
      <c r="N12" s="16"/>
      <c r="O12" s="27" t="s">
        <v>32</v>
      </c>
      <c r="P12" s="23">
        <v>39</v>
      </c>
      <c r="Q12" s="28">
        <v>12440</v>
      </c>
      <c r="R12" s="23" t="s">
        <v>17</v>
      </c>
      <c r="S12" s="10"/>
    </row>
    <row r="13" spans="2:22" ht="15.75" customHeight="1" x14ac:dyDescent="0.25">
      <c r="B13" s="9"/>
      <c r="C13" s="33" t="s">
        <v>33</v>
      </c>
      <c r="D13" s="34"/>
      <c r="E13" s="21" t="e">
        <f>COUNTIF('[1]MA Charter School Directory'!$AM$3:$AM$115, "pending")</f>
        <v>#VALUE!</v>
      </c>
      <c r="F13" s="35"/>
      <c r="G13" s="104" t="s">
        <v>34</v>
      </c>
      <c r="H13" s="105"/>
      <c r="I13" s="23" t="e">
        <f>COUNTIF('[1]MA Charter School Directory'!$AS$3:$AS$83, "K12Operating")</f>
        <v>#VALUE!</v>
      </c>
      <c r="J13" s="16"/>
      <c r="K13" s="36" t="s">
        <v>35</v>
      </c>
      <c r="L13" s="26">
        <f>'[1]SIMS 19'!J85</f>
        <v>0.29967627891127485</v>
      </c>
      <c r="M13" s="26">
        <v>9.1999999999999998E-2</v>
      </c>
      <c r="N13" s="16"/>
      <c r="O13" s="27" t="s">
        <v>36</v>
      </c>
      <c r="P13" s="23">
        <v>40</v>
      </c>
      <c r="Q13" s="28">
        <v>13712</v>
      </c>
      <c r="R13" s="23" t="s">
        <v>17</v>
      </c>
      <c r="S13" s="10"/>
    </row>
    <row r="14" spans="2:22" x14ac:dyDescent="0.25">
      <c r="B14" s="9"/>
      <c r="C14" s="37" t="s">
        <v>37</v>
      </c>
      <c r="D14" s="38"/>
      <c r="E14" s="30" t="e">
        <f>SUM(E12:E13)</f>
        <v>#VALUE!</v>
      </c>
      <c r="F14" s="35"/>
      <c r="G14" s="107" t="s">
        <v>38</v>
      </c>
      <c r="H14" s="105"/>
      <c r="I14" s="30" t="e">
        <f>SUM(I8:I13)</f>
        <v>#VALUE!</v>
      </c>
      <c r="J14" s="16"/>
      <c r="K14" s="36" t="s">
        <v>39</v>
      </c>
      <c r="L14" s="26">
        <f>'[1]SIMS 19'!K85</f>
        <v>4.6896962985049195E-2</v>
      </c>
      <c r="M14" s="26">
        <v>7.0000000000000007E-2</v>
      </c>
      <c r="N14" s="16"/>
      <c r="O14" s="27" t="s">
        <v>40</v>
      </c>
      <c r="P14" s="23">
        <v>42</v>
      </c>
      <c r="Q14" s="28">
        <v>14381</v>
      </c>
      <c r="R14" s="23" t="s">
        <v>17</v>
      </c>
      <c r="S14" s="10"/>
    </row>
    <row r="15" spans="2:22" x14ac:dyDescent="0.25">
      <c r="B15" s="9"/>
      <c r="C15" s="33" t="s">
        <v>41</v>
      </c>
      <c r="D15" s="34"/>
      <c r="E15" s="21" t="e">
        <f>COUNTIF('[1]MA Charter School Directory'!$AN$3:$AN$115, "CClosed")+COUNTIF('[1]MA Charter School Directory'!$AN$3:$AN$115, "HMIClosed")+COUNTIF('[1]MA Charter School Directory'!$AN$3:$AN$115, "HMIIIClosed")+COUNTIF('[1]MA Charter School Directory'!$AN$3:$AN$115, "HMIIClosed")</f>
        <v>#VALUE!</v>
      </c>
      <c r="F15" s="35"/>
      <c r="G15" s="39"/>
      <c r="H15" s="35"/>
      <c r="I15" s="35"/>
      <c r="J15" s="16"/>
      <c r="K15" s="36" t="s">
        <v>42</v>
      </c>
      <c r="L15" s="26">
        <f>'[1]SIMS 19'!L85</f>
        <v>0.3423563487668782</v>
      </c>
      <c r="M15" s="26">
        <v>0.20799999999999999</v>
      </c>
      <c r="N15" s="16"/>
      <c r="O15" s="27" t="s">
        <v>43</v>
      </c>
      <c r="P15" s="23">
        <v>46</v>
      </c>
      <c r="Q15" s="28">
        <v>15805</v>
      </c>
      <c r="R15" s="28">
        <v>12959</v>
      </c>
      <c r="S15" s="10"/>
    </row>
    <row r="16" spans="2:22" x14ac:dyDescent="0.25">
      <c r="B16" s="9"/>
      <c r="C16" s="37" t="s">
        <v>44</v>
      </c>
      <c r="D16" s="38"/>
      <c r="E16" s="30" t="e">
        <f>SUM(E14:E15)</f>
        <v>#VALUE!</v>
      </c>
      <c r="F16" s="39"/>
      <c r="G16" s="14" t="s">
        <v>45</v>
      </c>
      <c r="H16" s="15"/>
      <c r="I16" s="12" t="s">
        <v>4</v>
      </c>
      <c r="J16" s="16"/>
      <c r="K16" s="36" t="s">
        <v>46</v>
      </c>
      <c r="L16" s="26">
        <f>'[1]SIMS 19'!P85</f>
        <v>0.27546108957703286</v>
      </c>
      <c r="M16" s="26">
        <v>0.59</v>
      </c>
      <c r="N16" s="16"/>
      <c r="O16" s="27" t="s">
        <v>47</v>
      </c>
      <c r="P16" s="23">
        <v>50</v>
      </c>
      <c r="Q16" s="28">
        <v>17869</v>
      </c>
      <c r="R16" s="28">
        <v>13153</v>
      </c>
      <c r="S16" s="10"/>
      <c r="V16" s="16"/>
    </row>
    <row r="17" spans="2:19" x14ac:dyDescent="0.25">
      <c r="B17" s="9"/>
      <c r="C17" s="39"/>
      <c r="D17" s="39"/>
      <c r="E17" s="40"/>
      <c r="F17" s="13"/>
      <c r="G17" s="104" t="s">
        <v>48</v>
      </c>
      <c r="H17" s="105"/>
      <c r="I17" s="23" t="e">
        <f>COUNTIF('[1]MA Charter School Directory'!$AR$3:$AR$83, "BostonOperating")</f>
        <v>#VALUE!</v>
      </c>
      <c r="J17" s="16"/>
      <c r="K17" s="36" t="s">
        <v>49</v>
      </c>
      <c r="L17" s="26">
        <f>'[1]SIMS 19'!N85</f>
        <v>2.6834774460109895E-3</v>
      </c>
      <c r="M17" s="26">
        <v>2E-3</v>
      </c>
      <c r="N17" s="16"/>
      <c r="O17" s="27" t="s">
        <v>50</v>
      </c>
      <c r="P17" s="23">
        <v>56</v>
      </c>
      <c r="Q17" s="28">
        <v>20259</v>
      </c>
      <c r="R17" s="28">
        <v>14709</v>
      </c>
      <c r="S17" s="10"/>
    </row>
    <row r="18" spans="2:19" x14ac:dyDescent="0.25">
      <c r="B18" s="9"/>
      <c r="C18" s="41" t="s">
        <v>51</v>
      </c>
      <c r="D18" s="42"/>
      <c r="E18" s="12" t="s">
        <v>4</v>
      </c>
      <c r="F18" s="13"/>
      <c r="G18" s="104" t="s">
        <v>52</v>
      </c>
      <c r="H18" s="106"/>
      <c r="I18" s="23" t="e">
        <f>COUNTIF('[1]MA Charter School Directory'!$AR$3:$AR$83, "UrbanOperating")</f>
        <v>#VALUE!</v>
      </c>
      <c r="J18" s="16"/>
      <c r="K18" s="36" t="s">
        <v>53</v>
      </c>
      <c r="L18" s="26">
        <f>'[1]SIMS 19'!O85</f>
        <v>8.7319504195595694E-4</v>
      </c>
      <c r="M18" s="26">
        <v>1E-3</v>
      </c>
      <c r="N18" s="16"/>
      <c r="O18" s="27" t="s">
        <v>54</v>
      </c>
      <c r="P18" s="23">
        <v>57</v>
      </c>
      <c r="Q18" s="28">
        <v>21866</v>
      </c>
      <c r="R18" s="28">
        <v>15823</v>
      </c>
      <c r="S18" s="10"/>
    </row>
    <row r="19" spans="2:19" x14ac:dyDescent="0.25">
      <c r="B19" s="9"/>
      <c r="C19" s="43" t="s">
        <v>55</v>
      </c>
      <c r="D19" s="44"/>
      <c r="E19" s="23" t="e">
        <f>COUNTIF('[1]MA Charter School Directory'!$L$3:$N$115, "Pre-Opening Surrender")</f>
        <v>#VALUE!</v>
      </c>
      <c r="F19" s="13"/>
      <c r="G19" s="104" t="s">
        <v>56</v>
      </c>
      <c r="H19" s="106"/>
      <c r="I19" s="23" t="e">
        <f>COUNTIF('[1]MA Charter School Directory'!$AR$3:$AR$83, "SuburbOperating")</f>
        <v>#VALUE!</v>
      </c>
      <c r="J19" s="16"/>
      <c r="K19" s="36" t="s">
        <v>57</v>
      </c>
      <c r="L19" s="26">
        <f>'[1]SIMS 19'!M85</f>
        <v>3.2052647271797928E-2</v>
      </c>
      <c r="M19" s="26">
        <v>3.7999999999999999E-2</v>
      </c>
      <c r="N19" s="16"/>
      <c r="O19" s="27" t="s">
        <v>58</v>
      </c>
      <c r="P19" s="23">
        <v>59</v>
      </c>
      <c r="Q19" s="28">
        <v>23500</v>
      </c>
      <c r="R19" s="28">
        <v>16004</v>
      </c>
      <c r="S19" s="10"/>
    </row>
    <row r="20" spans="2:19" x14ac:dyDescent="0.25">
      <c r="B20" s="9"/>
      <c r="C20" s="33" t="s">
        <v>59</v>
      </c>
      <c r="D20" s="34"/>
      <c r="E20" s="23" t="e">
        <f>COUNTIF('[1]MA Charter School Directory'!$L$3:$N$115, "Post-Opening Surrender")</f>
        <v>#VALUE!</v>
      </c>
      <c r="F20" s="13"/>
      <c r="G20" s="104" t="s">
        <v>60</v>
      </c>
      <c r="H20" s="106"/>
      <c r="I20" s="23" t="e">
        <f>COUNTIF('[1]MA Charter School Directory'!$AR$3:$AR$83, "RuralOperating")</f>
        <v>#VALUE!</v>
      </c>
      <c r="J20" s="16"/>
      <c r="K20" s="31"/>
      <c r="L20" s="32"/>
      <c r="M20" s="32"/>
      <c r="N20" s="16"/>
      <c r="O20" s="27" t="s">
        <v>61</v>
      </c>
      <c r="P20" s="23">
        <v>61</v>
      </c>
      <c r="Q20" s="28">
        <v>25034</v>
      </c>
      <c r="R20" s="28">
        <v>18989</v>
      </c>
      <c r="S20" s="10"/>
    </row>
    <row r="21" spans="2:19" x14ac:dyDescent="0.25">
      <c r="B21" s="9"/>
      <c r="C21" s="33" t="s">
        <v>62</v>
      </c>
      <c r="D21" s="34"/>
      <c r="E21" s="23" t="e">
        <f>COUNTIF('[1]MA Charter School Directory'!$L$3:$N$115, "Revocation")</f>
        <v>#VALUE!</v>
      </c>
      <c r="F21" s="13"/>
      <c r="G21" s="107" t="s">
        <v>38</v>
      </c>
      <c r="H21" s="108"/>
      <c r="I21" s="30" t="e">
        <f>SUM(I17:I20)</f>
        <v>#VALUE!</v>
      </c>
      <c r="J21" s="16"/>
      <c r="K21" s="36" t="s">
        <v>63</v>
      </c>
      <c r="L21" s="26">
        <f>'[1]SIMS 19'!H85</f>
        <v>0.48817992077352301</v>
      </c>
      <c r="M21" s="26">
        <v>0.51200000000000001</v>
      </c>
      <c r="N21" s="16"/>
      <c r="O21" s="27" t="s">
        <v>64</v>
      </c>
      <c r="P21" s="23">
        <v>61</v>
      </c>
      <c r="Q21" s="28">
        <v>26384</v>
      </c>
      <c r="R21" s="28">
        <v>21312</v>
      </c>
      <c r="S21" s="10"/>
    </row>
    <row r="22" spans="2:19" x14ac:dyDescent="0.25">
      <c r="B22" s="9"/>
      <c r="C22" s="33" t="s">
        <v>65</v>
      </c>
      <c r="D22" s="34"/>
      <c r="E22" s="23" t="e">
        <f>COUNTIF('[1]MA Charter School Directory'!$L$3:$N$115, "Non-renewal")</f>
        <v>#VALUE!</v>
      </c>
      <c r="F22" s="13"/>
      <c r="G22" s="113"/>
      <c r="H22" s="113"/>
      <c r="I22" s="35"/>
      <c r="J22" s="16"/>
      <c r="K22" s="36" t="s">
        <v>66</v>
      </c>
      <c r="L22" s="26">
        <f>'[1]SIMS 19'!G85</f>
        <v>0.51152191506580913</v>
      </c>
      <c r="M22" s="26">
        <v>0.48699999999999999</v>
      </c>
      <c r="N22" s="16"/>
      <c r="O22" s="27" t="s">
        <v>67</v>
      </c>
      <c r="P22" s="23">
        <v>62</v>
      </c>
      <c r="Q22" s="28">
        <v>27393</v>
      </c>
      <c r="R22" s="28">
        <v>24066</v>
      </c>
      <c r="S22" s="10"/>
    </row>
    <row r="23" spans="2:19" x14ac:dyDescent="0.25">
      <c r="B23" s="9"/>
      <c r="C23" s="33" t="s">
        <v>68</v>
      </c>
      <c r="D23" s="34"/>
      <c r="E23" s="23" t="e">
        <f>COUNTIF('[1]MA Charter School Directory'!$L$3:$N$115, "Returned due to merger")</f>
        <v>#VALUE!</v>
      </c>
      <c r="F23" s="13"/>
      <c r="G23" s="111" t="s">
        <v>69</v>
      </c>
      <c r="H23" s="112"/>
      <c r="I23" s="12" t="s">
        <v>4</v>
      </c>
      <c r="J23" s="16"/>
      <c r="N23" s="16"/>
      <c r="O23" s="27" t="s">
        <v>70</v>
      </c>
      <c r="P23" s="23">
        <v>63</v>
      </c>
      <c r="Q23" s="28">
        <v>28422</v>
      </c>
      <c r="R23" s="28">
        <v>26708</v>
      </c>
      <c r="S23" s="10"/>
    </row>
    <row r="24" spans="2:19" x14ac:dyDescent="0.25">
      <c r="B24" s="9"/>
      <c r="C24" s="33" t="s">
        <v>71</v>
      </c>
      <c r="D24" s="34"/>
      <c r="E24" s="23" t="e">
        <f>COUNTIF('[1]MA Charter School Directory'!$P$3:$P$83,"NA")</f>
        <v>#VALUE!</v>
      </c>
      <c r="F24" s="13"/>
      <c r="G24" s="109" t="s">
        <v>72</v>
      </c>
      <c r="H24" s="110"/>
      <c r="I24" s="23" t="e">
        <f>COUNTIF('[1]MA Charter School Directory'!$AT$3:$AT$83, "&lt;100")</f>
        <v>#VALUE!</v>
      </c>
      <c r="J24" s="16"/>
      <c r="K24" s="111" t="s">
        <v>73</v>
      </c>
      <c r="L24" s="112"/>
      <c r="M24" s="12" t="s">
        <v>4</v>
      </c>
      <c r="N24" s="16"/>
      <c r="O24" s="27" t="s">
        <v>74</v>
      </c>
      <c r="P24" s="23">
        <v>72</v>
      </c>
      <c r="Q24" s="28">
        <v>30595</v>
      </c>
      <c r="R24" s="28">
        <v>35942</v>
      </c>
      <c r="S24" s="10"/>
    </row>
    <row r="25" spans="2:19" x14ac:dyDescent="0.25">
      <c r="B25" s="9"/>
      <c r="C25" s="33" t="s">
        <v>75</v>
      </c>
      <c r="D25" s="34"/>
      <c r="E25" s="23" t="e">
        <f>COUNTIF('[1]MA Charter School Directory'!$P$3:$P$83,"&gt;1995")-(E26+E27+E28)</f>
        <v>#VALUE!</v>
      </c>
      <c r="F25" s="13"/>
      <c r="G25" s="109" t="s">
        <v>76</v>
      </c>
      <c r="H25" s="110"/>
      <c r="I25" s="23" t="e">
        <f>COUNTIF('[1]MA Charter School Directory'!$AT$3:$AT$83, "&lt;301")-I24</f>
        <v>#VALUE!</v>
      </c>
      <c r="J25" s="16"/>
      <c r="K25" s="33" t="s">
        <v>77</v>
      </c>
      <c r="L25" s="34"/>
      <c r="M25" s="23" t="e">
        <f>COUNTIF('[1]MA Charter School Directory'!$AP$3:$AP$115, "YesOperating")</f>
        <v>#VALUE!</v>
      </c>
      <c r="N25" s="16"/>
      <c r="O25" s="27" t="s">
        <v>78</v>
      </c>
      <c r="P25" s="23">
        <f>77</f>
        <v>77</v>
      </c>
      <c r="Q25" s="28">
        <v>31830</v>
      </c>
      <c r="R25" s="28">
        <v>45176</v>
      </c>
      <c r="S25" s="10"/>
    </row>
    <row r="26" spans="2:19" x14ac:dyDescent="0.25">
      <c r="B26" s="9"/>
      <c r="C26" s="33" t="s">
        <v>79</v>
      </c>
      <c r="D26" s="34"/>
      <c r="E26" s="23" t="e">
        <f>COUNTIF('[1]MA Charter School Directory'!$Q$3:$Q$83,"&gt;1995")-(E27+E28)</f>
        <v>#VALUE!</v>
      </c>
      <c r="F26" s="35"/>
      <c r="G26" s="109" t="s">
        <v>80</v>
      </c>
      <c r="H26" s="110"/>
      <c r="I26" s="23" t="e">
        <f>COUNTIF('[1]MA Charter School Directory'!$AT$3:$AT$83, "&lt;501")-I25-I24</f>
        <v>#VALUE!</v>
      </c>
      <c r="J26" s="16"/>
      <c r="K26" s="33" t="s">
        <v>81</v>
      </c>
      <c r="L26" s="34"/>
      <c r="M26" s="23" t="e">
        <f>COUNTIF('[1]MA Charter School Directory'!$AP$3:$AP$115, "FormerOperating")</f>
        <v>#VALUE!</v>
      </c>
      <c r="N26" s="16"/>
      <c r="O26" s="45"/>
      <c r="R26" s="114" t="s">
        <v>82</v>
      </c>
      <c r="S26" s="10"/>
    </row>
    <row r="27" spans="2:19" x14ac:dyDescent="0.25">
      <c r="B27" s="9"/>
      <c r="C27" s="33" t="s">
        <v>83</v>
      </c>
      <c r="D27" s="34"/>
      <c r="E27" s="23" t="e">
        <f>COUNTIF('[1]MA Charter School Directory'!$R$3:$R$83,"&gt;1995")-E28</f>
        <v>#VALUE!</v>
      </c>
      <c r="F27" s="40"/>
      <c r="G27" s="109" t="s">
        <v>84</v>
      </c>
      <c r="H27" s="110"/>
      <c r="I27" s="23" t="e">
        <f>COUNTIF('[1]MA Charter School Directory'!$AT$3:$AT$83, "&lt;1001")-I26-I25-I24</f>
        <v>#VALUE!</v>
      </c>
      <c r="J27" s="16"/>
      <c r="N27" s="16"/>
      <c r="O27" s="46"/>
      <c r="R27" s="115"/>
      <c r="S27" s="10"/>
    </row>
    <row r="28" spans="2:19" x14ac:dyDescent="0.25">
      <c r="B28" s="9"/>
      <c r="C28" s="33" t="s">
        <v>85</v>
      </c>
      <c r="D28" s="34"/>
      <c r="E28" s="23" t="e">
        <f>COUNTIF('[1]MA Charter School Directory'!$S$3:$S$83,"&gt;1995")</f>
        <v>#VALUE!</v>
      </c>
      <c r="F28" s="13"/>
      <c r="G28" s="109" t="s">
        <v>86</v>
      </c>
      <c r="H28" s="110"/>
      <c r="I28" s="23" t="e">
        <f>COUNTIF('[1]MA Charter School Directory'!$AT$3:$AT$83, "&gt;1000")</f>
        <v>#VALUE!</v>
      </c>
      <c r="J28" s="16"/>
      <c r="K28" s="111" t="s">
        <v>87</v>
      </c>
      <c r="L28" s="112"/>
      <c r="M28" s="12" t="s">
        <v>4</v>
      </c>
      <c r="N28" s="16"/>
      <c r="O28" s="27" t="s">
        <v>88</v>
      </c>
      <c r="P28" s="23">
        <v>81</v>
      </c>
      <c r="Q28" s="28">
        <v>34631</v>
      </c>
      <c r="R28" s="28">
        <v>40376</v>
      </c>
      <c r="S28" s="10"/>
    </row>
    <row r="29" spans="2:19" x14ac:dyDescent="0.25">
      <c r="B29" s="9"/>
      <c r="C29" s="107" t="s">
        <v>89</v>
      </c>
      <c r="D29" s="108"/>
      <c r="E29" s="30" t="e">
        <f>SUM(E19:E28)</f>
        <v>#VALUE!</v>
      </c>
      <c r="F29" s="47"/>
      <c r="G29" s="107" t="s">
        <v>38</v>
      </c>
      <c r="H29" s="108"/>
      <c r="I29" s="30" t="e">
        <f>SUM(I24:I28)</f>
        <v>#VALUE!</v>
      </c>
      <c r="J29" s="16"/>
      <c r="K29" s="48" t="s">
        <v>90</v>
      </c>
      <c r="L29" s="49"/>
      <c r="M29" s="23" t="e">
        <f>COUNTIFS('[1]MA Charter School Directory'!$C$3:$C$83, "C",'[1]MA Charter School Directory'!$I$3:$I$83, "Yes")</f>
        <v>#VALUE!</v>
      </c>
      <c r="N29" s="16"/>
      <c r="O29" s="27" t="s">
        <v>91</v>
      </c>
      <c r="P29" s="23">
        <v>80</v>
      </c>
      <c r="Q29" s="28">
        <v>37402</v>
      </c>
      <c r="R29" s="28">
        <v>44876</v>
      </c>
      <c r="S29" s="10"/>
    </row>
    <row r="30" spans="2:19" x14ac:dyDescent="0.25">
      <c r="B30" s="9"/>
      <c r="C30" s="16"/>
      <c r="D30" s="16"/>
      <c r="E30" s="50"/>
      <c r="F30" s="47"/>
      <c r="G30" s="39"/>
      <c r="H30" s="40"/>
      <c r="I30" s="13"/>
      <c r="J30" s="16"/>
      <c r="K30" s="48" t="s">
        <v>92</v>
      </c>
      <c r="L30" s="49"/>
      <c r="M30" s="23" t="e">
        <f>COUNTIFS('[1]MA Charter School Directory'!$C$3:$C$83, "HMI",'[1]MA Charter School Directory'!$I$3:$I$83, "Yes")</f>
        <v>#VALUE!</v>
      </c>
      <c r="N30" s="16"/>
      <c r="O30" s="27" t="s">
        <v>93</v>
      </c>
      <c r="P30" s="23">
        <v>81</v>
      </c>
      <c r="Q30" s="28">
        <v>40200</v>
      </c>
      <c r="R30" s="28">
        <v>37470</v>
      </c>
      <c r="S30" s="10"/>
    </row>
    <row r="31" spans="2:19" x14ac:dyDescent="0.25">
      <c r="B31" s="9"/>
      <c r="C31" s="41" t="s">
        <v>94</v>
      </c>
      <c r="D31" s="42"/>
      <c r="E31" s="12" t="s">
        <v>4</v>
      </c>
      <c r="F31" s="47"/>
      <c r="G31" s="111" t="s">
        <v>95</v>
      </c>
      <c r="H31" s="112"/>
      <c r="I31" s="12" t="s">
        <v>4</v>
      </c>
      <c r="J31" s="16"/>
      <c r="K31" s="51" t="s">
        <v>96</v>
      </c>
      <c r="L31" s="52"/>
      <c r="M31" s="23" t="e">
        <f>COUNTIFS('[1]MA Charter School Directory'!$C$3:$C$83, "HMIII",'[1]MA Charter School Directory'!$I$3:$I$83, "Yes")</f>
        <v>#VALUE!</v>
      </c>
      <c r="N31" s="16"/>
      <c r="O31" s="27" t="s">
        <v>97</v>
      </c>
      <c r="P31" s="23">
        <v>78</v>
      </c>
      <c r="Q31" s="28">
        <v>42602</v>
      </c>
      <c r="R31" s="28">
        <v>32646</v>
      </c>
      <c r="S31" s="10"/>
    </row>
    <row r="32" spans="2:19" x14ac:dyDescent="0.25">
      <c r="B32" s="9"/>
      <c r="C32" s="41"/>
      <c r="D32" s="42"/>
      <c r="E32" s="12"/>
      <c r="F32" s="47"/>
      <c r="G32" s="53"/>
      <c r="H32" s="54"/>
      <c r="I32" s="12"/>
      <c r="J32" s="16"/>
      <c r="K32" s="16"/>
      <c r="L32" s="16"/>
      <c r="M32" s="16"/>
      <c r="N32" s="16"/>
      <c r="O32" s="27" t="s">
        <v>98</v>
      </c>
      <c r="P32" s="23">
        <v>80</v>
      </c>
      <c r="Q32" s="28">
        <v>45246</v>
      </c>
      <c r="R32" s="28">
        <v>31600</v>
      </c>
      <c r="S32" s="10"/>
    </row>
    <row r="33" spans="2:19" x14ac:dyDescent="0.25">
      <c r="B33" s="9"/>
      <c r="C33" s="43" t="s">
        <v>99</v>
      </c>
      <c r="D33" s="44"/>
      <c r="E33" s="28">
        <f>SUM('[1]MA Charter School Directory'!Z3:Z83)</f>
        <v>53091</v>
      </c>
      <c r="F33" s="55"/>
      <c r="G33" s="104" t="s">
        <v>100</v>
      </c>
      <c r="H33" s="106"/>
      <c r="I33" s="23" t="e">
        <f>COUNTIF('[1]MA Charter School Directory'!$AO$3:$AO$83, "YesOperating")</f>
        <v>#VALUE!</v>
      </c>
      <c r="J33" s="16"/>
      <c r="K33" s="16"/>
      <c r="L33" s="16"/>
      <c r="M33" s="16"/>
      <c r="N33" s="16"/>
      <c r="O33" s="27" t="s">
        <v>101</v>
      </c>
      <c r="P33" s="23" t="e">
        <f>I14</f>
        <v>#VALUE!</v>
      </c>
      <c r="Q33" s="28">
        <f>'[1]SIMS 19'!F84</f>
        <v>46954</v>
      </c>
      <c r="R33" s="28">
        <v>25308</v>
      </c>
      <c r="S33" s="10"/>
    </row>
    <row r="34" spans="2:19" x14ac:dyDescent="0.25">
      <c r="B34" s="9"/>
      <c r="C34" s="43" t="s">
        <v>102</v>
      </c>
      <c r="D34" s="44"/>
      <c r="E34" s="28">
        <f>'[1]SIMS 19'!F84</f>
        <v>46954</v>
      </c>
      <c r="F34" s="47"/>
      <c r="G34" s="104" t="s">
        <v>103</v>
      </c>
      <c r="H34" s="106"/>
      <c r="I34" s="23" t="e">
        <f>COUNTIF('[1]MA Charter School Directory'!$AO$3:$AO$83,"NoOperating")+COUNTIF('[1]MA Charter School Directory'!$AO$3:$AO$83,"NAOperating")</f>
        <v>#VALUE!</v>
      </c>
      <c r="J34" s="16"/>
      <c r="K34" s="16"/>
      <c r="L34" s="16"/>
      <c r="M34" s="16"/>
      <c r="N34" s="16"/>
      <c r="O34" s="56" t="s">
        <v>104</v>
      </c>
      <c r="P34" s="57">
        <v>81</v>
      </c>
      <c r="Q34" s="58">
        <v>49578</v>
      </c>
      <c r="R34" s="59">
        <v>27743</v>
      </c>
      <c r="S34" s="10"/>
    </row>
    <row r="35" spans="2:19" x14ac:dyDescent="0.25">
      <c r="B35" s="9"/>
      <c r="C35" s="43" t="s">
        <v>105</v>
      </c>
      <c r="D35" s="60"/>
      <c r="E35" s="28">
        <f>R34</f>
        <v>27743</v>
      </c>
      <c r="F35" s="47"/>
      <c r="G35" s="118" t="s">
        <v>38</v>
      </c>
      <c r="H35" s="119"/>
      <c r="I35" s="30" t="e">
        <f>SUM(I33:I34)</f>
        <v>#VALUE!</v>
      </c>
      <c r="J35" s="16"/>
      <c r="K35" s="16"/>
      <c r="L35" s="16"/>
      <c r="M35" s="16"/>
      <c r="N35" s="16"/>
      <c r="O35" s="61" t="s">
        <v>106</v>
      </c>
      <c r="P35" s="31"/>
      <c r="Q35" s="31"/>
      <c r="R35" s="31"/>
      <c r="S35" s="10"/>
    </row>
    <row r="36" spans="2:19" x14ac:dyDescent="0.25">
      <c r="B36" s="9"/>
      <c r="C36" s="43" t="s">
        <v>107</v>
      </c>
      <c r="D36" s="62"/>
      <c r="E36" s="63">
        <f>'[1]SIMS 19'!E86</f>
        <v>4.9340553218632011E-2</v>
      </c>
      <c r="F36" s="13"/>
      <c r="G36" s="39"/>
      <c r="H36" s="40"/>
      <c r="I36" s="13"/>
      <c r="J36" s="16"/>
      <c r="K36" s="16"/>
      <c r="L36" s="16"/>
      <c r="M36" s="16"/>
      <c r="N36" s="16"/>
      <c r="O36" s="16"/>
      <c r="P36" s="16"/>
      <c r="Q36" s="16"/>
      <c r="R36" s="16"/>
      <c r="S36" s="10"/>
    </row>
    <row r="37" spans="2:19" x14ac:dyDescent="0.25">
      <c r="B37" s="9"/>
      <c r="C37" s="104" t="s">
        <v>108</v>
      </c>
      <c r="D37" s="106"/>
      <c r="E37" s="28">
        <f>'[1]MA CS Application History'!H28</f>
        <v>266</v>
      </c>
      <c r="F37" s="64"/>
      <c r="G37" s="16"/>
      <c r="H37" s="50"/>
      <c r="I37" s="65"/>
      <c r="J37" s="16"/>
      <c r="K37" s="16"/>
      <c r="L37" s="16"/>
      <c r="M37" s="16"/>
      <c r="N37" s="16"/>
      <c r="O37" s="16"/>
      <c r="P37" s="16"/>
      <c r="Q37" s="16"/>
      <c r="R37" s="16"/>
      <c r="S37" s="10"/>
    </row>
    <row r="38" spans="2:19" x14ac:dyDescent="0.25">
      <c r="B38" s="9"/>
      <c r="C38" s="16"/>
      <c r="D38" s="16"/>
      <c r="E38" s="50"/>
      <c r="F38" s="13"/>
      <c r="G38" s="31"/>
      <c r="H38" s="66"/>
      <c r="I38" s="65"/>
      <c r="J38" s="16"/>
      <c r="N38" s="16"/>
      <c r="O38" s="16"/>
      <c r="P38" s="16"/>
      <c r="Q38" s="16"/>
      <c r="R38" s="16"/>
      <c r="S38" s="10"/>
    </row>
    <row r="39" spans="2:19" x14ac:dyDescent="0.25">
      <c r="B39" s="67"/>
      <c r="C39" s="68"/>
      <c r="D39" s="69"/>
      <c r="E39" s="68"/>
      <c r="F39" s="70"/>
      <c r="G39" s="71"/>
      <c r="H39" s="72"/>
      <c r="I39" s="73"/>
      <c r="J39" s="46"/>
      <c r="K39" s="46"/>
      <c r="L39" s="46"/>
      <c r="M39" s="46"/>
      <c r="N39" s="46"/>
      <c r="O39" s="46"/>
      <c r="P39" s="46"/>
      <c r="Q39" s="46"/>
      <c r="R39" s="46"/>
      <c r="S39" s="74"/>
    </row>
    <row r="40" spans="2:19" x14ac:dyDescent="0.25">
      <c r="B40" s="40" t="s">
        <v>109</v>
      </c>
      <c r="C40" s="75"/>
      <c r="F40" s="76"/>
    </row>
    <row r="41" spans="2:19" ht="15.75" customHeight="1" x14ac:dyDescent="0.25">
      <c r="C41" s="116"/>
      <c r="D41" s="116"/>
      <c r="F41" s="77"/>
    </row>
    <row r="42" spans="2:19" x14ac:dyDescent="0.25">
      <c r="C42" s="2"/>
      <c r="F42" s="78"/>
    </row>
    <row r="43" spans="2:19" x14ac:dyDescent="0.25">
      <c r="B43" s="2"/>
      <c r="F43" s="79"/>
      <c r="N43" s="117"/>
      <c r="O43" s="117"/>
      <c r="P43" s="117"/>
      <c r="Q43" s="117"/>
    </row>
    <row r="44" spans="2:19" x14ac:dyDescent="0.25">
      <c r="F44" s="79"/>
      <c r="N44" s="80"/>
      <c r="O44" s="81"/>
      <c r="P44" s="81"/>
      <c r="Q44" s="82"/>
    </row>
    <row r="45" spans="2:19" x14ac:dyDescent="0.25">
      <c r="F45" s="79"/>
      <c r="N45" s="80"/>
      <c r="O45" s="83"/>
      <c r="P45" s="84"/>
      <c r="Q45" s="85"/>
    </row>
    <row r="46" spans="2:19" x14ac:dyDescent="0.25">
      <c r="F46" s="79"/>
      <c r="N46" s="80"/>
      <c r="O46" s="83"/>
      <c r="P46" s="84"/>
      <c r="Q46" s="85"/>
    </row>
    <row r="47" spans="2:19" x14ac:dyDescent="0.25">
      <c r="F47" s="79"/>
      <c r="N47" s="80"/>
      <c r="O47" s="84"/>
      <c r="P47" s="84"/>
      <c r="Q47" s="82"/>
    </row>
    <row r="48" spans="2:19" x14ac:dyDescent="0.25">
      <c r="F48" s="79"/>
    </row>
    <row r="49" spans="3:10" x14ac:dyDescent="0.25">
      <c r="F49" s="79"/>
    </row>
    <row r="50" spans="3:10" x14ac:dyDescent="0.25">
      <c r="F50" s="55"/>
    </row>
    <row r="51" spans="3:10" x14ac:dyDescent="0.25">
      <c r="F51" s="86"/>
    </row>
    <row r="52" spans="3:10" x14ac:dyDescent="0.25">
      <c r="F52" s="86"/>
    </row>
    <row r="53" spans="3:10" x14ac:dyDescent="0.25">
      <c r="F53" s="86"/>
      <c r="J53" s="87"/>
    </row>
    <row r="54" spans="3:10" x14ac:dyDescent="0.25">
      <c r="F54" s="88"/>
    </row>
    <row r="55" spans="3:10" ht="20.25" customHeight="1" x14ac:dyDescent="0.25">
      <c r="F55" s="89"/>
    </row>
    <row r="56" spans="3:10" ht="15.75" customHeight="1" x14ac:dyDescent="0.25">
      <c r="C56" s="90"/>
      <c r="D56" s="90"/>
      <c r="E56" s="89"/>
    </row>
  </sheetData>
  <mergeCells count="40">
    <mergeCell ref="R26:R27"/>
    <mergeCell ref="G27:H27"/>
    <mergeCell ref="C37:D37"/>
    <mergeCell ref="C41:D41"/>
    <mergeCell ref="N43:Q43"/>
    <mergeCell ref="C29:D29"/>
    <mergeCell ref="G29:H29"/>
    <mergeCell ref="G31:H31"/>
    <mergeCell ref="G33:H33"/>
    <mergeCell ref="G34:H34"/>
    <mergeCell ref="G35:H35"/>
    <mergeCell ref="G28:H28"/>
    <mergeCell ref="K28:L28"/>
    <mergeCell ref="G19:H19"/>
    <mergeCell ref="G20:H20"/>
    <mergeCell ref="G21:H21"/>
    <mergeCell ref="G22:H22"/>
    <mergeCell ref="G23:H23"/>
    <mergeCell ref="G24:H24"/>
    <mergeCell ref="K24:L24"/>
    <mergeCell ref="G25:H25"/>
    <mergeCell ref="G26:H26"/>
    <mergeCell ref="G18:H18"/>
    <mergeCell ref="C9:D9"/>
    <mergeCell ref="G9:H9"/>
    <mergeCell ref="C10:D10"/>
    <mergeCell ref="G10:H10"/>
    <mergeCell ref="C11:D11"/>
    <mergeCell ref="G11:H11"/>
    <mergeCell ref="C12:D12"/>
    <mergeCell ref="G12:H12"/>
    <mergeCell ref="G13:H13"/>
    <mergeCell ref="G14:H14"/>
    <mergeCell ref="G17:H17"/>
    <mergeCell ref="C3:R3"/>
    <mergeCell ref="C4:R4"/>
    <mergeCell ref="C5:R5"/>
    <mergeCell ref="C7:D7"/>
    <mergeCell ref="C8:D8"/>
    <mergeCell ref="G8:H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DESE-231-55619</_dlc_DocId>
    <_dlc_DocIdUrl xmlns="733efe1c-5bbe-4968-87dc-d400e65c879f">
      <Url>https://sharepoint.doemass.org/ese/webteam/cps/_layouts/DocIdRedir.aspx?ID=DESE-231-55619</Url>
      <Description>DESE-231-55619</Description>
    </_dlc_DocIdUrl>
  </documentManagement>
</p:properties>
</file>

<file path=customXml/itemProps1.xml><?xml version="1.0" encoding="utf-8"?>
<ds:datastoreItem xmlns:ds="http://schemas.openxmlformats.org/officeDocument/2006/customXml" ds:itemID="{30A42880-8646-4BE7-B21E-D124BE3EFD7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7F15282-4253-4B7C-94F1-7CE484C67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FE415C-87F3-4113-B577-F6A9124A9E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017F83-D102-403F-B590-B1E48F2C70DE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BESE October 2019 Item 8 Attachment: Charter Fact Sheet 8.2019</dc:title>
  <dc:creator>DESE</dc:creator>
  <cp:lastModifiedBy>Zou, Dong (EOE)</cp:lastModifiedBy>
  <dcterms:created xsi:type="dcterms:W3CDTF">2019-10-11T14:51:59Z</dcterms:created>
  <dcterms:modified xsi:type="dcterms:W3CDTF">2019-10-21T21:46:56Z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21 2019</vt:lpwstr>
  </property>
</Properties>
</file>