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dzou\Desktop\2024-09\SCTASK0607390\"/>
    </mc:Choice>
  </mc:AlternateContent>
  <xr:revisionPtr revIDLastSave="0" documentId="13_ncr:1_{BDE4AF6F-1C25-45A9-ACB8-162CB351673F}" xr6:coauthVersionLast="47" xr6:coauthVersionMax="47" xr10:uidLastSave="{00000000-0000-0000-0000-000000000000}"/>
  <workbookProtection workbookAlgorithmName="SHA-512" workbookHashValue="jyWaPS5PT3oeM2F5DEYtFkR6H+V7wEFYWaSOpc8Of14pjny8qwcwarOFvAMWsIZNb9Npsq40e9CbnFkkGsw1NQ==" workbookSaltValue="EtJygw76bRaUQbgbiKpH+g==" workbookSpinCount="100000" lockStructure="1"/>
  <bookViews>
    <workbookView xWindow="-120" yWindow="-120" windowWidth="51840" windowHeight="21120" tabRatio="576" firstSheet="2" activeTab="2" xr2:uid="{00000000-000D-0000-FFFF-FFFF00000000}"/>
  </bookViews>
  <sheets>
    <sheet name="SIMS 19" sheetId="23759" state="hidden" r:id="rId1"/>
    <sheet name="SIMS 20" sheetId="23761" state="hidden" r:id="rId2"/>
    <sheet name="MA Charter School Fact Sheet" sheetId="23729" r:id="rId3"/>
    <sheet name="MA Charter School Directory" sheetId="8" r:id="rId4"/>
    <sheet name="MA CS Application History" sheetId="1" r:id="rId5"/>
    <sheet name="SIMS23A" sheetId="23767" state="hidden" r:id="rId6"/>
    <sheet name="Sheet2" sheetId="23768" state="hidden" r:id="rId7"/>
    <sheet name="SIMS 21" sheetId="23762" state="hidden" r:id="rId8"/>
    <sheet name="SIMS24A" sheetId="23769" state="hidden" r:id="rId9"/>
    <sheet name="SIMS 22" sheetId="23766" state="hidden" r:id="rId10"/>
    <sheet name="State 21 SelPop" sheetId="23765" state="hidden" r:id="rId11"/>
    <sheet name="State 21 Race Gender" sheetId="23763" state="hidden" r:id="rId12"/>
    <sheet name="SIMS 14_15 Working" sheetId="23751" state="hidden" r:id="rId13"/>
    <sheet name="SIMS 14_15" sheetId="23750" state="hidden" r:id="rId14"/>
    <sheet name="SIMS18" sheetId="23758" state="hidden" r:id="rId15"/>
    <sheet name="Notes" sheetId="9" state="hidden" r:id="rId16"/>
    <sheet name="SIMS" sheetId="23752" state="hidden" r:id="rId17"/>
    <sheet name="SIMS17" sheetId="23755" state="hidden" r:id="rId18"/>
    <sheet name="Sheet1" sheetId="23754" state="hidden" r:id="rId19"/>
    <sheet name="Sheet3" sheetId="23757" state="hidden" r:id="rId20"/>
  </sheets>
  <externalReferences>
    <externalReference r:id="rId21"/>
    <externalReference r:id="rId22"/>
    <externalReference r:id="rId23"/>
    <externalReference r:id="rId24"/>
    <externalReference r:id="rId25"/>
    <externalReference r:id="rId26"/>
  </externalReferences>
  <definedNames>
    <definedName name="_AYP08" localSheetId="12">#REF!</definedName>
    <definedName name="_AYP08">#REF!</definedName>
    <definedName name="_xlnm._FilterDatabase" localSheetId="3" hidden="1">'MA Charter School Directory'!$A$2:$BI$124</definedName>
    <definedName name="_xlnm._FilterDatabase" localSheetId="16" hidden="1">SIMS!$A$1:$AJ$102</definedName>
    <definedName name="_Key1" localSheetId="12" hidden="1">[1]CALC!#REF!</definedName>
    <definedName name="_Key1" hidden="1">[1]CALC!#REF!</definedName>
    <definedName name="_Key2" localSheetId="12" hidden="1">[1]CALC!#REF!</definedName>
    <definedName name="_Key2" hidden="1">[1]CALC!#REF!</definedName>
    <definedName name="_Order1" hidden="1">255</definedName>
    <definedName name="_Order2" hidden="1">255</definedName>
    <definedName name="_PRE07" localSheetId="12">#REF!</definedName>
    <definedName name="_PRE07">#REF!</definedName>
    <definedName name="_Sort" localSheetId="12" hidden="1">#REF!</definedName>
    <definedName name="_Sort" hidden="1">#REF!</definedName>
    <definedName name="AfAM20">'SIMS 20'!$L$84</definedName>
    <definedName name="AfricanAmerican">SIMS18!$I$83</definedName>
    <definedName name="ALL">#REF!</definedName>
    <definedName name="Asian">SIMS18!$J$83</definedName>
    <definedName name="ASIAN20">'SIMS 20'!$M$84</definedName>
    <definedName name="caprate" localSheetId="12">#REF!</definedName>
    <definedName name="caprate">#REF!</definedName>
    <definedName name="chacode" localSheetId="12">#REF!</definedName>
    <definedName name="chacode">#REF!</definedName>
    <definedName name="charterpaysum">'[2]charterpay sum'!$A$10:$AR$61</definedName>
    <definedName name="code436" localSheetId="12">#REF!</definedName>
    <definedName name="code436">#REF!</definedName>
    <definedName name="codeCHA" localSheetId="12">#REF!</definedName>
    <definedName name="codeCHA">#REF!</definedName>
    <definedName name="DATA" localSheetId="12">[3]Sheet2!#REF!</definedName>
    <definedName name="DATA">[3]Sheet2!#REF!</definedName>
    <definedName name="dd" localSheetId="12">[3]Sheet2!#REF!</definedName>
    <definedName name="dd">[3]Sheet2!#REF!</definedName>
    <definedName name="distaffil2" localSheetId="12">#REF!</definedName>
    <definedName name="distaffil2">#REF!</definedName>
    <definedName name="distserved" localSheetId="12">#REF!</definedName>
    <definedName name="distserved">#REF!</definedName>
    <definedName name="distsum" localSheetId="12">#REF!</definedName>
    <definedName name="distsum">#REF!</definedName>
    <definedName name="EcoDis">SIMS18!$AG$83</definedName>
    <definedName name="ECODIS20">'SIMS 20'!$K$84</definedName>
    <definedName name="enro00">'[4]00'!$C$4:$U$480</definedName>
    <definedName name="enro01">'[4]01'!$C$4:$U$376</definedName>
    <definedName name="enro02">'[4]02'!$C$4:$U$480</definedName>
    <definedName name="enro03">'[4]03'!$C$4:$U$480</definedName>
    <definedName name="enro04">'[4]04'!$C$4:$U$480</definedName>
    <definedName name="enro05">'[4]05'!$C$4:$U$480</definedName>
    <definedName name="enro06">'[4]06'!$C$4:$U$480</definedName>
    <definedName name="FACTS">'MA Charter School Directory'!$A:$AV</definedName>
    <definedName name="Female">SIMS18!$G$83</definedName>
    <definedName name="FEMALE20">'SIMS 20'!$F$84</definedName>
    <definedName name="FemaleState20">'SIMS 20'!$F$93</definedName>
    <definedName name="FLNE">SIMS18!$AF$83</definedName>
    <definedName name="FLNE20">'SIMS 20'!$H$84</definedName>
    <definedName name="FY08SIMS" localSheetId="12">#REF!</definedName>
    <definedName name="FY08SIMS">#REF!</definedName>
    <definedName name="GRADE">'[5]06gdEnro'!$C$4:$U$393</definedName>
    <definedName name="HiNeeds">SIMS18!$AI$83</definedName>
    <definedName name="HISP20">'SIMS 20'!$N$84</definedName>
    <definedName name="Hispanic">SIMS18!$K$83</definedName>
    <definedName name="LEA" localSheetId="12">#REF!</definedName>
    <definedName name="LEA">#REF!</definedName>
    <definedName name="LEP">SIMS18!$AE$83</definedName>
    <definedName name="LEP_20">'SIMS 20'!$I$84</definedName>
    <definedName name="LIAISONS">#REF!</definedName>
    <definedName name="Male">SIMS18!$H$83</definedName>
    <definedName name="MALE20">'SIMS 20'!$E$84</definedName>
    <definedName name="MaleState20">'SIMS 20'!$F$92</definedName>
    <definedName name="Multi">SIMS18!$L$83</definedName>
    <definedName name="MULTI20">'SIMS 20'!$R$84</definedName>
    <definedName name="NAME">'MA Charter School Directory'!$A$2:$B$105</definedName>
    <definedName name="NATAM20">'SIMS 20'!$P$84</definedName>
    <definedName name="NATHPI20">'SIMS 20'!$Q$84</definedName>
    <definedName name="NativeAmerican">SIMS18!$M$83</definedName>
    <definedName name="NativeHawPac">SIMS18!$N$83</definedName>
    <definedName name="NONBIN20">'SIMS 20'!$G$84</definedName>
    <definedName name="NonBinState20">'SIMS 20'!$F$94</definedName>
    <definedName name="PercentCharter">'SIMS 20'!$C$96</definedName>
    <definedName name="PercentCharter20">'SIMS 20'!$C$96</definedName>
    <definedName name="PRECHECK" localSheetId="12">#REF!</definedName>
    <definedName name="PRECHECK">#REF!</definedName>
    <definedName name="_xlnm.Print_Area" localSheetId="3">'MA Charter School Directory'!$A$2:$AB$123</definedName>
    <definedName name="_xlnm.Print_Area" localSheetId="2">'MA Charter School Fact Sheet'!$B$2:$S$42</definedName>
    <definedName name="_xlnm.Print_Area" localSheetId="12">#REF!</definedName>
    <definedName name="_xlnm.Print_Area">#REF!</definedName>
    <definedName name="_xlnm.Print_Titles" localSheetId="12">#REF!</definedName>
    <definedName name="_xlnm.Print_Titles">#REF!</definedName>
    <definedName name="RG">'[5]06rgEnro'!$C$4:$L$393</definedName>
    <definedName name="Selected">'[6]Selected Populations'!$B$5:$N$394</definedName>
    <definedName name="SIMS">#REF!</definedName>
    <definedName name="SIMS07">#REF!</definedName>
    <definedName name="SIMS10">#REF!</definedName>
    <definedName name="SP">'[5]06spEnro'!$C$5:$K$394</definedName>
    <definedName name="SPECIAL" localSheetId="12">#REF!</definedName>
    <definedName name="SPECIAL">#REF!</definedName>
    <definedName name="Sped">SIMS18!$AH$83</definedName>
    <definedName name="SPED20">'SIMS 20'!$J$84</definedName>
    <definedName name="TotalEnroll">SIMS18!$F$82</definedName>
    <definedName name="TOTENROLL20">'SIMS 20'!$D$83</definedName>
    <definedName name="UpdateDate">'MA Charter School Fact Sheet'!$B$43</definedName>
    <definedName name="White">SIMS18!$O$83</definedName>
    <definedName name="WHITE20">'SIMS 20'!$O$84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3729" l="1"/>
  <c r="E25" i="23729"/>
  <c r="E26" i="23729"/>
  <c r="E27" i="23729"/>
  <c r="E28" i="23729"/>
  <c r="E29" i="23729"/>
  <c r="E24" i="23729"/>
  <c r="L98" i="8" l="1"/>
  <c r="AO112" i="8"/>
  <c r="AP112" i="8" s="1"/>
  <c r="AO113" i="8"/>
  <c r="AP113" i="8" s="1"/>
  <c r="AO114" i="8"/>
  <c r="AP114" i="8" s="1"/>
  <c r="AO115" i="8"/>
  <c r="AP115" i="8" s="1"/>
  <c r="AO116" i="8"/>
  <c r="AP116" i="8" s="1"/>
  <c r="AO98" i="8"/>
  <c r="AP98" i="8" s="1"/>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70" i="8"/>
  <c r="K67" i="8"/>
  <c r="K68" i="8"/>
  <c r="K69" i="8"/>
  <c r="K71" i="8"/>
  <c r="K72" i="8"/>
  <c r="K73" i="8"/>
  <c r="K74" i="8"/>
  <c r="K75" i="8"/>
  <c r="K3" i="8"/>
  <c r="E36" i="8" l="1"/>
  <c r="AO36" i="8"/>
  <c r="L36" i="8"/>
  <c r="M36" i="8" s="1"/>
  <c r="R36" i="8" s="1"/>
  <c r="M98" i="8"/>
  <c r="E98" i="8"/>
  <c r="E113" i="8"/>
  <c r="AO97" i="8"/>
  <c r="AR97" i="8" s="1"/>
  <c r="E32" i="1"/>
  <c r="Q36" i="8" l="1"/>
  <c r="AP36" i="8"/>
  <c r="AR36" i="8"/>
  <c r="AS36" i="8"/>
  <c r="AT36" i="8"/>
  <c r="AU36" i="8"/>
  <c r="AV36" i="8"/>
  <c r="AQ36" i="8"/>
  <c r="N36" i="8"/>
  <c r="Q98" i="8"/>
  <c r="N98" i="8"/>
  <c r="R98" i="8"/>
  <c r="AP97" i="8"/>
  <c r="I33" i="1"/>
  <c r="K33" i="1"/>
  <c r="J33" i="1"/>
  <c r="G33" i="1"/>
  <c r="F33" i="1"/>
  <c r="E36" i="23729"/>
  <c r="I13" i="23769"/>
  <c r="E34" i="23729"/>
  <c r="L23" i="23729"/>
  <c r="L22" i="23729"/>
  <c r="L21" i="23729"/>
  <c r="L19" i="23729"/>
  <c r="L18" i="23729"/>
  <c r="L17" i="23729"/>
  <c r="L16" i="23729"/>
  <c r="L14" i="23729"/>
  <c r="L15" i="23729"/>
  <c r="L13" i="23729"/>
  <c r="L11" i="23729"/>
  <c r="L10" i="23729"/>
  <c r="L9" i="23729"/>
  <c r="L8" i="23729"/>
  <c r="O36" i="8" l="1"/>
  <c r="S36" i="8"/>
  <c r="S98" i="8"/>
  <c r="O98" i="8"/>
  <c r="M32" i="23729"/>
  <c r="M31" i="23729"/>
  <c r="M30" i="23729"/>
  <c r="D33" i="1"/>
  <c r="C33" i="1"/>
  <c r="B33" i="1"/>
  <c r="AO75" i="8"/>
  <c r="L75" i="8"/>
  <c r="R37" i="23729"/>
  <c r="L31" i="1"/>
  <c r="H31" i="1"/>
  <c r="Q37" i="23729"/>
  <c r="T36" i="8" l="1"/>
  <c r="W36" i="8" s="1"/>
  <c r="P36" i="8"/>
  <c r="U36" i="8" s="1"/>
  <c r="U98" i="8"/>
  <c r="T98" i="8"/>
  <c r="W98" i="8" s="1"/>
  <c r="AP75" i="8"/>
  <c r="AV75" i="8"/>
  <c r="AT75" i="8"/>
  <c r="AR75" i="8"/>
  <c r="AQ75" i="8"/>
  <c r="AU75" i="8"/>
  <c r="AS75" i="8"/>
  <c r="M75" i="8"/>
  <c r="R75" i="8" s="1"/>
  <c r="Q75" i="8"/>
  <c r="V36" i="8" l="1"/>
  <c r="X36" i="8" s="1"/>
  <c r="N75" i="8"/>
  <c r="S75" i="8" s="1"/>
  <c r="E31" i="1"/>
  <c r="O75" i="8" l="1"/>
  <c r="T75" i="8" s="1"/>
  <c r="W75" i="8" s="1"/>
  <c r="Q36" i="23729"/>
  <c r="BO81" i="23766"/>
  <c r="BO80" i="23766"/>
  <c r="I81" i="23766"/>
  <c r="J81" i="23766"/>
  <c r="K81" i="23766"/>
  <c r="L81" i="23766"/>
  <c r="M81" i="23766"/>
  <c r="N81" i="23766"/>
  <c r="O81" i="23766"/>
  <c r="P81" i="23766"/>
  <c r="Q81" i="23766"/>
  <c r="R81" i="23766"/>
  <c r="S81" i="23766"/>
  <c r="T81" i="23766"/>
  <c r="U81" i="23766"/>
  <c r="V81" i="23766"/>
  <c r="W81" i="23766"/>
  <c r="X81" i="23766"/>
  <c r="Y81" i="23766"/>
  <c r="Z81" i="23766"/>
  <c r="AA81" i="23766"/>
  <c r="AB81" i="23766"/>
  <c r="AC81" i="23766"/>
  <c r="AD81" i="23766"/>
  <c r="AE81" i="23766"/>
  <c r="AF81" i="23766"/>
  <c r="AG81" i="23766"/>
  <c r="AH81" i="23766"/>
  <c r="AI81" i="23766"/>
  <c r="H81" i="23766"/>
  <c r="G81" i="23766"/>
  <c r="G80" i="23766"/>
  <c r="H80" i="23766"/>
  <c r="I80" i="23766"/>
  <c r="J80" i="23766"/>
  <c r="K80" i="23766"/>
  <c r="L80" i="23766"/>
  <c r="M80" i="23766"/>
  <c r="N80" i="23766"/>
  <c r="O80" i="23766"/>
  <c r="P80" i="23766"/>
  <c r="Q80" i="23766"/>
  <c r="R80" i="23766"/>
  <c r="S80" i="23766"/>
  <c r="T80" i="23766"/>
  <c r="U80" i="23766"/>
  <c r="V80" i="23766"/>
  <c r="W80" i="23766"/>
  <c r="X80" i="23766"/>
  <c r="Y80" i="23766"/>
  <c r="Z80" i="23766"/>
  <c r="AA80" i="23766"/>
  <c r="AB80" i="23766"/>
  <c r="AC80" i="23766"/>
  <c r="AD80" i="23766"/>
  <c r="AE80" i="23766"/>
  <c r="AF80" i="23766"/>
  <c r="AG80" i="23766"/>
  <c r="AH80" i="23766"/>
  <c r="AI80" i="23766"/>
  <c r="F80" i="23766"/>
  <c r="L29" i="1"/>
  <c r="L30" i="1"/>
  <c r="H29" i="1"/>
  <c r="H30" i="1"/>
  <c r="P75" i="8" l="1"/>
  <c r="U75" i="8" s="1"/>
  <c r="Q35" i="23729"/>
  <c r="A35" i="1" l="1"/>
  <c r="E30" i="1"/>
  <c r="R405" i="23765"/>
  <c r="L402" i="23765"/>
  <c r="H405" i="23765"/>
  <c r="F405" i="23765"/>
  <c r="D405" i="23765"/>
  <c r="AD82" i="23762"/>
  <c r="BN81" i="23762"/>
  <c r="BN80" i="23762"/>
  <c r="N81" i="23762"/>
  <c r="H81" i="23762"/>
  <c r="I81" i="23762"/>
  <c r="I82" i="23762" s="1"/>
  <c r="J81" i="23762"/>
  <c r="J82" i="23762" s="1"/>
  <c r="K81" i="23762"/>
  <c r="K82" i="23762" s="1"/>
  <c r="L81" i="23762"/>
  <c r="M81" i="23762"/>
  <c r="M82" i="23762" s="1"/>
  <c r="O81" i="23762"/>
  <c r="P81" i="23762"/>
  <c r="Q81" i="23762"/>
  <c r="R81" i="23762"/>
  <c r="R82" i="23762" s="1"/>
  <c r="S81" i="23762"/>
  <c r="T81" i="23762"/>
  <c r="U81" i="23762"/>
  <c r="V81" i="23762"/>
  <c r="V82" i="23762" s="1"/>
  <c r="W81" i="23762"/>
  <c r="X81" i="23762"/>
  <c r="Y81" i="23762"/>
  <c r="Z81" i="23762"/>
  <c r="Z82" i="23762" s="1"/>
  <c r="AA81" i="23762"/>
  <c r="AB81" i="23762"/>
  <c r="AB82" i="23762" s="1"/>
  <c r="AC81" i="23762"/>
  <c r="AD81" i="23762"/>
  <c r="AE81" i="23762"/>
  <c r="AF81" i="23762"/>
  <c r="AG81" i="23762"/>
  <c r="AH81" i="23762"/>
  <c r="AH82" i="23762" s="1"/>
  <c r="AI81" i="23762"/>
  <c r="G81" i="23762"/>
  <c r="G82" i="23762" s="1"/>
  <c r="D405" i="23763"/>
  <c r="E405" i="23763"/>
  <c r="F405" i="23763"/>
  <c r="G405" i="23763"/>
  <c r="H405" i="23763"/>
  <c r="I405" i="23763"/>
  <c r="J405" i="23763"/>
  <c r="K405" i="23763"/>
  <c r="L405" i="23763"/>
  <c r="C405" i="23763"/>
  <c r="F81" i="23762"/>
  <c r="F85" i="23762" s="1"/>
  <c r="E29" i="1"/>
  <c r="AG82" i="23762" l="1"/>
  <c r="Y82" i="23762"/>
  <c r="Q82" i="23762"/>
  <c r="H82" i="23762"/>
  <c r="AF82" i="23762"/>
  <c r="X82" i="23762"/>
  <c r="P82" i="23762"/>
  <c r="AE82" i="23762"/>
  <c r="W82" i="23762"/>
  <c r="O82" i="23762"/>
  <c r="AC82" i="23762"/>
  <c r="U82" i="23762"/>
  <c r="N82" i="23762"/>
  <c r="T82" i="23762"/>
  <c r="L82" i="23762"/>
  <c r="AI82" i="23762"/>
  <c r="AA82" i="23762"/>
  <c r="S82" i="23762"/>
  <c r="L28" i="1"/>
  <c r="H28" i="1"/>
  <c r="E28" i="1"/>
  <c r="F94" i="23761" l="1"/>
  <c r="F93" i="23761"/>
  <c r="F92" i="23761"/>
  <c r="R83" i="23761"/>
  <c r="Q83" i="23761"/>
  <c r="P83" i="23761"/>
  <c r="O83" i="23761"/>
  <c r="N83" i="23761"/>
  <c r="M83" i="23761"/>
  <c r="L83" i="23761"/>
  <c r="K83" i="23761"/>
  <c r="K84" i="23761" s="1"/>
  <c r="J83" i="23761"/>
  <c r="I83" i="23761"/>
  <c r="H83" i="23761"/>
  <c r="G83" i="23761"/>
  <c r="F83" i="23761"/>
  <c r="E83" i="23761"/>
  <c r="D83" i="23761"/>
  <c r="R84" i="23761" l="1"/>
  <c r="L84" i="23761"/>
  <c r="E84" i="23761"/>
  <c r="F84" i="23761"/>
  <c r="O84" i="23761"/>
  <c r="I84" i="23761"/>
  <c r="J84" i="23761"/>
  <c r="M84" i="23761"/>
  <c r="N84" i="23761"/>
  <c r="Q84" i="23761"/>
  <c r="C96" i="23761"/>
  <c r="H84" i="23761"/>
  <c r="P84" i="23761"/>
  <c r="G84" i="23761"/>
  <c r="A124" i="8" l="1"/>
  <c r="E27" i="1" l="1"/>
  <c r="H27" i="1"/>
  <c r="L27" i="1"/>
  <c r="C96" i="23759"/>
  <c r="C95" i="23759"/>
  <c r="G84" i="23759"/>
  <c r="H84" i="23759"/>
  <c r="I84" i="23759"/>
  <c r="J84" i="23759"/>
  <c r="K84" i="23759"/>
  <c r="L84" i="23759"/>
  <c r="M84" i="23759"/>
  <c r="N84" i="23759"/>
  <c r="O84" i="23759"/>
  <c r="P84" i="23759"/>
  <c r="Q84" i="23759"/>
  <c r="R84" i="23759"/>
  <c r="S84" i="23759"/>
  <c r="T84" i="23759"/>
  <c r="U84" i="23759"/>
  <c r="V84" i="23759"/>
  <c r="W84" i="23759"/>
  <c r="X84" i="23759"/>
  <c r="Y84" i="23759"/>
  <c r="Z84" i="23759"/>
  <c r="AA84" i="23759"/>
  <c r="AB84" i="23759"/>
  <c r="AC84" i="23759"/>
  <c r="AD84" i="23759"/>
  <c r="AE84" i="23759"/>
  <c r="AF84" i="23759"/>
  <c r="AG84" i="23759"/>
  <c r="AH84" i="23759"/>
  <c r="AI84" i="23759"/>
  <c r="AJ84" i="23759"/>
  <c r="F84" i="23759"/>
  <c r="E86" i="23759" s="1"/>
  <c r="U85" i="23759" l="1"/>
  <c r="AC85" i="23759"/>
  <c r="L85" i="23759"/>
  <c r="G85" i="23759"/>
  <c r="Z85" i="23759"/>
  <c r="AB85" i="23759"/>
  <c r="K85" i="23759"/>
  <c r="R85" i="23759"/>
  <c r="Q85" i="23759"/>
  <c r="I85" i="23759"/>
  <c r="T85" i="23759"/>
  <c r="S85" i="23759"/>
  <c r="J85" i="23759"/>
  <c r="X85" i="23759"/>
  <c r="H85" i="23759"/>
  <c r="M85" i="23759"/>
  <c r="AA85" i="23759"/>
  <c r="AK85" i="23759"/>
  <c r="AG85" i="23759"/>
  <c r="AF85" i="23759"/>
  <c r="AE85" i="23759"/>
  <c r="W85" i="23759"/>
  <c r="O85" i="23759"/>
  <c r="AJ85" i="23759"/>
  <c r="AI85" i="23759"/>
  <c r="AH85" i="23759"/>
  <c r="Y85" i="23759"/>
  <c r="P85" i="23759"/>
  <c r="AD85" i="23759"/>
  <c r="V85" i="23759"/>
  <c r="N85" i="23759"/>
  <c r="AM85" i="23759"/>
  <c r="AL85" i="23759"/>
  <c r="Q33" i="23729"/>
  <c r="AO57" i="8"/>
  <c r="AV57" i="8" s="1"/>
  <c r="AO110" i="8"/>
  <c r="AV110" i="8" s="1"/>
  <c r="L110" i="8"/>
  <c r="AP110" i="8" l="1"/>
  <c r="AQ110" i="8"/>
  <c r="AS110" i="8"/>
  <c r="AU110" i="8"/>
  <c r="AR110" i="8"/>
  <c r="AT110" i="8"/>
  <c r="H82" i="23758"/>
  <c r="G82" i="23758"/>
  <c r="F82" i="23758"/>
  <c r="AG82" i="23758"/>
  <c r="AH82" i="23758"/>
  <c r="AH83" i="23758" s="1"/>
  <c r="AI82" i="23758"/>
  <c r="V82" i="23758"/>
  <c r="V83" i="23758" s="1"/>
  <c r="W82" i="23758"/>
  <c r="X82" i="23758"/>
  <c r="X83" i="23758" s="1"/>
  <c r="Y82" i="23758"/>
  <c r="Z82" i="23758"/>
  <c r="Z83" i="23758" s="1"/>
  <c r="AA82" i="23758"/>
  <c r="AB82" i="23758"/>
  <c r="AB83" i="23758" s="1"/>
  <c r="AC82" i="23758"/>
  <c r="AD82" i="23758"/>
  <c r="AD83" i="23758" s="1"/>
  <c r="AE82" i="23758"/>
  <c r="AF82" i="23758"/>
  <c r="AF83" i="23758" s="1"/>
  <c r="I82" i="23758"/>
  <c r="J82" i="23758"/>
  <c r="J83" i="23758" s="1"/>
  <c r="K82" i="23758"/>
  <c r="L82" i="23758"/>
  <c r="L83" i="23758" s="1"/>
  <c r="M82" i="23758"/>
  <c r="N82" i="23758"/>
  <c r="N83" i="23758" s="1"/>
  <c r="O82" i="23758"/>
  <c r="P82" i="23758"/>
  <c r="P83" i="23758" s="1"/>
  <c r="Q82" i="23758"/>
  <c r="Q83" i="23758" s="1"/>
  <c r="R82" i="23758"/>
  <c r="R83" i="23758" s="1"/>
  <c r="S82" i="23758"/>
  <c r="S83" i="23758" s="1"/>
  <c r="T82" i="23758"/>
  <c r="T83" i="23758" s="1"/>
  <c r="U82" i="23758"/>
  <c r="K83" i="23758" l="1"/>
  <c r="AA83" i="23758"/>
  <c r="AG83" i="23758"/>
  <c r="I83" i="23758"/>
  <c r="Y83" i="23758"/>
  <c r="AI83" i="23758"/>
  <c r="AC83" i="23758"/>
  <c r="AE83" i="23758"/>
  <c r="W83" i="23758"/>
  <c r="O83" i="23758"/>
  <c r="M83" i="23758"/>
  <c r="U83" i="23758"/>
  <c r="G83" i="23758"/>
  <c r="H83" i="23758"/>
  <c r="AU57" i="8" l="1"/>
  <c r="AT57" i="8"/>
  <c r="AS57" i="8"/>
  <c r="AR57" i="8"/>
  <c r="AQ57" i="8"/>
  <c r="AP57" i="8"/>
  <c r="L57" i="8"/>
  <c r="Q57" i="8" s="1"/>
  <c r="L23" i="1"/>
  <c r="L24" i="1"/>
  <c r="L25" i="1"/>
  <c r="L26" i="1"/>
  <c r="H23" i="1"/>
  <c r="H24" i="1"/>
  <c r="H25" i="1"/>
  <c r="H26" i="1"/>
  <c r="E23" i="1"/>
  <c r="E24" i="1"/>
  <c r="E25" i="1"/>
  <c r="E26" i="1"/>
  <c r="E80" i="8"/>
  <c r="M57" i="8" l="1"/>
  <c r="R57" i="8" s="1"/>
  <c r="N57" i="8" l="1"/>
  <c r="S57" i="8" s="1"/>
  <c r="AQ114" i="8"/>
  <c r="AR114" i="8"/>
  <c r="AS114" i="8"/>
  <c r="AT114" i="8"/>
  <c r="AU114" i="8"/>
  <c r="AV114" i="8"/>
  <c r="O57" i="8" l="1"/>
  <c r="T57" i="8" s="1"/>
  <c r="W114" i="8"/>
  <c r="AO47" i="8"/>
  <c r="AP47" i="8" s="1"/>
  <c r="L47" i="8"/>
  <c r="Q47" i="8" s="1"/>
  <c r="AP55" i="8"/>
  <c r="AQ55" i="8"/>
  <c r="AR55" i="8"/>
  <c r="AS55" i="8"/>
  <c r="AT55" i="8"/>
  <c r="AU55" i="8"/>
  <c r="AV55" i="8"/>
  <c r="L55" i="8"/>
  <c r="Q55" i="8" s="1"/>
  <c r="L4" i="8"/>
  <c r="Q4" i="8" s="1"/>
  <c r="L5" i="8"/>
  <c r="Q5" i="8" s="1"/>
  <c r="L6" i="8"/>
  <c r="Q6" i="8" s="1"/>
  <c r="L7" i="8"/>
  <c r="Q7" i="8" s="1"/>
  <c r="L8" i="8"/>
  <c r="L79" i="8"/>
  <c r="L9" i="8"/>
  <c r="Q9" i="8" s="1"/>
  <c r="L10" i="8"/>
  <c r="Q10" i="8" s="1"/>
  <c r="L11" i="8"/>
  <c r="Q11" i="8" s="1"/>
  <c r="L12" i="8"/>
  <c r="Q12" i="8" s="1"/>
  <c r="L13" i="8"/>
  <c r="Q13" i="8" s="1"/>
  <c r="L14" i="8"/>
  <c r="Q14" i="8" s="1"/>
  <c r="L15" i="8"/>
  <c r="Q15" i="8" s="1"/>
  <c r="L16" i="8"/>
  <c r="Q16" i="8" s="1"/>
  <c r="L17" i="8"/>
  <c r="Q17" i="8" s="1"/>
  <c r="L18" i="8"/>
  <c r="Q18" i="8" s="1"/>
  <c r="L19" i="8"/>
  <c r="Q19" i="8" s="1"/>
  <c r="L20" i="8"/>
  <c r="Q20" i="8" s="1"/>
  <c r="L21" i="8"/>
  <c r="Q21" i="8" s="1"/>
  <c r="L22" i="8"/>
  <c r="Q22" i="8" s="1"/>
  <c r="L85" i="8"/>
  <c r="L86" i="8"/>
  <c r="L23" i="8"/>
  <c r="Q23" i="8" s="1"/>
  <c r="L24" i="8"/>
  <c r="Q24" i="8" s="1"/>
  <c r="L25" i="8"/>
  <c r="Q25" i="8" s="1"/>
  <c r="L87" i="8"/>
  <c r="L26" i="8"/>
  <c r="Q26" i="8" s="1"/>
  <c r="L88" i="8"/>
  <c r="L27" i="8"/>
  <c r="Q27" i="8" s="1"/>
  <c r="L28" i="8"/>
  <c r="Q28" i="8" s="1"/>
  <c r="L29" i="8"/>
  <c r="Q29" i="8" s="1"/>
  <c r="L30" i="8"/>
  <c r="Q30" i="8" s="1"/>
  <c r="L31" i="8"/>
  <c r="Q31" i="8" s="1"/>
  <c r="L32" i="8"/>
  <c r="Q32" i="8" s="1"/>
  <c r="L33" i="8"/>
  <c r="Q33" i="8" s="1"/>
  <c r="L34" i="8"/>
  <c r="Q34" i="8" s="1"/>
  <c r="L35" i="8"/>
  <c r="Q35" i="8" s="1"/>
  <c r="L37" i="8"/>
  <c r="Q37" i="8" s="1"/>
  <c r="L38" i="8"/>
  <c r="Q38" i="8" s="1"/>
  <c r="L39" i="8"/>
  <c r="Q39" i="8" s="1"/>
  <c r="L40" i="8"/>
  <c r="Q40" i="8" s="1"/>
  <c r="L41" i="8"/>
  <c r="Q41" i="8" s="1"/>
  <c r="L42" i="8"/>
  <c r="Q42" i="8" s="1"/>
  <c r="L44" i="8"/>
  <c r="Q44" i="8" s="1"/>
  <c r="L45" i="8"/>
  <c r="Q45" i="8" s="1"/>
  <c r="L46" i="8"/>
  <c r="Q46" i="8" s="1"/>
  <c r="L48" i="8"/>
  <c r="Q48" i="8" s="1"/>
  <c r="L49" i="8"/>
  <c r="Q49" i="8" s="1"/>
  <c r="L50" i="8"/>
  <c r="Q50" i="8" s="1"/>
  <c r="L51" i="8"/>
  <c r="Q51" i="8" s="1"/>
  <c r="L52" i="8"/>
  <c r="Q52" i="8" s="1"/>
  <c r="L53" i="8"/>
  <c r="Q53" i="8" s="1"/>
  <c r="L54" i="8"/>
  <c r="Q54" i="8" s="1"/>
  <c r="L56" i="8"/>
  <c r="Q56" i="8" s="1"/>
  <c r="L58" i="8"/>
  <c r="Q58" i="8" s="1"/>
  <c r="L59" i="8"/>
  <c r="Q59" i="8" s="1"/>
  <c r="L60" i="8"/>
  <c r="Q60" i="8" s="1"/>
  <c r="L61" i="8"/>
  <c r="Q61" i="8" s="1"/>
  <c r="L62" i="8"/>
  <c r="Q62" i="8" s="1"/>
  <c r="L63" i="8"/>
  <c r="Q63" i="8" s="1"/>
  <c r="L64" i="8"/>
  <c r="Q64" i="8" s="1"/>
  <c r="L65" i="8"/>
  <c r="Q65" i="8" s="1"/>
  <c r="L66" i="8"/>
  <c r="Q66" i="8" s="1"/>
  <c r="L70" i="8"/>
  <c r="Q70" i="8" s="1"/>
  <c r="L67" i="8"/>
  <c r="Q67" i="8" s="1"/>
  <c r="L43" i="8"/>
  <c r="Q43" i="8" s="1"/>
  <c r="L68" i="8"/>
  <c r="Q68" i="8" s="1"/>
  <c r="L69" i="8"/>
  <c r="Q69" i="8" s="1"/>
  <c r="L71" i="8"/>
  <c r="Q71" i="8" s="1"/>
  <c r="L72" i="8"/>
  <c r="Q72" i="8" s="1"/>
  <c r="L73" i="8"/>
  <c r="Q73" i="8" s="1"/>
  <c r="L74" i="8"/>
  <c r="Q74" i="8" s="1"/>
  <c r="I81" i="23755"/>
  <c r="J81" i="23755"/>
  <c r="K81" i="23755"/>
  <c r="L81" i="23755"/>
  <c r="M81" i="23755"/>
  <c r="N81" i="23755"/>
  <c r="O81" i="23755"/>
  <c r="P81" i="23755"/>
  <c r="Q81" i="23755"/>
  <c r="G81" i="23755"/>
  <c r="H81" i="23755"/>
  <c r="F81" i="23755"/>
  <c r="F83" i="23755" s="1"/>
  <c r="K8" i="23754"/>
  <c r="K7" i="23754"/>
  <c r="AO4" i="8"/>
  <c r="AQ4" i="8" s="1"/>
  <c r="AO5" i="8"/>
  <c r="AV5" i="8" s="1"/>
  <c r="AO6" i="8"/>
  <c r="AO7" i="8"/>
  <c r="AO8" i="8"/>
  <c r="AU8" i="8" s="1"/>
  <c r="AO79" i="8"/>
  <c r="AO9" i="8"/>
  <c r="AO10" i="8"/>
  <c r="AO11" i="8"/>
  <c r="AQ11" i="8" s="1"/>
  <c r="AO80" i="8"/>
  <c r="AO12" i="8"/>
  <c r="AT12" i="8" s="1"/>
  <c r="AO13" i="8"/>
  <c r="AR13" i="8" s="1"/>
  <c r="AO14" i="8"/>
  <c r="AV14" i="8" s="1"/>
  <c r="AO15" i="8"/>
  <c r="AP15" i="8" s="1"/>
  <c r="AO16" i="8"/>
  <c r="AO17" i="8"/>
  <c r="AT17" i="8" s="1"/>
  <c r="AO18" i="8"/>
  <c r="AS18" i="8" s="1"/>
  <c r="AO19" i="8"/>
  <c r="AO20" i="8"/>
  <c r="AO21" i="8"/>
  <c r="AR21" i="8" s="1"/>
  <c r="AO22" i="8"/>
  <c r="AO85" i="8"/>
  <c r="AV85" i="8" s="1"/>
  <c r="AO86" i="8"/>
  <c r="AO23" i="8"/>
  <c r="AV23" i="8" s="1"/>
  <c r="AO25" i="8"/>
  <c r="AU25" i="8" s="1"/>
  <c r="AO87" i="8"/>
  <c r="AO26" i="8"/>
  <c r="AV26" i="8" s="1"/>
  <c r="AO88" i="8"/>
  <c r="AS88" i="8" s="1"/>
  <c r="AO27" i="8"/>
  <c r="AO28" i="8"/>
  <c r="AO29" i="8"/>
  <c r="AV29" i="8" s="1"/>
  <c r="AO30" i="8"/>
  <c r="AO31" i="8"/>
  <c r="AP31" i="8" s="1"/>
  <c r="AO32" i="8"/>
  <c r="AO33" i="8"/>
  <c r="AO34" i="8"/>
  <c r="AV34" i="8" s="1"/>
  <c r="AO35" i="8"/>
  <c r="AP35" i="8" s="1"/>
  <c r="AO37" i="8"/>
  <c r="AO38" i="8"/>
  <c r="AU38" i="8" s="1"/>
  <c r="AO39" i="8"/>
  <c r="AO40" i="8"/>
  <c r="AO41" i="8"/>
  <c r="AT41" i="8" s="1"/>
  <c r="AO42" i="8"/>
  <c r="AT42" i="8" s="1"/>
  <c r="AT44" i="8"/>
  <c r="AO24" i="8"/>
  <c r="AU24" i="8" s="1"/>
  <c r="AO45" i="8"/>
  <c r="AO46" i="8"/>
  <c r="AS46" i="8" s="1"/>
  <c r="AO48" i="8"/>
  <c r="AO49" i="8"/>
  <c r="AP49" i="8" s="1"/>
  <c r="AO50" i="8"/>
  <c r="AS50" i="8" s="1"/>
  <c r="AO51" i="8"/>
  <c r="AS51" i="8" s="1"/>
  <c r="AO52" i="8"/>
  <c r="AO53" i="8"/>
  <c r="AO107" i="8"/>
  <c r="AT107" i="8" s="1"/>
  <c r="AO56" i="8"/>
  <c r="AO58" i="8"/>
  <c r="AO59" i="8"/>
  <c r="AT59" i="8" s="1"/>
  <c r="AO60" i="8"/>
  <c r="AS60" i="8" s="1"/>
  <c r="AO61" i="8"/>
  <c r="AQ61" i="8" s="1"/>
  <c r="AO62" i="8"/>
  <c r="AP62" i="8" s="1"/>
  <c r="AO63" i="8"/>
  <c r="AS63" i="8" s="1"/>
  <c r="AO64" i="8"/>
  <c r="AV64" i="8" s="1"/>
  <c r="AO65" i="8"/>
  <c r="AO66" i="8"/>
  <c r="AO70" i="8"/>
  <c r="AS70" i="8" s="1"/>
  <c r="AO67" i="8"/>
  <c r="AS67" i="8" s="1"/>
  <c r="AO43" i="8"/>
  <c r="AO68" i="8"/>
  <c r="AU68" i="8" s="1"/>
  <c r="AO69" i="8"/>
  <c r="AV69" i="8" s="1"/>
  <c r="AO71" i="8"/>
  <c r="AO72" i="8"/>
  <c r="AR72" i="8" s="1"/>
  <c r="AO73" i="8"/>
  <c r="AV73" i="8" s="1"/>
  <c r="AO74" i="8"/>
  <c r="AO3" i="8"/>
  <c r="AT3" i="8" s="1"/>
  <c r="AD3" i="23752"/>
  <c r="AE3" i="23752"/>
  <c r="AD4" i="23752"/>
  <c r="AE4" i="23752"/>
  <c r="AD5" i="23752"/>
  <c r="AE5" i="23752"/>
  <c r="AD6" i="23752"/>
  <c r="AE6" i="23752"/>
  <c r="AD7" i="23752"/>
  <c r="AE7" i="23752"/>
  <c r="AD8" i="23752"/>
  <c r="AE8" i="23752"/>
  <c r="AD9" i="23752"/>
  <c r="AE9" i="23752"/>
  <c r="AD10" i="23752"/>
  <c r="AE10" i="23752"/>
  <c r="AD11" i="23752"/>
  <c r="AE11" i="23752"/>
  <c r="AD12" i="23752"/>
  <c r="AE12" i="23752"/>
  <c r="AD13" i="23752"/>
  <c r="AE13" i="23752"/>
  <c r="AD14" i="23752"/>
  <c r="AE14" i="23752"/>
  <c r="AD15" i="23752"/>
  <c r="AF15" i="23752" s="1"/>
  <c r="AG15" i="23752" s="1"/>
  <c r="AE15" i="23752"/>
  <c r="AD16" i="23752"/>
  <c r="AE16" i="23752"/>
  <c r="AD17" i="23752"/>
  <c r="AE17" i="23752"/>
  <c r="AD18" i="23752"/>
  <c r="AE18" i="23752"/>
  <c r="AD19" i="23752"/>
  <c r="AE19" i="23752"/>
  <c r="AD20" i="23752"/>
  <c r="AE20" i="23752"/>
  <c r="AD21" i="23752"/>
  <c r="AE21" i="23752"/>
  <c r="AD22" i="23752"/>
  <c r="AE22" i="23752"/>
  <c r="AD23" i="23752"/>
  <c r="AF23" i="23752" s="1"/>
  <c r="AG23" i="23752" s="1"/>
  <c r="AE23" i="23752"/>
  <c r="AD24" i="23752"/>
  <c r="AE24" i="23752"/>
  <c r="AD25" i="23752"/>
  <c r="AE25" i="23752"/>
  <c r="AD26" i="23752"/>
  <c r="AE26" i="23752"/>
  <c r="AD27" i="23752"/>
  <c r="AE27" i="23752"/>
  <c r="AD28" i="23752"/>
  <c r="AE28" i="23752"/>
  <c r="AD29" i="23752"/>
  <c r="AE29" i="23752"/>
  <c r="AD30" i="23752"/>
  <c r="AE30" i="23752"/>
  <c r="AD31" i="23752"/>
  <c r="AE31" i="23752"/>
  <c r="AD32" i="23752"/>
  <c r="AE32" i="23752"/>
  <c r="AD33" i="23752"/>
  <c r="AE33" i="23752"/>
  <c r="AD34" i="23752"/>
  <c r="AE34" i="23752"/>
  <c r="AD35" i="23752"/>
  <c r="AE35" i="23752"/>
  <c r="AD36" i="23752"/>
  <c r="AE36" i="23752"/>
  <c r="AD37" i="23752"/>
  <c r="AE37" i="23752"/>
  <c r="AD38" i="23752"/>
  <c r="AE38" i="23752"/>
  <c r="AD39" i="23752"/>
  <c r="AF39" i="23752" s="1"/>
  <c r="AG39" i="23752" s="1"/>
  <c r="AE39" i="23752"/>
  <c r="AD40" i="23752"/>
  <c r="AE40" i="23752"/>
  <c r="AD41" i="23752"/>
  <c r="AE41" i="23752"/>
  <c r="AD42" i="23752"/>
  <c r="AE42" i="23752"/>
  <c r="AD43" i="23752"/>
  <c r="AF43" i="23752" s="1"/>
  <c r="AG43" i="23752" s="1"/>
  <c r="AE43" i="23752"/>
  <c r="AD44" i="23752"/>
  <c r="AE44" i="23752"/>
  <c r="AD45" i="23752"/>
  <c r="AE45" i="23752"/>
  <c r="AD46" i="23752"/>
  <c r="AE46" i="23752"/>
  <c r="AD47" i="23752"/>
  <c r="AF47" i="23752" s="1"/>
  <c r="AG47" i="23752" s="1"/>
  <c r="AE47" i="23752"/>
  <c r="AD48" i="23752"/>
  <c r="AE48" i="23752"/>
  <c r="AD49" i="23752"/>
  <c r="AE49" i="23752"/>
  <c r="AD50" i="23752"/>
  <c r="AE50" i="23752"/>
  <c r="AD51" i="23752"/>
  <c r="AE51" i="23752"/>
  <c r="AD52" i="23752"/>
  <c r="AE52" i="23752"/>
  <c r="AD53" i="23752"/>
  <c r="AE53" i="23752"/>
  <c r="AD54" i="23752"/>
  <c r="AE54" i="23752"/>
  <c r="AD55" i="23752"/>
  <c r="AE55" i="23752"/>
  <c r="AF55" i="23752" s="1"/>
  <c r="AG55" i="23752" s="1"/>
  <c r="AD56" i="23752"/>
  <c r="AE56" i="23752"/>
  <c r="AD57" i="23752"/>
  <c r="AE57" i="23752"/>
  <c r="AD58" i="23752"/>
  <c r="AE58" i="23752"/>
  <c r="AD59" i="23752"/>
  <c r="AE59" i="23752"/>
  <c r="AD60" i="23752"/>
  <c r="AE60" i="23752"/>
  <c r="AD61" i="23752"/>
  <c r="AE61" i="23752"/>
  <c r="AD62" i="23752"/>
  <c r="AE62" i="23752"/>
  <c r="AD63" i="23752"/>
  <c r="AE63" i="23752"/>
  <c r="AD64" i="23752"/>
  <c r="AE64" i="23752"/>
  <c r="AD65" i="23752"/>
  <c r="AE65" i="23752"/>
  <c r="AD66" i="23752"/>
  <c r="AE66" i="23752"/>
  <c r="AD67" i="23752"/>
  <c r="AE67" i="23752"/>
  <c r="AD68" i="23752"/>
  <c r="AE68" i="23752"/>
  <c r="AD69" i="23752"/>
  <c r="AE69" i="23752"/>
  <c r="AD70" i="23752"/>
  <c r="AE70" i="23752"/>
  <c r="AD71" i="23752"/>
  <c r="AE71" i="23752"/>
  <c r="AD72" i="23752"/>
  <c r="AE72" i="23752"/>
  <c r="AD73" i="23752"/>
  <c r="AE73" i="23752"/>
  <c r="AD74" i="23752"/>
  <c r="AE74" i="23752"/>
  <c r="AD75" i="23752"/>
  <c r="AE75" i="23752"/>
  <c r="AD76" i="23752"/>
  <c r="AE76" i="23752"/>
  <c r="AD77" i="23752"/>
  <c r="AE77" i="23752"/>
  <c r="AD78" i="23752"/>
  <c r="AE78" i="23752"/>
  <c r="AD79" i="23752"/>
  <c r="AE79" i="23752"/>
  <c r="AD80" i="23752"/>
  <c r="AE80" i="23752"/>
  <c r="AD81" i="23752"/>
  <c r="AE81" i="23752"/>
  <c r="AD82" i="23752"/>
  <c r="AE82" i="23752"/>
  <c r="AE2" i="23752"/>
  <c r="AD2" i="23752"/>
  <c r="AA83" i="23752"/>
  <c r="AA97" i="23752" s="1"/>
  <c r="AC100" i="23752"/>
  <c r="AI18" i="23752" s="1"/>
  <c r="AC99" i="23752"/>
  <c r="AI21" i="23752" s="1"/>
  <c r="S97" i="23752"/>
  <c r="AI20" i="23752" s="1"/>
  <c r="T97" i="23752"/>
  <c r="AI23" i="23752" s="1"/>
  <c r="U97" i="23752"/>
  <c r="AI24" i="23752" s="1"/>
  <c r="V97" i="23752"/>
  <c r="AI25" i="23752" s="1"/>
  <c r="W97" i="23752"/>
  <c r="AI27" i="23752" s="1"/>
  <c r="X97" i="23752"/>
  <c r="AI28" i="23752" s="1"/>
  <c r="Y97" i="23752"/>
  <c r="AI26" i="23752" s="1"/>
  <c r="Z97" i="23752"/>
  <c r="AI29" i="23752" s="1"/>
  <c r="R97" i="23752"/>
  <c r="AI19" i="23752" s="1"/>
  <c r="C97" i="23752"/>
  <c r="BA34" i="23752"/>
  <c r="BA33" i="23752"/>
  <c r="AV54" i="8"/>
  <c r="AU54" i="8"/>
  <c r="AT54" i="8"/>
  <c r="AS54" i="8"/>
  <c r="AR54" i="8"/>
  <c r="AQ54" i="8"/>
  <c r="AP54" i="8"/>
  <c r="L103" i="8"/>
  <c r="M103" i="8" s="1"/>
  <c r="L3" i="8"/>
  <c r="L90" i="8"/>
  <c r="L77" i="8"/>
  <c r="M77" i="8" s="1"/>
  <c r="P25" i="23729"/>
  <c r="AO77" i="8"/>
  <c r="AS77" i="8" s="1"/>
  <c r="E77" i="8"/>
  <c r="E4" i="8"/>
  <c r="E5" i="8"/>
  <c r="E6" i="8"/>
  <c r="E7" i="8"/>
  <c r="E8" i="8"/>
  <c r="E79" i="8"/>
  <c r="E9" i="8"/>
  <c r="E10" i="8"/>
  <c r="E11" i="8"/>
  <c r="E12" i="8"/>
  <c r="E13" i="8"/>
  <c r="E14" i="8"/>
  <c r="E15" i="8"/>
  <c r="E16" i="8"/>
  <c r="E17" i="8"/>
  <c r="E18" i="8"/>
  <c r="E83" i="8"/>
  <c r="E19" i="8"/>
  <c r="E20" i="8"/>
  <c r="E21" i="8"/>
  <c r="E22" i="8"/>
  <c r="E85" i="8"/>
  <c r="E86" i="8"/>
  <c r="E23" i="8"/>
  <c r="E25" i="8"/>
  <c r="E87" i="8"/>
  <c r="E26" i="8"/>
  <c r="E88" i="8"/>
  <c r="E27" i="8"/>
  <c r="E90" i="8"/>
  <c r="E28" i="8"/>
  <c r="E29" i="8"/>
  <c r="E30" i="8"/>
  <c r="E31" i="8"/>
  <c r="E32" i="8"/>
  <c r="E33" i="8"/>
  <c r="E34" i="8"/>
  <c r="E35" i="8"/>
  <c r="E37" i="8"/>
  <c r="E38" i="8"/>
  <c r="E39" i="8"/>
  <c r="E40" i="8"/>
  <c r="E41" i="8"/>
  <c r="E42" i="8"/>
  <c r="E24" i="8"/>
  <c r="E45" i="8"/>
  <c r="E46" i="8"/>
  <c r="E48" i="8"/>
  <c r="E49" i="8"/>
  <c r="E50" i="8"/>
  <c r="E51" i="8"/>
  <c r="E52" i="8"/>
  <c r="E53" i="8"/>
  <c r="E107" i="8"/>
  <c r="E56" i="8"/>
  <c r="E58" i="8"/>
  <c r="E59" i="8"/>
  <c r="E60" i="8"/>
  <c r="E61" i="8"/>
  <c r="E62" i="8"/>
  <c r="E63" i="8"/>
  <c r="E64" i="8"/>
  <c r="E65" i="8"/>
  <c r="E66" i="8"/>
  <c r="E70" i="8"/>
  <c r="E67" i="8"/>
  <c r="E43" i="8"/>
  <c r="E68" i="8"/>
  <c r="E69" i="8"/>
  <c r="E71" i="8"/>
  <c r="E72" i="8"/>
  <c r="E73" i="8"/>
  <c r="E74" i="8"/>
  <c r="E3" i="8"/>
  <c r="E101" i="23751"/>
  <c r="E100" i="23751"/>
  <c r="E97" i="23751"/>
  <c r="E96" i="23751"/>
  <c r="E95" i="23751"/>
  <c r="E94" i="23751"/>
  <c r="E93" i="23751"/>
  <c r="E92" i="23751"/>
  <c r="E91" i="23751"/>
  <c r="E88" i="23751"/>
  <c r="E89" i="23751"/>
  <c r="E87" i="23751"/>
  <c r="AE82" i="23751"/>
  <c r="AD82" i="23751"/>
  <c r="AC82" i="23751"/>
  <c r="AB82" i="23751"/>
  <c r="AA82" i="23751"/>
  <c r="Z82" i="23751"/>
  <c r="Y82" i="23751"/>
  <c r="X82" i="23751"/>
  <c r="W82" i="23751"/>
  <c r="V82" i="23751"/>
  <c r="U82" i="23751"/>
  <c r="T82" i="23751"/>
  <c r="S82" i="23751"/>
  <c r="R82" i="23751"/>
  <c r="Q82" i="23751"/>
  <c r="P82" i="23751"/>
  <c r="O82" i="23751"/>
  <c r="N82" i="23751"/>
  <c r="M82" i="23751"/>
  <c r="L82" i="23751"/>
  <c r="K82" i="23751"/>
  <c r="J82" i="23751"/>
  <c r="I82" i="23751"/>
  <c r="H82" i="23751"/>
  <c r="G82" i="23751"/>
  <c r="F82" i="23751"/>
  <c r="E82" i="23751"/>
  <c r="D82" i="23751"/>
  <c r="D105" i="23751" s="1"/>
  <c r="D82" i="23750"/>
  <c r="AS91" i="8"/>
  <c r="AS92" i="8"/>
  <c r="AS101" i="8"/>
  <c r="AS102" i="8"/>
  <c r="AS103" i="8"/>
  <c r="AS108" i="8"/>
  <c r="AS112" i="8"/>
  <c r="AV91" i="8"/>
  <c r="AV92" i="8"/>
  <c r="AV101" i="8"/>
  <c r="AV102" i="8"/>
  <c r="AV103" i="8"/>
  <c r="AV108" i="8"/>
  <c r="AV112" i="8"/>
  <c r="AU91" i="8"/>
  <c r="AU92" i="8"/>
  <c r="AU101" i="8"/>
  <c r="AU102" i="8"/>
  <c r="AU103" i="8"/>
  <c r="AU108" i="8"/>
  <c r="AU112" i="8"/>
  <c r="AT91" i="8"/>
  <c r="AT92" i="8"/>
  <c r="AT101" i="8"/>
  <c r="AT102" i="8"/>
  <c r="AT103" i="8"/>
  <c r="AT108" i="8"/>
  <c r="AT112" i="8"/>
  <c r="AR91" i="8"/>
  <c r="AR92" i="8"/>
  <c r="AR101" i="8"/>
  <c r="AR102" i="8"/>
  <c r="AR103" i="8"/>
  <c r="AR108" i="8"/>
  <c r="AR112" i="8"/>
  <c r="AQ91" i="8"/>
  <c r="AQ92" i="8"/>
  <c r="AQ101" i="8"/>
  <c r="AQ102" i="8"/>
  <c r="AQ103" i="8"/>
  <c r="AQ108" i="8"/>
  <c r="AP101" i="8"/>
  <c r="AP91" i="8"/>
  <c r="AP92" i="8"/>
  <c r="AQ112" i="8"/>
  <c r="L22" i="1"/>
  <c r="H22" i="1"/>
  <c r="E22" i="1"/>
  <c r="AO82" i="8"/>
  <c r="AR82" i="8" s="1"/>
  <c r="AO83" i="8"/>
  <c r="AR83" i="8" s="1"/>
  <c r="AO90" i="8"/>
  <c r="AR90" i="8" s="1"/>
  <c r="AO104" i="8"/>
  <c r="AV104" i="8" s="1"/>
  <c r="AO89" i="8"/>
  <c r="AU89" i="8" s="1"/>
  <c r="AO96" i="8"/>
  <c r="AR96" i="8" s="1"/>
  <c r="E21" i="1"/>
  <c r="H21" i="1"/>
  <c r="L21" i="1"/>
  <c r="AB82" i="8"/>
  <c r="AB83" i="8"/>
  <c r="AB27" i="8"/>
  <c r="AB61" i="8"/>
  <c r="AO84" i="8"/>
  <c r="AS84" i="8" s="1"/>
  <c r="AQ115" i="8"/>
  <c r="AS116" i="8"/>
  <c r="AO78" i="8"/>
  <c r="AQ78" i="8" s="1"/>
  <c r="AO95" i="8"/>
  <c r="AV95" i="8" s="1"/>
  <c r="H20" i="1"/>
  <c r="H19" i="1"/>
  <c r="H18" i="1"/>
  <c r="H17" i="1"/>
  <c r="H16" i="1"/>
  <c r="H15" i="1"/>
  <c r="H14" i="1"/>
  <c r="H13" i="1"/>
  <c r="H12" i="1"/>
  <c r="H11" i="1"/>
  <c r="H10" i="1"/>
  <c r="H9" i="1"/>
  <c r="H8" i="1"/>
  <c r="H7" i="1"/>
  <c r="H6" i="1"/>
  <c r="H5" i="1"/>
  <c r="H4" i="1"/>
  <c r="H3" i="1"/>
  <c r="H2" i="1"/>
  <c r="E3" i="1"/>
  <c r="E4" i="1"/>
  <c r="E5" i="1"/>
  <c r="E6" i="1"/>
  <c r="E7" i="1"/>
  <c r="E8" i="1"/>
  <c r="E9" i="1"/>
  <c r="E10" i="1"/>
  <c r="E11" i="1"/>
  <c r="E12" i="1"/>
  <c r="E13" i="1"/>
  <c r="E14" i="1"/>
  <c r="E15" i="1"/>
  <c r="E16" i="1"/>
  <c r="E17" i="1"/>
  <c r="E18" i="1"/>
  <c r="E19" i="1"/>
  <c r="E20" i="1"/>
  <c r="E2" i="1"/>
  <c r="L19" i="1"/>
  <c r="AP108" i="8"/>
  <c r="AO111" i="8"/>
  <c r="AQ111" i="8" s="1"/>
  <c r="AO109" i="8"/>
  <c r="AS109" i="8" s="1"/>
  <c r="AO106" i="8"/>
  <c r="AQ106" i="8" s="1"/>
  <c r="AO105" i="8"/>
  <c r="AQ105" i="8" s="1"/>
  <c r="AP102" i="8"/>
  <c r="AO100" i="8"/>
  <c r="AS100" i="8" s="1"/>
  <c r="AO99" i="8"/>
  <c r="AT99" i="8" s="1"/>
  <c r="AO94" i="8"/>
  <c r="AP94" i="8" s="1"/>
  <c r="AO93" i="8"/>
  <c r="AT93" i="8" s="1"/>
  <c r="AO81" i="8"/>
  <c r="AQ81" i="8" s="1"/>
  <c r="L3" i="1"/>
  <c r="L4" i="1"/>
  <c r="L5" i="1"/>
  <c r="L6" i="1"/>
  <c r="L7" i="1"/>
  <c r="L8" i="1"/>
  <c r="L9" i="1"/>
  <c r="L10" i="1"/>
  <c r="L11" i="1"/>
  <c r="L12" i="1"/>
  <c r="L13" i="1"/>
  <c r="L14" i="1"/>
  <c r="L15" i="1"/>
  <c r="L16" i="1"/>
  <c r="L17" i="1"/>
  <c r="L18" i="1"/>
  <c r="L20" i="1"/>
  <c r="L2" i="1"/>
  <c r="C6" i="9"/>
  <c r="C5" i="9"/>
  <c r="C4" i="9"/>
  <c r="AP103" i="8"/>
  <c r="L33" i="1" l="1"/>
  <c r="E33" i="23729"/>
  <c r="Q3" i="8"/>
  <c r="H33" i="1"/>
  <c r="E33" i="1"/>
  <c r="Q8" i="8"/>
  <c r="AF7" i="23752"/>
  <c r="AG7" i="23752" s="1"/>
  <c r="AF24" i="23752"/>
  <c r="AG24" i="23752" s="1"/>
  <c r="AF36" i="23752"/>
  <c r="AG36" i="23752" s="1"/>
  <c r="AF28" i="23752"/>
  <c r="AG28" i="23752" s="1"/>
  <c r="AF64" i="23752"/>
  <c r="AG64" i="23752" s="1"/>
  <c r="AF56" i="23752"/>
  <c r="AG56" i="23752" s="1"/>
  <c r="AF80" i="23752"/>
  <c r="AG80" i="23752" s="1"/>
  <c r="AF76" i="23752"/>
  <c r="AG76" i="23752" s="1"/>
  <c r="AF72" i="23752"/>
  <c r="AG72" i="23752" s="1"/>
  <c r="AF68" i="23752"/>
  <c r="AG68" i="23752" s="1"/>
  <c r="AF17" i="23752"/>
  <c r="AG17" i="23752" s="1"/>
  <c r="AF61" i="23752"/>
  <c r="AG61" i="23752" s="1"/>
  <c r="AF53" i="23752"/>
  <c r="AG53" i="23752" s="1"/>
  <c r="E37" i="23729"/>
  <c r="AF48" i="23752"/>
  <c r="AG48" i="23752" s="1"/>
  <c r="AF44" i="23752"/>
  <c r="AG44" i="23752" s="1"/>
  <c r="AF40" i="23752"/>
  <c r="AG40" i="23752" s="1"/>
  <c r="AF20" i="23752"/>
  <c r="AG20" i="23752" s="1"/>
  <c r="AF63" i="23752"/>
  <c r="AG63" i="23752" s="1"/>
  <c r="AF59" i="23752"/>
  <c r="AG59" i="23752" s="1"/>
  <c r="P57" i="8"/>
  <c r="U57" i="8" s="1"/>
  <c r="W57" i="8"/>
  <c r="AF70" i="23752"/>
  <c r="AG70" i="23752" s="1"/>
  <c r="AF51" i="23752"/>
  <c r="AG51" i="23752" s="1"/>
  <c r="AF62" i="23752"/>
  <c r="AG62" i="23752" s="1"/>
  <c r="AF14" i="23752"/>
  <c r="AG14" i="23752" s="1"/>
  <c r="AF6" i="23752"/>
  <c r="AG6" i="23752" s="1"/>
  <c r="L84" i="23751"/>
  <c r="S84" i="23751"/>
  <c r="AF81" i="23752"/>
  <c r="AG81" i="23752" s="1"/>
  <c r="AF73" i="23752"/>
  <c r="AG73" i="23752" s="1"/>
  <c r="AF69" i="23752"/>
  <c r="AG69" i="23752" s="1"/>
  <c r="AF65" i="23752"/>
  <c r="AG65" i="23752" s="1"/>
  <c r="AF25" i="23752"/>
  <c r="AG25" i="23752" s="1"/>
  <c r="G82" i="23755"/>
  <c r="T84" i="23751"/>
  <c r="AF32" i="23752"/>
  <c r="AG32" i="23752" s="1"/>
  <c r="AF9" i="23752"/>
  <c r="AG9" i="23752" s="1"/>
  <c r="AF5" i="23752"/>
  <c r="AG5" i="23752" s="1"/>
  <c r="AF60" i="23752"/>
  <c r="AG60" i="23752" s="1"/>
  <c r="AF42" i="23752"/>
  <c r="AG42" i="23752" s="1"/>
  <c r="AF35" i="23752"/>
  <c r="AG35" i="23752" s="1"/>
  <c r="AF31" i="23752"/>
  <c r="AG31" i="23752" s="1"/>
  <c r="AF16" i="23752"/>
  <c r="AG16" i="23752" s="1"/>
  <c r="AF12" i="23752"/>
  <c r="AG12" i="23752" s="1"/>
  <c r="AF8" i="23752"/>
  <c r="AG8" i="23752" s="1"/>
  <c r="AF4" i="23752"/>
  <c r="AG4" i="23752" s="1"/>
  <c r="AF79" i="23752"/>
  <c r="AG79" i="23752" s="1"/>
  <c r="AF71" i="23752"/>
  <c r="AG71" i="23752" s="1"/>
  <c r="AF52" i="23752"/>
  <c r="AG52" i="23752" s="1"/>
  <c r="AF45" i="23752"/>
  <c r="AG45" i="23752" s="1"/>
  <c r="N82" i="23755"/>
  <c r="M67" i="8"/>
  <c r="R67" i="8" s="1"/>
  <c r="M55" i="8"/>
  <c r="R55" i="8" s="1"/>
  <c r="M47" i="8"/>
  <c r="R47" i="8" s="1"/>
  <c r="M113" i="8"/>
  <c r="AF75" i="23752"/>
  <c r="AG75" i="23752" s="1"/>
  <c r="AF58" i="23752"/>
  <c r="AG58" i="23752" s="1"/>
  <c r="AF41" i="23752"/>
  <c r="AG41" i="23752" s="1"/>
  <c r="AF38" i="23752"/>
  <c r="AG38" i="23752" s="1"/>
  <c r="AF21" i="23752"/>
  <c r="AG21" i="23752" s="1"/>
  <c r="AF11" i="23752"/>
  <c r="AG11" i="23752" s="1"/>
  <c r="AB84" i="23751"/>
  <c r="AF74" i="23752"/>
  <c r="AG74" i="23752" s="1"/>
  <c r="AF57" i="23752"/>
  <c r="AG57" i="23752" s="1"/>
  <c r="AF10" i="23752"/>
  <c r="AG10" i="23752" s="1"/>
  <c r="AF77" i="23752"/>
  <c r="AG77" i="23752" s="1"/>
  <c r="AF67" i="23752"/>
  <c r="AG67" i="23752" s="1"/>
  <c r="AF33" i="23752"/>
  <c r="AG33" i="23752" s="1"/>
  <c r="AF13" i="23752"/>
  <c r="AG13" i="23752" s="1"/>
  <c r="AF3" i="23752"/>
  <c r="AG3" i="23752" s="1"/>
  <c r="AF37" i="23752"/>
  <c r="AG37" i="23752" s="1"/>
  <c r="AF27" i="23752"/>
  <c r="AG27" i="23752" s="1"/>
  <c r="F84" i="23751"/>
  <c r="G84" i="23751"/>
  <c r="O84" i="23751"/>
  <c r="W84" i="23751"/>
  <c r="AE83" i="23752"/>
  <c r="AF66" i="23752"/>
  <c r="AG66" i="23752" s="1"/>
  <c r="AF49" i="23752"/>
  <c r="AG49" i="23752" s="1"/>
  <c r="AF46" i="23752"/>
  <c r="AG46" i="23752" s="1"/>
  <c r="AF29" i="23752"/>
  <c r="AG29" i="23752" s="1"/>
  <c r="AF19" i="23752"/>
  <c r="AG19" i="23752" s="1"/>
  <c r="AF54" i="23752"/>
  <c r="AG54" i="23752" s="1"/>
  <c r="N84" i="23751"/>
  <c r="J82" i="23755"/>
  <c r="AE84" i="23751"/>
  <c r="AF82" i="23752"/>
  <c r="AG82" i="23752" s="1"/>
  <c r="AF50" i="23752"/>
  <c r="AG50" i="23752" s="1"/>
  <c r="AF34" i="23752"/>
  <c r="AG34" i="23752" s="1"/>
  <c r="AF26" i="23752"/>
  <c r="AG26" i="23752" s="1"/>
  <c r="AF18" i="23752"/>
  <c r="AG18" i="23752" s="1"/>
  <c r="Q82" i="23755"/>
  <c r="M82" i="23755"/>
  <c r="I82" i="23755"/>
  <c r="P82" i="23755"/>
  <c r="L82" i="23755"/>
  <c r="E84" i="23751"/>
  <c r="I84" i="23751"/>
  <c r="M84" i="23751"/>
  <c r="Q84" i="23751"/>
  <c r="U84" i="23751"/>
  <c r="Y84" i="23751"/>
  <c r="AC84" i="23751"/>
  <c r="AD83" i="23752"/>
  <c r="AF78" i="23752"/>
  <c r="AG78" i="23752" s="1"/>
  <c r="AF30" i="23752"/>
  <c r="AG30" i="23752" s="1"/>
  <c r="AF22" i="23752"/>
  <c r="AG22" i="23752" s="1"/>
  <c r="H82" i="23755"/>
  <c r="O82" i="23755"/>
  <c r="K82" i="23755"/>
  <c r="R84" i="23751"/>
  <c r="V84" i="23751"/>
  <c r="AD84" i="23751"/>
  <c r="J84" i="23751"/>
  <c r="AA84" i="23751"/>
  <c r="P84" i="23751"/>
  <c r="K84" i="23751"/>
  <c r="Z84" i="23751"/>
  <c r="X84" i="23751"/>
  <c r="H84" i="23751"/>
  <c r="AF2" i="23752"/>
  <c r="AP77" i="8"/>
  <c r="AS47" i="8"/>
  <c r="AV47" i="8"/>
  <c r="AR47" i="8"/>
  <c r="AU47" i="8"/>
  <c r="AQ47" i="8"/>
  <c r="AT47" i="8"/>
  <c r="M23" i="8"/>
  <c r="R23" i="8" s="1"/>
  <c r="M48" i="8"/>
  <c r="R48" i="8" s="1"/>
  <c r="M61" i="8"/>
  <c r="R61" i="8" s="1"/>
  <c r="M65" i="8"/>
  <c r="R65" i="8" s="1"/>
  <c r="M39" i="8"/>
  <c r="R39" i="8" s="1"/>
  <c r="M42" i="8"/>
  <c r="R42" i="8" s="1"/>
  <c r="M5" i="8"/>
  <c r="R5" i="8" s="1"/>
  <c r="M69" i="8"/>
  <c r="R69" i="8" s="1"/>
  <c r="M30" i="8"/>
  <c r="R30" i="8" s="1"/>
  <c r="M14" i="8"/>
  <c r="R14" i="8" s="1"/>
  <c r="M72" i="8"/>
  <c r="R72" i="8" s="1"/>
  <c r="M64" i="8"/>
  <c r="R64" i="8" s="1"/>
  <c r="M54" i="8"/>
  <c r="R54" i="8" s="1"/>
  <c r="M41" i="8"/>
  <c r="R41" i="8" s="1"/>
  <c r="M31" i="8"/>
  <c r="R31" i="8" s="1"/>
  <c r="M24" i="8"/>
  <c r="R24" i="8" s="1"/>
  <c r="M15" i="8"/>
  <c r="R15" i="8" s="1"/>
  <c r="M10" i="8"/>
  <c r="R10" i="8" s="1"/>
  <c r="M18" i="8"/>
  <c r="R18" i="8" s="1"/>
  <c r="M11" i="8"/>
  <c r="R11" i="8" s="1"/>
  <c r="M68" i="8"/>
  <c r="R68" i="8" s="1"/>
  <c r="M60" i="8"/>
  <c r="R60" i="8" s="1"/>
  <c r="M46" i="8"/>
  <c r="R46" i="8" s="1"/>
  <c r="M37" i="8"/>
  <c r="R37" i="8" s="1"/>
  <c r="M27" i="8"/>
  <c r="R27" i="8" s="1"/>
  <c r="M19" i="8"/>
  <c r="R19" i="8" s="1"/>
  <c r="M12" i="8"/>
  <c r="R12" i="8" s="1"/>
  <c r="M4" i="8"/>
  <c r="R4" i="8" s="1"/>
  <c r="M74" i="8"/>
  <c r="R74" i="8" s="1"/>
  <c r="M66" i="8"/>
  <c r="R66" i="8" s="1"/>
  <c r="M62" i="8"/>
  <c r="R62" i="8" s="1"/>
  <c r="M53" i="8"/>
  <c r="R53" i="8" s="1"/>
  <c r="M49" i="8"/>
  <c r="R49" i="8" s="1"/>
  <c r="M44" i="8"/>
  <c r="R44" i="8" s="1"/>
  <c r="M32" i="8"/>
  <c r="R32" i="8" s="1"/>
  <c r="M28" i="8"/>
  <c r="R28" i="8" s="1"/>
  <c r="M20" i="8"/>
  <c r="R20" i="8" s="1"/>
  <c r="M16" i="8"/>
  <c r="R16" i="8" s="1"/>
  <c r="M9" i="8"/>
  <c r="R9" i="8" s="1"/>
  <c r="M6" i="8"/>
  <c r="R6" i="8" s="1"/>
  <c r="M58" i="8"/>
  <c r="R58" i="8" s="1"/>
  <c r="M70" i="8"/>
  <c r="R70" i="8" s="1"/>
  <c r="M71" i="8"/>
  <c r="R71" i="8" s="1"/>
  <c r="M63" i="8"/>
  <c r="R63" i="8" s="1"/>
  <c r="M56" i="8"/>
  <c r="R56" i="8" s="1"/>
  <c r="M51" i="8"/>
  <c r="R51" i="8" s="1"/>
  <c r="M45" i="8"/>
  <c r="R45" i="8" s="1"/>
  <c r="M38" i="8"/>
  <c r="R38" i="8" s="1"/>
  <c r="M34" i="8"/>
  <c r="R34" i="8" s="1"/>
  <c r="M29" i="8"/>
  <c r="R29" i="8" s="1"/>
  <c r="M25" i="8"/>
  <c r="R25" i="8" s="1"/>
  <c r="M22" i="8"/>
  <c r="R22" i="8" s="1"/>
  <c r="M17" i="8"/>
  <c r="R17" i="8" s="1"/>
  <c r="M8" i="8"/>
  <c r="R8" i="8" s="1"/>
  <c r="M50" i="8"/>
  <c r="R50" i="8" s="1"/>
  <c r="M33" i="8"/>
  <c r="R33" i="8" s="1"/>
  <c r="M21" i="8"/>
  <c r="R21" i="8" s="1"/>
  <c r="M7" i="8"/>
  <c r="R7" i="8" s="1"/>
  <c r="M73" i="8"/>
  <c r="R73" i="8" s="1"/>
  <c r="M43" i="8"/>
  <c r="R43" i="8" s="1"/>
  <c r="M59" i="8"/>
  <c r="R59" i="8" s="1"/>
  <c r="M52" i="8"/>
  <c r="R52" i="8" s="1"/>
  <c r="M40" i="8"/>
  <c r="R40" i="8" s="1"/>
  <c r="M35" i="8"/>
  <c r="R35" i="8" s="1"/>
  <c r="M26" i="8"/>
  <c r="R26" i="8" s="1"/>
  <c r="M13" i="8"/>
  <c r="R13" i="8" s="1"/>
  <c r="M79" i="8"/>
  <c r="AQ68" i="8"/>
  <c r="AR17" i="8"/>
  <c r="AU22" i="8"/>
  <c r="AT22" i="8"/>
  <c r="AV27" i="8"/>
  <c r="AQ83" i="8"/>
  <c r="AT104" i="8"/>
  <c r="AP81" i="8"/>
  <c r="AU81" i="8"/>
  <c r="AV59" i="8"/>
  <c r="AR8" i="8"/>
  <c r="AQ38" i="8"/>
  <c r="AV41" i="8"/>
  <c r="AS22" i="8"/>
  <c r="AT23" i="8"/>
  <c r="AQ8" i="8"/>
  <c r="AQ109" i="8"/>
  <c r="AT115" i="8"/>
  <c r="AV109" i="8"/>
  <c r="AQ73" i="8"/>
  <c r="AP38" i="8"/>
  <c r="AR115" i="8"/>
  <c r="AP68" i="8"/>
  <c r="AV3" i="8"/>
  <c r="AP46" i="8"/>
  <c r="AU107" i="8"/>
  <c r="AV68" i="8"/>
  <c r="AV49" i="8"/>
  <c r="AU100" i="8"/>
  <c r="AS90" i="8"/>
  <c r="AQ22" i="8"/>
  <c r="AP8" i="8"/>
  <c r="AV8" i="8"/>
  <c r="AV89" i="8"/>
  <c r="AT38" i="8"/>
  <c r="AP14" i="8"/>
  <c r="AU67" i="8"/>
  <c r="AS35" i="8"/>
  <c r="AP22" i="8"/>
  <c r="AR22" i="8"/>
  <c r="AR49" i="8"/>
  <c r="AU115" i="8"/>
  <c r="AR37" i="8"/>
  <c r="AU37" i="8"/>
  <c r="AS37" i="8"/>
  <c r="AQ10" i="8"/>
  <c r="AS10" i="8"/>
  <c r="AU32" i="8"/>
  <c r="AQ32" i="8"/>
  <c r="AT30" i="8"/>
  <c r="AQ30" i="8"/>
  <c r="AU30" i="8"/>
  <c r="AV7" i="8"/>
  <c r="AQ7" i="8"/>
  <c r="AS68" i="8"/>
  <c r="AS3" i="8"/>
  <c r="AP3" i="8"/>
  <c r="AS8" i="8"/>
  <c r="AT8" i="8"/>
  <c r="AR109" i="8"/>
  <c r="AS81" i="8"/>
  <c r="AR3" i="8"/>
  <c r="AQ3" i="8"/>
  <c r="AR104" i="8"/>
  <c r="AU94" i="8"/>
  <c r="AV17" i="8"/>
  <c r="AU11" i="8"/>
  <c r="AT68" i="8"/>
  <c r="AP59" i="8"/>
  <c r="AQ90" i="8"/>
  <c r="AU3" i="8"/>
  <c r="AQ104" i="8"/>
  <c r="AQ21" i="8"/>
  <c r="AT73" i="8"/>
  <c r="AT100" i="8"/>
  <c r="AP16" i="8"/>
  <c r="AU16" i="8"/>
  <c r="AQ64" i="8"/>
  <c r="AQ59" i="8"/>
  <c r="AR59" i="8"/>
  <c r="AR41" i="8"/>
  <c r="AP78" i="8"/>
  <c r="AR78" i="8"/>
  <c r="AS11" i="8"/>
  <c r="AR23" i="8"/>
  <c r="AS59" i="8"/>
  <c r="AS42" i="8"/>
  <c r="AT25" i="8"/>
  <c r="AV60" i="8"/>
  <c r="AS21" i="8"/>
  <c r="AP109" i="8"/>
  <c r="AT109" i="8"/>
  <c r="AR100" i="8"/>
  <c r="AT81" i="8"/>
  <c r="AU64" i="8"/>
  <c r="AP7" i="8"/>
  <c r="AP83" i="8"/>
  <c r="AP23" i="8"/>
  <c r="AR68" i="8"/>
  <c r="AU59" i="8"/>
  <c r="AU90" i="8"/>
  <c r="AS64" i="8"/>
  <c r="AP73" i="8"/>
  <c r="AV22" i="8"/>
  <c r="AT27" i="8"/>
  <c r="AP100" i="8"/>
  <c r="AU109" i="8"/>
  <c r="AQ100" i="8"/>
  <c r="AR81" i="8"/>
  <c r="AS115" i="8"/>
  <c r="AV115" i="8"/>
  <c r="AU99" i="8"/>
  <c r="AU71" i="8"/>
  <c r="AV71" i="8"/>
  <c r="AS71" i="8"/>
  <c r="AR71" i="8"/>
  <c r="AV43" i="8"/>
  <c r="AT43" i="8"/>
  <c r="AS65" i="8"/>
  <c r="AT65" i="8"/>
  <c r="AP65" i="8"/>
  <c r="AU65" i="8"/>
  <c r="AR65" i="8"/>
  <c r="AV65" i="8"/>
  <c r="AQ65" i="8"/>
  <c r="AR56" i="8"/>
  <c r="AU56" i="8"/>
  <c r="AV56" i="8"/>
  <c r="AS52" i="8"/>
  <c r="AU52" i="8"/>
  <c r="AV52" i="8"/>
  <c r="AU48" i="8"/>
  <c r="AP48" i="8"/>
  <c r="AR48" i="8"/>
  <c r="AT48" i="8"/>
  <c r="AQ48" i="8"/>
  <c r="AV48" i="8"/>
  <c r="AS48" i="8"/>
  <c r="AV39" i="8"/>
  <c r="AQ39" i="8"/>
  <c r="AP39" i="8"/>
  <c r="AR39" i="8"/>
  <c r="AT39" i="8"/>
  <c r="AS28" i="8"/>
  <c r="AQ28" i="8"/>
  <c r="AV28" i="8"/>
  <c r="AU28" i="8"/>
  <c r="AP28" i="8"/>
  <c r="AR28" i="8"/>
  <c r="AT28" i="8"/>
  <c r="AS87" i="8"/>
  <c r="AU87" i="8"/>
  <c r="AQ87" i="8"/>
  <c r="AT87" i="8"/>
  <c r="AT19" i="8"/>
  <c r="AU19" i="8"/>
  <c r="AS19" i="8"/>
  <c r="AV19" i="8"/>
  <c r="AS80" i="8"/>
  <c r="AV80" i="8"/>
  <c r="AQ80" i="8"/>
  <c r="AP80" i="8"/>
  <c r="AS79" i="8"/>
  <c r="AQ79" i="8"/>
  <c r="AR79" i="8"/>
  <c r="AP79" i="8"/>
  <c r="AU79" i="8"/>
  <c r="AT83" i="8"/>
  <c r="AV10" i="8"/>
  <c r="AV15" i="8"/>
  <c r="AS25" i="8"/>
  <c r="AR25" i="8"/>
  <c r="AQ107" i="8"/>
  <c r="AP25" i="8"/>
  <c r="M3" i="8"/>
  <c r="R3" i="8" s="1"/>
  <c r="AS17" i="8"/>
  <c r="AU83" i="8"/>
  <c r="AP11" i="8"/>
  <c r="AU23" i="8"/>
  <c r="AS23" i="8"/>
  <c r="AP10" i="8"/>
  <c r="AT90" i="8"/>
  <c r="AP90" i="8"/>
  <c r="AP63" i="8"/>
  <c r="AS15" i="8"/>
  <c r="AU15" i="8"/>
  <c r="AS73" i="8"/>
  <c r="AQ25" i="8"/>
  <c r="AP34" i="8"/>
  <c r="AQ15" i="8"/>
  <c r="AU73" i="8"/>
  <c r="AP32" i="8"/>
  <c r="AU116" i="8"/>
  <c r="AT84" i="8"/>
  <c r="AR106" i="8"/>
  <c r="AV99" i="8"/>
  <c r="AV83" i="8"/>
  <c r="AP42" i="8"/>
  <c r="AP106" i="8"/>
  <c r="AT15" i="8"/>
  <c r="AV32" i="8"/>
  <c r="AR89" i="8"/>
  <c r="AS106" i="8"/>
  <c r="AQ17" i="8"/>
  <c r="AS83" i="8"/>
  <c r="AT11" i="8"/>
  <c r="AQ23" i="8"/>
  <c r="AP4" i="8"/>
  <c r="AV90" i="8"/>
  <c r="AV42" i="8"/>
  <c r="AU63" i="8"/>
  <c r="AQ84" i="8"/>
  <c r="AR73" i="8"/>
  <c r="AU88" i="8"/>
  <c r="AR107" i="8"/>
  <c r="AV25" i="8"/>
  <c r="AS32" i="8"/>
  <c r="AS96" i="8"/>
  <c r="AU84" i="8"/>
  <c r="AV106" i="8"/>
  <c r="AQ99" i="8"/>
  <c r="AS27" i="8"/>
  <c r="AS38" i="8"/>
  <c r="AS7" i="8"/>
  <c r="AU17" i="8"/>
  <c r="AQ71" i="8"/>
  <c r="AT71" i="8"/>
  <c r="AT79" i="8"/>
  <c r="AV11" i="8"/>
  <c r="AR11" i="8"/>
  <c r="AR42" i="8"/>
  <c r="AU42" i="8"/>
  <c r="AR27" i="8"/>
  <c r="AT60" i="8"/>
  <c r="AQ50" i="8"/>
  <c r="AT61" i="8"/>
  <c r="AP60" i="8"/>
  <c r="AR61" i="8"/>
  <c r="AQ37" i="8"/>
  <c r="AS56" i="8"/>
  <c r="AP56" i="8"/>
  <c r="AP104" i="8"/>
  <c r="AS104" i="8"/>
  <c r="AP19" i="8"/>
  <c r="AV107" i="8"/>
  <c r="AR60" i="8"/>
  <c r="AR35" i="8"/>
  <c r="AP37" i="8"/>
  <c r="AP87" i="8"/>
  <c r="AT52" i="8"/>
  <c r="AR52" i="8"/>
  <c r="AR43" i="8"/>
  <c r="AV21" i="8"/>
  <c r="AP21" i="8"/>
  <c r="AV82" i="8"/>
  <c r="AU78" i="8"/>
  <c r="AS78" i="8"/>
  <c r="AU96" i="8"/>
  <c r="AR84" i="8"/>
  <c r="AV84" i="8"/>
  <c r="AT89" i="8"/>
  <c r="AT111" i="8"/>
  <c r="AT106" i="8"/>
  <c r="AU106" i="8"/>
  <c r="AS99" i="8"/>
  <c r="AP99" i="8"/>
  <c r="AT78" i="8"/>
  <c r="AP43" i="8"/>
  <c r="AQ89" i="8"/>
  <c r="AU35" i="8"/>
  <c r="AV37" i="8"/>
  <c r="AU61" i="8"/>
  <c r="AQ56" i="8"/>
  <c r="AT56" i="8"/>
  <c r="AP89" i="8"/>
  <c r="AT37" i="8"/>
  <c r="AR87" i="8"/>
  <c r="AQ52" i="8"/>
  <c r="AP52" i="8"/>
  <c r="AP61" i="8"/>
  <c r="AQ43" i="8"/>
  <c r="AT21" i="8"/>
  <c r="AS43" i="8"/>
  <c r="AU21" i="8"/>
  <c r="AS89" i="8"/>
  <c r="AR111" i="8"/>
  <c r="AV35" i="8"/>
  <c r="AR5" i="8"/>
  <c r="AQ5" i="8"/>
  <c r="AV38" i="8"/>
  <c r="AR38" i="8"/>
  <c r="AP17" i="8"/>
  <c r="AP71" i="8"/>
  <c r="AV79" i="8"/>
  <c r="AQ42" i="8"/>
  <c r="AV50" i="8"/>
  <c r="AQ60" i="8"/>
  <c r="AT50" i="8"/>
  <c r="AV87" i="8"/>
  <c r="AU104" i="8"/>
  <c r="AR19" i="8"/>
  <c r="AQ19" i="8"/>
  <c r="AT35" i="8"/>
  <c r="AP107" i="8"/>
  <c r="AQ27" i="8"/>
  <c r="AS107" i="8"/>
  <c r="AU43" i="8"/>
  <c r="AT32" i="8"/>
  <c r="AR32" i="8"/>
  <c r="AV100" i="8"/>
  <c r="AV81" i="8"/>
  <c r="AR99" i="8"/>
  <c r="AV78" i="8"/>
  <c r="AQ35" i="8"/>
  <c r="AU60" i="8"/>
  <c r="AT77" i="8"/>
  <c r="AP74" i="8"/>
  <c r="AR74" i="8"/>
  <c r="AV74" i="8"/>
  <c r="AT74" i="8"/>
  <c r="AQ74" i="8"/>
  <c r="AU74" i="8"/>
  <c r="AS74" i="8"/>
  <c r="AP58" i="8"/>
  <c r="AQ58" i="8"/>
  <c r="AR58" i="8"/>
  <c r="AV58" i="8"/>
  <c r="AT58" i="8"/>
  <c r="AU58" i="8"/>
  <c r="AS58" i="8"/>
  <c r="AQ53" i="8"/>
  <c r="AP53" i="8"/>
  <c r="AU53" i="8"/>
  <c r="AT53" i="8"/>
  <c r="AS53" i="8"/>
  <c r="AV53" i="8"/>
  <c r="AR53" i="8"/>
  <c r="AQ40" i="8"/>
  <c r="AR40" i="8"/>
  <c r="AU40" i="8"/>
  <c r="AS40" i="8"/>
  <c r="AT40" i="8"/>
  <c r="AV40" i="8"/>
  <c r="AP40" i="8"/>
  <c r="AU33" i="8"/>
  <c r="AR33" i="8"/>
  <c r="AQ33" i="8"/>
  <c r="AS33" i="8"/>
  <c r="AT33" i="8"/>
  <c r="AV33" i="8"/>
  <c r="AP33" i="8"/>
  <c r="AP86" i="8"/>
  <c r="AV86" i="8"/>
  <c r="AU86" i="8"/>
  <c r="AT86" i="8"/>
  <c r="AS86" i="8"/>
  <c r="AQ86" i="8"/>
  <c r="AR86" i="8"/>
  <c r="AS20" i="8"/>
  <c r="AT20" i="8"/>
  <c r="AU20" i="8"/>
  <c r="AP20" i="8"/>
  <c r="AV20" i="8"/>
  <c r="AQ20" i="8"/>
  <c r="AR20" i="8"/>
  <c r="AT9" i="8"/>
  <c r="AR9" i="8"/>
  <c r="AV9" i="8"/>
  <c r="AU9" i="8"/>
  <c r="AS9" i="8"/>
  <c r="AP9" i="8"/>
  <c r="AQ9" i="8"/>
  <c r="AR6" i="8"/>
  <c r="AT6" i="8"/>
  <c r="AS6" i="8"/>
  <c r="AU6" i="8"/>
  <c r="AQ6" i="8"/>
  <c r="AP6" i="8"/>
  <c r="AV6" i="8"/>
  <c r="AS16" i="8"/>
  <c r="AQ16" i="8"/>
  <c r="AV16" i="8"/>
  <c r="AT94" i="8"/>
  <c r="AQ94" i="8"/>
  <c r="AR94" i="8"/>
  <c r="AT105" i="8"/>
  <c r="AR105" i="8"/>
  <c r="AP105" i="8"/>
  <c r="AR95" i="8"/>
  <c r="AU95" i="8"/>
  <c r="AT95" i="8"/>
  <c r="AU69" i="8"/>
  <c r="AP69" i="8"/>
  <c r="AR69" i="8"/>
  <c r="AU70" i="8"/>
  <c r="AP70" i="8"/>
  <c r="AV70" i="8"/>
  <c r="AR70" i="8"/>
  <c r="AV51" i="8"/>
  <c r="AU51" i="8"/>
  <c r="AR51" i="8"/>
  <c r="AQ51" i="8"/>
  <c r="AT51" i="8"/>
  <c r="AP51" i="8"/>
  <c r="AU45" i="8"/>
  <c r="AS45" i="8"/>
  <c r="AQ45" i="8"/>
  <c r="AT45" i="8"/>
  <c r="AS31" i="8"/>
  <c r="AT31" i="8"/>
  <c r="AV31" i="8"/>
  <c r="AR31" i="8"/>
  <c r="AQ26" i="8"/>
  <c r="AR26" i="8"/>
  <c r="AP26" i="8"/>
  <c r="AS26" i="8"/>
  <c r="AQ85" i="8"/>
  <c r="AP85" i="8"/>
  <c r="AS85" i="8"/>
  <c r="AQ18" i="8"/>
  <c r="AT18" i="8"/>
  <c r="AV18" i="8"/>
  <c r="AU18" i="8"/>
  <c r="AS13" i="8"/>
  <c r="AP13" i="8"/>
  <c r="AQ13" i="8"/>
  <c r="AV13" i="8"/>
  <c r="AU72" i="8"/>
  <c r="AP72" i="8"/>
  <c r="AT72" i="8"/>
  <c r="AQ72" i="8"/>
  <c r="AR66" i="8"/>
  <c r="AQ66" i="8"/>
  <c r="AV66" i="8"/>
  <c r="AS66" i="8"/>
  <c r="AT62" i="8"/>
  <c r="AQ62" i="8"/>
  <c r="AR62" i="8"/>
  <c r="AQ49" i="8"/>
  <c r="AU49" i="8"/>
  <c r="AS24" i="8"/>
  <c r="AV24" i="8"/>
  <c r="AP24" i="8"/>
  <c r="AR29" i="8"/>
  <c r="AQ29" i="8"/>
  <c r="AT29" i="8"/>
  <c r="AU29" i="8"/>
  <c r="AP29" i="8"/>
  <c r="AP12" i="8"/>
  <c r="AR12" i="8"/>
  <c r="AS12" i="8"/>
  <c r="AU12" i="8"/>
  <c r="AV93" i="8"/>
  <c r="AR93" i="8"/>
  <c r="AP93" i="8"/>
  <c r="AU93" i="8"/>
  <c r="AU111" i="8"/>
  <c r="AS111" i="8"/>
  <c r="AP111" i="8"/>
  <c r="AU5" i="8"/>
  <c r="AS5" i="8"/>
  <c r="AT5" i="8"/>
  <c r="AP5" i="8"/>
  <c r="AV67" i="8"/>
  <c r="AT67" i="8"/>
  <c r="AR67" i="8"/>
  <c r="AQ46" i="8"/>
  <c r="AT46" i="8"/>
  <c r="AR46" i="8"/>
  <c r="AR88" i="8"/>
  <c r="AP88" i="8"/>
  <c r="AQ88" i="8"/>
  <c r="AR14" i="8"/>
  <c r="AT14" i="8"/>
  <c r="AQ14" i="8"/>
  <c r="AR44" i="8"/>
  <c r="AV44" i="8"/>
  <c r="AP44" i="8"/>
  <c r="AU44" i="8"/>
  <c r="AS44" i="8"/>
  <c r="AS39" i="8"/>
  <c r="AU39" i="8"/>
  <c r="AT116" i="8"/>
  <c r="AQ116" i="8"/>
  <c r="AV116" i="8"/>
  <c r="AR116" i="8"/>
  <c r="AV61" i="8"/>
  <c r="AS61" i="8"/>
  <c r="AP64" i="8"/>
  <c r="AT64" i="8"/>
  <c r="AR64" i="8"/>
  <c r="AQ41" i="8"/>
  <c r="AP41" i="8"/>
  <c r="AS41" i="8"/>
  <c r="AU41" i="8"/>
  <c r="AT10" i="8"/>
  <c r="AR10" i="8"/>
  <c r="AU10" i="8"/>
  <c r="AR80" i="8"/>
  <c r="AT80" i="8"/>
  <c r="AU80" i="8"/>
  <c r="AT13" i="8"/>
  <c r="AT85" i="8"/>
  <c r="AT70" i="8"/>
  <c r="AV45" i="8"/>
  <c r="AS69" i="8"/>
  <c r="AV94" i="8"/>
  <c r="AV105" i="8"/>
  <c r="AU85" i="8"/>
  <c r="AU31" i="8"/>
  <c r="AR24" i="8"/>
  <c r="AU26" i="8"/>
  <c r="AU46" i="8"/>
  <c r="AS62" i="8"/>
  <c r="AV72" i="8"/>
  <c r="AS14" i="8"/>
  <c r="AP67" i="8"/>
  <c r="AS34" i="8"/>
  <c r="AS29" i="8"/>
  <c r="AR45" i="8"/>
  <c r="AT69" i="8"/>
  <c r="AT88" i="8"/>
  <c r="AP95" i="8"/>
  <c r="AT66" i="8"/>
  <c r="AV111" i="8"/>
  <c r="AS93" i="8"/>
  <c r="AS95" i="8"/>
  <c r="AS105" i="8"/>
  <c r="AR63" i="8"/>
  <c r="AQ63" i="8"/>
  <c r="AV63" i="8"/>
  <c r="AP82" i="8"/>
  <c r="AS82" i="8"/>
  <c r="AT82" i="8"/>
  <c r="AQ82" i="8"/>
  <c r="AV4" i="8"/>
  <c r="AT4" i="8"/>
  <c r="AU4" i="8"/>
  <c r="AR4" i="8"/>
  <c r="AU27" i="8"/>
  <c r="AP27" i="8"/>
  <c r="AQ96" i="8"/>
  <c r="AT96" i="8"/>
  <c r="AP96" i="8"/>
  <c r="AV96" i="8"/>
  <c r="AU50" i="8"/>
  <c r="AP50" i="8"/>
  <c r="AR50" i="8"/>
  <c r="AU34" i="8"/>
  <c r="AT34" i="8"/>
  <c r="AR34" i="8"/>
  <c r="AQ34" i="8"/>
  <c r="AP30" i="8"/>
  <c r="AS30" i="8"/>
  <c r="AR30" i="8"/>
  <c r="AV30" i="8"/>
  <c r="AT7" i="8"/>
  <c r="AU7" i="8"/>
  <c r="AR7" i="8"/>
  <c r="AR77" i="8"/>
  <c r="AV77" i="8"/>
  <c r="AU77" i="8"/>
  <c r="AQ77" i="8"/>
  <c r="AT24" i="8"/>
  <c r="AQ12" i="8"/>
  <c r="AT26" i="8"/>
  <c r="AU62" i="8"/>
  <c r="AS72" i="8"/>
  <c r="AT16" i="8"/>
  <c r="AP66" i="8"/>
  <c r="AU13" i="8"/>
  <c r="AR85" i="8"/>
  <c r="AQ31" i="8"/>
  <c r="AQ24" i="8"/>
  <c r="AQ70" i="8"/>
  <c r="AV12" i="8"/>
  <c r="AV46" i="8"/>
  <c r="AV62" i="8"/>
  <c r="AS4" i="8"/>
  <c r="AU14" i="8"/>
  <c r="AP18" i="8"/>
  <c r="AQ67" i="8"/>
  <c r="AT63" i="8"/>
  <c r="AS49" i="8"/>
  <c r="AP45" i="8"/>
  <c r="AQ69" i="8"/>
  <c r="AR16" i="8"/>
  <c r="AV88" i="8"/>
  <c r="AT49" i="8"/>
  <c r="AU82" i="8"/>
  <c r="AU66" i="8"/>
  <c r="AQ93" i="8"/>
  <c r="AQ95" i="8"/>
  <c r="AS94" i="8"/>
  <c r="AU105" i="8"/>
  <c r="AQ44" i="8"/>
  <c r="I13" i="23729" l="1"/>
  <c r="I8" i="23729"/>
  <c r="I9" i="23729"/>
  <c r="I10" i="23729"/>
  <c r="I11" i="23729"/>
  <c r="I12" i="23729"/>
  <c r="I20" i="23729"/>
  <c r="I19" i="23729"/>
  <c r="I18" i="23729"/>
  <c r="I17" i="23729"/>
  <c r="I28" i="23729"/>
  <c r="I24" i="23729"/>
  <c r="I25" i="23729" s="1"/>
  <c r="I26" i="23729" s="1"/>
  <c r="I27" i="23729" s="1"/>
  <c r="I33" i="23729"/>
  <c r="I32" i="23729"/>
  <c r="V57" i="8"/>
  <c r="X57" i="8" s="1"/>
  <c r="N55" i="8"/>
  <c r="S55" i="8" s="1"/>
  <c r="N10" i="8"/>
  <c r="S10" i="8" s="1"/>
  <c r="N48" i="8"/>
  <c r="S48" i="8" s="1"/>
  <c r="N23" i="8"/>
  <c r="S23" i="8" s="1"/>
  <c r="N68" i="8"/>
  <c r="S68" i="8" s="1"/>
  <c r="N31" i="8"/>
  <c r="S31" i="8" s="1"/>
  <c r="N5" i="8"/>
  <c r="S5" i="8" s="1"/>
  <c r="N47" i="8"/>
  <c r="S47" i="8" s="1"/>
  <c r="N41" i="8"/>
  <c r="S41" i="8" s="1"/>
  <c r="N42" i="8"/>
  <c r="S42" i="8" s="1"/>
  <c r="N54" i="8"/>
  <c r="S54" i="8" s="1"/>
  <c r="N39" i="8"/>
  <c r="S39" i="8" s="1"/>
  <c r="N65" i="8"/>
  <c r="S65" i="8" s="1"/>
  <c r="N72" i="8"/>
  <c r="S72" i="8" s="1"/>
  <c r="N61" i="8"/>
  <c r="S61" i="8" s="1"/>
  <c r="N67" i="8"/>
  <c r="S67" i="8" s="1"/>
  <c r="AG2" i="23752"/>
  <c r="AG83" i="23752" s="1"/>
  <c r="AF83" i="23752"/>
  <c r="C122" i="8"/>
  <c r="E9" i="23729"/>
  <c r="C119" i="8"/>
  <c r="E10" i="23729"/>
  <c r="E15" i="23729"/>
  <c r="C118" i="8"/>
  <c r="E11" i="23729"/>
  <c r="C120" i="8"/>
  <c r="C121" i="8"/>
  <c r="N12" i="8"/>
  <c r="S12" i="8" s="1"/>
  <c r="N46" i="8"/>
  <c r="S46" i="8" s="1"/>
  <c r="N19" i="8"/>
  <c r="S19" i="8" s="1"/>
  <c r="N18" i="8"/>
  <c r="S18" i="8" s="1"/>
  <c r="N63" i="8"/>
  <c r="S63" i="8" s="1"/>
  <c r="N27" i="8"/>
  <c r="S27" i="8" s="1"/>
  <c r="N15" i="8"/>
  <c r="S15" i="8" s="1"/>
  <c r="N60" i="8"/>
  <c r="S60" i="8" s="1"/>
  <c r="N14" i="8"/>
  <c r="S14" i="8" s="1"/>
  <c r="N30" i="8"/>
  <c r="S30" i="8" s="1"/>
  <c r="N4" i="8"/>
  <c r="S4" i="8" s="1"/>
  <c r="N37" i="8"/>
  <c r="S37" i="8" s="1"/>
  <c r="N11" i="8"/>
  <c r="S11" i="8" s="1"/>
  <c r="N24" i="8"/>
  <c r="S24" i="8" s="1"/>
  <c r="N64" i="8"/>
  <c r="S64" i="8" s="1"/>
  <c r="N69" i="8"/>
  <c r="S69" i="8" s="1"/>
  <c r="N13" i="8"/>
  <c r="S13" i="8" s="1"/>
  <c r="N40" i="8"/>
  <c r="S40" i="8" s="1"/>
  <c r="N21" i="8"/>
  <c r="S21" i="8" s="1"/>
  <c r="N51" i="8"/>
  <c r="S51" i="8" s="1"/>
  <c r="N58" i="8"/>
  <c r="S58" i="8" s="1"/>
  <c r="N35" i="8"/>
  <c r="S35" i="8" s="1"/>
  <c r="N43" i="8"/>
  <c r="S43" i="8" s="1"/>
  <c r="N7" i="8"/>
  <c r="S7" i="8" s="1"/>
  <c r="N8" i="8"/>
  <c r="S8" i="8" s="1"/>
  <c r="N25" i="8"/>
  <c r="S25" i="8" s="1"/>
  <c r="N45" i="8"/>
  <c r="S45" i="8" s="1"/>
  <c r="N71" i="8"/>
  <c r="S71" i="8" s="1"/>
  <c r="N6" i="8"/>
  <c r="S6" i="8" s="1"/>
  <c r="N16" i="8"/>
  <c r="S16" i="8" s="1"/>
  <c r="N32" i="8"/>
  <c r="S32" i="8" s="1"/>
  <c r="N44" i="8"/>
  <c r="S44" i="8" s="1"/>
  <c r="N53" i="8"/>
  <c r="S53" i="8" s="1"/>
  <c r="N66" i="8"/>
  <c r="S66" i="8" s="1"/>
  <c r="N74" i="8"/>
  <c r="S74" i="8" s="1"/>
  <c r="N26" i="8"/>
  <c r="S26" i="8" s="1"/>
  <c r="N59" i="8"/>
  <c r="S59" i="8" s="1"/>
  <c r="N50" i="8"/>
  <c r="S50" i="8" s="1"/>
  <c r="N22" i="8"/>
  <c r="S22" i="8" s="1"/>
  <c r="N38" i="8"/>
  <c r="S38" i="8" s="1"/>
  <c r="N73" i="8"/>
  <c r="S73" i="8" s="1"/>
  <c r="N29" i="8"/>
  <c r="S29" i="8" s="1"/>
  <c r="N52" i="8"/>
  <c r="S52" i="8" s="1"/>
  <c r="N33" i="8"/>
  <c r="S33" i="8" s="1"/>
  <c r="N17" i="8"/>
  <c r="S17" i="8" s="1"/>
  <c r="N34" i="8"/>
  <c r="S34" i="8" s="1"/>
  <c r="N56" i="8"/>
  <c r="S56" i="8" s="1"/>
  <c r="N70" i="8"/>
  <c r="S70" i="8" s="1"/>
  <c r="N9" i="8"/>
  <c r="S9" i="8" s="1"/>
  <c r="N20" i="8"/>
  <c r="S20" i="8" s="1"/>
  <c r="N28" i="8"/>
  <c r="S28" i="8" s="1"/>
  <c r="N49" i="8"/>
  <c r="S49" i="8" s="1"/>
  <c r="N62" i="8"/>
  <c r="S62" i="8" s="1"/>
  <c r="N3" i="8"/>
  <c r="S3" i="8" s="1"/>
  <c r="E8" i="23729"/>
  <c r="M27" i="23729"/>
  <c r="M26" i="23729"/>
  <c r="C117" i="8"/>
  <c r="O10" i="8" l="1"/>
  <c r="E23" i="23729"/>
  <c r="O39" i="8"/>
  <c r="T39" i="8" s="1"/>
  <c r="O31" i="8"/>
  <c r="T31" i="8" s="1"/>
  <c r="O55" i="8"/>
  <c r="T55" i="8" s="1"/>
  <c r="O68" i="8"/>
  <c r="T68" i="8" s="1"/>
  <c r="O48" i="8"/>
  <c r="T48" i="8" s="1"/>
  <c r="O41" i="8"/>
  <c r="T41" i="8" s="1"/>
  <c r="O54" i="8"/>
  <c r="T54" i="8" s="1"/>
  <c r="O23" i="8"/>
  <c r="T23" i="8" s="1"/>
  <c r="O14" i="8"/>
  <c r="T14" i="8" s="1"/>
  <c r="O72" i="8"/>
  <c r="T72" i="8" s="1"/>
  <c r="O65" i="8"/>
  <c r="T65" i="8" s="1"/>
  <c r="O42" i="8"/>
  <c r="T42" i="8" s="1"/>
  <c r="O5" i="8"/>
  <c r="T5" i="8" s="1"/>
  <c r="O12" i="8"/>
  <c r="T12" i="8" s="1"/>
  <c r="O67" i="8"/>
  <c r="T67" i="8" s="1"/>
  <c r="O63" i="8"/>
  <c r="T63" i="8" s="1"/>
  <c r="O46" i="8"/>
  <c r="T46" i="8" s="1"/>
  <c r="O61" i="8"/>
  <c r="T61" i="8" s="1"/>
  <c r="O47" i="8"/>
  <c r="T47" i="8" s="1"/>
  <c r="AC83" i="23752"/>
  <c r="AI32" i="23752" s="1"/>
  <c r="AB83" i="23752"/>
  <c r="AI31" i="23752" s="1"/>
  <c r="O18" i="8"/>
  <c r="T18" i="8" s="1"/>
  <c r="O19" i="8"/>
  <c r="T19" i="8" s="1"/>
  <c r="O73" i="8"/>
  <c r="T73" i="8" s="1"/>
  <c r="O69" i="8"/>
  <c r="T69" i="8" s="1"/>
  <c r="O24" i="8"/>
  <c r="T24" i="8" s="1"/>
  <c r="O4" i="8"/>
  <c r="T4" i="8" s="1"/>
  <c r="O60" i="8"/>
  <c r="T60" i="8" s="1"/>
  <c r="O27" i="8"/>
  <c r="T27" i="8" s="1"/>
  <c r="O64" i="8"/>
  <c r="T64" i="8" s="1"/>
  <c r="O11" i="8"/>
  <c r="T11" i="8" s="1"/>
  <c r="O37" i="8"/>
  <c r="T37" i="8" s="1"/>
  <c r="O30" i="8"/>
  <c r="T30" i="8" s="1"/>
  <c r="O15" i="8"/>
  <c r="T15" i="8" s="1"/>
  <c r="O38" i="8"/>
  <c r="T38" i="8" s="1"/>
  <c r="O49" i="8"/>
  <c r="T49" i="8" s="1"/>
  <c r="O56" i="8"/>
  <c r="T56" i="8" s="1"/>
  <c r="O17" i="8"/>
  <c r="T17" i="8" s="1"/>
  <c r="O29" i="8"/>
  <c r="T29" i="8" s="1"/>
  <c r="O35" i="8"/>
  <c r="T35" i="8" s="1"/>
  <c r="O28" i="8"/>
  <c r="T28" i="8" s="1"/>
  <c r="O9" i="8"/>
  <c r="T9" i="8" s="1"/>
  <c r="O52" i="8"/>
  <c r="T52" i="8" s="1"/>
  <c r="O22" i="8"/>
  <c r="T22" i="8" s="1"/>
  <c r="O59" i="8"/>
  <c r="T59" i="8" s="1"/>
  <c r="O74" i="8"/>
  <c r="T74" i="8" s="1"/>
  <c r="O53" i="8"/>
  <c r="T53" i="8" s="1"/>
  <c r="O32" i="8"/>
  <c r="T32" i="8" s="1"/>
  <c r="O45" i="8"/>
  <c r="T45" i="8" s="1"/>
  <c r="O8" i="8"/>
  <c r="O51" i="8"/>
  <c r="T51" i="8" s="1"/>
  <c r="O40" i="8"/>
  <c r="T40" i="8" s="1"/>
  <c r="O50" i="8"/>
  <c r="T50" i="8" s="1"/>
  <c r="O26" i="8"/>
  <c r="T26" i="8" s="1"/>
  <c r="O66" i="8"/>
  <c r="T66" i="8" s="1"/>
  <c r="O44" i="8"/>
  <c r="T44" i="8" s="1"/>
  <c r="O6" i="8"/>
  <c r="T6" i="8" s="1"/>
  <c r="O71" i="8"/>
  <c r="T71" i="8" s="1"/>
  <c r="O25" i="8"/>
  <c r="T25" i="8" s="1"/>
  <c r="O7" i="8"/>
  <c r="T7" i="8" s="1"/>
  <c r="O58" i="8"/>
  <c r="T58" i="8" s="1"/>
  <c r="O21" i="8"/>
  <c r="T21" i="8" s="1"/>
  <c r="O13" i="8"/>
  <c r="T13" i="8" s="1"/>
  <c r="O62" i="8"/>
  <c r="T62" i="8" s="1"/>
  <c r="O20" i="8"/>
  <c r="T20" i="8" s="1"/>
  <c r="O70" i="8"/>
  <c r="T70" i="8" s="1"/>
  <c r="O34" i="8"/>
  <c r="T34" i="8" s="1"/>
  <c r="O33" i="8"/>
  <c r="T33" i="8" s="1"/>
  <c r="O16" i="8"/>
  <c r="T16" i="8" s="1"/>
  <c r="O43" i="8"/>
  <c r="T43" i="8" s="1"/>
  <c r="O3" i="8"/>
  <c r="T3" i="8" s="1"/>
  <c r="I34" i="23729"/>
  <c r="E21" i="23729"/>
  <c r="E12" i="23729"/>
  <c r="E14" i="23729" s="1"/>
  <c r="E16" i="23729" s="1"/>
  <c r="I14" i="23729"/>
  <c r="P33" i="23729" s="1"/>
  <c r="E19" i="23729"/>
  <c r="E22" i="23729"/>
  <c r="I21" i="23729"/>
  <c r="C123" i="8"/>
  <c r="T10" i="8" l="1"/>
  <c r="W10" i="8" s="1"/>
  <c r="T8" i="8"/>
  <c r="P10" i="8"/>
  <c r="W43" i="8"/>
  <c r="P43" i="8"/>
  <c r="U43" i="8" s="1"/>
  <c r="W6" i="8"/>
  <c r="P6" i="8"/>
  <c r="U6" i="8" s="1"/>
  <c r="P8" i="8"/>
  <c r="U8" i="8" s="1"/>
  <c r="P52" i="8"/>
  <c r="U52" i="8" s="1"/>
  <c r="W52" i="8"/>
  <c r="P38" i="8"/>
  <c r="U38" i="8" s="1"/>
  <c r="W38" i="8"/>
  <c r="W4" i="8"/>
  <c r="P4" i="8"/>
  <c r="U4" i="8" s="1"/>
  <c r="W18" i="8"/>
  <c r="P18" i="8"/>
  <c r="U18" i="8" s="1"/>
  <c r="W63" i="8"/>
  <c r="P63" i="8"/>
  <c r="U63" i="8" s="1"/>
  <c r="P14" i="8"/>
  <c r="U14" i="8" s="1"/>
  <c r="W14" i="8"/>
  <c r="W31" i="8"/>
  <c r="P31" i="8"/>
  <c r="U31" i="8" s="1"/>
  <c r="P25" i="8"/>
  <c r="U25" i="8" s="1"/>
  <c r="W59" i="8"/>
  <c r="P59" i="8"/>
  <c r="U59" i="8" s="1"/>
  <c r="P27" i="8"/>
  <c r="U27" i="8" s="1"/>
  <c r="W27" i="8"/>
  <c r="P72" i="8"/>
  <c r="U72" i="8" s="1"/>
  <c r="W72" i="8"/>
  <c r="P71" i="8"/>
  <c r="U71" i="8" s="1"/>
  <c r="W71" i="8"/>
  <c r="P22" i="8"/>
  <c r="U22" i="8" s="1"/>
  <c r="W22" i="8"/>
  <c r="W60" i="8"/>
  <c r="P60" i="8"/>
  <c r="U60" i="8" s="1"/>
  <c r="P19" i="8"/>
  <c r="U19" i="8" s="1"/>
  <c r="W46" i="8"/>
  <c r="P46" i="8"/>
  <c r="U46" i="8" s="1"/>
  <c r="W62" i="8"/>
  <c r="P62" i="8"/>
  <c r="U62" i="8" s="1"/>
  <c r="W9" i="8"/>
  <c r="P9" i="8"/>
  <c r="U9" i="8" s="1"/>
  <c r="W24" i="8"/>
  <c r="P24" i="8"/>
  <c r="U24" i="8" s="1"/>
  <c r="P23" i="8"/>
  <c r="U23" i="8" s="1"/>
  <c r="W23" i="8"/>
  <c r="P39" i="8"/>
  <c r="U39" i="8" s="1"/>
  <c r="W70" i="8"/>
  <c r="P70" i="8"/>
  <c r="U70" i="8" s="1"/>
  <c r="P40" i="8"/>
  <c r="U40" i="8" s="1"/>
  <c r="W40" i="8"/>
  <c r="P56" i="8"/>
  <c r="U56" i="8" s="1"/>
  <c r="W56" i="8"/>
  <c r="W88" i="8"/>
  <c r="W61" i="8"/>
  <c r="P61" i="8"/>
  <c r="U61" i="8" s="1"/>
  <c r="W68" i="8"/>
  <c r="P68" i="8"/>
  <c r="U68" i="8" s="1"/>
  <c r="W3" i="8"/>
  <c r="P3" i="8"/>
  <c r="U3" i="8" s="1"/>
  <c r="W20" i="8"/>
  <c r="P20" i="8"/>
  <c r="U20" i="8" s="1"/>
  <c r="W51" i="8"/>
  <c r="P51" i="8"/>
  <c r="U51" i="8" s="1"/>
  <c r="P49" i="8"/>
  <c r="U49" i="8" s="1"/>
  <c r="W49" i="8"/>
  <c r="W55" i="8"/>
  <c r="P55" i="8"/>
  <c r="U55" i="8" s="1"/>
  <c r="W13" i="8"/>
  <c r="P13" i="8"/>
  <c r="U13" i="8" s="1"/>
  <c r="P44" i="8"/>
  <c r="U44" i="8" s="1"/>
  <c r="W44" i="8"/>
  <c r="W87" i="8"/>
  <c r="W28" i="8"/>
  <c r="P28" i="8"/>
  <c r="U28" i="8" s="1"/>
  <c r="P30" i="8"/>
  <c r="U30" i="8" s="1"/>
  <c r="W69" i="8"/>
  <c r="P69" i="8"/>
  <c r="U69" i="8" s="1"/>
  <c r="P12" i="8"/>
  <c r="U12" i="8" s="1"/>
  <c r="W12" i="8"/>
  <c r="W54" i="8"/>
  <c r="P54" i="8"/>
  <c r="U54" i="8" s="1"/>
  <c r="W16" i="8"/>
  <c r="P16" i="8"/>
  <c r="U16" i="8" s="1"/>
  <c r="W45" i="8"/>
  <c r="P45" i="8"/>
  <c r="U45" i="8" s="1"/>
  <c r="P15" i="8"/>
  <c r="U15" i="8" s="1"/>
  <c r="W67" i="8"/>
  <c r="P67" i="8"/>
  <c r="U67" i="8" s="1"/>
  <c r="W21" i="8"/>
  <c r="P21" i="8"/>
  <c r="U21" i="8" s="1"/>
  <c r="W66" i="8"/>
  <c r="P66" i="8"/>
  <c r="U66" i="8" s="1"/>
  <c r="W32" i="8"/>
  <c r="P32" i="8"/>
  <c r="U32" i="8" s="1"/>
  <c r="P35" i="8"/>
  <c r="U35" i="8" s="1"/>
  <c r="W35" i="8"/>
  <c r="P37" i="8"/>
  <c r="U37" i="8" s="1"/>
  <c r="W73" i="8"/>
  <c r="P73" i="8"/>
  <c r="U73" i="8" s="1"/>
  <c r="W5" i="8"/>
  <c r="P5" i="8"/>
  <c r="U5" i="8" s="1"/>
  <c r="P41" i="8"/>
  <c r="U41" i="8" s="1"/>
  <c r="W41" i="8"/>
  <c r="W33" i="8"/>
  <c r="P33" i="8"/>
  <c r="U33" i="8" s="1"/>
  <c r="W58" i="8"/>
  <c r="P58" i="8"/>
  <c r="U58" i="8" s="1"/>
  <c r="W26" i="8"/>
  <c r="P26" i="8"/>
  <c r="U26" i="8" s="1"/>
  <c r="P53" i="8"/>
  <c r="U53" i="8" s="1"/>
  <c r="W29" i="8"/>
  <c r="P29" i="8"/>
  <c r="U29" i="8" s="1"/>
  <c r="W11" i="8"/>
  <c r="P11" i="8"/>
  <c r="U11" i="8" s="1"/>
  <c r="W42" i="8"/>
  <c r="P42" i="8"/>
  <c r="U42" i="8" s="1"/>
  <c r="P34" i="8"/>
  <c r="U34" i="8" s="1"/>
  <c r="W34" i="8"/>
  <c r="P7" i="8"/>
  <c r="U7" i="8" s="1"/>
  <c r="W7" i="8"/>
  <c r="P50" i="8"/>
  <c r="U50" i="8" s="1"/>
  <c r="W50" i="8"/>
  <c r="W74" i="8"/>
  <c r="P74" i="8"/>
  <c r="U74" i="8" s="1"/>
  <c r="W17" i="8"/>
  <c r="P17" i="8"/>
  <c r="U17" i="8" s="1"/>
  <c r="P64" i="8"/>
  <c r="U64" i="8" s="1"/>
  <c r="W64" i="8"/>
  <c r="P47" i="8"/>
  <c r="U47" i="8" s="1"/>
  <c r="W47" i="8"/>
  <c r="P65" i="8"/>
  <c r="U65" i="8" s="1"/>
  <c r="P48" i="8"/>
  <c r="U48" i="8" s="1"/>
  <c r="I29" i="23729"/>
  <c r="E20" i="23729" l="1"/>
  <c r="U10" i="8"/>
  <c r="V10" i="8" s="1"/>
  <c r="X10" i="8" s="1"/>
  <c r="V65" i="8"/>
  <c r="X65" i="8" s="1"/>
  <c r="V17" i="8"/>
  <c r="X17" i="8" s="1"/>
  <c r="V58" i="8"/>
  <c r="X58" i="8" s="1"/>
  <c r="V73" i="8"/>
  <c r="X73" i="8" s="1"/>
  <c r="V66" i="8"/>
  <c r="X66" i="8" s="1"/>
  <c r="V15" i="8"/>
  <c r="X15" i="8" s="1"/>
  <c r="W15" i="8"/>
  <c r="V18" i="8"/>
  <c r="X18" i="8" s="1"/>
  <c r="V8" i="8"/>
  <c r="X8" i="8" s="1"/>
  <c r="V31" i="8"/>
  <c r="X31" i="8" s="1"/>
  <c r="V9" i="8"/>
  <c r="X9" i="8" s="1"/>
  <c r="V19" i="8"/>
  <c r="X19" i="8" s="1"/>
  <c r="V6" i="8"/>
  <c r="X6" i="8" s="1"/>
  <c r="V63" i="8"/>
  <c r="X63" i="8" s="1"/>
  <c r="V52" i="8"/>
  <c r="X52" i="8" s="1"/>
  <c r="V43" i="8"/>
  <c r="X43" i="8" s="1"/>
  <c r="V51" i="8"/>
  <c r="X51" i="8" s="1"/>
  <c r="V40" i="8"/>
  <c r="X40" i="8" s="1"/>
  <c r="V25" i="8"/>
  <c r="X25" i="8" s="1"/>
  <c r="W65" i="8"/>
  <c r="V37" i="8"/>
  <c r="X37" i="8" s="1"/>
  <c r="V55" i="8"/>
  <c r="X55" i="8" s="1"/>
  <c r="V3" i="8"/>
  <c r="X3" i="8" s="1"/>
  <c r="V53" i="8"/>
  <c r="X53" i="8" s="1"/>
  <c r="V41" i="8"/>
  <c r="X41" i="8" s="1"/>
  <c r="V49" i="8"/>
  <c r="X49" i="8" s="1"/>
  <c r="V68" i="8"/>
  <c r="X68" i="8" s="1"/>
  <c r="V56" i="8"/>
  <c r="X56" i="8" s="1"/>
  <c r="V59" i="8"/>
  <c r="X59" i="8" s="1"/>
  <c r="V30" i="8"/>
  <c r="X30" i="8" s="1"/>
  <c r="V54" i="8"/>
  <c r="X54" i="8" s="1"/>
  <c r="V74" i="8"/>
  <c r="X74" i="8" s="1"/>
  <c r="V29" i="8"/>
  <c r="X29" i="8" s="1"/>
  <c r="V33" i="8"/>
  <c r="X33" i="8" s="1"/>
  <c r="V62" i="8"/>
  <c r="X62" i="8" s="1"/>
  <c r="V26" i="8"/>
  <c r="X26" i="8" s="1"/>
  <c r="V32" i="8"/>
  <c r="X32" i="8" s="1"/>
  <c r="V44" i="8"/>
  <c r="X44" i="8" s="1"/>
  <c r="V39" i="8"/>
  <c r="X39" i="8" s="1"/>
  <c r="V64" i="8"/>
  <c r="X64" i="8" s="1"/>
  <c r="V7" i="8"/>
  <c r="X7" i="8" s="1"/>
  <c r="V5" i="8"/>
  <c r="X5" i="8" s="1"/>
  <c r="V35" i="8"/>
  <c r="X35" i="8" s="1"/>
  <c r="V69" i="8"/>
  <c r="X69" i="8" s="1"/>
  <c r="W39" i="8"/>
  <c r="V60" i="8"/>
  <c r="X60" i="8" s="1"/>
  <c r="V4" i="8"/>
  <c r="X4" i="8" s="1"/>
  <c r="V48" i="8"/>
  <c r="X48" i="8" s="1"/>
  <c r="V72" i="8"/>
  <c r="X72" i="8" s="1"/>
  <c r="V34" i="8"/>
  <c r="X34" i="8" s="1"/>
  <c r="V11" i="8"/>
  <c r="X11" i="8" s="1"/>
  <c r="V67" i="8"/>
  <c r="X67" i="8" s="1"/>
  <c r="V16" i="8"/>
  <c r="X16" i="8" s="1"/>
  <c r="V13" i="8"/>
  <c r="X13" i="8" s="1"/>
  <c r="V23" i="8"/>
  <c r="X23" i="8" s="1"/>
  <c r="V22" i="8"/>
  <c r="X22" i="8" s="1"/>
  <c r="V27" i="8"/>
  <c r="X27" i="8" s="1"/>
  <c r="V14" i="8"/>
  <c r="X14" i="8" s="1"/>
  <c r="V38" i="8"/>
  <c r="X38" i="8" s="1"/>
  <c r="W53" i="8"/>
  <c r="V12" i="8"/>
  <c r="X12" i="8" s="1"/>
  <c r="W8" i="8"/>
  <c r="W48" i="8"/>
  <c r="V47" i="8"/>
  <c r="X47" i="8" s="1"/>
  <c r="W37" i="8"/>
  <c r="W25" i="8"/>
  <c r="V50" i="8"/>
  <c r="X50" i="8" s="1"/>
  <c r="V42" i="8"/>
  <c r="X42" i="8" s="1"/>
  <c r="V21" i="8"/>
  <c r="X21" i="8" s="1"/>
  <c r="V45" i="8"/>
  <c r="X45" i="8" s="1"/>
  <c r="V28" i="8"/>
  <c r="X28" i="8" s="1"/>
  <c r="V20" i="8"/>
  <c r="X20" i="8" s="1"/>
  <c r="V61" i="8"/>
  <c r="X61" i="8" s="1"/>
  <c r="V70" i="8"/>
  <c r="X70" i="8" s="1"/>
  <c r="V24" i="8"/>
  <c r="X24" i="8" s="1"/>
  <c r="V46" i="8"/>
  <c r="X46" i="8" s="1"/>
  <c r="V71" i="8"/>
  <c r="X71" i="8" s="1"/>
  <c r="W30" i="8"/>
  <c r="W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Alyssa Hopkins</author>
    <author>awb</author>
  </authors>
  <commentList>
    <comment ref="AG25" authorId="0" shapeId="0" xr:uid="{00000000-0006-0000-0300-000001000000}">
      <text>
        <r>
          <rPr>
            <b/>
            <sz val="9"/>
            <color indexed="81"/>
            <rFont val="Tahoma"/>
            <family val="2"/>
          </rPr>
          <t>Alyssa Hopkins:</t>
        </r>
        <r>
          <rPr>
            <sz val="9"/>
            <color indexed="81"/>
            <rFont val="Tahoma"/>
            <family val="2"/>
          </rPr>
          <t xml:space="preserve">
Removed from charter 2/2017. 
New condition: Provided that, with the exception of siblings of currently enrolled students, the school limit admission of new students to Cambridge residents until the percentage of Cambridge residents attending the school meets or exceeds 80 percent of total students at the school.</t>
        </r>
      </text>
    </comment>
    <comment ref="AG29" authorId="1" shapeId="0" xr:uid="{00000000-0006-0000-0300-000002000000}">
      <text>
        <r>
          <rPr>
            <b/>
            <sz val="9"/>
            <color indexed="81"/>
            <rFont val="Tahoma"/>
            <family val="2"/>
          </rPr>
          <t>awb:</t>
        </r>
        <r>
          <rPr>
            <sz val="9"/>
            <color indexed="81"/>
            <rFont val="Tahoma"/>
            <family val="2"/>
          </rPr>
          <t xml:space="preserve">
EMK is also a chap 74 school as of 11/2016</t>
        </r>
      </text>
    </comment>
  </commentList>
</comments>
</file>

<file path=xl/sharedStrings.xml><?xml version="1.0" encoding="utf-8"?>
<sst xmlns="http://schemas.openxmlformats.org/spreadsheetml/2006/main" count="14366" uniqueCount="2849">
  <si>
    <t>FY_CODE</t>
  </si>
  <si>
    <t>WPI_ORG_NAME</t>
  </si>
  <si>
    <t>ORG_TYP_CODE</t>
  </si>
  <si>
    <t>PARENT_ORG_CODE</t>
  </si>
  <si>
    <t>ORG_CODE</t>
  </si>
  <si>
    <t>WPI_GNDR_TOTAL_CNT</t>
  </si>
  <si>
    <t>WPI_GNDR_FEMALE_CNT</t>
  </si>
  <si>
    <t>WPI_GNDR_MALE_CNT</t>
  </si>
  <si>
    <t>WPI_GNDR_NON_CNT</t>
  </si>
  <si>
    <t>WPI_RACE_AFRAME_CNT</t>
  </si>
  <si>
    <t>WPI_RACE_ASIAN_CNT</t>
  </si>
  <si>
    <t>WPI_RACE_HISPANIC_CNT</t>
  </si>
  <si>
    <t>WPI_RACE_MULTINH_CNT</t>
  </si>
  <si>
    <t>WPI_RACE_NATAME_CNT</t>
  </si>
  <si>
    <t>WPI_RACE_NATHPI_CNT</t>
  </si>
  <si>
    <t>WPI_RACE_WHITE_CNT</t>
  </si>
  <si>
    <t>WPI_GRD_PK_CNT</t>
  </si>
  <si>
    <t>WPI_GRD_K_CNT</t>
  </si>
  <si>
    <t>WPI_GRD_1_CNT</t>
  </si>
  <si>
    <t>WPI_GRD_2_CNT</t>
  </si>
  <si>
    <t>WPI_GRD_3_CNT</t>
  </si>
  <si>
    <t>WPI_GRD_4_CNT</t>
  </si>
  <si>
    <t>WPI_GRD_5_CNT</t>
  </si>
  <si>
    <t>WPI_GRD_6_CNT</t>
  </si>
  <si>
    <t>WPI_GRD_7_CNT</t>
  </si>
  <si>
    <t>WPI_GRD_8_CNT</t>
  </si>
  <si>
    <t>WPI_GRD_9_CNT</t>
  </si>
  <si>
    <t>WPI_GRD_10_CNT</t>
  </si>
  <si>
    <t>WPI_GRD_11_CNT</t>
  </si>
  <si>
    <t>WPI_GRD_12_CNT</t>
  </si>
  <si>
    <t>WPI_GRD_SP_CNT</t>
  </si>
  <si>
    <t>WPI_SPOP_LEP_CNT</t>
  </si>
  <si>
    <t>WPI_SPOP_FLNE_CNT</t>
  </si>
  <si>
    <t>WPI_SPOP_ECODIS_CNT</t>
  </si>
  <si>
    <t>WPI_SPOP_SPED_CNT</t>
  </si>
  <si>
    <t>WPI_SPOP_HN_CNT</t>
  </si>
  <si>
    <t>WPI_GNDR_FEMALE_PCT</t>
  </si>
  <si>
    <t>WPI_GNDR_MALE_PCT</t>
  </si>
  <si>
    <t>WPI_GNDR_NON_PCT</t>
  </si>
  <si>
    <t>WPI_RACE_AFRAME_PCT</t>
  </si>
  <si>
    <t>WPI_RACE_ASIAN_PCT</t>
  </si>
  <si>
    <t>WPI_RACE_HISPANIC_PCT</t>
  </si>
  <si>
    <t>WPI_RACE_MULTINH_PCT</t>
  </si>
  <si>
    <t>WPI_RACE_NATAME_PCT</t>
  </si>
  <si>
    <t>WPI_RACE_NATHPI_PCT</t>
  </si>
  <si>
    <t>WPI_RACE_WHITE_PCT</t>
  </si>
  <si>
    <t>WPI_GRD_PK_PCT</t>
  </si>
  <si>
    <t>WPI_GRD_K_PCT</t>
  </si>
  <si>
    <t>WPI_GRD_1_PCT</t>
  </si>
  <si>
    <t>WPI_GRD_2_PCT</t>
  </si>
  <si>
    <t>WPI_GRD_3_PCT</t>
  </si>
  <si>
    <t>WPI_GRD_4_PCT</t>
  </si>
  <si>
    <t>WPI_GRD_5_PCT</t>
  </si>
  <si>
    <t>WPI_GRD_6_PCT</t>
  </si>
  <si>
    <t>WPI_GRD_7_PCT</t>
  </si>
  <si>
    <t>WPI_GRD_8_PCT</t>
  </si>
  <si>
    <t>WPI_GRD_9_PCT</t>
  </si>
  <si>
    <t>WPI_GRD_10_PCT</t>
  </si>
  <si>
    <t>WPI_GRD_11_PCT</t>
  </si>
  <si>
    <t>WPI_GRD_12_PCT</t>
  </si>
  <si>
    <t>WPI_GRD_SP_PCT</t>
  </si>
  <si>
    <t>WPI_SPOP_LEP_PCT</t>
  </si>
  <si>
    <t>WPI_SPOP_FLNE_PCT</t>
  </si>
  <si>
    <t>WPI_SPOP_ECODIS_PCT</t>
  </si>
  <si>
    <t>WPI_SPOP_SPED_PCT</t>
  </si>
  <si>
    <t>WPI_SPOP_HN_PCT</t>
  </si>
  <si>
    <t>WPI_SEQUENCE</t>
  </si>
  <si>
    <t>2019</t>
  </si>
  <si>
    <t>Dudley Street Neighborhood Charter School (District)</t>
  </si>
  <si>
    <t>12</t>
  </si>
  <si>
    <t>04070000</t>
  </si>
  <si>
    <t>Alma del Mar Charter School (District)</t>
  </si>
  <si>
    <t>04090000</t>
  </si>
  <si>
    <t>Excel Academy Charter (District)</t>
  </si>
  <si>
    <t>04100000</t>
  </si>
  <si>
    <t>Boston Green Academy Horace Mann Charter School (District)</t>
  </si>
  <si>
    <t>04110000</t>
  </si>
  <si>
    <t>Academy Of the Pacific Rim Charter Public (District)</t>
  </si>
  <si>
    <t>04120000</t>
  </si>
  <si>
    <t>Four Rivers Charter Public (District)</t>
  </si>
  <si>
    <t>04130000</t>
  </si>
  <si>
    <t>Berkshire Arts and Technology Charter Public (District)</t>
  </si>
  <si>
    <t>04140000</t>
  </si>
  <si>
    <t>Boston Preparatory Charter Public (District)</t>
  </si>
  <si>
    <t>04160000</t>
  </si>
  <si>
    <t>Bridge Boston Charter School (District)</t>
  </si>
  <si>
    <t>04170000</t>
  </si>
  <si>
    <t>Christa McAuliffe Charter Public (District)</t>
  </si>
  <si>
    <t>04180000</t>
  </si>
  <si>
    <t>Helen Y. Davis Leadership Academy Charter Public (District)</t>
  </si>
  <si>
    <t>04190000</t>
  </si>
  <si>
    <t>Benjamin Banneker Charter Public (District)</t>
  </si>
  <si>
    <t>04200000</t>
  </si>
  <si>
    <t>Boston Day and Evening Academy Charter (District)</t>
  </si>
  <si>
    <t>04240000</t>
  </si>
  <si>
    <t>Community Day Charter Public School - Gateway (District)</t>
  </si>
  <si>
    <t>04260000</t>
  </si>
  <si>
    <t>Barnstable Community Horace Mann Charter Public (District)</t>
  </si>
  <si>
    <t>04270000</t>
  </si>
  <si>
    <t>Brooke Charter School (District)</t>
  </si>
  <si>
    <t>04280000</t>
  </si>
  <si>
    <t>KIPP Academy Lynn Charter (District)</t>
  </si>
  <si>
    <t>04290000</t>
  </si>
  <si>
    <t>Advanced Math and Science Academy Charter (District)</t>
  </si>
  <si>
    <t>04300000</t>
  </si>
  <si>
    <t>Community Day Charter Public School - R. Kingman Webster (District)</t>
  </si>
  <si>
    <t>04310000</t>
  </si>
  <si>
    <t>Cape Cod Lighthouse Charter (District)</t>
  </si>
  <si>
    <t>04320000</t>
  </si>
  <si>
    <t>Innovation Academy Charter (District)</t>
  </si>
  <si>
    <t>04350000</t>
  </si>
  <si>
    <t>Community Charter School of Cambridge (District)</t>
  </si>
  <si>
    <t>04360000</t>
  </si>
  <si>
    <t>City on a Hill Charter Public School Circuit Street (District)</t>
  </si>
  <si>
    <t>04370000</t>
  </si>
  <si>
    <t>Codman Academy Charter Public (District)</t>
  </si>
  <si>
    <t>04380000</t>
  </si>
  <si>
    <t>Conservatory Lab Charter (District)</t>
  </si>
  <si>
    <t>04390000</t>
  </si>
  <si>
    <t>Community Day Charter Public School - Prospect (District)</t>
  </si>
  <si>
    <t>04400000</t>
  </si>
  <si>
    <t>Sabis International Charter (District)</t>
  </si>
  <si>
    <t>04410000</t>
  </si>
  <si>
    <t>Neighborhood House Charter (District)</t>
  </si>
  <si>
    <t>04440000</t>
  </si>
  <si>
    <t>Abby Kelley Foster Charter Public (District)</t>
  </si>
  <si>
    <t>04450000</t>
  </si>
  <si>
    <t>Foxborough Regional Charter (District)</t>
  </si>
  <si>
    <t>04460000</t>
  </si>
  <si>
    <t>Benjamin Franklin Classical Charter Public (District)</t>
  </si>
  <si>
    <t>04470000</t>
  </si>
  <si>
    <t>Boston Collegiate Charter (District)</t>
  </si>
  <si>
    <t>04490000</t>
  </si>
  <si>
    <t>Hilltown Cooperative Charter Public (District)</t>
  </si>
  <si>
    <t>04500000</t>
  </si>
  <si>
    <t>Edward M. Kennedy Academy for Health Careers (Horace Mann Charter) (District)</t>
  </si>
  <si>
    <t>04520000</t>
  </si>
  <si>
    <t>Holyoke Community Charter (District)</t>
  </si>
  <si>
    <t>04530000</t>
  </si>
  <si>
    <t>Lawrence Family Development Charter (District)</t>
  </si>
  <si>
    <t>04540000</t>
  </si>
  <si>
    <t>Hill View Montessori Charter Public (District)</t>
  </si>
  <si>
    <t>04550000</t>
  </si>
  <si>
    <t>Lowell Community Charter Public (District)</t>
  </si>
  <si>
    <t>04560000</t>
  </si>
  <si>
    <t>Lowell Middlesex Academy Charter (District)</t>
  </si>
  <si>
    <t>04580000</t>
  </si>
  <si>
    <t>KIPP Academy Boston Charter School (District)</t>
  </si>
  <si>
    <t>04630000</t>
  </si>
  <si>
    <t>Marblehead Community Charter Public (District)</t>
  </si>
  <si>
    <t>04640000</t>
  </si>
  <si>
    <t>Martha's Vineyard Charter (District)</t>
  </si>
  <si>
    <t>04660000</t>
  </si>
  <si>
    <t>MATCH Charter Public School (District)</t>
  </si>
  <si>
    <t>04690000</t>
  </si>
  <si>
    <t>Mystic Valley Regional Charter (District)</t>
  </si>
  <si>
    <t>04700000</t>
  </si>
  <si>
    <t>Sizer School: A North Central Charter Essential (District)</t>
  </si>
  <si>
    <t>04740000</t>
  </si>
  <si>
    <t>Francis W. Parker Charter Essential (District)</t>
  </si>
  <si>
    <t>04780000</t>
  </si>
  <si>
    <t>Pioneer Valley Performing Arts Charter Public (District)</t>
  </si>
  <si>
    <t>04790000</t>
  </si>
  <si>
    <t>UP Academy Charter School of Boston (District)</t>
  </si>
  <si>
    <t>04800000</t>
  </si>
  <si>
    <t>Boston Renaissance Charter Public (District)</t>
  </si>
  <si>
    <t>04810000</t>
  </si>
  <si>
    <t>River Valley Charter (District)</t>
  </si>
  <si>
    <t>04820000</t>
  </si>
  <si>
    <t>Rising Tide Charter Public (District)</t>
  </si>
  <si>
    <t>04830000</t>
  </si>
  <si>
    <t>Roxbury Preparatory Charter (District)</t>
  </si>
  <si>
    <t>04840000</t>
  </si>
  <si>
    <t>Salem Academy Charter (District)</t>
  </si>
  <si>
    <t>04850000</t>
  </si>
  <si>
    <t>Seven Hills Charter Public (District)</t>
  </si>
  <si>
    <t>04860000</t>
  </si>
  <si>
    <t>Prospect Hill Academy Charter (District)</t>
  </si>
  <si>
    <t>04870000</t>
  </si>
  <si>
    <t>South Shore Charter Public (District)</t>
  </si>
  <si>
    <t>04880000</t>
  </si>
  <si>
    <t>Sturgis Charter Public (District)</t>
  </si>
  <si>
    <t>04890000</t>
  </si>
  <si>
    <t>Atlantis Charter (District)</t>
  </si>
  <si>
    <t>04910000</t>
  </si>
  <si>
    <t>Martin Luther King Jr. Charter School of Excellence (District)</t>
  </si>
  <si>
    <t>04920000</t>
  </si>
  <si>
    <t>Phoenix Charter Academy (District)</t>
  </si>
  <si>
    <t>04930000</t>
  </si>
  <si>
    <t>Pioneer Charter School of Science (District)</t>
  </si>
  <si>
    <t>04940000</t>
  </si>
  <si>
    <t>Global Learning Charter Public (District)</t>
  </si>
  <si>
    <t>04960000</t>
  </si>
  <si>
    <t>Pioneer Valley Chinese Immersion Charter (District)</t>
  </si>
  <si>
    <t>04970000</t>
  </si>
  <si>
    <t>Veritas Preparatory Charter School (District)</t>
  </si>
  <si>
    <t>04980000</t>
  </si>
  <si>
    <t>Hampden Charter School of Science East (District)</t>
  </si>
  <si>
    <t>04990000</t>
  </si>
  <si>
    <t>Paulo Freire Social Justice Charter School (District)</t>
  </si>
  <si>
    <t>35010000</t>
  </si>
  <si>
    <t>Baystate Academy Charter Public School (District)</t>
  </si>
  <si>
    <t>35020000</t>
  </si>
  <si>
    <t>Collegiate Charter School of Lowell (District)</t>
  </si>
  <si>
    <t>35030000</t>
  </si>
  <si>
    <t>City on a Hill Charter Public School Dudley Square (District)</t>
  </si>
  <si>
    <t>35040000</t>
  </si>
  <si>
    <t>UP Academy Charter School of Dorchester (District)</t>
  </si>
  <si>
    <t>35050000</t>
  </si>
  <si>
    <t>Pioneer Charter School of Science II (PCSS-II) (District)</t>
  </si>
  <si>
    <t>35060000</t>
  </si>
  <si>
    <t>City on a Hill Charter Public School New Bedford (District)</t>
  </si>
  <si>
    <t>35070000</t>
  </si>
  <si>
    <t>Phoenix Academy Public Charter High School Springfield (District)</t>
  </si>
  <si>
    <t>35080000</t>
  </si>
  <si>
    <t>Argosy Collegiate Charter School (District)</t>
  </si>
  <si>
    <t>35090000</t>
  </si>
  <si>
    <t>Springfield Preparatory Charter School (District)</t>
  </si>
  <si>
    <t>35100000</t>
  </si>
  <si>
    <t>Bentley Academy Charter School (District)</t>
  </si>
  <si>
    <t>35110000</t>
  </si>
  <si>
    <t>New Heights Charter School of Brockton (District)</t>
  </si>
  <si>
    <t>35130000</t>
  </si>
  <si>
    <t>Libertas Academy Charter School (District)</t>
  </si>
  <si>
    <t>35140000</t>
  </si>
  <si>
    <t>Old Sturbridge Academy Charter Public School (District)</t>
  </si>
  <si>
    <t>35150000</t>
  </si>
  <si>
    <t>Hampden Charter School of Science West (District)</t>
  </si>
  <si>
    <t>35160000</t>
  </si>
  <si>
    <t>Map Academy Charter School (District)</t>
  </si>
  <si>
    <t>35170000</t>
  </si>
  <si>
    <t>Phoenix Academy Public Charter High School Lawrence (District)</t>
  </si>
  <si>
    <t>35180000</t>
  </si>
  <si>
    <t>State:</t>
  </si>
  <si>
    <t>Race</t>
  </si>
  <si>
    <t>% of State</t>
  </si>
  <si>
    <t>% of state</t>
  </si>
  <si>
    <t>Female</t>
  </si>
  <si>
    <t>Male</t>
  </si>
  <si>
    <t>Non-Binary</t>
  </si>
  <si>
    <t>AA</t>
  </si>
  <si>
    <t>Asian</t>
  </si>
  <si>
    <t>Hisp</t>
  </si>
  <si>
    <t>Multi race</t>
  </si>
  <si>
    <t>Native American</t>
  </si>
  <si>
    <t>Native HI Pacific Isl</t>
  </si>
  <si>
    <t>White</t>
  </si>
  <si>
    <t>ELL</t>
  </si>
  <si>
    <t>FLNE</t>
  </si>
  <si>
    <t>Eco dis</t>
  </si>
  <si>
    <t>SPED</t>
  </si>
  <si>
    <t>High Needs</t>
  </si>
  <si>
    <t>African American</t>
  </si>
  <si>
    <t>Hispanic</t>
  </si>
  <si>
    <t>Native Hawaiian, Pacific Islander</t>
  </si>
  <si>
    <t>Multi-Race, Non-Hispanic</t>
  </si>
  <si>
    <t>State</t>
  </si>
  <si>
    <t>Total</t>
  </si>
  <si>
    <t>First Language not English</t>
  </si>
  <si>
    <t>English Language Learner</t>
  </si>
  <si>
    <t>Students With Disabilities</t>
  </si>
  <si>
    <t>Economically Disadvantaged</t>
  </si>
  <si>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</si>
  <si>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</si>
  <si>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</si>
  <si>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</si>
  <si>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</si>
  <si>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</si>
  <si>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Baystate Academy Charter Public School</t>
  </si>
  <si>
    <t>Benjamin Banneker Charter Public School</t>
  </si>
  <si>
    <t>Benjamin Franklin Classical Charter Public School</t>
  </si>
  <si>
    <t>Bentley Academy Charter School</t>
  </si>
  <si>
    <t>Berkshire Arts and Technology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</si>
  <si>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</si>
  <si>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</si>
  <si>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</si>
  <si>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</si>
  <si>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</si>
  <si>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</si>
  <si>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Brooke Charter School</t>
  </si>
  <si>
    <t>Cape Cod Lighthouse Charter School</t>
  </si>
  <si>
    <t>Christa McAuliffe Charter Public School</t>
  </si>
  <si>
    <t>City on a Hill Charter Public School Circuit Street</t>
  </si>
  <si>
    <t>City on a Hill Charter Public School Dudley Square</t>
  </si>
  <si>
    <t>City on a Hill Charter Public School New Bedford</t>
  </si>
  <si>
    <t>Codman Academy Charter Public School</t>
  </si>
  <si>
    <t>Collegiate Charter School of Lowell</t>
  </si>
  <si>
    <t>Community Charter School of Cambridge</t>
  </si>
  <si>
    <t>Community Day Charter Public School - Gateway</t>
  </si>
  <si>
    <t>Community Day Charter Public School - Prospect</t>
  </si>
  <si>
    <t>Community Day Charter Public School - R. Kingman Webster</t>
  </si>
  <si>
    <t>Conservatory Lab Charter School</t>
  </si>
  <si>
    <t>Dudley Street Neighborhood Charter School</t>
  </si>
  <si>
    <t>Edward M. Kennedy Academy for Health Careers (Horace Mann Charter School)</t>
  </si>
  <si>
    <t>Excel Academy Charter School</t>
  </si>
  <si>
    <t>Four Rivers Charter Public School</t>
  </si>
  <si>
    <t>Foxborough Regional Charter School</t>
  </si>
  <si>
    <t>Francis W. Parker Charter Essential School</t>
  </si>
  <si>
    <t>Global Learning Charter Public School</t>
  </si>
  <si>
    <t>Hampden Charter School of Science East</t>
  </si>
  <si>
    <t>Hampden Charter School of Science West</t>
  </si>
  <si>
    <t>Helen Y. Davis Leadership Academy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</si>
  <si>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</si>
  <si>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</si>
  <si>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</si>
  <si>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</si>
  <si>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</si>
  <si>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</si>
  <si>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</si>
  <si>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Libertas Academy Charter School</t>
  </si>
  <si>
    <t>Lowell Community Charter Public School</t>
  </si>
  <si>
    <t>Lowell Middlesex Academy Charter School</t>
  </si>
  <si>
    <t>Map Academy Charter School</t>
  </si>
  <si>
    <t>Marblehead Community Charter Public School</t>
  </si>
  <si>
    <t>Martha's Vineyard Charter School</t>
  </si>
  <si>
    <t>Martin Luther King Jr. Charter School of Excellence</t>
  </si>
  <si>
    <t>MATCH Charter Public School</t>
  </si>
  <si>
    <t>Mystic Valley Regional Charter School</t>
  </si>
  <si>
    <t>Neighborhood House Charter School</t>
  </si>
  <si>
    <t>New Heights Charter School of Brockton</t>
  </si>
  <si>
    <t>Old Sturbridge Academy Charter Public School</t>
  </si>
  <si>
    <t>Paulo Freire Social Justice Charter School</t>
  </si>
  <si>
    <t>Phoenix Academy Public Charter High School Lawrence</t>
  </si>
  <si>
    <t>Phoenix Academy Public Charter High School Springfield</t>
  </si>
  <si>
    <t>Phoenix Charter Academy</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</si>
  <si>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</si>
  <si>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</si>
  <si>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</si>
  <si>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</si>
  <si>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</si>
  <si>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</si>
  <si>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</si>
  <si>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</si>
  <si>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</si>
  <si>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</si>
  <si>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School</t>
  </si>
  <si>
    <t>Sizer School: A North Central Charter Essential School</t>
  </si>
  <si>
    <t>South Shore Charter Public School</t>
  </si>
  <si>
    <t>Springfield Preparatory Charter School</t>
  </si>
  <si>
    <t>Sturgis Charter Public School</t>
  </si>
  <si>
    <t>UP Academy Charter School of Boston</t>
  </si>
  <si>
    <t>UP Academy Charter School of Dorchester</t>
  </si>
  <si>
    <t>Veritas Preparatory Charter School</t>
  </si>
  <si>
    <t>Enrollment by Gender (2019-20)</t>
  </si>
  <si>
    <t>% Charter</t>
  </si>
  <si>
    <t>The Commonwealth of Massachusetts Department of Elementary and Secondary Education
Massachusetts Charter Schools Fact Sheet</t>
  </si>
  <si>
    <r>
      <t xml:space="preserve">Massachusetts Charter School: </t>
    </r>
    <r>
      <rPr>
        <sz val="12"/>
        <rFont val="Tahoma"/>
        <family val="2"/>
      </rPr>
      <t>A charter school is a public school that is managed by a board of trustees and operates independently of any school committee under a five-year charter granted by the Board of Elementary and Secondary Education. It has the freedom to organize around a core mission, curriculum, theme, and/or teaching method and to control its own budget and hire (and fire) teachers and staff. In return for this freedom, a charter school must attract students and produce positive results within five years or its charter will not be renewed. The first Massachusetts charter schools opened in 1995.</t>
    </r>
  </si>
  <si>
    <r>
      <rPr>
        <b/>
        <sz val="12"/>
        <rFont val="Tahoma"/>
        <family val="2"/>
      </rPr>
      <t>Charter School Types:</t>
    </r>
    <r>
      <rPr>
        <sz val="12"/>
        <rFont val="Tahoma"/>
        <family val="2"/>
      </rPr>
      <t xml:space="preserve"> There are two types of charter schools: </t>
    </r>
    <r>
      <rPr>
        <i/>
        <sz val="12"/>
        <rFont val="Tahoma"/>
        <family val="2"/>
      </rPr>
      <t>Commonwealth (C)</t>
    </r>
    <r>
      <rPr>
        <sz val="12"/>
        <rFont val="Tahoma"/>
        <family val="2"/>
      </rPr>
      <t xml:space="preserve"> and </t>
    </r>
    <r>
      <rPr>
        <i/>
        <sz val="12"/>
        <rFont val="Tahoma"/>
        <family val="2"/>
      </rPr>
      <t>Horace Mann (HM)</t>
    </r>
    <r>
      <rPr>
        <sz val="12"/>
        <rFont val="Tahoma"/>
        <family val="2"/>
      </rPr>
      <t>. Further, there are three types of  Horace Mann charter schools each with a particular set of requirements for collective bargaining unit involvement. A Horace Mann 'I' must have its charter application approved by the local school committee and the local teacher's union in addition to the Board of Elementary and Secondary Education while a Horace Mann 'II' is a conversion school approved by a majority of its faculty. Horace Mann 'III' charter school can be chartered without the approval of the local collective bargaining unit. All Horace Mann charter schools must operate under a Memorandum of Understanding with the district in which the school is located.</t>
    </r>
  </si>
  <si>
    <t>2024-2025 Operating Status</t>
  </si>
  <si>
    <t>#</t>
  </si>
  <si>
    <t>School Type</t>
  </si>
  <si>
    <t>Student Demographics 2023-2024</t>
  </si>
  <si>
    <t xml:space="preserve">Charter </t>
  </si>
  <si>
    <t xml:space="preserve">State </t>
  </si>
  <si>
    <t>School Year</t>
  </si>
  <si>
    <t>Operating Schools</t>
  </si>
  <si>
    <t>Total Enrollment as of Oct 1</t>
  </si>
  <si>
    <t>Initial Waitlist - total records</t>
  </si>
  <si>
    <t>Operating Commonwealth charter schools in 2024-2025:</t>
  </si>
  <si>
    <t>Elementary</t>
  </si>
  <si>
    <t>First Language Not English</t>
  </si>
  <si>
    <t>1995-1996</t>
  </si>
  <si>
    <t>Not Available</t>
  </si>
  <si>
    <t xml:space="preserve">Operating Horace Mann I charter schools in 2024-2025: </t>
  </si>
  <si>
    <t>Elementary-Middle</t>
  </si>
  <si>
    <t>1996-1997</t>
  </si>
  <si>
    <t xml:space="preserve">Operating Horace Mann II charter schools in 2024-2025: </t>
  </si>
  <si>
    <t>Middle</t>
  </si>
  <si>
    <t>Special Education</t>
  </si>
  <si>
    <t>1997-1998</t>
  </si>
  <si>
    <t xml:space="preserve">Operating Horace Mann III charter schools in 2024-2025: </t>
  </si>
  <si>
    <t>Middle-High</t>
  </si>
  <si>
    <t>Low Income</t>
  </si>
  <si>
    <t>1998-1999</t>
  </si>
  <si>
    <t>Total currently operating charter schools:</t>
  </si>
  <si>
    <t>High</t>
  </si>
  <si>
    <t>1999-2000</t>
  </si>
  <si>
    <t>Charters approved but not yet open:</t>
  </si>
  <si>
    <t>K-12</t>
  </si>
  <si>
    <t>African-American</t>
  </si>
  <si>
    <t>2000-2001</t>
  </si>
  <si>
    <t xml:space="preserve">Total active charters: </t>
  </si>
  <si>
    <t>Operating Total</t>
  </si>
  <si>
    <t>2001-2002</t>
  </si>
  <si>
    <t>Charters granted but closed or never opened since 1994:</t>
  </si>
  <si>
    <t>2002-2003</t>
  </si>
  <si>
    <t xml:space="preserve">Total charters granted since 1994: </t>
  </si>
  <si>
    <t>Location Type</t>
  </si>
  <si>
    <t>2003-2004</t>
  </si>
  <si>
    <t>Boston</t>
  </si>
  <si>
    <t>Native-American</t>
  </si>
  <si>
    <t>2004-2005</t>
  </si>
  <si>
    <t>Historical Accountability Status</t>
  </si>
  <si>
    <t>Urban-not-Boston</t>
  </si>
  <si>
    <t>2005-2006</t>
  </si>
  <si>
    <t>Closed: Pre-Opening Surrender</t>
  </si>
  <si>
    <t>Suburb</t>
  </si>
  <si>
    <t>2006-2007</t>
  </si>
  <si>
    <t>Closed: Post-Opening Surrender</t>
  </si>
  <si>
    <t>Rural</t>
  </si>
  <si>
    <t>2007-2008</t>
  </si>
  <si>
    <t>Closed: Revocation</t>
  </si>
  <si>
    <t>Males</t>
  </si>
  <si>
    <t xml:space="preserve">2008-2009 </t>
  </si>
  <si>
    <t>Closed: Non-renewal</t>
  </si>
  <si>
    <t>Females</t>
  </si>
  <si>
    <t xml:space="preserve">2009-2010 </t>
  </si>
  <si>
    <t>Charter Returned due to merger</t>
  </si>
  <si>
    <t>School Size at Maximum</t>
  </si>
  <si>
    <t>2010-2011</t>
  </si>
  <si>
    <t>Operating or Planning: Less than 5-years old</t>
  </si>
  <si>
    <t>Less than 100:</t>
  </si>
  <si>
    <t>2011-2012</t>
  </si>
  <si>
    <t>Operating for at least 5 years, one renewal</t>
  </si>
  <si>
    <t>100-300:</t>
  </si>
  <si>
    <t>Educational Management</t>
  </si>
  <si>
    <t>2012-2013</t>
  </si>
  <si>
    <t>Operating for at least 10 years, two renewals</t>
  </si>
  <si>
    <t>301-500:</t>
  </si>
  <si>
    <t>Operating with management organization</t>
  </si>
  <si>
    <t>Initial Waitlist - # of unique students</t>
  </si>
  <si>
    <t>Operating for at least 15 years, three renewals</t>
  </si>
  <si>
    <t>501-1000:</t>
  </si>
  <si>
    <t>Formerly operating with management organization</t>
  </si>
  <si>
    <t>Operating for at least 20 years, four renewals</t>
  </si>
  <si>
    <t>More than 1000:</t>
  </si>
  <si>
    <t>2013-2014</t>
  </si>
  <si>
    <t xml:space="preserve">Total Charters Granted Since 1994: </t>
  </si>
  <si>
    <t>Charters Count toward Numeric Cap</t>
  </si>
  <si>
    <t>2014-2015</t>
  </si>
  <si>
    <t>Commonwealth (Cap=72)</t>
  </si>
  <si>
    <t>2015-2016</t>
  </si>
  <si>
    <t>Summary Statistics</t>
  </si>
  <si>
    <t>Regional</t>
  </si>
  <si>
    <t>HM I (Cap=48 including 14 HMIII)</t>
  </si>
  <si>
    <t>2016-2017</t>
  </si>
  <si>
    <t>Maximum enrollment allowed by currently authorized charters</t>
  </si>
  <si>
    <t>Yes</t>
  </si>
  <si>
    <t>Horace Mann III (Cap=14)</t>
  </si>
  <si>
    <t>2017-2018</t>
  </si>
  <si>
    <t># of students attending charter schools in 2023-2024 on October 1, 2023</t>
  </si>
  <si>
    <t>No</t>
  </si>
  <si>
    <t>2018-2019</t>
  </si>
  <si>
    <t># of unique students on charter school wait lists as of October 1, 2023</t>
  </si>
  <si>
    <t>2019-2020</t>
  </si>
  <si>
    <t>% of 2023-2024 PK-12 public school population enrolled in charter schools</t>
  </si>
  <si>
    <t>2020-2021</t>
  </si>
  <si>
    <t># of final charter applications received since 1994</t>
  </si>
  <si>
    <t>2021-2022</t>
  </si>
  <si>
    <t>2022-2023</t>
  </si>
  <si>
    <t>2023-2024</t>
  </si>
  <si>
    <t>2024-2025*</t>
  </si>
  <si>
    <t>Updated Sept 2024</t>
  </si>
  <si>
    <t>vlookup</t>
  </si>
  <si>
    <t>9</t>
  </si>
  <si>
    <t>19</t>
  </si>
  <si>
    <t>LEA</t>
  </si>
  <si>
    <t>Charter School</t>
  </si>
  <si>
    <t>Type</t>
  </si>
  <si>
    <t>Acct. Cohort</t>
  </si>
  <si>
    <t>Acct. Liaison</t>
  </si>
  <si>
    <t>Location</t>
  </si>
  <si>
    <t>Charter Status 
September 2024</t>
  </si>
  <si>
    <t>Charter Granted</t>
  </si>
  <si>
    <t>Counts Toward Numeric Cap</t>
  </si>
  <si>
    <t>Year Opened (Fall)</t>
  </si>
  <si>
    <t>FY25 Year of Operation</t>
  </si>
  <si>
    <t>1st Charter Renewal</t>
  </si>
  <si>
    <t>2nd Charter Renewal</t>
  </si>
  <si>
    <t>3rd Charter Renewal</t>
  </si>
  <si>
    <t>4th Charter Renewal</t>
  </si>
  <si>
    <t>5th Charter Renewal</t>
  </si>
  <si>
    <t>Last Charter Renewal</t>
  </si>
  <si>
    <t>Charter Expires</t>
  </si>
  <si>
    <t>CMO/EMO</t>
  </si>
  <si>
    <t>Max Grade Span</t>
  </si>
  <si>
    <t>Max. Enroll #</t>
  </si>
  <si>
    <t>Notes</t>
  </si>
  <si>
    <t>Comments</t>
  </si>
  <si>
    <t>Vendor Code</t>
  </si>
  <si>
    <t>Max Enroll Reference #1</t>
  </si>
  <si>
    <t>Max Enroll Reference #2</t>
  </si>
  <si>
    <t>Max Grade Span Reference #1</t>
  </si>
  <si>
    <t>Max Grade Span Reference #2</t>
  </si>
  <si>
    <t>Max Notes (*5th year #'s in bold)</t>
  </si>
  <si>
    <t>Operating Status</t>
  </si>
  <si>
    <t>TypeOperating</t>
  </si>
  <si>
    <t>RegionalOperating</t>
  </si>
  <si>
    <t>EMOOperating</t>
  </si>
  <si>
    <t>Max. Enroll #Operating</t>
  </si>
  <si>
    <t>Location TypeOperating</t>
  </si>
  <si>
    <t>School TypeOperating</t>
  </si>
  <si>
    <t>Max if Operating</t>
  </si>
  <si>
    <t>C</t>
  </si>
  <si>
    <t>Worcester</t>
  </si>
  <si>
    <t>No Status</t>
  </si>
  <si>
    <t>Former</t>
  </si>
  <si>
    <t>Urban</t>
  </si>
  <si>
    <t>K12</t>
  </si>
  <si>
    <t>VC6000186162</t>
  </si>
  <si>
    <t>BOE minutes 10/30/07 Renewal; BOE minutes 4/25/06 max enrollment increase amendment</t>
  </si>
  <si>
    <t>charter app, page 13; BOE Minutes 2/25/03 pg.10 charter renewal</t>
  </si>
  <si>
    <t>BOE minutes 10/30/07 Renewal</t>
  </si>
  <si>
    <t>Academy of the Pacific Rim Charter Public School</t>
  </si>
  <si>
    <t>05-12</t>
  </si>
  <si>
    <t>MSHS</t>
  </si>
  <si>
    <t>500 to 545 (45 seats 2/2013 BESE)</t>
  </si>
  <si>
    <t>VC6000181650</t>
  </si>
  <si>
    <t>BOE minutes 2/27/07 renewal; BOE minutes 11/29/05 p. XXX Amendment approval</t>
  </si>
  <si>
    <t>charter application p. 8; BOE Minutes 2/26/02 p.29 makes no mention of enrollment max in charter renewal; BESE mtg. 11/17/09 - increase enrollment from 475 to 500</t>
  </si>
  <si>
    <t>charter application p. 8</t>
  </si>
  <si>
    <t>Marlborough</t>
  </si>
  <si>
    <t>06-12</t>
  </si>
  <si>
    <t xml:space="preserve">Conditions: BESE Minutes Jan 2015
</t>
  </si>
  <si>
    <t>VC6000306988</t>
  </si>
  <si>
    <t>BOE Minutes  2/24/04 pg. 11 charter approved</t>
  </si>
  <si>
    <t>BESE approval 2/23/10</t>
  </si>
  <si>
    <t>*</t>
  </si>
  <si>
    <t>New Bedford</t>
  </si>
  <si>
    <t>K-08</t>
  </si>
  <si>
    <t>ESMS</t>
  </si>
  <si>
    <t>VC0000546618</t>
  </si>
  <si>
    <t>BESE Minutes 2/28/11</t>
  </si>
  <si>
    <t>Fall River</t>
  </si>
  <si>
    <t>Conditions</t>
  </si>
  <si>
    <t>VC0000723940</t>
  </si>
  <si>
    <t>VC6000181845</t>
  </si>
  <si>
    <t>BOE Minutes 2/14/05 p. 6-7</t>
  </si>
  <si>
    <t>BOE Minutes 2/23/2000 p.39 makes no mention of enrollment max in charter renewal; charter renewal application p.25</t>
  </si>
  <si>
    <t>charter application p. 40</t>
  </si>
  <si>
    <t>Springfield</t>
  </si>
  <si>
    <t>VC0000607947</t>
  </si>
  <si>
    <t>BESE minutes 2/12</t>
  </si>
  <si>
    <t>Cambridge</t>
  </si>
  <si>
    <t>PK-06</t>
  </si>
  <si>
    <t>Per BOE 1/24/06; restricted to 325 for FY07 until it meets renewal conditions.</t>
  </si>
  <si>
    <t>VC6000182073</t>
  </si>
  <si>
    <t>BESE Minutes 2/24/09 pg.13 decrease enrollment to 325;BOE minutes 01/24/06, p.4</t>
  </si>
  <si>
    <t>BOE Minutes 2/27/01 p.25 makes no mention of enrollment max in charter renewal; 3/26/1999 amend letter - E. Kirby</t>
  </si>
  <si>
    <t>BOE minutes 01/24/06, p.4</t>
  </si>
  <si>
    <t>charter application p. 16 says max enrollment of 1340</t>
  </si>
  <si>
    <t>Franklin</t>
  </si>
  <si>
    <t>Increase to 900 beginning FY16</t>
  </si>
  <si>
    <t>VC6000181823</t>
  </si>
  <si>
    <t>charter renewal app pg. 24 states 9 grades of 2 classes of 20-25 students each (9*2*25=450)</t>
  </si>
  <si>
    <t>BOE Minutes 4/27991 p.19 makes no mention of enrollment max in charter renewal</t>
  </si>
  <si>
    <t>charter renewal app pg. 24</t>
  </si>
  <si>
    <t>Adams</t>
  </si>
  <si>
    <t>2014 Early Renewal by one year.</t>
  </si>
  <si>
    <t>VC6000246485</t>
  </si>
  <si>
    <t>BESE Minutes 1/27/09 pg.5-6 charter renewed; BOE Minutes 2/25/03 pg.8 charter granted</t>
  </si>
  <si>
    <t>BESE Minutes 1/27/09 pg.5-6 charter renewed;BOE Minutes 2/25/03 pg.8 charter granted</t>
  </si>
  <si>
    <t>Formerly South Boston Harbor Academy; will not add second 05-08 campus until FY08</t>
  </si>
  <si>
    <t>VC6000185891</t>
  </si>
  <si>
    <t>BOE minutes 01/22/08 renewal vote; BOE minutes 11/29/05 p. XXX Amendment approval</t>
  </si>
  <si>
    <t>BOE Minutes 01/28/03 p. 5 charter renewal</t>
  </si>
  <si>
    <t>BOE minutes 01/22/08 renewal vote; BOE Minutes 01/28/03 p. 5 charter renewal</t>
  </si>
  <si>
    <t>HMI</t>
  </si>
  <si>
    <t>NA</t>
  </si>
  <si>
    <t>09-12</t>
  </si>
  <si>
    <t>HS</t>
  </si>
  <si>
    <t>Ungrade ages 16-23</t>
  </si>
  <si>
    <t>VC6000197778</t>
  </si>
  <si>
    <t>BOE minutes 01/22/08 renewal vote; BOE Minutes 06/22/04 p. 5 charter amendment to add day program and increase enrollment from 205-405;and 6/15/04 Commissioner's rec. in file</t>
  </si>
  <si>
    <t>BOE Minutes 01/28/03 p. 6 charter renewal</t>
  </si>
  <si>
    <t>HMIII</t>
  </si>
  <si>
    <t>Per BESE Oct 2014</t>
  </si>
  <si>
    <t>VC0000551592</t>
  </si>
  <si>
    <t>NoOperating</t>
  </si>
  <si>
    <t>VC6000237205</t>
  </si>
  <si>
    <t>BESE Minutes 2/24/09 pg.10 charter renewed; BOE Minutes 10/25/05 p.8-9 Amendment approval (details in Board Memo dated 10/25/05)</t>
  </si>
  <si>
    <t>BOE Minutes 2/25/03 pg.8 charter granted; BESE mtg 11/17/09 increase from 350 to 400</t>
  </si>
  <si>
    <t>BESE Minutes 2/24/09 pg.10 charter renewed; BOE Minutes for 02/26/08</t>
  </si>
  <si>
    <t>BOE Minutes 2/25/03 pg.8 charter granted</t>
  </si>
  <si>
    <t>2014 (revision) BESE Minutes: Jan 2015 (revision) BESE</t>
  </si>
  <si>
    <t>VC6000182082</t>
  </si>
  <si>
    <t>BOE Minutes 02/27/07 Additional Conditions</t>
  </si>
  <si>
    <t>BOE Minutes 09/26/06 Amendment; BOE Minutes 2/15/05 p. 8; BOE Minutes 12/21/1999 p. 23 charter renewal makes no mention of enro. max in ; charter renewal application p. 24</t>
  </si>
  <si>
    <t>BOE Minutes 2/15/05 p. 8; charter application p. 10 plans for K-12</t>
  </si>
  <si>
    <t>charter renewal application p. 24 indications K-8</t>
  </si>
  <si>
    <t>PK-8</t>
  </si>
  <si>
    <t>VC0000546498</t>
  </si>
  <si>
    <t>SY 2011-12 max enroll is 72 per MDC</t>
  </si>
  <si>
    <t xml:space="preserve">Brooke Charter School </t>
  </si>
  <si>
    <t>Merge 3 schools. Increase enrolll to 2221, add 9-12 Feb 2016 BESE. 475 to 510 (35 seats 2/2013 BESE)</t>
  </si>
  <si>
    <t>VC6000189753</t>
  </si>
  <si>
    <t>BOE minutes 2/27/07 renewal; BOE minutes 10/24/06 pp. 10-11</t>
  </si>
  <si>
    <t>BOE minutes 02/27/01 pg.22 charter granted; BESE mtg. 11/17/09 - increase enrollment from 450-475</t>
  </si>
  <si>
    <t>BOE minutes 2/27/07 renewal; BOE Minutes 10/25/05 p.8-9 Amendment approval (details in Board Memo dated 10/25/05)</t>
  </si>
  <si>
    <t>BOE minutes 02/27/01 pg.22 charter granted</t>
  </si>
  <si>
    <t>Harwich</t>
  </si>
  <si>
    <t>06-08</t>
  </si>
  <si>
    <t>MS</t>
  </si>
  <si>
    <t>Condition related to reducing max enrollment and grade span.</t>
  </si>
  <si>
    <t>VC6000190146</t>
  </si>
  <si>
    <t>BOE Minutes 03/29/05 p.4</t>
  </si>
  <si>
    <t>BOE 9/28/99 Charter Renewal No online Minutes; amend approval 11/5/02 KM letter</t>
  </si>
  <si>
    <t>amend approval  11/5/02 KM letter</t>
  </si>
  <si>
    <t>Christa McAuliffe Charter School</t>
  </si>
  <si>
    <t>Framingham</t>
  </si>
  <si>
    <t>Formerly Framingham Community CS</t>
  </si>
  <si>
    <t>VC6000189786</t>
  </si>
  <si>
    <t>BOE minutes 2/27/07 renewal; BOE minutes 02/27/01 pg.22 charter granted</t>
  </si>
  <si>
    <r>
      <t xml:space="preserve">City on a Hill Charter Public School </t>
    </r>
    <r>
      <rPr>
        <sz val="8"/>
        <rFont val="Tahoma"/>
        <family val="2"/>
      </rPr>
      <t>FY25 is final year of operations, serving grades 11-12 only.</t>
    </r>
  </si>
  <si>
    <t>Closing</t>
  </si>
  <si>
    <t xml:space="preserve">09-12 </t>
  </si>
  <si>
    <t>Formerly City on a Hill.</t>
  </si>
  <si>
    <t>VC6000179704</t>
  </si>
  <si>
    <t>BOE minutes 10/24/06 pp. 10-11</t>
  </si>
  <si>
    <t>BOE Minutes 2/15/05 p. 9; BOE Minutes 01/25/00 p.19 charter renewal makes no mention of enrollment max</t>
  </si>
  <si>
    <t>BOE Minutes 2/15/05 p. 9</t>
  </si>
  <si>
    <t>charter app</t>
  </si>
  <si>
    <t>PK-12</t>
  </si>
  <si>
    <t>200 to 345 and also added K1-08  (145 seats 2/13 BESE).</t>
  </si>
  <si>
    <t>VC6000189729</t>
  </si>
  <si>
    <t>BOE minutes 12/20/05 Renewal</t>
  </si>
  <si>
    <t>BOE minutes 02/27/01 pg.22 charter granted; BESE mtg. 11/17/09 increase enrollment from 120 to 145</t>
  </si>
  <si>
    <t>Lowell</t>
  </si>
  <si>
    <t>VC0000626033</t>
  </si>
  <si>
    <t>limited to 300 students from Cambridge</t>
  </si>
  <si>
    <t>VC6000307227</t>
  </si>
  <si>
    <t>BOE Minutes  2/24/04 pg. 10 charter approved</t>
  </si>
  <si>
    <t xml:space="preserve">Community Day Charter Public School </t>
  </si>
  <si>
    <t>Lawrence</t>
  </si>
  <si>
    <t>PK-08</t>
  </si>
  <si>
    <t>331 to 400 (69 seats 2/2013 BESE)</t>
  </si>
  <si>
    <t>VC6000181392</t>
  </si>
  <si>
    <t>amend approval 3/7/00- SMB letter; BOE Minutes 4/27/99 p.19 makes no mention of enrollment max in charter renewal</t>
  </si>
  <si>
    <t>charter application p. 19</t>
  </si>
  <si>
    <t>154 to 169 (15 seats 2/2011 BESE) added gr 6 2/2011.  160 to 444, added grade 7 and 8 (275 seats 2/2013 BESE)</t>
  </si>
  <si>
    <t>VC6000185936</t>
  </si>
  <si>
    <t>BOE Minutes 10/25/05 p.8-9 Amendment approval (details in Board Memo dated 10/25/05)</t>
  </si>
  <si>
    <t>BESE Minutes 1/27/09 pg.6 charter renewed; charter amend 4/3/03- KM letter; BOE Minutes  2/24/04 pg. 6 charter renewal</t>
  </si>
  <si>
    <t>BESE Minutes 06/25/08 - grade span change to PK-05; BOE Minutes 10/25/05 p.8-9 Amendment approval (details in Board Memo dated 10/25/05)</t>
  </si>
  <si>
    <t>BESE Minutes 1/27/09 pg.6 charter renewed; BOE Minutes  2/24/04 pg. 6 charter renewal</t>
  </si>
  <si>
    <t xml:space="preserve">Dudley Street Neighborhood Charter School </t>
  </si>
  <si>
    <t>PK-5</t>
  </si>
  <si>
    <t>ES</t>
  </si>
  <si>
    <t>VC0000621215</t>
  </si>
  <si>
    <t>Edward M. Kennedy Academy for Health Careers:  A Horace Mann Charter Public School</t>
  </si>
  <si>
    <t>VC6000186031</t>
  </si>
  <si>
    <t>BOE minutes 01/22/08 renewal vote; BOE Minutes 2/25/2003 p.10 charter renewal</t>
  </si>
  <si>
    <t>Boston/Chelsea (5-8)
Boston (9-12)</t>
  </si>
  <si>
    <t>limited to 200 students from Boston. 300 to 448 (148 seats 2/2013 BESE) and added grades 9-12.</t>
  </si>
  <si>
    <t>Formerly 3 Excel schools merged into 1.</t>
  </si>
  <si>
    <t>VC6000244691</t>
  </si>
  <si>
    <t>BOE minutes 01/22/08 renewal vote; BOE Minutes 10/25/05 p.8-9 Amendment approval (details in Board Memo dated 10/25/05)</t>
  </si>
  <si>
    <t>BOE minutes 01/22/08 renewal vote; BOE Minutes 12/21/04 pg.6 amendment to add grade 5 granted</t>
  </si>
  <si>
    <t>Greenfield</t>
  </si>
  <si>
    <t>07-12</t>
  </si>
  <si>
    <t>212 to 220 (8 seats 2/2013 BESE)</t>
  </si>
  <si>
    <t>VC6000235268</t>
  </si>
  <si>
    <t>BESE Minutes 10/21/08 add 20 students to 212 max; BOE minutes 01/22/08 renewal vote; 4/3/03 KM letter approving charter amendment "on or about November 12, 2002" to increase max to 192 (from 180)</t>
  </si>
  <si>
    <t>BOE Minutes 2/27/02 pg.26 charter granted for 180* max enroll.</t>
  </si>
  <si>
    <t>BOE minutes 01/22/08 renewal vote; 4/3/03 KM letter approving charter amendment "on or about November 12, 2002" to increase max to 192 (from 180)</t>
  </si>
  <si>
    <t>BOE Minutes 2/27/02 pg.26 charter granted for 7-12*</t>
  </si>
  <si>
    <t>Foxborough</t>
  </si>
  <si>
    <t>VC6000186153</t>
  </si>
  <si>
    <t>charter app; BOE Minutes 2/25/03 pg.10 charter renewal</t>
  </si>
  <si>
    <t>Devens</t>
  </si>
  <si>
    <t>VC6000182144</t>
  </si>
  <si>
    <t>charter application p. 19 (states 350-400 students)</t>
  </si>
  <si>
    <t>BOE Charter renewal on 6/29/99 Minutes can't be found!!</t>
  </si>
  <si>
    <t xml:space="preserve"> Jan 2014 BESE meeting</t>
  </si>
  <si>
    <t>VC0000270629</t>
  </si>
  <si>
    <t>BESE Minutes 10/21/08 add 50 students to 500 max; BOE Minutes 2/28/06, p.5</t>
  </si>
  <si>
    <t>BOE Minutes 2/28/06, p.5</t>
  </si>
  <si>
    <r>
      <t xml:space="preserve">Hampden Charter School of Science </t>
    </r>
    <r>
      <rPr>
        <sz val="8"/>
        <rFont val="Tahoma"/>
        <family val="2"/>
      </rPr>
      <t xml:space="preserve"> FY25 consolidation of Hampden Charter School of Science East &amp; West</t>
    </r>
  </si>
  <si>
    <t>West Springfield (6-8)
Chicopee (9-12)</t>
  </si>
  <si>
    <t xml:space="preserve">VC0000401908 </t>
  </si>
  <si>
    <t>BOE minutes 2/26/08 charter granting</t>
  </si>
  <si>
    <t>Haverhill</t>
  </si>
  <si>
    <t>VC6000067658</t>
  </si>
  <si>
    <t>BESE Minutes 1/27/09 pg.7 charter renewed;BOE Minutes 9/27/07 - amendment to increase from 243 to 296</t>
  </si>
  <si>
    <t>BOE Minutes 2/25/03 pg.8-9 charter granted</t>
  </si>
  <si>
    <t>BESE Minutes 1/27/09 pg.7 charter renewed; BOE Minutes 9/27/07- amendment to add grade 8</t>
  </si>
  <si>
    <t>BOE Minutes 2/25/03 pg.8-9 charter granted for 1-7; BOE Minutes 8/26/03 pg.4 amendment approved for addition of grade K</t>
  </si>
  <si>
    <t>East Hampton</t>
  </si>
  <si>
    <t>VC6000181849</t>
  </si>
  <si>
    <t>BESE Minutes 10/21/08 add 26 students to 180 max; BOE Minutes 2/24/04 p.12 amendment approved for increased enrollment - (to 154 as documented in board pkg.; amendment letter 3/15/03 KM)</t>
  </si>
  <si>
    <t>8/14/02 letter- KM</t>
  </si>
  <si>
    <t>BOE Minutes 2/24/04 p.12 amendment approved for increased enrollment - (to 154 as documented in board pkg.; amendment letter 3/15/03 KM)</t>
  </si>
  <si>
    <t>charter amend letter 2/25/00- SMB</t>
  </si>
  <si>
    <t>Holyoke</t>
  </si>
  <si>
    <t>VC6000189756</t>
  </si>
  <si>
    <t>BOE minutes 02/27/01 pg.23 charter granted</t>
  </si>
  <si>
    <t>Tyngsborough</t>
  </si>
  <si>
    <t>VC6000182149</t>
  </si>
  <si>
    <t>Reginalization in BOE minutes for 02/26/08; BOE minutes for 01/24/06</t>
  </si>
  <si>
    <t>BOE Minutes 11/28/00 p. 29 charter renewal makes no mention of enrollment max; 4/3/03 charter amend- KM letter</t>
  </si>
  <si>
    <t>BOE minutes for 01/24/06</t>
  </si>
  <si>
    <t>charter; 4/3/03 charter amend- KM letter</t>
  </si>
  <si>
    <t>VC0000553212</t>
  </si>
  <si>
    <t>SY 2012-13 max enroll TBD by MDC</t>
  </si>
  <si>
    <t>Lynn</t>
  </si>
  <si>
    <t>750 to 850 12/2010 BESE. On conditions Feb2014 off OCt2014</t>
  </si>
  <si>
    <t>VC6000237973</t>
  </si>
  <si>
    <t>BESE Minutes 1/27/09 pg.7 charter renewed; BOE Minutes  2/24/04 pg. 9 charter granted; BESE mtg 12/15</t>
  </si>
  <si>
    <t>BOE Minutes  2/24/04 pg. 9 charter granted; BESE mtg 12/15/09</t>
  </si>
  <si>
    <t>600 to 800 BESE 12/2010</t>
  </si>
  <si>
    <t>VC6000182258</t>
  </si>
  <si>
    <t>BOE Minutes 11/23/99 p.27 makes no mention of enrollment max in charter renewal; charter renewal application p. 25; BOE Minutes 2/15/05 p. 10</t>
  </si>
  <si>
    <t>charter renewal application p. 25</t>
  </si>
  <si>
    <t>Learning First Charter Public School</t>
  </si>
  <si>
    <t>VC6000183109</t>
  </si>
  <si>
    <t>BOE Minutes 2/28/06 p.6</t>
  </si>
  <si>
    <t>BOE Minutes 2/27/01 p.25 makes no mention of enrollment max in charter renewal; 6/3/96 amend approval - S. Hamilton</t>
  </si>
  <si>
    <t>charter application p. 5</t>
  </si>
  <si>
    <t xml:space="preserve">Libertas Academy Charter School </t>
  </si>
  <si>
    <t>VC0000859004</t>
  </si>
  <si>
    <t>BESE Feb 2016</t>
  </si>
  <si>
    <t>Operating</t>
  </si>
  <si>
    <t>K-8 to K-6 in 2011 and from 610 to 653 max, req for amendment of conditions</t>
  </si>
  <si>
    <t>VC6000187218</t>
  </si>
  <si>
    <t>BOE minutes 1/26/99 p. 36 charter granted for max enrollment of 900; BESE minutes 2/23/10, p.8-10</t>
  </si>
  <si>
    <t>charter application p. 8 projects 632 max.</t>
  </si>
  <si>
    <t>BOE minutes 1/26/99 p. 30 charter granted for K-8; BESE minutes 2/23/10, p.8-10</t>
  </si>
  <si>
    <t>charter application p. 8 says K-7</t>
  </si>
  <si>
    <t>Ungraded</t>
  </si>
  <si>
    <t>VC6000181847</t>
  </si>
  <si>
    <t>charter renewal application p. 17</t>
  </si>
  <si>
    <t>BOE Minutes 11/23/99 p.28 charter renewal makes no mention of enrollment max</t>
  </si>
  <si>
    <t>Plymouth</t>
  </si>
  <si>
    <t>VC0000875282</t>
  </si>
  <si>
    <t>Feb 2017 BESE</t>
  </si>
  <si>
    <t>Marblehead</t>
  </si>
  <si>
    <t>04-08</t>
  </si>
  <si>
    <t>VC6000181784</t>
  </si>
  <si>
    <t>BOE Minutes 3/29/05 pg. 6, amendment approved for 220 to 230 increase (described in 3/22/05 Memo) and reiterated in 4/1/05 MS Letter</t>
  </si>
  <si>
    <t>charter amend 9/12/02- KM letter, added 4th grade</t>
  </si>
  <si>
    <t>Martha's Vineyard Public Charter School</t>
  </si>
  <si>
    <t>West Tisbury</t>
  </si>
  <si>
    <t>VC6000181634</t>
  </si>
  <si>
    <t>BOE Minutes 3/28/06</t>
  </si>
  <si>
    <t>BOE minutes 5/23/00 p.28 charter renewal makes now mention of enrollment maximum; 3/27/98 amend- SH letter</t>
  </si>
  <si>
    <t>3/27/98 amend- SH letter</t>
  </si>
  <si>
    <t>Martin Luther King, Jr. Charter School of Excellence</t>
  </si>
  <si>
    <t>K-05</t>
  </si>
  <si>
    <t xml:space="preserve">Jan 2014 BESE minutes. </t>
  </si>
  <si>
    <t>VC0000192497</t>
  </si>
  <si>
    <t>BOE Minutes 2/15/05; BESE mtg 11/17/09 temporarily increase enrollment from 360 to 368 for 2010 and 2011</t>
  </si>
  <si>
    <t>BOE Minutes 2/15/05</t>
  </si>
  <si>
    <t>Match Charter Public School</t>
  </si>
  <si>
    <t>max enroll 500 to 550 BESE approved major amendment 2/28/11</t>
  </si>
  <si>
    <t>Formerly 2 Match schools merged into 1.</t>
  </si>
  <si>
    <t>VC6000187112</t>
  </si>
  <si>
    <t>BESE Meeting 03/24/09 vote to increase from ; BOE Minutes 9/27/07 - amendment to increase from 220 to 460</t>
  </si>
  <si>
    <t>BOE Minutes (offline) 1/26/99 p. 36 charter granted for max enrollment of 160; 4/3/03 charter amend- KM letter</t>
  </si>
  <si>
    <t>BOE Minutes 9/27/07 - amendment to go from 9-12 to 6-12</t>
  </si>
  <si>
    <t>charter app; 4/3/03 charter amend- KM letter</t>
  </si>
  <si>
    <t>Malden</t>
  </si>
  <si>
    <t>Conditions Feb 13 Revised Mar 15. Enroll-1900 to begin FY17 if conditions met.</t>
  </si>
  <si>
    <t>VC6000186087</t>
  </si>
  <si>
    <t>BOE Minutes 11/26/02 p. 8 charter renewal; charter app, page 13; BOE Minutes 10/25/05 p.8-9 Amendment approval (details in Board Memo dated 10/25/05); increase maximum enrollment from 1400 to 1500 (BESE mtg. 11/17/09)</t>
  </si>
  <si>
    <t>BOE Minutes 11/26/02 p. 8 charter renewal; charter app, page 13; BOE Minutes 10/25/05 p.8-9 Amendment approval (details in Board Memo dated 10/25/05)</t>
  </si>
  <si>
    <t>Max enrolll to 828 add 9-12Feb 2016</t>
  </si>
  <si>
    <t>VC6000182032</t>
  </si>
  <si>
    <t>charter amend 9/12/02- KM letter</t>
  </si>
  <si>
    <t>BOE Charter renewal on 6/29/99 no minutes online</t>
  </si>
  <si>
    <t>Brockton</t>
  </si>
  <si>
    <t>VC0000828247</t>
  </si>
  <si>
    <t>Sturbridge</t>
  </si>
  <si>
    <t>VC0000877668</t>
  </si>
  <si>
    <t>BESE Feb 2017</t>
  </si>
  <si>
    <t>Phoenix Academy Charter Public High School, Chelsea</t>
  </si>
  <si>
    <t>Chelsea</t>
  </si>
  <si>
    <t>Location is in Everett</t>
  </si>
  <si>
    <t>VC0000194828</t>
  </si>
  <si>
    <t>Phoenix Academy Public Charter High School, Lawrence</t>
  </si>
  <si>
    <t>VC0000977785</t>
  </si>
  <si>
    <t>Phoenix Academy Public Charter High School, Springfield</t>
  </si>
  <si>
    <t>VC0000728344</t>
  </si>
  <si>
    <t>BESE minutes 2/13</t>
  </si>
  <si>
    <t>Everett</t>
  </si>
  <si>
    <t>Max enroll to 780 Add K-6Feb 2016</t>
  </si>
  <si>
    <t>Per feb 2017 BESe: subcap in Everett of 400</t>
  </si>
  <si>
    <t>VC0000282719</t>
  </si>
  <si>
    <t>BOE Minutes 2/28/06, p.4</t>
  </si>
  <si>
    <t>Pioneer Charter School of Science II</t>
  </si>
  <si>
    <t>Saugus</t>
  </si>
  <si>
    <t>VC0000657874</t>
  </si>
  <si>
    <t>Hadley</t>
  </si>
  <si>
    <t>300 to 584 and added grades 9-12 (284 seats 2/2013 BESE)</t>
  </si>
  <si>
    <t>VC0000334763</t>
  </si>
  <si>
    <t>BOE Minutes 2/27/07</t>
  </si>
  <si>
    <t>South Hadley</t>
  </si>
  <si>
    <t xml:space="preserve"> Jan 2013 BESE minutes. Jan 2015 BESE  Continue.</t>
  </si>
  <si>
    <t>VC6000182999</t>
  </si>
  <si>
    <t>BOE Minutes 11/28/00 p.29 amendment granted to increase max enroll. To 300 and grade span to 7-12; charter amend 4/3/03- KM letter\</t>
  </si>
  <si>
    <t>BOE Minutes 11/28/00 p.29 amendment grated to increase max enroll. To 300 and grade span to 7-12</t>
  </si>
  <si>
    <t>Somerville (PK-6);   
Cambridge (7-12)</t>
  </si>
  <si>
    <t>VC6000182989</t>
  </si>
  <si>
    <t>1996 charter application estimates 1,000-1200 K-12 students on page 33; BOE Minutes 2/27/01 p.27 makes no mention of enrollment max or gradespan in charter renewal; charter renewal application p. 23 projects 1290 in 2005-2006</t>
  </si>
  <si>
    <t>1996 charter application estimates 1,000-1200 K-12 students on page 33; BOE Minutes 2/27/01 p.27 makes no mention of enrollment max or gradespan in charter renewal; charter renewal application p. 23 projects 1290 in 2005-2006; BESE mtg 11/17/09 - increase grades from k-12 to k1-12)</t>
  </si>
  <si>
    <t>VC6000185859</t>
  </si>
  <si>
    <t>BESE Minutes 11/18/08 incrase to 700 + high school; BOE minutes 01/22/08 renewal vote; BOE Minutes 9/27/07, amendment to increase from 300 to 320</t>
  </si>
  <si>
    <t>BOE Minutes 2/25/03 pg.9 charter renewal for max of 228; BOE Minutes 2/24/04 p.12 amendment approved for increased enrollment (to 300 as documented in board pkg)</t>
  </si>
  <si>
    <t>BESE Minutes 11/18/08 incrase to 700 + high school; BOE minutes 01/22/08 renewal vote; BOE Minutes 2/24/04 p.12 amendment approved for increased enrollment (to 300 as documented in board pkg--*Growth plan: 250 for 04-05, 280 for 05-06, 300 for 06-07)</t>
  </si>
  <si>
    <t>BOE Minutes 2/25/03 pg.9 charter granted for grade span of 5-8</t>
  </si>
  <si>
    <t>Newburyport</t>
  </si>
  <si>
    <t>Renewal granted very early in 11/2002</t>
  </si>
  <si>
    <t>VC6000187184</t>
  </si>
  <si>
    <t>charter amend 4/3/03- KM letter</t>
  </si>
  <si>
    <t>BESE Minutes 2/24/09 pg.10 charter renewed; BOE Minutes 11/26/02 p. 8 charter renewal says max enroll. 256 grades 1-8</t>
  </si>
  <si>
    <t>max enroll from 300 to 600 2/2011 BESE and add gr 5-12 (from 6-8) 2/2011</t>
  </si>
  <si>
    <t>Formerly 3 schools merged into 1.</t>
  </si>
  <si>
    <t>VC6000185928</t>
  </si>
  <si>
    <t>BESE Minutes 2/24/09 pg.10 charter renewed; BESE Minutes 06/25/08, reduce to 300 max enro; BOE Minutes  2/24/04 pg. 6 charter renewal</t>
  </si>
  <si>
    <t>BESE Minutes 2/24/09 pg.10 charter renewed; BESE Minutes 06/25/08, grade span 6-8; BOE Minutes  2/24/04 pg. 6 charter renewal</t>
  </si>
  <si>
    <t>charter app say 5-12</t>
  </si>
  <si>
    <t>Springfield International Charter School</t>
  </si>
  <si>
    <t>VC6000181490</t>
  </si>
  <si>
    <t>renewal app pg. 19; BOE Minutes 4/27/1999 p.19 makes no mention of enrollment max in charter renewal</t>
  </si>
  <si>
    <t>renewal app pg. 19</t>
  </si>
  <si>
    <t>Salem</t>
  </si>
  <si>
    <t>VC6000233570</t>
  </si>
  <si>
    <t>BESE Minutes 2/24/09 pg.12 charter renewed; BOE Minutes 2/25/03 pg.9 charter granted</t>
  </si>
  <si>
    <t>Sizer School, A North Central Charter Essential School</t>
  </si>
  <si>
    <t>Fitchburg</t>
  </si>
  <si>
    <t>Formally North Central Charter Essential School.</t>
  </si>
  <si>
    <t>VC6000189774</t>
  </si>
  <si>
    <t>BOE minutes 2/27/07 renewal; BOE minutes 02/27/01 pg.23 charter granted</t>
  </si>
  <si>
    <t>Norwell</t>
  </si>
  <si>
    <t>Increase enroll to 1075 Feb 2016 BESE</t>
  </si>
  <si>
    <t>VC6000181836</t>
  </si>
  <si>
    <t>BOE minutes 11/29/05 p. XXX Amendment approval</t>
  </si>
  <si>
    <t>charter renewal application p. 24; BOE Minutes 01/25/00 p.19 charter renewal makes no mention of enrollment max; BOE Minutes 3/29/05 p.6 Remewal</t>
  </si>
  <si>
    <t>BOE Minutes 3/29/05 p.6 Remewal</t>
  </si>
  <si>
    <t xml:space="preserve">charter renewal application p. 24; BOE Minutes 01/25/00 p.19 charter renewal makes no mention of enrollment max; </t>
  </si>
  <si>
    <t>Scheduled to open FY16.</t>
  </si>
  <si>
    <t>VC0000727415</t>
  </si>
  <si>
    <t>Hyannis</t>
  </si>
  <si>
    <t>VC6000185821</t>
  </si>
  <si>
    <t>BOE Minutes 9/24/02 p. 6 charter renewal; charter app. Had max of 350; BOE Minutes 9/28/04 p. 6, Amendment to reduce max from 540 to 425 and change to regional; BESE mtg. 11/17/09 - increase enrollment from 425 to 800</t>
  </si>
  <si>
    <r>
      <t xml:space="preserve">UP Academy Charter School of Dorchester </t>
    </r>
    <r>
      <rPr>
        <sz val="8"/>
        <rFont val="Tahoma"/>
        <family val="2"/>
      </rPr>
      <t>FY25 consolidation of UP Academy of Boston &amp; Dorchester</t>
    </r>
  </si>
  <si>
    <t>VC0000546000</t>
  </si>
  <si>
    <t>VC0000546960</t>
  </si>
  <si>
    <t>Worcester Cultural Academy Charter Public School</t>
  </si>
  <si>
    <t>If Closed: School Year of Closure</t>
  </si>
  <si>
    <t>Closure type (If applicable see below)</t>
  </si>
  <si>
    <t xml:space="preserve">Amesbury Academy Charter Public School </t>
  </si>
  <si>
    <t>Amesbury</t>
  </si>
  <si>
    <t>Post-Opening Surrender</t>
  </si>
  <si>
    <t>9-12</t>
  </si>
  <si>
    <t>surrender</t>
  </si>
  <si>
    <t>School closing 6/30/15 to revert back to district.</t>
  </si>
  <si>
    <t>VC6000189819</t>
  </si>
  <si>
    <t>BOE minutes 02/28/06 p.6</t>
  </si>
  <si>
    <t>Barnstable Horace Mann Charter School</t>
  </si>
  <si>
    <t>Barnstable</t>
  </si>
  <si>
    <t>04-05</t>
  </si>
  <si>
    <t>Grade span amended to 4-5 in 4/09.</t>
  </si>
  <si>
    <t>VC6000190867</t>
  </si>
  <si>
    <t>BESE Minutes 2/24/09 pg.9 charter renewed; BOE Minutes  2/24/04 pg. 5 charter renewal</t>
  </si>
  <si>
    <t>amend approval 4/29/03 states all district students in grades 5 and 6</t>
  </si>
  <si>
    <t>amend approval  4/29/03</t>
  </si>
  <si>
    <t xml:space="preserve">Barnstable Community Horace Mann Charter Public School </t>
  </si>
  <si>
    <t>N/A</t>
  </si>
  <si>
    <t>K-03</t>
  </si>
  <si>
    <t>Grade span amended to K-3 in 4/09.</t>
  </si>
  <si>
    <t>BESE Minutes: http://www.doe.mass.edu/boe/minutes/ Modified Sept 2014</t>
  </si>
  <si>
    <t>VC6000263084</t>
  </si>
  <si>
    <t>BESE Minutes 2/24/09 pg.10 charter renewed; BOE Minutes 3/29/05 pg. 6, amendment approved for 370 to 475 increase (described in 3/22/05 Memo) and reiterated in 4/1/05 MS Letter</t>
  </si>
  <si>
    <t>BOE Minutes  2/24/04 pg. 12 charter granted</t>
  </si>
  <si>
    <t>BESE Minutes 2/24/09 pg.10 charter renewed; BOE Minutes  2/24/04 pg. 11 charter approved</t>
  </si>
  <si>
    <t xml:space="preserve">Bentley Academy Charter School </t>
  </si>
  <si>
    <t>pending</t>
  </si>
  <si>
    <t>Boston University Residential Charter School</t>
  </si>
  <si>
    <t>Granby</t>
  </si>
  <si>
    <t>Opened and then Charter turned in.</t>
  </si>
  <si>
    <t xml:space="preserve">Brooke Charter School East Boston </t>
  </si>
  <si>
    <t>VLOOKUP(A22, LIAISONS, 3, FALSE)</t>
  </si>
  <si>
    <t>Returned due to merger</t>
  </si>
  <si>
    <t>merger</t>
  </si>
  <si>
    <t>475 to 510 (35 seats 2/2013 BESE). No more than 340 students may enroll from Boston.</t>
  </si>
  <si>
    <t>VC0000571755</t>
  </si>
  <si>
    <t xml:space="preserve">Brooke Charter School Mattapan </t>
  </si>
  <si>
    <t>475 to 510 (35 seats 2/2013 BESE)</t>
  </si>
  <si>
    <t>VC0000549165</t>
  </si>
  <si>
    <t>SY 2011-12 max enroll is 168 per MDC</t>
  </si>
  <si>
    <t>Champion Charter Public School</t>
  </si>
  <si>
    <t>Ungrade ages 16-21; Did not apply for renewal - turned over operation to Brockton Public Schools control.</t>
  </si>
  <si>
    <t>VC6000186108</t>
  </si>
  <si>
    <t>charter renewal</t>
  </si>
  <si>
    <t>HMIClosed</t>
  </si>
  <si>
    <t>Formerly City on a Hill II.</t>
  </si>
  <si>
    <t>VC0000663070</t>
  </si>
  <si>
    <t>City On A Hill Charter Public School New Bedford</t>
  </si>
  <si>
    <t>VC0000663075</t>
  </si>
  <si>
    <t>VC0000550018</t>
  </si>
  <si>
    <t>VC0000550028</t>
  </si>
  <si>
    <t>Dorchester Preparatory Charter School</t>
  </si>
  <si>
    <t>Never opened. Merged with Roxbury Prep for 2012-13 school year.</t>
  </si>
  <si>
    <t>Dorchester Collegiate Academy Charter School</t>
  </si>
  <si>
    <t>Revocation</t>
  </si>
  <si>
    <t>revocation</t>
  </si>
  <si>
    <t>February 2014 BESE Minutes</t>
  </si>
  <si>
    <t xml:space="preserve">VC0000400784 </t>
  </si>
  <si>
    <t>Excel Academy Charter School - Boston II</t>
  </si>
  <si>
    <t>Merge with Excel</t>
  </si>
  <si>
    <t>VC0000571407</t>
  </si>
  <si>
    <t>Closed</t>
  </si>
  <si>
    <t>Excel Academy Charter School - Chelsea</t>
  </si>
  <si>
    <t>VC0000547617</t>
  </si>
  <si>
    <t>Fall River Maritime Charter Public School</t>
  </si>
  <si>
    <t>Pre-Opening Surrender</t>
  </si>
  <si>
    <t>05-08</t>
  </si>
  <si>
    <t>Surrendered charter per letter from Board on 11/20/06.</t>
  </si>
  <si>
    <t>VC0000273047</t>
  </si>
  <si>
    <t>BOE Minutes 2/28/06, p.3</t>
  </si>
  <si>
    <t>Frederick Douglass Charter School</t>
  </si>
  <si>
    <t>Non-Renewal</t>
  </si>
  <si>
    <t xml:space="preserve">BESE intent to revoke vote 2-05; final BESE vote 7-28-05 </t>
  </si>
  <si>
    <t>VC6000187196</t>
  </si>
  <si>
    <t>BOE minutes on 1/26/99 p. 36 (not online) Charter granted for grade 5-12 max 408</t>
  </si>
  <si>
    <t>charter application p. 16 say max 306 grades 5-10</t>
  </si>
  <si>
    <t>3/15/01 amend- SMB letter</t>
  </si>
  <si>
    <t>Gloucester Community Arts Charter School</t>
  </si>
  <si>
    <t>Gloucester</t>
  </si>
  <si>
    <t>FY2010 opened.  Turned in Charter February 2013</t>
  </si>
  <si>
    <t>VC0000468226</t>
  </si>
  <si>
    <t>BESE Minutes 02/24/09 p. 4 charter granting</t>
  </si>
  <si>
    <t>Grove Hall Preparatory Charter School</t>
  </si>
  <si>
    <t>Opened for one year 2011-12 then merged with Roxbury Prep for 2012-13 school year.</t>
  </si>
  <si>
    <t>West Springfield</t>
  </si>
  <si>
    <t>Helen Y Davis Leadership Academy Charter Public School</t>
  </si>
  <si>
    <t>Horace Mann Charter School of Essential Studies</t>
  </si>
  <si>
    <t>Never Opened and Charter turned in.</t>
  </si>
  <si>
    <t>VC6000187259</t>
  </si>
  <si>
    <t>Lynn Community Charter School</t>
  </si>
  <si>
    <t>non-renewal</t>
  </si>
  <si>
    <t>Non-renewed, BOE final vote 7/2002</t>
  </si>
  <si>
    <t>VC6000182775</t>
  </si>
  <si>
    <t>MATCH Community Day Charter Public School</t>
  </si>
  <si>
    <t>Merge with MATCH</t>
  </si>
  <si>
    <t>VC0000546953</t>
  </si>
  <si>
    <t>SY 2011-12 max enroll is 100 per MDC</t>
  </si>
  <si>
    <t>New Bedford Global Learning Charter School</t>
  </si>
  <si>
    <t>Did not apply for renewal; Conversion" to Commonwealth 0496.</t>
  </si>
  <si>
    <t>VC6000188954</t>
  </si>
  <si>
    <t>BOE Minutes 2/23/2000 p.39-40 charter granted</t>
  </si>
  <si>
    <t>New Leadership Charter School</t>
  </si>
  <si>
    <t>Closed June 2013. Turned in charter.</t>
  </si>
  <si>
    <t>VC6000185951</t>
  </si>
  <si>
    <t>BOE minutes 02/26/08 renewal vote; BOE Minutes 2/25/2003 p.10 charter renewal</t>
  </si>
  <si>
    <t>New Liberty Charter School of Salem</t>
  </si>
  <si>
    <t>Formerly SCCS. Has indicated will not apply for renewal in FY16.</t>
  </si>
  <si>
    <t>City of Salem</t>
  </si>
  <si>
    <t>North Star Academy Charter School</t>
  </si>
  <si>
    <t>Opened and then Charter turned in right before a non-renewal recommendation in January 2001</t>
  </si>
  <si>
    <t>BOE Minutes on 1/23/01 p.27+</t>
  </si>
  <si>
    <t>Northern Bristol County Charter School</t>
  </si>
  <si>
    <t>Bristol County</t>
  </si>
  <si>
    <t>VC6000189767</t>
  </si>
  <si>
    <t>Chicopee</t>
  </si>
  <si>
    <t>VC0000615618</t>
  </si>
  <si>
    <t>Robert M. Hughes Academy Charter Public School</t>
  </si>
  <si>
    <t>Charter Revoked by BOE.</t>
  </si>
  <si>
    <t>VC6000187231</t>
  </si>
  <si>
    <t>BESE Minutes 1/27/09 pg.7 charter renewed; BOE Minutes  2/24/04 pg. 4 charter renewal</t>
  </si>
  <si>
    <t>page 22 of 2004 renewal app. Mentions amendment to 200, but not in BOE approved motion</t>
  </si>
  <si>
    <t>BOE Minutes  2/24/04 pg. 4 charter renewal</t>
  </si>
  <si>
    <t>BESE Minutes 1/27/09 pg.7 charter renewed</t>
  </si>
  <si>
    <t>Roxbury Charter High Public School</t>
  </si>
  <si>
    <t>BESE intent to revoke vote-12-04; BESE final revocation vote 9-05</t>
  </si>
  <si>
    <t>VC6000190524</t>
  </si>
  <si>
    <t>BOE Minutes 2/26/02 pg. 26 charter granted</t>
  </si>
  <si>
    <t xml:space="preserve">Silver Hill Horace Mann Charter School </t>
  </si>
  <si>
    <t>Closed June 2018. Turned in charter.</t>
  </si>
  <si>
    <t xml:space="preserve">VC0000401017 </t>
  </si>
  <si>
    <t>South End College Preparatory Charter School</t>
  </si>
  <si>
    <t>VC6000066921</t>
  </si>
  <si>
    <t>Spirit of Knowledge Charter School</t>
  </si>
  <si>
    <t>FY2010 opened.  Turned in Charter October 2013</t>
  </si>
  <si>
    <t>VC0000500710</t>
  </si>
  <si>
    <t>BESE minutes 2/23/10 p. 7</t>
  </si>
  <si>
    <t>UP Academy Charter School of Springfield</t>
  </si>
  <si>
    <t>Scheduled to open FY17.</t>
  </si>
  <si>
    <t>Uphams Corner Charter School</t>
  </si>
  <si>
    <t>Revocation vote 1-09; no appeal</t>
  </si>
  <si>
    <t>VC6000190480</t>
  </si>
  <si>
    <t>BOE minutes 01/23/07 renewal; BOE Minutes 2/26/02 p.27 charter granted</t>
  </si>
  <si>
    <t>charter approval 2/22/02</t>
  </si>
  <si>
    <t>charter approval 5-8 - add?</t>
  </si>
  <si>
    <t>Youth Build Boston Charter School</t>
  </si>
  <si>
    <t>Charter Revoked by BOE, went to due process hearing, school closed voluntarily</t>
  </si>
  <si>
    <t xml:space="preserve">Total Currently Operating Commonwealths: </t>
  </si>
  <si>
    <t xml:space="preserve">Total Currently Operating Horace Manns (I): </t>
  </si>
  <si>
    <t xml:space="preserve">Total Currently Operating Horace Manns (II): </t>
  </si>
  <si>
    <t xml:space="preserve">Total Currently Operating Horace Manns (III): </t>
  </si>
  <si>
    <t>Total Charters Approved but not yet open:</t>
  </si>
  <si>
    <t>Total Charters Closed or Never Opened Since 1994:</t>
  </si>
  <si>
    <t>\</t>
  </si>
  <si>
    <t>Application Cycle Year</t>
  </si>
  <si>
    <t>Letters of Intent</t>
  </si>
  <si>
    <t>Commonwealth Initial Applications</t>
  </si>
  <si>
    <t>Horace Mann Initial  Applications</t>
  </si>
  <si>
    <t>Total Initial Applications</t>
  </si>
  <si>
    <t>Commonwealth Final Applications</t>
  </si>
  <si>
    <t>Horace Mann Final  Applications</t>
  </si>
  <si>
    <t>Total Final Applications</t>
  </si>
  <si>
    <t>Applications Withdrawn (starting FY18)</t>
  </si>
  <si>
    <t>Commonwealth Charters Approved</t>
  </si>
  <si>
    <t>Horace Mann Charters Approved</t>
  </si>
  <si>
    <t>Total Charters Approved</t>
  </si>
  <si>
    <t>1994-1995</t>
  </si>
  <si>
    <t xml:space="preserve"> 1996-1997*</t>
  </si>
  <si>
    <t>2008-2009</t>
  </si>
  <si>
    <t>2009-2010</t>
  </si>
  <si>
    <t>24 </t>
  </si>
  <si>
    <t>Totals</t>
  </si>
  <si>
    <t>*1996-1997</t>
  </si>
  <si>
    <t>Cap reached, no application cycle</t>
  </si>
  <si>
    <t>Number of charter schools available during each application cycle:</t>
  </si>
  <si>
    <t>COM</t>
  </si>
  <si>
    <t>HM</t>
  </si>
  <si>
    <t>Multi-race, Non Hispanic</t>
  </si>
  <si>
    <t>Native Hawaiian</t>
  </si>
  <si>
    <t>LowInc</t>
  </si>
  <si>
    <t>EL</t>
  </si>
  <si>
    <t>SWD</t>
  </si>
  <si>
    <t>NonBin</t>
  </si>
  <si>
    <t>Total Charter Enroll</t>
  </si>
  <si>
    <t>Total State</t>
  </si>
  <si>
    <t>2021</t>
  </si>
  <si>
    <t>Learning First Charter Public School (District)</t>
  </si>
  <si>
    <t>Total Enroll</t>
  </si>
  <si>
    <t>Multi non-His</t>
  </si>
  <si>
    <t>Nat Amer</t>
  </si>
  <si>
    <t>NIHPI</t>
  </si>
  <si>
    <t>Eco Dis</t>
  </si>
  <si>
    <t>Total Enroll Charter</t>
  </si>
  <si>
    <t>Total Enroll State</t>
  </si>
  <si>
    <t>% Charter School Students</t>
  </si>
  <si>
    <t>State Data</t>
  </si>
  <si>
    <t xml:space="preserve">https://profiles.doe.mass.edu/statereport/enrollmentbygrade.aspx </t>
  </si>
  <si>
    <t>LI</t>
  </si>
  <si>
    <t>HN</t>
  </si>
  <si>
    <t>StuGrp_Value</t>
  </si>
  <si>
    <t>Enrollment by Grade (2023-24)</t>
  </si>
  <si>
    <t>PK</t>
  </si>
  <si>
    <t>K</t>
  </si>
  <si>
    <t>SP</t>
  </si>
  <si>
    <t>WPI_SPOP_FLUNCH_CNT</t>
  </si>
  <si>
    <t>WPI_SPOP_FLUNCH_PCT</t>
  </si>
  <si>
    <t>04070405</t>
  </si>
  <si>
    <t>04090205</t>
  </si>
  <si>
    <t>04100205</t>
  </si>
  <si>
    <t>04110305</t>
  </si>
  <si>
    <t>04120530</t>
  </si>
  <si>
    <t>04130505</t>
  </si>
  <si>
    <t>04140305</t>
  </si>
  <si>
    <t>04160305</t>
  </si>
  <si>
    <t>04170205</t>
  </si>
  <si>
    <t>04180305</t>
  </si>
  <si>
    <t>04190305</t>
  </si>
  <si>
    <t>04200205</t>
  </si>
  <si>
    <t>04240505</t>
  </si>
  <si>
    <t>04260205</t>
  </si>
  <si>
    <t>04280305</t>
  </si>
  <si>
    <t>04290010</t>
  </si>
  <si>
    <t>04300305</t>
  </si>
  <si>
    <t>04310205</t>
  </si>
  <si>
    <t>04320530</t>
  </si>
  <si>
    <t>04350305</t>
  </si>
  <si>
    <t>04360305</t>
  </si>
  <si>
    <t>City on a Hill Charter Public School</t>
  </si>
  <si>
    <t>04370505</t>
  </si>
  <si>
    <t>04380505</t>
  </si>
  <si>
    <t>04390050</t>
  </si>
  <si>
    <t>04400205</t>
  </si>
  <si>
    <t>04410505</t>
  </si>
  <si>
    <t>04440205</t>
  </si>
  <si>
    <t>04450105</t>
  </si>
  <si>
    <t>04460550</t>
  </si>
  <si>
    <t>04470205</t>
  </si>
  <si>
    <t>04490305</t>
  </si>
  <si>
    <t>04500105</t>
  </si>
  <si>
    <t>04520505</t>
  </si>
  <si>
    <t>04530005</t>
  </si>
  <si>
    <t>04540205</t>
  </si>
  <si>
    <t>04550050</t>
  </si>
  <si>
    <t>04560050</t>
  </si>
  <si>
    <t>04580505</t>
  </si>
  <si>
    <t>04630205</t>
  </si>
  <si>
    <t>04640305</t>
  </si>
  <si>
    <t>04660550</t>
  </si>
  <si>
    <t>04690505</t>
  </si>
  <si>
    <t>04700105</t>
  </si>
  <si>
    <t>04740505</t>
  </si>
  <si>
    <t>04780505</t>
  </si>
  <si>
    <t>04790505</t>
  </si>
  <si>
    <t>04800405</t>
  </si>
  <si>
    <t>04810550</t>
  </si>
  <si>
    <t>04820050</t>
  </si>
  <si>
    <t>04830305</t>
  </si>
  <si>
    <t>04840505</t>
  </si>
  <si>
    <t>04850485</t>
  </si>
  <si>
    <t>04860105</t>
  </si>
  <si>
    <t>04870550</t>
  </si>
  <si>
    <t>04880550</t>
  </si>
  <si>
    <t>04890505</t>
  </si>
  <si>
    <t>04910550</t>
  </si>
  <si>
    <t>04920005</t>
  </si>
  <si>
    <t>04930505</t>
  </si>
  <si>
    <t>04940205</t>
  </si>
  <si>
    <t>04960305</t>
  </si>
  <si>
    <t>04970205</t>
  </si>
  <si>
    <t>04980405</t>
  </si>
  <si>
    <t>04990305</t>
  </si>
  <si>
    <t>35010505</t>
  </si>
  <si>
    <t>35020405</t>
  </si>
  <si>
    <t>35030205</t>
  </si>
  <si>
    <t>35050405</t>
  </si>
  <si>
    <t>35060505</t>
  </si>
  <si>
    <t>35080505</t>
  </si>
  <si>
    <t>35090305</t>
  </si>
  <si>
    <t>35100205</t>
  </si>
  <si>
    <t>35130305</t>
  </si>
  <si>
    <t>35140305</t>
  </si>
  <si>
    <t>35150205</t>
  </si>
  <si>
    <t>35160305</t>
  </si>
  <si>
    <t>35170505</t>
  </si>
  <si>
    <t>35180505</t>
  </si>
  <si>
    <t xml:space="preserve">https://profiles.doe.mass.edu/statereport/selectedpopulations.aspx </t>
  </si>
  <si>
    <t xml:space="preserve">2020-21 Selected Populations Report (District) </t>
  </si>
  <si>
    <t>District Name</t>
  </si>
  <si>
    <t>District Code</t>
  </si>
  <si>
    <t>First Language Not English #</t>
  </si>
  <si>
    <t>First Language Not English %</t>
  </si>
  <si>
    <t>English Language Learner #</t>
  </si>
  <si>
    <t>English Language Learner %</t>
  </si>
  <si>
    <t>Students With Disabilities #</t>
  </si>
  <si>
    <t>Students With Disabilities %</t>
  </si>
  <si>
    <t>Low Income #</t>
  </si>
  <si>
    <t>Low Income %</t>
  </si>
  <si>
    <t>Free Lunch #</t>
  </si>
  <si>
    <t>Free Lunch %</t>
  </si>
  <si>
    <t>Reduced Lunch #</t>
  </si>
  <si>
    <t>Reduced Lunch %</t>
  </si>
  <si>
    <t>High Needs #</t>
  </si>
  <si>
    <t>Economically Disadvantaged #</t>
  </si>
  <si>
    <t>Economically Disadvantaged %</t>
  </si>
  <si>
    <t/>
  </si>
  <si>
    <t>Abington</t>
  </si>
  <si>
    <t>00010000</t>
  </si>
  <si>
    <t>Acton-Boxborough</t>
  </si>
  <si>
    <t>06000000</t>
  </si>
  <si>
    <t>Acushnet</t>
  </si>
  <si>
    <t>00030000</t>
  </si>
  <si>
    <t>Agawam</t>
  </si>
  <si>
    <t>00050000</t>
  </si>
  <si>
    <t>00070000</t>
  </si>
  <si>
    <t>Amherst</t>
  </si>
  <si>
    <t>00080000</t>
  </si>
  <si>
    <t>Amherst-Pelham</t>
  </si>
  <si>
    <t>06050000</t>
  </si>
  <si>
    <t>Andover</t>
  </si>
  <si>
    <t>00090000</t>
  </si>
  <si>
    <t>Arlington</t>
  </si>
  <si>
    <t>00100000</t>
  </si>
  <si>
    <t>Ashburnham-Westminster</t>
  </si>
  <si>
    <t>06100000</t>
  </si>
  <si>
    <t>Ashland</t>
  </si>
  <si>
    <t>00140000</t>
  </si>
  <si>
    <t>Assabet Valley Regional Vocational Technical</t>
  </si>
  <si>
    <t>08010000</t>
  </si>
  <si>
    <t>Athol-Royalston</t>
  </si>
  <si>
    <t>06150000</t>
  </si>
  <si>
    <t>Attleboro</t>
  </si>
  <si>
    <t>00160000</t>
  </si>
  <si>
    <t>Auburn</t>
  </si>
  <si>
    <t>00170000</t>
  </si>
  <si>
    <t>Avon</t>
  </si>
  <si>
    <t>00180000</t>
  </si>
  <si>
    <t>Ayer Shirley School District</t>
  </si>
  <si>
    <t>06160000</t>
  </si>
  <si>
    <t>00200000</t>
  </si>
  <si>
    <t>Bedford</t>
  </si>
  <si>
    <t>00230000</t>
  </si>
  <si>
    <t>Belchertown</t>
  </si>
  <si>
    <t>00240000</t>
  </si>
  <si>
    <t>Bellingham</t>
  </si>
  <si>
    <t>00250000</t>
  </si>
  <si>
    <t>Belmont</t>
  </si>
  <si>
    <t>00260000</t>
  </si>
  <si>
    <t>Berkley</t>
  </si>
  <si>
    <t>00270000</t>
  </si>
  <si>
    <t>Berkshire Hills</t>
  </si>
  <si>
    <t>06180000</t>
  </si>
  <si>
    <t>Berlin-Boylston</t>
  </si>
  <si>
    <t>06200000</t>
  </si>
  <si>
    <t>Beverly</t>
  </si>
  <si>
    <t>00300000</t>
  </si>
  <si>
    <t>Billerica</t>
  </si>
  <si>
    <t>00310000</t>
  </si>
  <si>
    <t>Blackstone Valley Regional Vocational Technical</t>
  </si>
  <si>
    <t>08050000</t>
  </si>
  <si>
    <t>Blackstone-Millville</t>
  </si>
  <si>
    <t>06220000</t>
  </si>
  <si>
    <t>Blue Hills Regional Vocational Technical</t>
  </si>
  <si>
    <t>08060000</t>
  </si>
  <si>
    <t>00350000</t>
  </si>
  <si>
    <t>Bourne</t>
  </si>
  <si>
    <t>00360000</t>
  </si>
  <si>
    <t>Boxford</t>
  </si>
  <si>
    <t>00380000</t>
  </si>
  <si>
    <t>Braintree</t>
  </si>
  <si>
    <t>00400000</t>
  </si>
  <si>
    <t>Brewster</t>
  </si>
  <si>
    <t>00410000</t>
  </si>
  <si>
    <t>Bridgewater-Raynham</t>
  </si>
  <si>
    <t>06250000</t>
  </si>
  <si>
    <t>Brimfield</t>
  </si>
  <si>
    <t>00430000</t>
  </si>
  <si>
    <t>Bristol County Agricultural</t>
  </si>
  <si>
    <t>09100000</t>
  </si>
  <si>
    <t>Bristol-Plymouth Regional Vocational Technical</t>
  </si>
  <si>
    <t>08100000</t>
  </si>
  <si>
    <t>00440000</t>
  </si>
  <si>
    <t>Brookfield</t>
  </si>
  <si>
    <t>00450000</t>
  </si>
  <si>
    <t>Brookline</t>
  </si>
  <si>
    <t>00460000</t>
  </si>
  <si>
    <t>Burlington</t>
  </si>
  <si>
    <t>00480000</t>
  </si>
  <si>
    <t>00490000</t>
  </si>
  <si>
    <t>Canton</t>
  </si>
  <si>
    <t>00500000</t>
  </si>
  <si>
    <t>Cape Cod Regional Vocational Technical</t>
  </si>
  <si>
    <t>08150000</t>
  </si>
  <si>
    <t>Carlisle</t>
  </si>
  <si>
    <t>00510000</t>
  </si>
  <si>
    <t>Carver</t>
  </si>
  <si>
    <t>00520000</t>
  </si>
  <si>
    <t>Central Berkshire</t>
  </si>
  <si>
    <t>06350000</t>
  </si>
  <si>
    <t>Chelmsford</t>
  </si>
  <si>
    <t>00560000</t>
  </si>
  <si>
    <t>00570000</t>
  </si>
  <si>
    <t>Chesterfield-Goshen</t>
  </si>
  <si>
    <t>06320000</t>
  </si>
  <si>
    <t>00610000</t>
  </si>
  <si>
    <t>Clarksburg</t>
  </si>
  <si>
    <t>00630000</t>
  </si>
  <si>
    <t>Clinton</t>
  </si>
  <si>
    <t>00640000</t>
  </si>
  <si>
    <t>Cohasset</t>
  </si>
  <si>
    <t>00650000</t>
  </si>
  <si>
    <t>Concord</t>
  </si>
  <si>
    <t>00670000</t>
  </si>
  <si>
    <t>Concord-Carlisle</t>
  </si>
  <si>
    <t>06400000</t>
  </si>
  <si>
    <t>Conway</t>
  </si>
  <si>
    <t>00680000</t>
  </si>
  <si>
    <t>Danvers</t>
  </si>
  <si>
    <t>00710000</t>
  </si>
  <si>
    <t>Dartmouth</t>
  </si>
  <si>
    <t>00720000</t>
  </si>
  <si>
    <t>Dedham</t>
  </si>
  <si>
    <t>00730000</t>
  </si>
  <si>
    <t>Deerfield</t>
  </si>
  <si>
    <t>00740000</t>
  </si>
  <si>
    <t>Dennis-Yarmouth</t>
  </si>
  <si>
    <t>06450000</t>
  </si>
  <si>
    <t>Dighton-Rehoboth</t>
  </si>
  <si>
    <t>06500000</t>
  </si>
  <si>
    <t>Douglas</t>
  </si>
  <si>
    <t>00770000</t>
  </si>
  <si>
    <t>Dover</t>
  </si>
  <si>
    <t>00780000</t>
  </si>
  <si>
    <t>Dover-Sherborn</t>
  </si>
  <si>
    <t>06550000</t>
  </si>
  <si>
    <t>Dracut</t>
  </si>
  <si>
    <t>00790000</t>
  </si>
  <si>
    <t>Dudley-Charlton Reg</t>
  </si>
  <si>
    <t>06580000</t>
  </si>
  <si>
    <t>Duxbury</t>
  </si>
  <si>
    <t>00820000</t>
  </si>
  <si>
    <t>East Bridgewater</t>
  </si>
  <si>
    <t>00830000</t>
  </si>
  <si>
    <t>East Longmeadow</t>
  </si>
  <si>
    <t>00870000</t>
  </si>
  <si>
    <t>Eastham</t>
  </si>
  <si>
    <t>00850000</t>
  </si>
  <si>
    <t>Easthampton</t>
  </si>
  <si>
    <t>00860000</t>
  </si>
  <si>
    <t>Easton</t>
  </si>
  <si>
    <t>00880000</t>
  </si>
  <si>
    <t>Edgartown</t>
  </si>
  <si>
    <t>00890000</t>
  </si>
  <si>
    <t>Erving</t>
  </si>
  <si>
    <t>00910000</t>
  </si>
  <si>
    <t>Essex North Shore Agricultural and Technical School District</t>
  </si>
  <si>
    <t>08170000</t>
  </si>
  <si>
    <t>00930000</t>
  </si>
  <si>
    <t>Fairhaven</t>
  </si>
  <si>
    <t>00940000</t>
  </si>
  <si>
    <t>00950000</t>
  </si>
  <si>
    <t>Falmouth</t>
  </si>
  <si>
    <t>00960000</t>
  </si>
  <si>
    <t>Farmington River Reg</t>
  </si>
  <si>
    <t>06620000</t>
  </si>
  <si>
    <t>00970000</t>
  </si>
  <si>
    <t>Florida</t>
  </si>
  <si>
    <t>00980000</t>
  </si>
  <si>
    <t>00990000</t>
  </si>
  <si>
    <t>01000000</t>
  </si>
  <si>
    <t>01010000</t>
  </si>
  <si>
    <t>Franklin County Regional Vocational Technical</t>
  </si>
  <si>
    <t>08180000</t>
  </si>
  <si>
    <t>Freetown-Lakeville</t>
  </si>
  <si>
    <t>06650000</t>
  </si>
  <si>
    <t>Frontier</t>
  </si>
  <si>
    <t>06700000</t>
  </si>
  <si>
    <t>Gardner</t>
  </si>
  <si>
    <t>01030000</t>
  </si>
  <si>
    <t>Gateway</t>
  </si>
  <si>
    <t>06720000</t>
  </si>
  <si>
    <t>Georgetown</t>
  </si>
  <si>
    <t>01050000</t>
  </si>
  <si>
    <t>Gill-Montague</t>
  </si>
  <si>
    <t>06740000</t>
  </si>
  <si>
    <t>01070000</t>
  </si>
  <si>
    <t>Gosnold</t>
  </si>
  <si>
    <t>01090000</t>
  </si>
  <si>
    <t>Grafton</t>
  </si>
  <si>
    <t>01100000</t>
  </si>
  <si>
    <t>01110000</t>
  </si>
  <si>
    <t>Greater Fall River Regional Vocational Technical</t>
  </si>
  <si>
    <t>08210000</t>
  </si>
  <si>
    <t>Greater Lawrence Regional Vocational Technical</t>
  </si>
  <si>
    <t>08230000</t>
  </si>
  <si>
    <t>Greater Lowell Regional Vocational Technical</t>
  </si>
  <si>
    <t>08280000</t>
  </si>
  <si>
    <t>Greater New Bedford Regional Vocational Technical</t>
  </si>
  <si>
    <t>08250000</t>
  </si>
  <si>
    <t>01140000</t>
  </si>
  <si>
    <t>Greenfield Commonwealth Virtual District</t>
  </si>
  <si>
    <t>39010000</t>
  </si>
  <si>
    <t>Groton-Dunstable</t>
  </si>
  <si>
    <t>06730000</t>
  </si>
  <si>
    <t>01170000</t>
  </si>
  <si>
    <t>Halifax</t>
  </si>
  <si>
    <t>01180000</t>
  </si>
  <si>
    <t>Hamilton-Wenham</t>
  </si>
  <si>
    <t>06750000</t>
  </si>
  <si>
    <t>Hampden-Wilbraham</t>
  </si>
  <si>
    <t>06800000</t>
  </si>
  <si>
    <t>Hampshire</t>
  </si>
  <si>
    <t>06830000</t>
  </si>
  <si>
    <t>Hancock</t>
  </si>
  <si>
    <t>01210000</t>
  </si>
  <si>
    <t>Hanover</t>
  </si>
  <si>
    <t>01220000</t>
  </si>
  <si>
    <t>Harvard</t>
  </si>
  <si>
    <t>01250000</t>
  </si>
  <si>
    <t>Hatfield</t>
  </si>
  <si>
    <t>01270000</t>
  </si>
  <si>
    <t>01280000</t>
  </si>
  <si>
    <t>Hawlemont</t>
  </si>
  <si>
    <t>06850000</t>
  </si>
  <si>
    <t>Hingham</t>
  </si>
  <si>
    <t>01310000</t>
  </si>
  <si>
    <t>Holbrook</t>
  </si>
  <si>
    <t>01330000</t>
  </si>
  <si>
    <t>Holland</t>
  </si>
  <si>
    <t>01350000</t>
  </si>
  <si>
    <t>Holliston</t>
  </si>
  <si>
    <t>01360000</t>
  </si>
  <si>
    <t>01370000</t>
  </si>
  <si>
    <t>Hoosac Valley Regional</t>
  </si>
  <si>
    <t>06030000</t>
  </si>
  <si>
    <t>Hopedale</t>
  </si>
  <si>
    <t>01380000</t>
  </si>
  <si>
    <t>Hopkinton</t>
  </si>
  <si>
    <t>01390000</t>
  </si>
  <si>
    <t>Hudson</t>
  </si>
  <si>
    <t>01410000</t>
  </si>
  <si>
    <t>Hull</t>
  </si>
  <si>
    <t>01420000</t>
  </si>
  <si>
    <t>Ipswich</t>
  </si>
  <si>
    <t>01440000</t>
  </si>
  <si>
    <t>King Philip</t>
  </si>
  <si>
    <t>06900000</t>
  </si>
  <si>
    <t>Kingston</t>
  </si>
  <si>
    <t>01450000</t>
  </si>
  <si>
    <t>01490000</t>
  </si>
  <si>
    <t>Lee</t>
  </si>
  <si>
    <t>01500000</t>
  </si>
  <si>
    <t>Leicester</t>
  </si>
  <si>
    <t>01510000</t>
  </si>
  <si>
    <t>Lenox</t>
  </si>
  <si>
    <t>01520000</t>
  </si>
  <si>
    <t>Leominster</t>
  </si>
  <si>
    <t>01530000</t>
  </si>
  <si>
    <t>Leverett</t>
  </si>
  <si>
    <t>01540000</t>
  </si>
  <si>
    <t>Lexington</t>
  </si>
  <si>
    <t>01550000</t>
  </si>
  <si>
    <t>Lincoln</t>
  </si>
  <si>
    <t>01570000</t>
  </si>
  <si>
    <t>Lincoln-Sudbury</t>
  </si>
  <si>
    <t>06950000</t>
  </si>
  <si>
    <t>Littleton</t>
  </si>
  <si>
    <t>01580000</t>
  </si>
  <si>
    <t>Longmeadow</t>
  </si>
  <si>
    <t>01590000</t>
  </si>
  <si>
    <t>01600000</t>
  </si>
  <si>
    <t>Ludlow</t>
  </si>
  <si>
    <t>01610000</t>
  </si>
  <si>
    <t>Lunenburg</t>
  </si>
  <si>
    <t>01620000</t>
  </si>
  <si>
    <t>01630000</t>
  </si>
  <si>
    <t>Lynnfield</t>
  </si>
  <si>
    <t>01640000</t>
  </si>
  <si>
    <t>Ma Academy for Math and Science</t>
  </si>
  <si>
    <t>04680000</t>
  </si>
  <si>
    <t>01650000</t>
  </si>
  <si>
    <t>Manchester Essex Regional</t>
  </si>
  <si>
    <t>06980000</t>
  </si>
  <si>
    <t>Mansfield</t>
  </si>
  <si>
    <t>01670000</t>
  </si>
  <si>
    <t>01680000</t>
  </si>
  <si>
    <t>Marion</t>
  </si>
  <si>
    <t>01690000</t>
  </si>
  <si>
    <t>01700000</t>
  </si>
  <si>
    <t>Marshfield</t>
  </si>
  <si>
    <t>01710000</t>
  </si>
  <si>
    <t>Martha's Vineyard</t>
  </si>
  <si>
    <t>07000000</t>
  </si>
  <si>
    <t>Masconomet</t>
  </si>
  <si>
    <t>07050000</t>
  </si>
  <si>
    <t>Mashpee</t>
  </si>
  <si>
    <t>01720000</t>
  </si>
  <si>
    <t>Mattapoisett</t>
  </si>
  <si>
    <t>01730000</t>
  </si>
  <si>
    <t>Maynard</t>
  </si>
  <si>
    <t>01740000</t>
  </si>
  <si>
    <t>Medfield</t>
  </si>
  <si>
    <t>01750000</t>
  </si>
  <si>
    <t>Medford</t>
  </si>
  <si>
    <t>01760000</t>
  </si>
  <si>
    <t>Medway</t>
  </si>
  <si>
    <t>01770000</t>
  </si>
  <si>
    <t>Melrose</t>
  </si>
  <si>
    <t>01780000</t>
  </si>
  <si>
    <t>Mendon-Upton</t>
  </si>
  <si>
    <t>07100000</t>
  </si>
  <si>
    <t>Methuen</t>
  </si>
  <si>
    <t>01810000</t>
  </si>
  <si>
    <t>Middleborough</t>
  </si>
  <si>
    <t>01820000</t>
  </si>
  <si>
    <t>Middleton</t>
  </si>
  <si>
    <t>01840000</t>
  </si>
  <si>
    <t>Milford</t>
  </si>
  <si>
    <t>01850000</t>
  </si>
  <si>
    <t>Millbury</t>
  </si>
  <si>
    <t>01860000</t>
  </si>
  <si>
    <t>Millis</t>
  </si>
  <si>
    <t>01870000</t>
  </si>
  <si>
    <t>Milton</t>
  </si>
  <si>
    <t>01890000</t>
  </si>
  <si>
    <t>Minuteman Regional Vocational Technical</t>
  </si>
  <si>
    <t>08300000</t>
  </si>
  <si>
    <t>Mohawk Trail</t>
  </si>
  <si>
    <t>07170000</t>
  </si>
  <si>
    <t>Monomoy Regional School District</t>
  </si>
  <si>
    <t>07120000</t>
  </si>
  <si>
    <t>Monson</t>
  </si>
  <si>
    <t>01910000</t>
  </si>
  <si>
    <t>Montachusett Regional Vocational Technical</t>
  </si>
  <si>
    <t>08320000</t>
  </si>
  <si>
    <t>Mount Greylock</t>
  </si>
  <si>
    <t>07150000</t>
  </si>
  <si>
    <t>Nahant</t>
  </si>
  <si>
    <t>01960000</t>
  </si>
  <si>
    <t>Nantucket</t>
  </si>
  <si>
    <t>01970000</t>
  </si>
  <si>
    <t>Narragansett</t>
  </si>
  <si>
    <t>07200000</t>
  </si>
  <si>
    <t>Nashoba</t>
  </si>
  <si>
    <t>07250000</t>
  </si>
  <si>
    <t>Nashoba Valley Regional Vocational Technical</t>
  </si>
  <si>
    <t>08520000</t>
  </si>
  <si>
    <t>Natick</t>
  </si>
  <si>
    <t>01980000</t>
  </si>
  <si>
    <t>Nauset</t>
  </si>
  <si>
    <t>06600000</t>
  </si>
  <si>
    <t>Needham</t>
  </si>
  <si>
    <t>01990000</t>
  </si>
  <si>
    <t>02010000</t>
  </si>
  <si>
    <t>New Salem-Wendell</t>
  </si>
  <si>
    <t>07280000</t>
  </si>
  <si>
    <t>02040000</t>
  </si>
  <si>
    <t>Newton</t>
  </si>
  <si>
    <t>02070000</t>
  </si>
  <si>
    <t>Norfolk</t>
  </si>
  <si>
    <t>02080000</t>
  </si>
  <si>
    <t>Norfolk County Agricultural</t>
  </si>
  <si>
    <t>09150000</t>
  </si>
  <si>
    <t>North Adams</t>
  </si>
  <si>
    <t>02090000</t>
  </si>
  <si>
    <t>North Andover</t>
  </si>
  <si>
    <t>02110000</t>
  </si>
  <si>
    <t>North Attleborough</t>
  </si>
  <si>
    <t>02120000</t>
  </si>
  <si>
    <t>North Brookfield</t>
  </si>
  <si>
    <t>02150000</t>
  </si>
  <si>
    <t>North Middlesex</t>
  </si>
  <si>
    <t>07350000</t>
  </si>
  <si>
    <t>North Reading</t>
  </si>
  <si>
    <t>02170000</t>
  </si>
  <si>
    <t>Northampton</t>
  </si>
  <si>
    <t>02100000</t>
  </si>
  <si>
    <t>Northampton-Smith Vocational Agricultural</t>
  </si>
  <si>
    <t>04060000</t>
  </si>
  <si>
    <t>Northboro-Southboro</t>
  </si>
  <si>
    <t>07300000</t>
  </si>
  <si>
    <t>Northborough</t>
  </si>
  <si>
    <t>02130000</t>
  </si>
  <si>
    <t>Northbridge</t>
  </si>
  <si>
    <t>02140000</t>
  </si>
  <si>
    <t>Northeast Metropolitan Regional Vocational Technical</t>
  </si>
  <si>
    <t>08530000</t>
  </si>
  <si>
    <t>Northern Berkshire Regional Vocational Technical</t>
  </si>
  <si>
    <t>08510000</t>
  </si>
  <si>
    <t>Norton</t>
  </si>
  <si>
    <t>02180000</t>
  </si>
  <si>
    <t>02190000</t>
  </si>
  <si>
    <t>Norwood</t>
  </si>
  <si>
    <t>02200000</t>
  </si>
  <si>
    <t>Oak Bluffs</t>
  </si>
  <si>
    <t>02210000</t>
  </si>
  <si>
    <t>Old Colony Regional Vocational Technical</t>
  </si>
  <si>
    <t>08550000</t>
  </si>
  <si>
    <t>Old Rochester</t>
  </si>
  <si>
    <t>07400000</t>
  </si>
  <si>
    <t>Orange</t>
  </si>
  <si>
    <t>02230000</t>
  </si>
  <si>
    <t>Orleans</t>
  </si>
  <si>
    <t>02240000</t>
  </si>
  <si>
    <t>Oxford</t>
  </si>
  <si>
    <t>02260000</t>
  </si>
  <si>
    <t>Palmer</t>
  </si>
  <si>
    <t>02270000</t>
  </si>
  <si>
    <t>Pathfinder Regional Vocational Technical</t>
  </si>
  <si>
    <t>08600000</t>
  </si>
  <si>
    <t>Peabody</t>
  </si>
  <si>
    <t>02290000</t>
  </si>
  <si>
    <t>Pelham</t>
  </si>
  <si>
    <t>02300000</t>
  </si>
  <si>
    <t>Pembroke</t>
  </si>
  <si>
    <t>02310000</t>
  </si>
  <si>
    <t>Pentucket</t>
  </si>
  <si>
    <t>07450000</t>
  </si>
  <si>
    <t>Petersham</t>
  </si>
  <si>
    <t>02340000</t>
  </si>
  <si>
    <t>Pioneer Valley</t>
  </si>
  <si>
    <t>07500000</t>
  </si>
  <si>
    <t>Pittsfield</t>
  </si>
  <si>
    <t>02360000</t>
  </si>
  <si>
    <t>Plainville</t>
  </si>
  <si>
    <t>02380000</t>
  </si>
  <si>
    <t>02390000</t>
  </si>
  <si>
    <t>Plympton</t>
  </si>
  <si>
    <t>02400000</t>
  </si>
  <si>
    <t>Provincetown</t>
  </si>
  <si>
    <t>02420000</t>
  </si>
  <si>
    <t>Quabbin</t>
  </si>
  <si>
    <t>07530000</t>
  </si>
  <si>
    <t>Quaboag Regional</t>
  </si>
  <si>
    <t>07780000</t>
  </si>
  <si>
    <t>Quincy</t>
  </si>
  <si>
    <t>02430000</t>
  </si>
  <si>
    <t>Ralph C Mahar</t>
  </si>
  <si>
    <t>07550000</t>
  </si>
  <si>
    <t>Randolph</t>
  </si>
  <si>
    <t>02440000</t>
  </si>
  <si>
    <t>Reading</t>
  </si>
  <si>
    <t>02460000</t>
  </si>
  <si>
    <t>Revere</t>
  </si>
  <si>
    <t>02480000</t>
  </si>
  <si>
    <t>Richmond</t>
  </si>
  <si>
    <t>02490000</t>
  </si>
  <si>
    <t>Rochester</t>
  </si>
  <si>
    <t>02500000</t>
  </si>
  <si>
    <t>Rockland</t>
  </si>
  <si>
    <t>02510000</t>
  </si>
  <si>
    <t>Rockport</t>
  </si>
  <si>
    <t>02520000</t>
  </si>
  <si>
    <t>Rowe</t>
  </si>
  <si>
    <t>02530000</t>
  </si>
  <si>
    <t>02580000</t>
  </si>
  <si>
    <t>Sandwich</t>
  </si>
  <si>
    <t>02610000</t>
  </si>
  <si>
    <t>02620000</t>
  </si>
  <si>
    <t>Savoy</t>
  </si>
  <si>
    <t>02630000</t>
  </si>
  <si>
    <t>Scituate</t>
  </si>
  <si>
    <t>02640000</t>
  </si>
  <si>
    <t>Seekonk</t>
  </si>
  <si>
    <t>02650000</t>
  </si>
  <si>
    <t>Sharon</t>
  </si>
  <si>
    <t>02660000</t>
  </si>
  <si>
    <t>Shawsheen Valley Regional Vocational Technical</t>
  </si>
  <si>
    <t>08710000</t>
  </si>
  <si>
    <t>Sherborn</t>
  </si>
  <si>
    <t>02690000</t>
  </si>
  <si>
    <t>Shrewsbury</t>
  </si>
  <si>
    <t>02710000</t>
  </si>
  <si>
    <t>Shutesbury</t>
  </si>
  <si>
    <t>02720000</t>
  </si>
  <si>
    <t>Silver Lake</t>
  </si>
  <si>
    <t>07600000</t>
  </si>
  <si>
    <t>Somerset</t>
  </si>
  <si>
    <t>02730000</t>
  </si>
  <si>
    <t>Somerset Berkley Regional School District</t>
  </si>
  <si>
    <t>07630000</t>
  </si>
  <si>
    <t>Somerville</t>
  </si>
  <si>
    <t>02740000</t>
  </si>
  <si>
    <t>02780000</t>
  </si>
  <si>
    <t>South Middlesex Regional Vocational Technical</t>
  </si>
  <si>
    <t>08290000</t>
  </si>
  <si>
    <t>South Shore Regional Vocational Technical</t>
  </si>
  <si>
    <t>08730000</t>
  </si>
  <si>
    <t>Southampton</t>
  </si>
  <si>
    <t>02750000</t>
  </si>
  <si>
    <t>Southborough</t>
  </si>
  <si>
    <t>02760000</t>
  </si>
  <si>
    <t>Southbridge</t>
  </si>
  <si>
    <t>02770000</t>
  </si>
  <si>
    <t>Southeastern Regional Vocational Technical</t>
  </si>
  <si>
    <t>08720000</t>
  </si>
  <si>
    <t>Southern Berkshire</t>
  </si>
  <si>
    <t>07650000</t>
  </si>
  <si>
    <t>Southern Worcester County Regional Vocational Technical</t>
  </si>
  <si>
    <t>08760000</t>
  </si>
  <si>
    <t>Southwick-Tolland-Granville Regional School District</t>
  </si>
  <si>
    <t>07660000</t>
  </si>
  <si>
    <t>Spencer-E Brookfield</t>
  </si>
  <si>
    <t>07670000</t>
  </si>
  <si>
    <t>02810000</t>
  </si>
  <si>
    <t>Stoneham</t>
  </si>
  <si>
    <t>02840000</t>
  </si>
  <si>
    <t>Stoughton</t>
  </si>
  <si>
    <t>02850000</t>
  </si>
  <si>
    <t>02870000</t>
  </si>
  <si>
    <t>Sudbury</t>
  </si>
  <si>
    <t>02880000</t>
  </si>
  <si>
    <t>Sunderland</t>
  </si>
  <si>
    <t>02890000</t>
  </si>
  <si>
    <t>Sutton</t>
  </si>
  <si>
    <t>02900000</t>
  </si>
  <si>
    <t>Swampscott</t>
  </si>
  <si>
    <t>02910000</t>
  </si>
  <si>
    <t>Swansea</t>
  </si>
  <si>
    <t>02920000</t>
  </si>
  <si>
    <t>Tantasqua</t>
  </si>
  <si>
    <t>07700000</t>
  </si>
  <si>
    <t>Taunton</t>
  </si>
  <si>
    <t>02930000</t>
  </si>
  <si>
    <t>TEC Connections Academy Commonwealth Virtual School District</t>
  </si>
  <si>
    <t>39020000</t>
  </si>
  <si>
    <t>Tewksbury</t>
  </si>
  <si>
    <t>02950000</t>
  </si>
  <si>
    <t>Tisbury</t>
  </si>
  <si>
    <t>02960000</t>
  </si>
  <si>
    <t>Topsfield</t>
  </si>
  <si>
    <t>02980000</t>
  </si>
  <si>
    <t>Tri-County Regional Vocational Technical</t>
  </si>
  <si>
    <t>08780000</t>
  </si>
  <si>
    <t>Triton</t>
  </si>
  <si>
    <t>07730000</t>
  </si>
  <si>
    <t>Truro</t>
  </si>
  <si>
    <t>03000000</t>
  </si>
  <si>
    <t>03010000</t>
  </si>
  <si>
    <t>Up-Island Regional</t>
  </si>
  <si>
    <t>07740000</t>
  </si>
  <si>
    <t>Upper Cape Cod Regional Vocational Technical</t>
  </si>
  <si>
    <t>08790000</t>
  </si>
  <si>
    <t>Uxbridge</t>
  </si>
  <si>
    <t>03040000</t>
  </si>
  <si>
    <t>Wachusett</t>
  </si>
  <si>
    <t>07750000</t>
  </si>
  <si>
    <t>Wakefield</t>
  </si>
  <si>
    <t>03050000</t>
  </si>
  <si>
    <t>Wales</t>
  </si>
  <si>
    <t>03060000</t>
  </si>
  <si>
    <t>Walpole</t>
  </si>
  <si>
    <t>03070000</t>
  </si>
  <si>
    <t>Waltham</t>
  </si>
  <si>
    <t>03080000</t>
  </si>
  <si>
    <t>Ware</t>
  </si>
  <si>
    <t>03090000</t>
  </si>
  <si>
    <t>Wareham</t>
  </si>
  <si>
    <t>03100000</t>
  </si>
  <si>
    <t>Watertown</t>
  </si>
  <si>
    <t>03140000</t>
  </si>
  <si>
    <t>Wayland</t>
  </si>
  <si>
    <t>03150000</t>
  </si>
  <si>
    <t>Webster</t>
  </si>
  <si>
    <t>03160000</t>
  </si>
  <si>
    <t>Wellesley</t>
  </si>
  <si>
    <t>03170000</t>
  </si>
  <si>
    <t>Wellfleet</t>
  </si>
  <si>
    <t>03180000</t>
  </si>
  <si>
    <t>West Boylston</t>
  </si>
  <si>
    <t>03220000</t>
  </si>
  <si>
    <t>West Bridgewater</t>
  </si>
  <si>
    <t>03230000</t>
  </si>
  <si>
    <t>03320000</t>
  </si>
  <si>
    <t>Westborough</t>
  </si>
  <si>
    <t>03210000</t>
  </si>
  <si>
    <t>Westfield</t>
  </si>
  <si>
    <t>03250000</t>
  </si>
  <si>
    <t>Westford</t>
  </si>
  <si>
    <t>03260000</t>
  </si>
  <si>
    <t>Westhampton</t>
  </si>
  <si>
    <t>03270000</t>
  </si>
  <si>
    <t>Weston</t>
  </si>
  <si>
    <t>03300000</t>
  </si>
  <si>
    <t>Westport</t>
  </si>
  <si>
    <t>03310000</t>
  </si>
  <si>
    <t>Westwood</t>
  </si>
  <si>
    <t>03350000</t>
  </si>
  <si>
    <t>Weymouth</t>
  </si>
  <si>
    <t>03360000</t>
  </si>
  <si>
    <t>Whately</t>
  </si>
  <si>
    <t>03370000</t>
  </si>
  <si>
    <t>Whitman-Hanson</t>
  </si>
  <si>
    <t>07800000</t>
  </si>
  <si>
    <t>Whittier Regional Vocational Technical</t>
  </si>
  <si>
    <t>08850000</t>
  </si>
  <si>
    <t>Williamsburg</t>
  </si>
  <si>
    <t>03400000</t>
  </si>
  <si>
    <t>Wilmington</t>
  </si>
  <si>
    <t>03420000</t>
  </si>
  <si>
    <t>Winchendon</t>
  </si>
  <si>
    <t>03430000</t>
  </si>
  <si>
    <t>Winchester</t>
  </si>
  <si>
    <t>03440000</t>
  </si>
  <si>
    <t>Winthrop</t>
  </si>
  <si>
    <t>03460000</t>
  </si>
  <si>
    <t>Woburn</t>
  </si>
  <si>
    <t>03470000</t>
  </si>
  <si>
    <t>03480000</t>
  </si>
  <si>
    <t>Worthington</t>
  </si>
  <si>
    <t>03490000</t>
  </si>
  <si>
    <t>Wrentham</t>
  </si>
  <si>
    <t>03500000</t>
  </si>
  <si>
    <t>State Totals</t>
  </si>
  <si>
    <t>00000000</t>
  </si>
  <si>
    <t xml:space="preserve">https://profiles.doe.mass.edu/statereport/enrollmentbyracegender.aspx </t>
  </si>
  <si>
    <t xml:space="preserve">2020-21 Enrollment By Race/Gender Report (District) </t>
  </si>
  <si>
    <t xml:space="preserve">  54.1</t>
  </si>
  <si>
    <t xml:space="preserve">   3.4</t>
  </si>
  <si>
    <t xml:space="preserve">  19.4</t>
  </si>
  <si>
    <t xml:space="preserve">  17.3</t>
  </si>
  <si>
    <t xml:space="preserve">   0.6</t>
  </si>
  <si>
    <t xml:space="preserve">   0.0</t>
  </si>
  <si>
    <t xml:space="preserve">   5.1</t>
  </si>
  <si>
    <t xml:space="preserve">  45.7</t>
  </si>
  <si>
    <t xml:space="preserve">  54.3</t>
  </si>
  <si>
    <t xml:space="preserve">   4.8</t>
  </si>
  <si>
    <t xml:space="preserve">   2.5</t>
  </si>
  <si>
    <t xml:space="preserve">  10.9</t>
  </si>
  <si>
    <t xml:space="preserve">  79.2</t>
  </si>
  <si>
    <t xml:space="preserve">   0.1</t>
  </si>
  <si>
    <t xml:space="preserve">   1.9</t>
  </si>
  <si>
    <t xml:space="preserve">  50.4</t>
  </si>
  <si>
    <t xml:space="preserve">  49.6</t>
  </si>
  <si>
    <t xml:space="preserve">  62.8</t>
  </si>
  <si>
    <t xml:space="preserve">   0.7</t>
  </si>
  <si>
    <t xml:space="preserve">  28.3</t>
  </si>
  <si>
    <t xml:space="preserve">   6.7</t>
  </si>
  <si>
    <t xml:space="preserve">   0.2</t>
  </si>
  <si>
    <t xml:space="preserve">   1.3</t>
  </si>
  <si>
    <t xml:space="preserve">  51.5</t>
  </si>
  <si>
    <t xml:space="preserve">  48.5</t>
  </si>
  <si>
    <t xml:space="preserve">   3.1</t>
  </si>
  <si>
    <t xml:space="preserve">  33.7</t>
  </si>
  <si>
    <t xml:space="preserve">   6.2</t>
  </si>
  <si>
    <t xml:space="preserve">  51.7</t>
  </si>
  <si>
    <t xml:space="preserve">  51.9</t>
  </si>
  <si>
    <t xml:space="preserve">  48.0</t>
  </si>
  <si>
    <t xml:space="preserve">   0.9</t>
  </si>
  <si>
    <t xml:space="preserve">   4.4</t>
  </si>
  <si>
    <t xml:space="preserve">  89.6</t>
  </si>
  <si>
    <t xml:space="preserve">   4.1</t>
  </si>
  <si>
    <t xml:space="preserve">  53.2</t>
  </si>
  <si>
    <t xml:space="preserve">  46.8</t>
  </si>
  <si>
    <t xml:space="preserve">   7.0</t>
  </si>
  <si>
    <t xml:space="preserve">  67.8</t>
  </si>
  <si>
    <t xml:space="preserve">   6.0</t>
  </si>
  <si>
    <t xml:space="preserve">  52.4</t>
  </si>
  <si>
    <t xml:space="preserve">  47.5</t>
  </si>
  <si>
    <t xml:space="preserve">   2.2</t>
  </si>
  <si>
    <t xml:space="preserve">   3.3</t>
  </si>
  <si>
    <t xml:space="preserve">  10.3</t>
  </si>
  <si>
    <t xml:space="preserve">  81.0</t>
  </si>
  <si>
    <t xml:space="preserve">   3.2</t>
  </si>
  <si>
    <t xml:space="preserve">  13.7</t>
  </si>
  <si>
    <t xml:space="preserve">  60.5</t>
  </si>
  <si>
    <t xml:space="preserve">  20.7</t>
  </si>
  <si>
    <t xml:space="preserve">   0.8</t>
  </si>
  <si>
    <t xml:space="preserve">   4.3</t>
  </si>
  <si>
    <t xml:space="preserve">  45.4</t>
  </si>
  <si>
    <t xml:space="preserve">  54.6</t>
  </si>
  <si>
    <t xml:space="preserve">   1.2</t>
  </si>
  <si>
    <t xml:space="preserve">   9.9</t>
  </si>
  <si>
    <t xml:space="preserve">  82.3</t>
  </si>
  <si>
    <t xml:space="preserve">   4.2</t>
  </si>
  <si>
    <t xml:space="preserve">  53.0</t>
  </si>
  <si>
    <t xml:space="preserve">  47.0</t>
  </si>
  <si>
    <t xml:space="preserve">  10.0</t>
  </si>
  <si>
    <t xml:space="preserve">  11.9</t>
  </si>
  <si>
    <t xml:space="preserve">  22.1</t>
  </si>
  <si>
    <t xml:space="preserve">  48.7</t>
  </si>
  <si>
    <t xml:space="preserve">   0.5</t>
  </si>
  <si>
    <t xml:space="preserve">  51.3</t>
  </si>
  <si>
    <t xml:space="preserve">  48.4</t>
  </si>
  <si>
    <t xml:space="preserve">   0.3</t>
  </si>
  <si>
    <t xml:space="preserve">   8.1</t>
  </si>
  <si>
    <t xml:space="preserve">   9.2</t>
  </si>
  <si>
    <t xml:space="preserve">  18.2</t>
  </si>
  <si>
    <t xml:space="preserve">  55.0</t>
  </si>
  <si>
    <t xml:space="preserve">   9.4</t>
  </si>
  <si>
    <t xml:space="preserve">  50.9</t>
  </si>
  <si>
    <t xml:space="preserve">  48.9</t>
  </si>
  <si>
    <t xml:space="preserve">   2.7</t>
  </si>
  <si>
    <t xml:space="preserve">  19.2</t>
  </si>
  <si>
    <t xml:space="preserve">   7.7</t>
  </si>
  <si>
    <t xml:space="preserve">  66.6</t>
  </si>
  <si>
    <t xml:space="preserve">   3.6</t>
  </si>
  <si>
    <t xml:space="preserve">  50.2</t>
  </si>
  <si>
    <t xml:space="preserve">  49.7</t>
  </si>
  <si>
    <t xml:space="preserve">  13.5</t>
  </si>
  <si>
    <t xml:space="preserve">   2.3</t>
  </si>
  <si>
    <t xml:space="preserve">  25.4</t>
  </si>
  <si>
    <t xml:space="preserve">  52.9</t>
  </si>
  <si>
    <t xml:space="preserve">   5.4</t>
  </si>
  <si>
    <t xml:space="preserve">  45.9</t>
  </si>
  <si>
    <t xml:space="preserve">  13.1</t>
  </si>
  <si>
    <t xml:space="preserve">  69.9</t>
  </si>
  <si>
    <t xml:space="preserve">   7.3</t>
  </si>
  <si>
    <t xml:space="preserve">  50.3</t>
  </si>
  <si>
    <t xml:space="preserve">  49.5</t>
  </si>
  <si>
    <t xml:space="preserve">   1.0</t>
  </si>
  <si>
    <t xml:space="preserve">  89.7</t>
  </si>
  <si>
    <t xml:space="preserve">   3.0</t>
  </si>
  <si>
    <t xml:space="preserve">  50.6</t>
  </si>
  <si>
    <t xml:space="preserve">  49.4</t>
  </si>
  <si>
    <t xml:space="preserve">   2.9</t>
  </si>
  <si>
    <t xml:space="preserve">  16.3</t>
  </si>
  <si>
    <t xml:space="preserve">  13.6</t>
  </si>
  <si>
    <t xml:space="preserve">  63.4</t>
  </si>
  <si>
    <t xml:space="preserve">   0.4</t>
  </si>
  <si>
    <t xml:space="preserve">  48.3</t>
  </si>
  <si>
    <t xml:space="preserve">   1.7</t>
  </si>
  <si>
    <t xml:space="preserve">  21.9</t>
  </si>
  <si>
    <t xml:space="preserve">  73.5</t>
  </si>
  <si>
    <t xml:space="preserve">  58.5</t>
  </si>
  <si>
    <t xml:space="preserve">  40.6</t>
  </si>
  <si>
    <t xml:space="preserve">   1.8</t>
  </si>
  <si>
    <t xml:space="preserve">  10.4</t>
  </si>
  <si>
    <t xml:space="preserve">  82.9</t>
  </si>
  <si>
    <t xml:space="preserve">   3.9</t>
  </si>
  <si>
    <t xml:space="preserve">  54.2</t>
  </si>
  <si>
    <t xml:space="preserve">  45.8</t>
  </si>
  <si>
    <t xml:space="preserve">  14.8</t>
  </si>
  <si>
    <t xml:space="preserve">  73.4</t>
  </si>
  <si>
    <t xml:space="preserve">  48.1</t>
  </si>
  <si>
    <t xml:space="preserve">   6.8</t>
  </si>
  <si>
    <t xml:space="preserve">   4.6</t>
  </si>
  <si>
    <t xml:space="preserve">  15.6</t>
  </si>
  <si>
    <t xml:space="preserve">  66.4</t>
  </si>
  <si>
    <t xml:space="preserve">   6.4</t>
  </si>
  <si>
    <t xml:space="preserve">  52.7</t>
  </si>
  <si>
    <t xml:space="preserve">  47.3</t>
  </si>
  <si>
    <t xml:space="preserve">   9.5</t>
  </si>
  <si>
    <t xml:space="preserve">  80.1</t>
  </si>
  <si>
    <t xml:space="preserve">  49.8</t>
  </si>
  <si>
    <t xml:space="preserve">  29.4</t>
  </si>
  <si>
    <t xml:space="preserve">   4.5</t>
  </si>
  <si>
    <t xml:space="preserve">  12.6</t>
  </si>
  <si>
    <t xml:space="preserve">  46.3</t>
  </si>
  <si>
    <t xml:space="preserve">   6.6</t>
  </si>
  <si>
    <t xml:space="preserve">  52.1</t>
  </si>
  <si>
    <t xml:space="preserve">  47.9</t>
  </si>
  <si>
    <t xml:space="preserve">   3.8</t>
  </si>
  <si>
    <t xml:space="preserve">  11.2</t>
  </si>
  <si>
    <t xml:space="preserve">  75.5</t>
  </si>
  <si>
    <t xml:space="preserve">   5.6</t>
  </si>
  <si>
    <t xml:space="preserve">  52.3</t>
  </si>
  <si>
    <t xml:space="preserve">  47.7</t>
  </si>
  <si>
    <t xml:space="preserve">   8.3</t>
  </si>
  <si>
    <t xml:space="preserve">   2.1</t>
  </si>
  <si>
    <t xml:space="preserve">  20.1</t>
  </si>
  <si>
    <t xml:space="preserve">  62.2</t>
  </si>
  <si>
    <t xml:space="preserve">   6.9</t>
  </si>
  <si>
    <t xml:space="preserve">  51.8</t>
  </si>
  <si>
    <t xml:space="preserve">  27.5</t>
  </si>
  <si>
    <t xml:space="preserve">  59.3</t>
  </si>
  <si>
    <t xml:space="preserve">  10.7</t>
  </si>
  <si>
    <t xml:space="preserve">  53.3</t>
  </si>
  <si>
    <t xml:space="preserve">  46.7</t>
  </si>
  <si>
    <t xml:space="preserve">  19.6</t>
  </si>
  <si>
    <t xml:space="preserve">   7.5</t>
  </si>
  <si>
    <t xml:space="preserve">  60.7</t>
  </si>
  <si>
    <t xml:space="preserve">   5.7</t>
  </si>
  <si>
    <t xml:space="preserve">  87.0</t>
  </si>
  <si>
    <t xml:space="preserve">  49.2</t>
  </si>
  <si>
    <t xml:space="preserve">   7.1</t>
  </si>
  <si>
    <t xml:space="preserve">  84.5</t>
  </si>
  <si>
    <t xml:space="preserve">   2.8</t>
  </si>
  <si>
    <t xml:space="preserve">  21.4</t>
  </si>
  <si>
    <t xml:space="preserve">  63.1</t>
  </si>
  <si>
    <t xml:space="preserve">  50.0</t>
  </si>
  <si>
    <t xml:space="preserve">  77.9</t>
  </si>
  <si>
    <t xml:space="preserve">   2.6</t>
  </si>
  <si>
    <t xml:space="preserve">   4.9</t>
  </si>
  <si>
    <t xml:space="preserve">  48.8</t>
  </si>
  <si>
    <t xml:space="preserve">  68.2</t>
  </si>
  <si>
    <t xml:space="preserve">   2.4</t>
  </si>
  <si>
    <t xml:space="preserve">  91.8</t>
  </si>
  <si>
    <t xml:space="preserve">  50.7</t>
  </si>
  <si>
    <t xml:space="preserve">  49.3</t>
  </si>
  <si>
    <t xml:space="preserve">  12.4</t>
  </si>
  <si>
    <t xml:space="preserve">  66.7</t>
  </si>
  <si>
    <t xml:space="preserve">  46.2</t>
  </si>
  <si>
    <t xml:space="preserve">   1.5</t>
  </si>
  <si>
    <t xml:space="preserve">  11.1</t>
  </si>
  <si>
    <t xml:space="preserve">  78.2</t>
  </si>
  <si>
    <t xml:space="preserve">   5.8</t>
  </si>
  <si>
    <t xml:space="preserve">   1.4</t>
  </si>
  <si>
    <t xml:space="preserve">  83.0</t>
  </si>
  <si>
    <t xml:space="preserve">  15.0</t>
  </si>
  <si>
    <t xml:space="preserve">  74.8</t>
  </si>
  <si>
    <t xml:space="preserve">   7.9</t>
  </si>
  <si>
    <t xml:space="preserve">  74.1</t>
  </si>
  <si>
    <t xml:space="preserve">  86.7</t>
  </si>
  <si>
    <t xml:space="preserve">  50.1</t>
  </si>
  <si>
    <t xml:space="preserve">   8.5</t>
  </si>
  <si>
    <t xml:space="preserve">  84.7</t>
  </si>
  <si>
    <t xml:space="preserve">  15.3</t>
  </si>
  <si>
    <t xml:space="preserve">  54.4</t>
  </si>
  <si>
    <t xml:space="preserve">  53.9</t>
  </si>
  <si>
    <t xml:space="preserve">  46.1</t>
  </si>
  <si>
    <t xml:space="preserve">  29.3</t>
  </si>
  <si>
    <t xml:space="preserve">   9.1</t>
  </si>
  <si>
    <t xml:space="preserve">  42.4</t>
  </si>
  <si>
    <t xml:space="preserve">  34.7</t>
  </si>
  <si>
    <t xml:space="preserve">  17.4</t>
  </si>
  <si>
    <t xml:space="preserve">  42.6</t>
  </si>
  <si>
    <t xml:space="preserve">  47.2</t>
  </si>
  <si>
    <t xml:space="preserve">  46.6</t>
  </si>
  <si>
    <t xml:space="preserve">  53.4</t>
  </si>
  <si>
    <t xml:space="preserve">  44.6</t>
  </si>
  <si>
    <t xml:space="preserve">  43.6</t>
  </si>
  <si>
    <t xml:space="preserve">   6.5</t>
  </si>
  <si>
    <t xml:space="preserve">  52.5</t>
  </si>
  <si>
    <t xml:space="preserve">  67.5</t>
  </si>
  <si>
    <t xml:space="preserve">  27.9</t>
  </si>
  <si>
    <t xml:space="preserve">  60.2</t>
  </si>
  <si>
    <t xml:space="preserve">  34.3</t>
  </si>
  <si>
    <t xml:space="preserve">   1.6</t>
  </si>
  <si>
    <t xml:space="preserve">  85.8</t>
  </si>
  <si>
    <t xml:space="preserve">   4.0</t>
  </si>
  <si>
    <t xml:space="preserve">   3.5</t>
  </si>
  <si>
    <t xml:space="preserve">  87.8</t>
  </si>
  <si>
    <t xml:space="preserve">   5.2</t>
  </si>
  <si>
    <t xml:space="preserve">  23.5</t>
  </si>
  <si>
    <t xml:space="preserve">  64.1</t>
  </si>
  <si>
    <t xml:space="preserve">   2.0</t>
  </si>
  <si>
    <t xml:space="preserve">   8.8</t>
  </si>
  <si>
    <t xml:space="preserve">  81.4</t>
  </si>
  <si>
    <t xml:space="preserve">  51.2</t>
  </si>
  <si>
    <t xml:space="preserve">  26.0</t>
  </si>
  <si>
    <t xml:space="preserve">   7.6</t>
  </si>
  <si>
    <t xml:space="preserve">  81.7</t>
  </si>
  <si>
    <t xml:space="preserve">   5.0</t>
  </si>
  <si>
    <t xml:space="preserve">  51.4</t>
  </si>
  <si>
    <t xml:space="preserve">  48.6</t>
  </si>
  <si>
    <t xml:space="preserve">   1.1</t>
  </si>
  <si>
    <t xml:space="preserve">  49.1</t>
  </si>
  <si>
    <t xml:space="preserve">  91.1</t>
  </si>
  <si>
    <t xml:space="preserve">  25.7</t>
  </si>
  <si>
    <t xml:space="preserve">  85.4</t>
  </si>
  <si>
    <t xml:space="preserve">   3.7</t>
  </si>
  <si>
    <t xml:space="preserve">  57.4</t>
  </si>
  <si>
    <t xml:space="preserve">  60.6</t>
  </si>
  <si>
    <t xml:space="preserve">  17.0</t>
  </si>
  <si>
    <t xml:space="preserve">  15.5</t>
  </si>
  <si>
    <t xml:space="preserve">  52.8</t>
  </si>
  <si>
    <t xml:space="preserve">  38.8</t>
  </si>
  <si>
    <t xml:space="preserve">  47.6</t>
  </si>
  <si>
    <t xml:space="preserve">  89.8</t>
  </si>
  <si>
    <t xml:space="preserve">  52.6</t>
  </si>
  <si>
    <t xml:space="preserve">  47.4</t>
  </si>
  <si>
    <t xml:space="preserve">  20.0</t>
  </si>
  <si>
    <t xml:space="preserve">  10.8</t>
  </si>
  <si>
    <t xml:space="preserve">  52.2</t>
  </si>
  <si>
    <t xml:space="preserve">  17.9</t>
  </si>
  <si>
    <t xml:space="preserve">  63.8</t>
  </si>
  <si>
    <t xml:space="preserve">  22.8</t>
  </si>
  <si>
    <t xml:space="preserve">  12.3</t>
  </si>
  <si>
    <t xml:space="preserve">  13.8</t>
  </si>
  <si>
    <t xml:space="preserve">  40.9</t>
  </si>
  <si>
    <t xml:space="preserve">   9.8</t>
  </si>
  <si>
    <t xml:space="preserve">  50.5</t>
  </si>
  <si>
    <t xml:space="preserve">  11.5</t>
  </si>
  <si>
    <t xml:space="preserve">  65.3</t>
  </si>
  <si>
    <t xml:space="preserve">  91.2</t>
  </si>
  <si>
    <t xml:space="preserve">  71.4</t>
  </si>
  <si>
    <t xml:space="preserve">   5.3</t>
  </si>
  <si>
    <t xml:space="preserve">  63.3</t>
  </si>
  <si>
    <t xml:space="preserve">  36.4</t>
  </si>
  <si>
    <t xml:space="preserve">  13.0</t>
  </si>
  <si>
    <t xml:space="preserve">   5.5</t>
  </si>
  <si>
    <t xml:space="preserve">  72.4</t>
  </si>
  <si>
    <t xml:space="preserve">  94.5</t>
  </si>
  <si>
    <t xml:space="preserve">  16.5</t>
  </si>
  <si>
    <t xml:space="preserve">  48.2</t>
  </si>
  <si>
    <t xml:space="preserve">  87.7</t>
  </si>
  <si>
    <t xml:space="preserve">  93.1</t>
  </si>
  <si>
    <t xml:space="preserve">  40.8</t>
  </si>
  <si>
    <t xml:space="preserve">  33.3</t>
  </si>
  <si>
    <t xml:space="preserve">  46.9</t>
  </si>
  <si>
    <t xml:space="preserve">  64.5</t>
  </si>
  <si>
    <t xml:space="preserve">  32.4</t>
  </si>
  <si>
    <t xml:space="preserve">  47.8</t>
  </si>
  <si>
    <t xml:space="preserve">  95.3</t>
  </si>
  <si>
    <t xml:space="preserve">  31.1</t>
  </si>
  <si>
    <t xml:space="preserve">  62.1</t>
  </si>
  <si>
    <t xml:space="preserve">  77.6</t>
  </si>
  <si>
    <t xml:space="preserve">  51.1</t>
  </si>
  <si>
    <t xml:space="preserve">  92.0</t>
  </si>
  <si>
    <t xml:space="preserve">  49.9</t>
  </si>
  <si>
    <t xml:space="preserve">  20.4</t>
  </si>
  <si>
    <t xml:space="preserve">  33.0</t>
  </si>
  <si>
    <t xml:space="preserve">  71.1</t>
  </si>
  <si>
    <t xml:space="preserve">  15.1</t>
  </si>
  <si>
    <t xml:space="preserve">  42.8</t>
  </si>
  <si>
    <t xml:space="preserve">  57.2</t>
  </si>
  <si>
    <t xml:space="preserve">  95.5</t>
  </si>
  <si>
    <t xml:space="preserve">  97.2</t>
  </si>
  <si>
    <t xml:space="preserve">  52.0</t>
  </si>
  <si>
    <t xml:space="preserve">  74.0</t>
  </si>
  <si>
    <t xml:space="preserve">   7.8</t>
  </si>
  <si>
    <t xml:space="preserve">  76.7</t>
  </si>
  <si>
    <t xml:space="preserve">   5.9</t>
  </si>
  <si>
    <t xml:space="preserve">  50.8</t>
  </si>
  <si>
    <t xml:space="preserve">  41.6</t>
  </si>
  <si>
    <t xml:space="preserve">  56.0</t>
  </si>
  <si>
    <t xml:space="preserve">  44.0</t>
  </si>
  <si>
    <t xml:space="preserve">  83.8</t>
  </si>
  <si>
    <t xml:space="preserve">  86.0</t>
  </si>
  <si>
    <t xml:space="preserve">   7.2</t>
  </si>
  <si>
    <t xml:space="preserve">  16.1</t>
  </si>
  <si>
    <t xml:space="preserve">  69.1</t>
  </si>
  <si>
    <t xml:space="preserve">  85.2</t>
  </si>
  <si>
    <t xml:space="preserve">   8.0</t>
  </si>
  <si>
    <t xml:space="preserve">  65.2</t>
  </si>
  <si>
    <t xml:space="preserve">  88.8</t>
  </si>
  <si>
    <t xml:space="preserve">  90.2</t>
  </si>
  <si>
    <t xml:space="preserve">  14.3</t>
  </si>
  <si>
    <t xml:space="preserve">  72.8</t>
  </si>
  <si>
    <t xml:space="preserve">  55.4</t>
  </si>
  <si>
    <t xml:space="preserve">  11.3</t>
  </si>
  <si>
    <t xml:space="preserve">  74.5</t>
  </si>
  <si>
    <t xml:space="preserve">   6.1</t>
  </si>
  <si>
    <t xml:space="preserve">  70.8</t>
  </si>
  <si>
    <t xml:space="preserve">  59.2</t>
  </si>
  <si>
    <t xml:space="preserve">  35.0</t>
  </si>
  <si>
    <t xml:space="preserve">   9.7</t>
  </si>
  <si>
    <t xml:space="preserve">  84.3</t>
  </si>
  <si>
    <t xml:space="preserve">  91.9</t>
  </si>
  <si>
    <t xml:space="preserve">  88.4</t>
  </si>
  <si>
    <t xml:space="preserve">   9.3</t>
  </si>
  <si>
    <t xml:space="preserve">  75.8</t>
  </si>
  <si>
    <t xml:space="preserve">  77.0</t>
  </si>
  <si>
    <t xml:space="preserve">  78.9</t>
  </si>
  <si>
    <t xml:space="preserve">  51.0</t>
  </si>
  <si>
    <t xml:space="preserve">  49.0</t>
  </si>
  <si>
    <t xml:space="preserve">  67.3</t>
  </si>
  <si>
    <t xml:space="preserve">   4.7</t>
  </si>
  <si>
    <t xml:space="preserve">  36.9</t>
  </si>
  <si>
    <t xml:space="preserve">  56.4</t>
  </si>
  <si>
    <t xml:space="preserve">  65.7</t>
  </si>
  <si>
    <t xml:space="preserve">  85.0</t>
  </si>
  <si>
    <t xml:space="preserve">  10.6</t>
  </si>
  <si>
    <t xml:space="preserve">  57.5</t>
  </si>
  <si>
    <t xml:space="preserve">  42.5</t>
  </si>
  <si>
    <t xml:space="preserve">  79.3</t>
  </si>
  <si>
    <t xml:space="preserve">  58.2</t>
  </si>
  <si>
    <t xml:space="preserve">  14.9</t>
  </si>
  <si>
    <t xml:space="preserve">  18.4</t>
  </si>
  <si>
    <t xml:space="preserve">  79.4</t>
  </si>
  <si>
    <t xml:space="preserve">  12.0</t>
  </si>
  <si>
    <t xml:space="preserve">  85.3</t>
  </si>
  <si>
    <t xml:space="preserve">   9.0</t>
  </si>
  <si>
    <t xml:space="preserve">  29.7</t>
  </si>
  <si>
    <t xml:space="preserve">   8.9</t>
  </si>
  <si>
    <t xml:space="preserve">  78.1</t>
  </si>
  <si>
    <t xml:space="preserve">  55.6</t>
  </si>
  <si>
    <t xml:space="preserve">  26.2</t>
  </si>
  <si>
    <t xml:space="preserve"> 100.0</t>
  </si>
  <si>
    <t xml:space="preserve">  53.8</t>
  </si>
  <si>
    <t xml:space="preserve">   7.4</t>
  </si>
  <si>
    <t xml:space="preserve">  82.8</t>
  </si>
  <si>
    <t xml:space="preserve">  43.3</t>
  </si>
  <si>
    <t xml:space="preserve">  55.8</t>
  </si>
  <si>
    <t xml:space="preserve">   6.3</t>
  </si>
  <si>
    <t xml:space="preserve">  78.4</t>
  </si>
  <si>
    <t xml:space="preserve">   9.6</t>
  </si>
  <si>
    <t xml:space="preserve">  51.6</t>
  </si>
  <si>
    <t xml:space="preserve">  36.2</t>
  </si>
  <si>
    <t xml:space="preserve">  86.2</t>
  </si>
  <si>
    <t xml:space="preserve">  44.9</t>
  </si>
  <si>
    <t xml:space="preserve">  84.2</t>
  </si>
  <si>
    <t xml:space="preserve">  89.4</t>
  </si>
  <si>
    <t xml:space="preserve">  39.8</t>
  </si>
  <si>
    <t xml:space="preserve">  92.7</t>
  </si>
  <si>
    <t xml:space="preserve">  83.7</t>
  </si>
  <si>
    <t xml:space="preserve">  53.5</t>
  </si>
  <si>
    <t xml:space="preserve">  46.5</t>
  </si>
  <si>
    <t xml:space="preserve">  23.2</t>
  </si>
  <si>
    <t xml:space="preserve">  63.5</t>
  </si>
  <si>
    <t xml:space="preserve">  91.6</t>
  </si>
  <si>
    <t xml:space="preserve">  93.4</t>
  </si>
  <si>
    <t xml:space="preserve">  14.5</t>
  </si>
  <si>
    <t xml:space="preserve">  76.0</t>
  </si>
  <si>
    <t xml:space="preserve">  36.0</t>
  </si>
  <si>
    <t xml:space="preserve">  12.7</t>
  </si>
  <si>
    <t xml:space="preserve">  80.0</t>
  </si>
  <si>
    <t xml:space="preserve">  25.0</t>
  </si>
  <si>
    <t xml:space="preserve">  75.0</t>
  </si>
  <si>
    <t xml:space="preserve">  76.8</t>
  </si>
  <si>
    <t xml:space="preserve">  54.8</t>
  </si>
  <si>
    <t xml:space="preserve">  45.1</t>
  </si>
  <si>
    <t xml:space="preserve">  81.9</t>
  </si>
  <si>
    <t xml:space="preserve">  15.4</t>
  </si>
  <si>
    <t xml:space="preserve">  17.1</t>
  </si>
  <si>
    <t xml:space="preserve">  36.1</t>
  </si>
  <si>
    <t xml:space="preserve">  38.3</t>
  </si>
  <si>
    <t xml:space="preserve">  25.3</t>
  </si>
  <si>
    <t xml:space="preserve">  20.3</t>
  </si>
  <si>
    <t xml:space="preserve">  70.1</t>
  </si>
  <si>
    <t xml:space="preserve">  18.9</t>
  </si>
  <si>
    <t xml:space="preserve">  61.0</t>
  </si>
  <si>
    <t xml:space="preserve">  45.3</t>
  </si>
  <si>
    <t xml:space="preserve">  84.9</t>
  </si>
  <si>
    <t xml:space="preserve">  76.9</t>
  </si>
  <si>
    <t xml:space="preserve">  89.1</t>
  </si>
  <si>
    <t xml:space="preserve">  87.9</t>
  </si>
  <si>
    <t xml:space="preserve">  30.9</t>
  </si>
  <si>
    <t xml:space="preserve">  37.4</t>
  </si>
  <si>
    <t xml:space="preserve">  25.9</t>
  </si>
  <si>
    <t xml:space="preserve">  16.9</t>
  </si>
  <si>
    <t xml:space="preserve">  34.1</t>
  </si>
  <si>
    <t xml:space="preserve">  82.5</t>
  </si>
  <si>
    <t xml:space="preserve">  42.9</t>
  </si>
  <si>
    <t xml:space="preserve">  57.1</t>
  </si>
  <si>
    <t xml:space="preserve">  93.0</t>
  </si>
  <si>
    <t xml:space="preserve">  43.9</t>
  </si>
  <si>
    <t xml:space="preserve">  56.1</t>
  </si>
  <si>
    <t xml:space="preserve">  93.5</t>
  </si>
  <si>
    <t xml:space="preserve">  76.5</t>
  </si>
  <si>
    <t xml:space="preserve">  40.1</t>
  </si>
  <si>
    <t xml:space="preserve">  88.1</t>
  </si>
  <si>
    <t xml:space="preserve">  57.6</t>
  </si>
  <si>
    <t xml:space="preserve">  77.2</t>
  </si>
  <si>
    <t xml:space="preserve">  27.4</t>
  </si>
  <si>
    <t xml:space="preserve">  79.8</t>
  </si>
  <si>
    <t xml:space="preserve">  13.3</t>
  </si>
  <si>
    <t xml:space="preserve">  21.5</t>
  </si>
  <si>
    <t xml:space="preserve">  14.7</t>
  </si>
  <si>
    <t xml:space="preserve">  87.6</t>
  </si>
  <si>
    <t xml:space="preserve">  56.7</t>
  </si>
  <si>
    <t xml:space="preserve">  80.9</t>
  </si>
  <si>
    <t xml:space="preserve">  90.3</t>
  </si>
  <si>
    <t xml:space="preserve">  82.2</t>
  </si>
  <si>
    <t xml:space="preserve">  23.6</t>
  </si>
  <si>
    <t xml:space="preserve">  67.0</t>
  </si>
  <si>
    <t xml:space="preserve">  77.8</t>
  </si>
  <si>
    <t xml:space="preserve">  46.4</t>
  </si>
  <si>
    <t xml:space="preserve">   8.2</t>
  </si>
  <si>
    <t xml:space="preserve">   8.7</t>
  </si>
  <si>
    <t xml:space="preserve">  11.0</t>
  </si>
  <si>
    <t xml:space="preserve">  67.2</t>
  </si>
  <si>
    <t xml:space="preserve">  47.1</t>
  </si>
  <si>
    <t xml:space="preserve">  86.5</t>
  </si>
  <si>
    <t xml:space="preserve">  95.6</t>
  </si>
  <si>
    <t xml:space="preserve">  64.6</t>
  </si>
  <si>
    <t xml:space="preserve">  33.6</t>
  </si>
  <si>
    <t xml:space="preserve">  18.3</t>
  </si>
  <si>
    <t xml:space="preserve">  69.8</t>
  </si>
  <si>
    <t xml:space="preserve">  93.9</t>
  </si>
  <si>
    <t xml:space="preserve">  98.6</t>
  </si>
  <si>
    <t xml:space="preserve">   8.6</t>
  </si>
  <si>
    <t xml:space="preserve">  83.9</t>
  </si>
  <si>
    <t xml:space="preserve">  12.9</t>
  </si>
  <si>
    <t xml:space="preserve">   8.4</t>
  </si>
  <si>
    <t xml:space="preserve">  38.6</t>
  </si>
  <si>
    <t xml:space="preserve">  56.9</t>
  </si>
  <si>
    <t xml:space="preserve">  43.1</t>
  </si>
  <si>
    <t xml:space="preserve">  41.8</t>
  </si>
  <si>
    <t xml:space="preserve">  42.2</t>
  </si>
  <si>
    <t xml:space="preserve">  80.4</t>
  </si>
  <si>
    <t xml:space="preserve">  11.7</t>
  </si>
  <si>
    <t xml:space="preserve">  81.5</t>
  </si>
  <si>
    <t xml:space="preserve">  10.2</t>
  </si>
  <si>
    <t xml:space="preserve">  28.2</t>
  </si>
  <si>
    <t xml:space="preserve">  24.8</t>
  </si>
  <si>
    <t xml:space="preserve">  24.7</t>
  </si>
  <si>
    <t xml:space="preserve">  11.4</t>
  </si>
  <si>
    <t xml:space="preserve">  35.2</t>
  </si>
  <si>
    <t xml:space="preserve">  43.2</t>
  </si>
  <si>
    <t xml:space="preserve">  56.8</t>
  </si>
  <si>
    <t xml:space="preserve">  12.1</t>
  </si>
  <si>
    <t xml:space="preserve">  83.6</t>
  </si>
  <si>
    <t xml:space="preserve">  67.6</t>
  </si>
  <si>
    <t xml:space="preserve">  82.0</t>
  </si>
  <si>
    <t xml:space="preserve">  36.7</t>
  </si>
  <si>
    <t xml:space="preserve">  18.7</t>
  </si>
  <si>
    <t xml:space="preserve">  26.1</t>
  </si>
  <si>
    <t xml:space="preserve">  96.7</t>
  </si>
  <si>
    <t xml:space="preserve">  16.0</t>
  </si>
  <si>
    <t xml:space="preserve">  68.9</t>
  </si>
  <si>
    <t xml:space="preserve">  59.7</t>
  </si>
  <si>
    <t xml:space="preserve">  40.3</t>
  </si>
  <si>
    <t xml:space="preserve">  81.3</t>
  </si>
  <si>
    <t xml:space="preserve">  45.2</t>
  </si>
  <si>
    <t xml:space="preserve">  39.2</t>
  </si>
  <si>
    <t xml:space="preserve">  92.8</t>
  </si>
  <si>
    <t xml:space="preserve">  20.8</t>
  </si>
  <si>
    <t xml:space="preserve">  65.9</t>
  </si>
  <si>
    <t xml:space="preserve">  29.9</t>
  </si>
  <si>
    <t xml:space="preserve">  64.9</t>
  </si>
  <si>
    <t xml:space="preserve">  90.0</t>
  </si>
  <si>
    <t xml:space="preserve">  72.3</t>
  </si>
  <si>
    <t xml:space="preserve">  14.1</t>
  </si>
  <si>
    <t xml:space="preserve">  86.9</t>
  </si>
  <si>
    <t xml:space="preserve">  86.6</t>
  </si>
  <si>
    <t xml:space="preserve">  84.1</t>
  </si>
  <si>
    <t xml:space="preserve">  31.0</t>
  </si>
  <si>
    <t xml:space="preserve">  59.6</t>
  </si>
  <si>
    <t xml:space="preserve">  78.8</t>
  </si>
  <si>
    <t xml:space="preserve">  68.8</t>
  </si>
  <si>
    <t xml:space="preserve">  61.6</t>
  </si>
  <si>
    <t xml:space="preserve">  37.8</t>
  </si>
  <si>
    <t xml:space="preserve">  92.2</t>
  </si>
  <si>
    <t xml:space="preserve">  77.4</t>
  </si>
  <si>
    <t xml:space="preserve">  89.5</t>
  </si>
  <si>
    <t xml:space="preserve">  17.2</t>
  </si>
  <si>
    <t xml:space="preserve">  17.7</t>
  </si>
  <si>
    <t xml:space="preserve">  86.4</t>
  </si>
  <si>
    <t xml:space="preserve">  84.6</t>
  </si>
  <si>
    <t xml:space="preserve">  39.0</t>
  </si>
  <si>
    <t xml:space="preserve">  74.3</t>
  </si>
  <si>
    <t xml:space="preserve">  84.4</t>
  </si>
  <si>
    <t xml:space="preserve">  53.1</t>
  </si>
  <si>
    <t xml:space="preserve">  25.6</t>
  </si>
  <si>
    <t xml:space="preserve">  41.7</t>
  </si>
  <si>
    <t xml:space="preserve">  38.2</t>
  </si>
  <si>
    <t xml:space="preserve">  87.2</t>
  </si>
  <si>
    <t xml:space="preserve">  90.7</t>
  </si>
  <si>
    <t xml:space="preserve">  91.0</t>
  </si>
  <si>
    <t xml:space="preserve">  28.1</t>
  </si>
  <si>
    <t xml:space="preserve">  71.8</t>
  </si>
  <si>
    <t xml:space="preserve">  80.5</t>
  </si>
  <si>
    <t xml:space="preserve">  73.0</t>
  </si>
  <si>
    <t xml:space="preserve">  78.3</t>
  </si>
  <si>
    <t xml:space="preserve">  87.4</t>
  </si>
  <si>
    <t xml:space="preserve">  70.4</t>
  </si>
  <si>
    <t xml:space="preserve">  83.1</t>
  </si>
  <si>
    <t xml:space="preserve">  57.8</t>
  </si>
  <si>
    <t xml:space="preserve">  42.0</t>
  </si>
  <si>
    <t xml:space="preserve">  70.7</t>
  </si>
  <si>
    <t xml:space="preserve">  30.4</t>
  </si>
  <si>
    <t xml:space="preserve">  64.7</t>
  </si>
  <si>
    <t xml:space="preserve">  55.1</t>
  </si>
  <si>
    <t xml:space="preserve">  44.7</t>
  </si>
  <si>
    <t xml:space="preserve">  59.1</t>
  </si>
  <si>
    <t xml:space="preserve">  88.0</t>
  </si>
  <si>
    <t xml:space="preserve">  92.3</t>
  </si>
  <si>
    <t xml:space="preserve">  61.5</t>
  </si>
  <si>
    <t xml:space="preserve">  31.2</t>
  </si>
  <si>
    <t xml:space="preserve">  62.3</t>
  </si>
  <si>
    <t xml:space="preserve">  37.5</t>
  </si>
  <si>
    <t xml:space="preserve">  89.3</t>
  </si>
  <si>
    <t xml:space="preserve">  12.5</t>
  </si>
  <si>
    <t xml:space="preserve">  80.7</t>
  </si>
  <si>
    <t xml:space="preserve">  11.8</t>
  </si>
  <si>
    <t xml:space="preserve">  12.8</t>
  </si>
  <si>
    <t xml:space="preserve">  62.5</t>
  </si>
  <si>
    <t xml:space="preserve">  89.0</t>
  </si>
  <si>
    <t xml:space="preserve">  71.0</t>
  </si>
  <si>
    <t xml:space="preserve">  59.8</t>
  </si>
  <si>
    <t xml:space="preserve">  39.3</t>
  </si>
  <si>
    <t xml:space="preserve">  94.3</t>
  </si>
  <si>
    <t xml:space="preserve">  88.6</t>
  </si>
  <si>
    <t xml:space="preserve">  93.7</t>
  </si>
  <si>
    <t xml:space="preserve">  37.1</t>
  </si>
  <si>
    <t xml:space="preserve">  24.9</t>
  </si>
  <si>
    <t xml:space="preserve">  29.0</t>
  </si>
  <si>
    <t xml:space="preserve">  35.8</t>
  </si>
  <si>
    <t xml:space="preserve">  35.4</t>
  </si>
  <si>
    <t xml:space="preserve">  25.1</t>
  </si>
  <si>
    <t xml:space="preserve">  24.1</t>
  </si>
  <si>
    <t xml:space="preserve">  19.9</t>
  </si>
  <si>
    <t xml:space="preserve">  63.2</t>
  </si>
  <si>
    <t xml:space="preserve">  33.5</t>
  </si>
  <si>
    <t xml:space="preserve">  66.5</t>
  </si>
  <si>
    <t xml:space="preserve">  11.6</t>
  </si>
  <si>
    <t xml:space="preserve">  16.4</t>
  </si>
  <si>
    <t xml:space="preserve">  85.1</t>
  </si>
  <si>
    <t xml:space="preserve">  20.9</t>
  </si>
  <si>
    <t xml:space="preserve">  10.5</t>
  </si>
  <si>
    <t xml:space="preserve">  39.6</t>
  </si>
  <si>
    <t xml:space="preserve">  17.6</t>
  </si>
  <si>
    <t xml:space="preserve">  16.2</t>
  </si>
  <si>
    <t xml:space="preserve">  57.7</t>
  </si>
  <si>
    <t xml:space="preserve">  32.2</t>
  </si>
  <si>
    <t xml:space="preserve">  87.5</t>
  </si>
  <si>
    <t xml:space="preserve">  88.2</t>
  </si>
  <si>
    <t xml:space="preserve">  92.9</t>
  </si>
  <si>
    <t xml:space="preserve">  70.5</t>
  </si>
  <si>
    <t xml:space="preserve">  56.2</t>
  </si>
  <si>
    <t xml:space="preserve">  28.0</t>
  </si>
  <si>
    <t xml:space="preserve">  43.5</t>
  </si>
  <si>
    <t xml:space="preserve">  37.2</t>
  </si>
  <si>
    <t xml:space="preserve">  20.6</t>
  </si>
  <si>
    <t xml:space="preserve">  84.0</t>
  </si>
  <si>
    <t xml:space="preserve">  30.1</t>
  </si>
  <si>
    <t xml:space="preserve">  90.4</t>
  </si>
  <si>
    <t xml:space="preserve">  39.4</t>
  </si>
  <si>
    <t xml:space="preserve">  78.0</t>
  </si>
  <si>
    <t xml:space="preserve">  33.4</t>
  </si>
  <si>
    <t xml:space="preserve">  55.7</t>
  </si>
  <si>
    <t xml:space="preserve">  92.6</t>
  </si>
  <si>
    <t xml:space="preserve">  39.7</t>
  </si>
  <si>
    <t xml:space="preserve">  77.5</t>
  </si>
  <si>
    <t xml:space="preserve">  41.1</t>
  </si>
  <si>
    <t xml:space="preserve">  42.1</t>
  </si>
  <si>
    <t xml:space="preserve">  35.1</t>
  </si>
  <si>
    <t xml:space="preserve">  67.7</t>
  </si>
  <si>
    <t xml:space="preserve">  58.0</t>
  </si>
  <si>
    <t xml:space="preserve">  89.2</t>
  </si>
  <si>
    <t xml:space="preserve">  15.9</t>
  </si>
  <si>
    <t xml:space="preserve">  18.6</t>
  </si>
  <si>
    <t xml:space="preserve">  67.9</t>
  </si>
  <si>
    <t xml:space="preserve">  14.4</t>
  </si>
  <si>
    <t xml:space="preserve">  57.3</t>
  </si>
  <si>
    <t xml:space="preserve">  73.8</t>
  </si>
  <si>
    <t xml:space="preserve">  93.6</t>
  </si>
  <si>
    <t xml:space="preserve">  64.0</t>
  </si>
  <si>
    <t xml:space="preserve">  38.4</t>
  </si>
  <si>
    <t xml:space="preserve">  76.1</t>
  </si>
  <si>
    <t xml:space="preserve">  55.2</t>
  </si>
  <si>
    <t xml:space="preserve">  83.2</t>
  </si>
  <si>
    <t xml:space="preserve">  61.2</t>
  </si>
  <si>
    <t xml:space="preserve">  70.2</t>
  </si>
  <si>
    <t xml:space="preserve">  94.4</t>
  </si>
  <si>
    <t xml:space="preserve">  40.4</t>
  </si>
  <si>
    <t xml:space="preserve">  86.1</t>
  </si>
  <si>
    <t xml:space="preserve">  68.6</t>
  </si>
  <si>
    <t xml:space="preserve">  19.1</t>
  </si>
  <si>
    <t xml:space="preserve">  63.6</t>
  </si>
  <si>
    <t xml:space="preserve">  68.0</t>
  </si>
  <si>
    <t xml:space="preserve">  32.6</t>
  </si>
  <si>
    <t xml:space="preserve">  81.6</t>
  </si>
  <si>
    <t xml:space="preserve">  42.7</t>
  </si>
  <si>
    <t xml:space="preserve">  21.2</t>
  </si>
  <si>
    <t xml:space="preserve">  62.9</t>
  </si>
  <si>
    <t xml:space="preserve">  73.6</t>
  </si>
  <si>
    <t xml:space="preserve">  29.1</t>
  </si>
  <si>
    <t xml:space="preserve">  91.3</t>
  </si>
  <si>
    <t xml:space="preserve">  76.3</t>
  </si>
  <si>
    <t xml:space="preserve">  94.0</t>
  </si>
  <si>
    <t xml:space="preserve">  85.9</t>
  </si>
  <si>
    <t xml:space="preserve">  25.5</t>
  </si>
  <si>
    <t xml:space="preserve">  66.3</t>
  </si>
  <si>
    <t xml:space="preserve">  89.9</t>
  </si>
  <si>
    <t xml:space="preserve">  53.6</t>
  </si>
  <si>
    <t xml:space="preserve">  70.0</t>
  </si>
  <si>
    <t xml:space="preserve">  80.3</t>
  </si>
  <si>
    <t xml:space="preserve">  28.8</t>
  </si>
  <si>
    <t xml:space="preserve">  92.1</t>
  </si>
  <si>
    <t xml:space="preserve">  46.0</t>
  </si>
  <si>
    <t xml:space="preserve">  54.0</t>
  </si>
  <si>
    <t>SY</t>
  </si>
  <si>
    <t>CHARTER SCHOOL NAME</t>
  </si>
  <si>
    <t>Enr15A</t>
  </si>
  <si>
    <t>FEMALE</t>
  </si>
  <si>
    <t>MALE</t>
  </si>
  <si>
    <t>AS</t>
  </si>
  <si>
    <t>HI</t>
  </si>
  <si>
    <t>MR</t>
  </si>
  <si>
    <t>NH_PI</t>
  </si>
  <si>
    <t>WH</t>
  </si>
  <si>
    <t>KG</t>
  </si>
  <si>
    <t>GR1</t>
  </si>
  <si>
    <t>GR2</t>
  </si>
  <si>
    <t>GR3</t>
  </si>
  <si>
    <t>GR4</t>
  </si>
  <si>
    <t>GR5</t>
  </si>
  <si>
    <t>GR6</t>
  </si>
  <si>
    <t>GR7</t>
  </si>
  <si>
    <t>GR8</t>
  </si>
  <si>
    <t>GR9</t>
  </si>
  <si>
    <t>GR10</t>
  </si>
  <si>
    <t>GR11</t>
  </si>
  <si>
    <t>GR12</t>
  </si>
  <si>
    <t>LEP</t>
  </si>
  <si>
    <t>FEM_R</t>
  </si>
  <si>
    <t>MALE_R</t>
  </si>
  <si>
    <t>AA_R</t>
  </si>
  <si>
    <t>AS_R</t>
  </si>
  <si>
    <t>HI_R</t>
  </si>
  <si>
    <t>MR_R</t>
  </si>
  <si>
    <t>NA_R</t>
  </si>
  <si>
    <t>NHPI_R</t>
  </si>
  <si>
    <t>WH_R</t>
  </si>
  <si>
    <t>PK_R</t>
  </si>
  <si>
    <t>KG_R</t>
  </si>
  <si>
    <t>GR01_R</t>
  </si>
  <si>
    <t>GR02_R</t>
  </si>
  <si>
    <t>GR03_R</t>
  </si>
  <si>
    <t>GR04_R</t>
  </si>
  <si>
    <t>GR05_R</t>
  </si>
  <si>
    <t>GR06_R</t>
  </si>
  <si>
    <t>GR07_R</t>
  </si>
  <si>
    <t>GR08_R</t>
  </si>
  <si>
    <t>GR09_R</t>
  </si>
  <si>
    <t>GR10_R</t>
  </si>
  <si>
    <t>GR11_R</t>
  </si>
  <si>
    <t>GR12_R</t>
  </si>
  <si>
    <t>SP_R</t>
  </si>
  <si>
    <t>FLNE_R</t>
  </si>
  <si>
    <t>LEP_R</t>
  </si>
  <si>
    <t>SPED_R</t>
  </si>
  <si>
    <t>2015</t>
  </si>
  <si>
    <t>Excel Academy Charter</t>
  </si>
  <si>
    <t>Academy Of the Pacific Rim Charter Public</t>
  </si>
  <si>
    <t>Four Rivers Charter Public</t>
  </si>
  <si>
    <t>Berkshire Arts and Technology Charter Public</t>
  </si>
  <si>
    <t>04150000</t>
  </si>
  <si>
    <t>Amesbury Academy Charter Public (District)</t>
  </si>
  <si>
    <t>Boston Preparatory Charter Public</t>
  </si>
  <si>
    <t>Boston Day and Evening Academy Charter</t>
  </si>
  <si>
    <t>Barnstable Community Horace Mann Charter Public</t>
  </si>
  <si>
    <t>Brooke Charter School Roslindale</t>
  </si>
  <si>
    <t>KIPP Academy Lynn Charter</t>
  </si>
  <si>
    <t>Cape Cod Lighthouse Charter</t>
  </si>
  <si>
    <t>Innovation Academy Charter</t>
  </si>
  <si>
    <t>Sabis International Charter</t>
  </si>
  <si>
    <t>04430000</t>
  </si>
  <si>
    <t>Brooke Charter School Mattapan</t>
  </si>
  <si>
    <t>Neighborhood House Charter</t>
  </si>
  <si>
    <t>Foxborough Regional Charter</t>
  </si>
  <si>
    <t>Benjamin Franklin Classical Charter Public</t>
  </si>
  <si>
    <t>Boston Collegiate Charter</t>
  </si>
  <si>
    <t>Hilltown Cooperative Charter  Public</t>
  </si>
  <si>
    <t>Edward M. Kennedy Academy for Health Careers</t>
  </si>
  <si>
    <t>Holyoke Community Charter</t>
  </si>
  <si>
    <t>Lawrence Family Development Charter</t>
  </si>
  <si>
    <t>Hill View Montessori Charter Public</t>
  </si>
  <si>
    <t>Lowell Community Charter Public</t>
  </si>
  <si>
    <t>04570000</t>
  </si>
  <si>
    <t>Brooke Charter School East Boston</t>
  </si>
  <si>
    <t>Lowell Middlesex Academy Charter</t>
  </si>
  <si>
    <t>Marblehead Community Charter Public</t>
  </si>
  <si>
    <t>Martha's Vineyard Charter</t>
  </si>
  <si>
    <t>04670000</t>
  </si>
  <si>
    <t>New Liberty Charter School of Salem (District)</t>
  </si>
  <si>
    <t>Mystic Valley Regional Charter</t>
  </si>
  <si>
    <t>The Sizer School: A North Central Charter Essential (District)</t>
  </si>
  <si>
    <t>04750000</t>
  </si>
  <si>
    <t>Dorchester Collegiate Academy Charter</t>
  </si>
  <si>
    <t>04770000</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</si>
  <si>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</si>
  <si>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</si>
  <si>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</si>
  <si>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</si>
  <si>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</si>
  <si>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</si>
  <si>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</si>
  <si>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</si>
  <si>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</si>
  <si>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</si>
  <si>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</si>
  <si>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</si>
  <si>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</si>
  <si>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Global Learning Charter Public</t>
  </si>
  <si>
    <t>Pioneer Valley Chinese Immersion Charte</t>
  </si>
  <si>
    <t>Hampden Charter School of Science</t>
  </si>
  <si>
    <t>Lowell Collegiate Charter School (District)</t>
  </si>
  <si>
    <t>Selected Populations (2013-14)</t>
  </si>
  <si>
    <t>Title</t>
  </si>
  <si>
    <t>% of cs school students</t>
  </si>
  <si>
    <t>2018</t>
  </si>
  <si>
    <t>Silver Hill Horace Mann Charter (District)</t>
  </si>
  <si>
    <t>Current Sheets in Workbook</t>
  </si>
  <si>
    <t>Last Updated On:</t>
  </si>
  <si>
    <t>See last Note</t>
  </si>
  <si>
    <t>Individual</t>
  </si>
  <si>
    <t>Summary Fact Sheet</t>
  </si>
  <si>
    <t>Regions</t>
  </si>
  <si>
    <t>Application History</t>
  </si>
  <si>
    <t>SIMS08</t>
  </si>
  <si>
    <t>Reference</t>
  </si>
  <si>
    <t>AYP08</t>
  </si>
  <si>
    <t>08PREENRO</t>
  </si>
  <si>
    <t>Hidden</t>
  </si>
  <si>
    <t>07SIMS</t>
  </si>
  <si>
    <t>06SIMS</t>
  </si>
  <si>
    <t>Date</t>
  </si>
  <si>
    <t>Updated to add LEA codes for MLK and Phoenix, and adjusted Excel's grade-span to include 12/04 amendment to add grade 5.</t>
  </si>
  <si>
    <t>Updated to include all renewal from February and March 2005 BOE Meetings</t>
  </si>
  <si>
    <t>Added Year of Operation Column</t>
  </si>
  <si>
    <t>BArT location changed from Adams to North Adams</t>
  </si>
  <si>
    <t>MMEHMS max enrollment updated to reflect the 475 amendment request approved at the March 2005 board meeting.</t>
  </si>
  <si>
    <t>BArT location changed from North Adams to Adams</t>
  </si>
  <si>
    <t>Updated EMO Status to "Former" for Seven Hills and Lowell Community due to June 2005 votes</t>
  </si>
  <si>
    <t>Christa McAuliffe updated to reflect regional designation as voted on in Dec. 2004 BOE Meeting</t>
  </si>
  <si>
    <t>Placed FDCS in closed school area at bottom of list; added charter regions sheet and pre-enroll sheet with sums for various fact sheet factoids</t>
  </si>
  <si>
    <t>Placed RCHPS in closed school area at bottom of list.</t>
  </si>
  <si>
    <t>Added note about YouthBuild revocation--Kristin McIntosh knows more of the historical detail.</t>
  </si>
  <si>
    <t>Revised Boston Renaissance grade span down to K-6 due to BOE conditional renewal, school type, max enrollment</t>
  </si>
  <si>
    <t>Need to finish updating renewals for Feb and March 2005 and amendment increases for Oct and Nov. 2005</t>
  </si>
  <si>
    <t>Enrollment Increase amendments from October and Nov 2005 BOE meetings:</t>
  </si>
  <si>
    <t>BPCS: 300 + 50 = 350</t>
  </si>
  <si>
    <t>CLCS: 132+22 = 154; grade span K-5 increased to K-6</t>
  </si>
  <si>
    <t>EBCS: change grade span from 5-10 to K-8</t>
  </si>
  <si>
    <t>Excel: increase Boston max from 100 to 200</t>
  </si>
  <si>
    <t>LFDCS: 540 + 60 = 600; grade span from K2-8 to K1-8</t>
  </si>
  <si>
    <t>MVRCS: 1176 + 224 = 1400</t>
  </si>
  <si>
    <t>APR: 350+125 = 475; grade span 6-12 increased to 5-12</t>
  </si>
  <si>
    <t>BCCS: 425+240=665; added second 5-8 campus</t>
  </si>
  <si>
    <t>SSCPS: 468 + 72 = 540; removes Boston from regional list and adds East Bridgewater, Halifax, and Holbrook</t>
  </si>
  <si>
    <t>Updated Mystic Valley's locations to replace Melrose with Everett</t>
  </si>
  <si>
    <t>Returned RCHPS in the open schools area pending litigation outcome</t>
  </si>
  <si>
    <t>Changed "Murdoch Middle Public Charter School" to "Murdoch Middle Charter Public School" per 12/14/04 name change amendment.</t>
  </si>
  <si>
    <t>Added "Public" to Seven Hills name per 2/18/05 name change amendment</t>
  </si>
  <si>
    <t>Codman and PVPA Renewals (BOE 12/20/05 vote) noted.</t>
  </si>
  <si>
    <t>Benjamin Banneker and Murdoch Middle renewed by BOE 1/24/06 vote. Stats updated. Banneker max enro reduced to 350 with comment and gradespan to K-6.</t>
  </si>
  <si>
    <t>Made major revision to structure of workbook (see above)</t>
  </si>
  <si>
    <t>Updated PVPA's region based on BOE 12/20/05 renewal vote--see comment in Regional cell.</t>
  </si>
  <si>
    <t>Changed Champion Charter School to "Champion Charter Public School" per 8/16/05 amendment approval</t>
  </si>
  <si>
    <t xml:space="preserve">Updated Prospect Hill Academy's charter maximum enrollment to reflect 1200, as stated in the original 1996 charter (which estimated max of 1000-1200, K-12) and further referenced on page 35 of their 2005 Renewal Application. </t>
  </si>
  <si>
    <t>Updated Martha's Vineyard CPS' region based on 2/28/06 BOE renewal vote</t>
  </si>
  <si>
    <t>Corrected Marblehead's maximum enrollment to 230.</t>
  </si>
  <si>
    <t>Added Pioneer Science, Fall River Maritime, and New Bedford Global Learning (Commonwealth) and all info per 2/28/06 BOE charter granting.</t>
  </si>
  <si>
    <t>Updated renewals for Academy of Strategic Learning and Seven Hills (2/28/06) and Prospect Hill (updated max enroll) and Martha's Vineyard (3/28/06)</t>
  </si>
  <si>
    <t>Updated Martha's Vineyard's region per 3/28/06 BOE Renewal motion to conform to KEM's district interpretation</t>
  </si>
  <si>
    <t>Per BOE action on 4/25/06, updated the following who had approved amendments:</t>
  </si>
  <si>
    <t>Abby Kelley: +324 to a total of 1500</t>
  </si>
  <si>
    <t>Murdoch: +300 to a total of 600 and expand from 5-8 to 6-12</t>
  </si>
  <si>
    <t>Corrected Fall River Maritime's EMO status to Yes</t>
  </si>
  <si>
    <t>Added "Public" to Boston Renaissance name per 5/10/06 bylaws and name change amendment</t>
  </si>
  <si>
    <t>Significant edits to Summary page, with recounting of different stats and the addition of the enrollment and # of schools info.</t>
  </si>
  <si>
    <t>Added hidden SIMS data pages (enrollment by selected populations, grade, race/gender) to feed into the 06SIMS page</t>
  </si>
  <si>
    <t>Created Summary Fact Sheet--will serve as official CS fact sheet.</t>
  </si>
  <si>
    <t>Updated to reflect 2006-2007 school year.</t>
  </si>
  <si>
    <t>Changed LEA 0496 to "Global Learning Charter School" to reflect name change amendment.</t>
  </si>
  <si>
    <t>Media and Technology Charter High School changed to MATCH Charter Public High School per approved amendment request, summer 2006.</t>
  </si>
  <si>
    <t>Changed "Murdoch Middle Public Charter School" to "Innovation Academy charter School" per 10/04/06 name change amendment</t>
  </si>
  <si>
    <t>Updated Boston Renaissance's maximum enrollment (reduced from 1479 to 1240) per BOE 9/26/06 vote.</t>
  </si>
  <si>
    <t xml:space="preserve">Updated maximum enrollments of City on a Hill, Edward Brooke, Sabis International, and </t>
  </si>
  <si>
    <t>Made correction to Pioneer Valley Performing Arts region (added Central Berkshire per 12/20/05 BOE motion)</t>
  </si>
  <si>
    <t>Updated maximum enrollments of City on a Hill, Edward Brooke, and Sabis International and Community Day per 10/24/06 BOE vote</t>
  </si>
  <si>
    <t>Changed Fall River Maritime Charter Public School status to "closed" due to the surrender of their charter via letter on 11/20/06</t>
  </si>
  <si>
    <t>Updated locations for PVPA and PCA.</t>
  </si>
  <si>
    <t>Added Pioneer Valley Chinese Immersion Charter School (LEA 0497), charter granted on 2/27/07.</t>
  </si>
  <si>
    <t>Check Feb. 2007 Board minutes for motion related to Boston Renaissance--reduction to 880 in the 2009-2010 School year (FY10)</t>
  </si>
  <si>
    <t>Corrected LEA 444 NHCS to include PK in maxcap.</t>
  </si>
  <si>
    <t>Health Careers added "Public" to its name back in Feb. 2006</t>
  </si>
  <si>
    <t>Updated Fact Sheet to reflect SIMS07.</t>
  </si>
  <si>
    <t>"Public" added Rising Tide Charter School's name per recent amendment.</t>
  </si>
  <si>
    <t>[Directory Profile needs has been updated]</t>
  </si>
  <si>
    <t>Vendor Codes column added to Indiv. Worksheet</t>
  </si>
  <si>
    <t>"Public" added Global Learning Charter Public School's name per recent amendment.</t>
  </si>
  <si>
    <t>Mystic Valley's location is now all Malden.</t>
  </si>
  <si>
    <t>PVCICS will be located in Amherst. PCSS will be located in Everett.</t>
  </si>
  <si>
    <t>Added a "Charter Status" column to indicate whether a charter is under conditions or on probation.</t>
  </si>
  <si>
    <t>Added PVCICS's region to Region list</t>
  </si>
  <si>
    <t>Corrected error related to "operating" miscounting on Summary Fact Sheet due to NBGLCS.</t>
  </si>
  <si>
    <t>Updated Marstons Mills East Horace Mann Charter School to Marstons Mills East Horace Mann Charter Public School per March 2006 amendment</t>
  </si>
  <si>
    <t>[Directory Profile needs to be updated]</t>
  </si>
  <si>
    <t>Native Hawaiian and White statewide totals on "Summary Fact Sheet" are revised to account for an apparent coding error by Mystic Valley Regional (see 07SIMS worksheet).</t>
  </si>
  <si>
    <t>BOE Vote: Updated Max Enrollments/grade span for:</t>
  </si>
  <si>
    <t>Hill View (from 243 to 296) and grade span to K-8.</t>
  </si>
  <si>
    <t>Rising Tide (300 to 320)</t>
  </si>
  <si>
    <t xml:space="preserve">MATCH (220 to 460 and grade span to 6-12) </t>
  </si>
  <si>
    <t>Updated renewals for Abby Kelley, MVRCS, Foxborough, and Sturgis from Oct. 2007 BOE Meeting</t>
  </si>
  <si>
    <t>Updated max enrollments and grades for Hill View, MATCH, and Rising Tide (9/27/07 BOE Meeting)</t>
  </si>
  <si>
    <t>Updated renewals for HCA, BDEA, Excel, Four Rivers, Smith, BCCS, and Rising Tide from the 1/22/08 BOE meetingl and New Leadership from the 2/26/08 BOE meeting</t>
  </si>
  <si>
    <t>Added 3 newly chartered schools from 2/26/08 BOE meeting:</t>
  </si>
  <si>
    <t>Silver Hill Horace Mann Charter School</t>
  </si>
  <si>
    <t>2/26/08 BOE-approved amendments:</t>
  </si>
  <si>
    <t>Boston Prep: add grade 12</t>
  </si>
  <si>
    <t>Innovation Academy: regionalize and move to Tynsborough (pending)</t>
  </si>
  <si>
    <t>Entered note re: Boston Renaissance's Max grade span to state K - 6 for purposes of Hadley's maxcap analysis.</t>
  </si>
  <si>
    <t>Updated</t>
  </si>
  <si>
    <t>LEA Codes for new schools</t>
  </si>
  <si>
    <t>Dorchester Collegiate</t>
  </si>
  <si>
    <t>Silver Hill</t>
  </si>
  <si>
    <t>Hampden</t>
  </si>
  <si>
    <t>Added columns in Indiv. Worksheet for Accountability status.</t>
  </si>
  <si>
    <t>Amendments approved at 06/25/08 Board meeting, updated:</t>
  </si>
  <si>
    <t>PVCI</t>
  </si>
  <si>
    <t>Moved from Amherst to Hadley</t>
  </si>
  <si>
    <t>RoxPrep</t>
  </si>
  <si>
    <t>Max enrollment reduced to 300 and grade span to 6-8</t>
  </si>
  <si>
    <t>ConLab</t>
  </si>
  <si>
    <t>Grade Span now PK-5</t>
  </si>
  <si>
    <t>Updated charter renewals from Jan and Feb 2007 (neglected to do so in the past) for:</t>
  </si>
  <si>
    <t>UCCS (Jan), APR, EBCS, CMRCPS, NCCES</t>
  </si>
  <si>
    <t>Added "public" to Marblehead Community Charter's name--historical oversight--"public" appears in their original charter application.</t>
  </si>
  <si>
    <t>2008-2009 Fact Sheet update</t>
  </si>
  <si>
    <t>Updated charter amendments increases/gradespan changes at 10/21/08:</t>
  </si>
  <si>
    <t>GLCPS</t>
  </si>
  <si>
    <t>increase to 500 max</t>
  </si>
  <si>
    <t>Four Rivers</t>
  </si>
  <si>
    <t>increase to 212 max</t>
  </si>
  <si>
    <t>Hilltown</t>
  </si>
  <si>
    <t>increase to 180 max</t>
  </si>
  <si>
    <t>Updated charter amendments increases/gradespan changes Rising Tide during 11/18/08 BESE meeting to 700 max and grades 5-12</t>
  </si>
  <si>
    <t>Updated Innovation Academy's Location to Tyngsboro</t>
  </si>
  <si>
    <t>Added "Public" to Berkshire Arts and Robert M. Hughes charter names per older amendments not previously logged.</t>
  </si>
  <si>
    <t>Updated RoxPrep max enro to reduce to 300 (from 432) based on June 2008 BESE motion.</t>
  </si>
  <si>
    <t>MATCH Charter Public [High] School, drops "High" from its name via minor amendment.</t>
  </si>
  <si>
    <t>MATCH Charter Public School increases max enro from 460 to 500 per BESE vote on 3/24/09.</t>
  </si>
  <si>
    <t>Added LEA 0448 Gloucester Community Arts Charter School</t>
  </si>
  <si>
    <t>Several gradespan corrections made to SIMS08 sheet (MLK, PVCI, Ebrooke …)</t>
  </si>
  <si>
    <t>Several changes as listed below</t>
  </si>
  <si>
    <t>PCA (BESE 9/08)</t>
  </si>
  <si>
    <t>Added note to location</t>
  </si>
  <si>
    <t>Added Evertt to Region (Cliff please check)</t>
  </si>
  <si>
    <t>BArT (BESE 1/09)</t>
  </si>
  <si>
    <t>Added charter renew and probation status</t>
  </si>
  <si>
    <t>CLCS (BESE 1/09)</t>
  </si>
  <si>
    <t>Added charter renew and conditions</t>
  </si>
  <si>
    <t>HVMCS (BESE 1/09)</t>
  </si>
  <si>
    <t>Added charter renewal</t>
  </si>
  <si>
    <t>KIPP (BESE 1/09)</t>
  </si>
  <si>
    <t>RMH (BESE 1/09)</t>
  </si>
  <si>
    <t>Added charter renewal and conditions</t>
  </si>
  <si>
    <t>BHMCS (BESE 2/09)</t>
  </si>
  <si>
    <t>MME (BESE 2/09)</t>
  </si>
  <si>
    <t>BPCPS (BESE 2/09)</t>
  </si>
  <si>
    <t xml:space="preserve">Added charter renewal </t>
  </si>
  <si>
    <t>RVCS (BESE 2/09)</t>
  </si>
  <si>
    <t>RPCS (BESE 2/09)</t>
  </si>
  <si>
    <t>SACS (BESE 2/09)</t>
  </si>
  <si>
    <t>Banneker (BESE 2/09)</t>
  </si>
  <si>
    <t>Added probation and decrease in max enrollment</t>
  </si>
  <si>
    <t>Switch accountability liason: PVPA = Alison; PHA = Tony</t>
  </si>
  <si>
    <t>Change Hilltown location from williamsburg to Haydenville</t>
  </si>
  <si>
    <t>Change Marstons Mills East Horace Mann charter Public School to Barnstable Community Horace Mann Charter Public School</t>
  </si>
  <si>
    <t>Change Uphams to Closed</t>
  </si>
  <si>
    <t>Change Hamden to Operating</t>
  </si>
  <si>
    <t>Change Dorchester to Operating</t>
  </si>
  <si>
    <t>Change Dorechester location type to Boston; change charter status to operating</t>
  </si>
  <si>
    <t>Change Glouchester to Pending</t>
  </si>
  <si>
    <t>Upate Application History for letters of intent, prospoectus</t>
  </si>
  <si>
    <t>Change Hamden to location type to urban</t>
  </si>
  <si>
    <t>Updated Fact sheet: waitlist</t>
  </si>
  <si>
    <t>Changed Dorchester collegiate formula in regional to be automatic</t>
  </si>
  <si>
    <t>Following changes</t>
  </si>
  <si>
    <t>MVRCS: increase from 1400 to 1500</t>
  </si>
  <si>
    <t>PHA: change from K-12 to K1-12</t>
  </si>
  <si>
    <t>MLK: change from 360-380 (temporarily)</t>
  </si>
  <si>
    <t>Sturgis: increase from 425 to 800</t>
  </si>
  <si>
    <t>Codman: increase from 120 to 145</t>
  </si>
  <si>
    <t>BPCPS: increase from 350 to 400</t>
  </si>
  <si>
    <t>APR: increase from 475 to 500</t>
  </si>
  <si>
    <t>Brooke: increase from 450 to 475</t>
  </si>
  <si>
    <t>Change Academy of Strategic Learning to Amesbury Academy and change grades from 7-12 to 9-12</t>
  </si>
  <si>
    <t>Change LFDCS to from K-8 to PK-8 to reflect changes made in 7/2009</t>
  </si>
  <si>
    <t>KIPP: increase from 320 to 750 and grades 5-8 to 5-12</t>
  </si>
  <si>
    <t>BBCPS: No status from probation</t>
  </si>
  <si>
    <t>Atlantis: No status from conditions (not sure why it was that in the first place); 3rd renewal 2010 (italics); Charter expire from 2010 to 2015</t>
  </si>
  <si>
    <t>BFCCPS: 3rd renewal 2010 (italics); Charter expire from 2010 to 2015</t>
  </si>
  <si>
    <t>CDCPS: 3rd renewal 2010 (italics); Charter expire from 2010 to 2015</t>
  </si>
  <si>
    <t>NHCS: 3rd renewal 2010 (italics); Charter expire from 2010 to 2015</t>
  </si>
  <si>
    <t>BRCPS: 3rd renewal 2010; edit probation notes; Charter expire from 2010 to 2015</t>
  </si>
  <si>
    <t>Delete Accountability Status columns</t>
  </si>
  <si>
    <t>Changed Acct. Liaison for Josh's schools</t>
  </si>
  <si>
    <t>Updated final applications to application history 2009-2010</t>
  </si>
  <si>
    <t>Change Health Careers Academy to Edward M. Kennedy Academy for Health Careers:  A Horace Mann Charter Public School</t>
  </si>
  <si>
    <t>Banneker change maximum enrollment to 350 - met condition which had limited enrollment to 325</t>
  </si>
  <si>
    <t>AMSA increase maximum enrollment from 828 to 966</t>
  </si>
  <si>
    <t>Add SOKCS</t>
  </si>
  <si>
    <t>LCCPS: add conditions, change charter expiration, add notes about decrease in enrollment and grade span</t>
  </si>
  <si>
    <t>AMSA: change charter expiration, add second charter renewal</t>
  </si>
  <si>
    <t>LMACS: add conditions, add renewal, change charter expiration</t>
  </si>
  <si>
    <t>CCLCS: add renewal, change charter expiration</t>
  </si>
  <si>
    <t>CoaH: add renewal, change charter expiration</t>
  </si>
  <si>
    <t>CCSC: add renewal, change charter expiration, change enrollment to 360</t>
  </si>
  <si>
    <t>Parker: add renewal, change charter expiration</t>
  </si>
  <si>
    <t>HCCPS: add renewal, change charter expiration</t>
  </si>
  <si>
    <t>HCCS: add renewal, change charter expiration</t>
  </si>
  <si>
    <t>LFDCS: add renewal, change charter expiration</t>
  </si>
  <si>
    <t>MCCPS: add renewal, change charter expiration</t>
  </si>
  <si>
    <t>MATCH: add renewal, change charter expiration</t>
  </si>
  <si>
    <t>SABIS: add renewal, change charter expiration</t>
  </si>
  <si>
    <t>SSCPS: add renewal, change charter expiration</t>
  </si>
  <si>
    <t>SOKCS: add vendor code</t>
  </si>
  <si>
    <t>Uphams: changed conditions to NA\</t>
  </si>
  <si>
    <t>Gloucester Opened Fall 2010</t>
  </si>
  <si>
    <t>Gloucester Community Arts Charter School on Probation</t>
  </si>
  <si>
    <t>Robert M Hughes Closed</t>
  </si>
  <si>
    <t>Spirit of Knowledge Opened Fall 2010</t>
  </si>
  <si>
    <t>Christa McAuliffe changed from Conditions to No Status</t>
  </si>
  <si>
    <t>Salem Academy changed from Conditions to No Status</t>
  </si>
  <si>
    <t>Joanna Laghetto added as AS</t>
  </si>
  <si>
    <t>Gloucester off of Probabtion/on Conditions</t>
  </si>
  <si>
    <t>Francis Cash Added</t>
  </si>
  <si>
    <t>BART off Probabtion</t>
  </si>
  <si>
    <t>Con Lab off Conditions</t>
  </si>
  <si>
    <t>Lowell Middlesex Off Conditions</t>
  </si>
  <si>
    <t>North Central Off conditions</t>
  </si>
  <si>
    <t>PVPA on conditions</t>
  </si>
  <si>
    <t>Innovation on conditions</t>
  </si>
  <si>
    <t>MLK on Probabation</t>
  </si>
  <si>
    <t>7 Hills on Probation</t>
  </si>
  <si>
    <t>LD added new schools</t>
  </si>
  <si>
    <t>Added Cohorts</t>
  </si>
  <si>
    <t>Updated Conditions and Probation</t>
  </si>
  <si>
    <t xml:space="preserve">Boston Renaissance </t>
  </si>
  <si>
    <t xml:space="preserve">Gloucester Community Arts </t>
  </si>
  <si>
    <t xml:space="preserve">Innovation Academy </t>
  </si>
  <si>
    <t xml:space="preserve">Lowell Community </t>
  </si>
  <si>
    <t>New Leadership (probation)</t>
  </si>
  <si>
    <t>Martin Luther King Jr. (probation)</t>
  </si>
  <si>
    <t>PVPA</t>
  </si>
  <si>
    <t>Seven Hills (probation)</t>
  </si>
  <si>
    <t>Updated all charter renewal information</t>
  </si>
  <si>
    <t>Updated formulas for Fact Sheet</t>
  </si>
  <si>
    <t>Updated SIMS data using SIMS11</t>
  </si>
  <si>
    <t>Added new charters</t>
  </si>
  <si>
    <t>Made adjustments due to amendments</t>
  </si>
  <si>
    <t>7/12-9/12</t>
  </si>
  <si>
    <t>Updated Conditions</t>
  </si>
  <si>
    <t>Updated opening/closing:</t>
  </si>
  <si>
    <t>Dudley</t>
  </si>
  <si>
    <t>Paulo Freire</t>
  </si>
  <si>
    <t>Rox Prep Merger</t>
  </si>
  <si>
    <t>Barnstable Closing</t>
  </si>
  <si>
    <t>Updated formulas and dates on fact sheet</t>
  </si>
  <si>
    <t>Innovation</t>
  </si>
  <si>
    <t>Updated acct liason</t>
  </si>
  <si>
    <t>CCSC-6th grade</t>
  </si>
  <si>
    <t>Hilltown-218 max</t>
  </si>
  <si>
    <t>SS 610 max</t>
  </si>
  <si>
    <t>Match add 5th grade</t>
  </si>
  <si>
    <t>Update Acct liaison</t>
  </si>
  <si>
    <t xml:space="preserve">Updated New Charters </t>
  </si>
  <si>
    <t>Updated 12-13 Prob and Cond</t>
  </si>
  <si>
    <t>Updated Amendments</t>
  </si>
  <si>
    <t>Updated Pre-Enroll and Waitlist</t>
  </si>
  <si>
    <t>ORG_NAME</t>
  </si>
  <si>
    <t>Afircan American</t>
  </si>
  <si>
    <t>Native Hawaiian/Pacific Islander</t>
  </si>
  <si>
    <t>Multi-Race</t>
  </si>
  <si>
    <t>GrandTotal</t>
  </si>
  <si>
    <t>Males %</t>
  </si>
  <si>
    <t>Females %</t>
  </si>
  <si>
    <t>Males N</t>
  </si>
  <si>
    <t>Females N</t>
  </si>
  <si>
    <t>Bentley Academy Charter</t>
  </si>
  <si>
    <t>2015-2016 Demographics</t>
  </si>
  <si>
    <t>Limited English Proficient</t>
  </si>
  <si>
    <t>Brooke Charter School East Boston (District)</t>
  </si>
  <si>
    <t>Brooke Charter School Mattapan (District)</t>
  </si>
  <si>
    <t>Brooke Charter School Roslindale (District)</t>
  </si>
  <si>
    <t>Dorchester Collegiate Academy Charter (District)</t>
  </si>
  <si>
    <t>Hampden Charter School of Science (District)</t>
  </si>
  <si>
    <t>Springfield Prepartory Charter District</t>
  </si>
  <si>
    <t>99999999</t>
  </si>
  <si>
    <t>Econ Dis</t>
  </si>
  <si>
    <t>ESL</t>
  </si>
  <si>
    <t>2017</t>
  </si>
  <si>
    <t>Charters</t>
  </si>
  <si>
    <t>Sch. Year Closed</t>
  </si>
  <si>
    <t>EMO</t>
  </si>
  <si>
    <t>Sch. Year Closed2</t>
  </si>
  <si>
    <t>Closure type</t>
  </si>
  <si>
    <t>Reason for closure</t>
  </si>
  <si>
    <t>Related BESE memos</t>
  </si>
  <si>
    <t>Closed Charter Schools</t>
  </si>
  <si>
    <t>surrender of charter 2015. Now Amesbury Innovation High School a non-charter district school.</t>
  </si>
  <si>
    <t>surrender of charter 2012. School became a non-charter district school.</t>
  </si>
  <si>
    <t>08  12</t>
  </si>
  <si>
    <t>surrender of charter 2000</t>
  </si>
  <si>
    <r>
      <t>Brooke Charter School East Boston</t>
    </r>
    <r>
      <rPr>
        <sz val="10"/>
        <rFont val="Times New Roman"/>
        <family val="1"/>
      </rPr>
      <t xml:space="preserve"> </t>
    </r>
    <r>
      <rPr>
        <i/>
        <sz val="10"/>
        <rFont val="Times New Roman"/>
        <family val="1"/>
      </rPr>
      <t>(FY17-will merge with 0428 and 0457 as Brooke Charter School LEA, 428 K-12)</t>
    </r>
  </si>
  <si>
    <t>consolidation</t>
  </si>
  <si>
    <t>Consolidation 2.2016 - now a campus of Brooke Charter School</t>
  </si>
  <si>
    <t>http://www.doe.mass.edu/news/news.aspx?id=21481</t>
  </si>
  <si>
    <r>
      <t>Brooke Charter School Mattapan</t>
    </r>
    <r>
      <rPr>
        <sz val="10"/>
        <rFont val="Times New Roman"/>
        <family val="1"/>
      </rPr>
      <t xml:space="preserve"> </t>
    </r>
    <r>
      <rPr>
        <i/>
        <sz val="10"/>
        <rFont val="Times New Roman"/>
        <family val="1"/>
      </rPr>
      <t>(FY17-will merge with 0428 and 0457 as Brooke Charter School LEA 428, K-12)</t>
    </r>
  </si>
  <si>
    <t>Consolidation 2.2016 - Now a campus of Brooke Charter School</t>
  </si>
  <si>
    <t xml:space="preserve">http://www.doe.mass.edu/news/news.aspx?id=21481 </t>
  </si>
  <si>
    <t>expired</t>
  </si>
  <si>
    <t>Did not apply for charter renewal, charter expired in 7.2008. Now a Brockton Public School - Champion High</t>
  </si>
  <si>
    <t>Dorchester Prep</t>
  </si>
  <si>
    <t>05 12</t>
  </si>
  <si>
    <t>Consolidation 12.2011 - Now a campus of Roxbury Preparatory Charter School</t>
  </si>
  <si>
    <t>http://www.doe.mass.edu/boe/docs/fy2012/2011-12/item6.html</t>
  </si>
  <si>
    <t>Charter Revoked by Board of Elementary and Secondary Education - January 2016</t>
  </si>
  <si>
    <t xml:space="preserve">http://www.doe.mass.edu/boe/minutes/2016/0126reg-0125spec.pdf#search=%22dorchester%22 </t>
  </si>
  <si>
    <t>Consolidation 1.2014 - now a campus of Excel Academy Charter School</t>
  </si>
  <si>
    <t>http://www.doe.mass.edu/boe/minutes/14/0128reg.pdf#search=%22excel%22</t>
  </si>
  <si>
    <t xml:space="preserve">http://www.doe.mass.edu/boe/minutes/14/0128reg.pdf#search=%22excel%22 </t>
  </si>
  <si>
    <t>pre-opening charter surrender 11.2006</t>
  </si>
  <si>
    <t>revocation 7.2005</t>
  </si>
  <si>
    <t>Charter surrender 2.2013</t>
  </si>
  <si>
    <t>http://www.doe.mass.edu/boe/minutes/12/1218reg.pdf</t>
  </si>
  <si>
    <t>Grove Hall Prep</t>
  </si>
  <si>
    <t xml:space="preserve">http://www.doe.mass.edu/boe/docs/fy2012/2011-12/item6.html </t>
  </si>
  <si>
    <t>09  12</t>
  </si>
  <si>
    <t>pre-opening charter surrender</t>
  </si>
  <si>
    <t>charter not renewed 7.2002</t>
  </si>
  <si>
    <t>Consolidation 2.2014 - now a campus of Match Charter Public School</t>
  </si>
  <si>
    <t>http://www.doe.mass.edu/boe/minutes/14/0225reg-0224spec.pdf#search=%22match%22</t>
  </si>
  <si>
    <t>School applied for and received a Commonwealth charter and then did not apply for a renewal of its Horace Mann charter. HM charter exprired in 7.2007</t>
  </si>
  <si>
    <t>School withdrew its application for charter renewal 1.2013. The charter expired 7.2013</t>
  </si>
  <si>
    <t xml:space="preserve">http://www.doe.mass.edu/boe/docs/fy2013/2013-01/item6.html </t>
  </si>
  <si>
    <t>HM3</t>
  </si>
  <si>
    <t>Did not apply for renewal of charter. Charter expired 7.2016. Now NewLiberty Innovation School</t>
  </si>
  <si>
    <t>09 12</t>
  </si>
  <si>
    <t>charter surrender before a non-renew vote of the Board 1.2001</t>
  </si>
  <si>
    <t xml:space="preserve">K-08 </t>
  </si>
  <si>
    <t>revocation 1.2010</t>
  </si>
  <si>
    <t>http://www.doe.mass.edu/boe/docs/fy2010/0110/item3.html</t>
  </si>
  <si>
    <t>revocation  9.2005</t>
  </si>
  <si>
    <t xml:space="preserve">http://www.doe.mass.edu/boe/chairman/05_0524rcs.html </t>
  </si>
  <si>
    <t xml:space="preserve">K-8 </t>
  </si>
  <si>
    <t>charter surrender 10.2013</t>
  </si>
  <si>
    <t xml:space="preserve">http://www.doe.mass.edu/boe/docs/fy2014/2013-11/item6.html </t>
  </si>
  <si>
    <t>revocation 1.2009</t>
  </si>
  <si>
    <t xml:space="preserve">http://www.doe.mass.edu/boe/docs/FY2009/0109.pdf#search=%22uphams%22 </t>
  </si>
  <si>
    <t>revocation recommendation and charter surrender 1997</t>
  </si>
  <si>
    <t xml:space="preserve">http://archives.lib.state.ma.us/bitstream/handle/2452/35310/ocm08558574-1998-02-25-Special.pdf?sequence=1 </t>
  </si>
  <si>
    <t xml:space="preserve"> </t>
  </si>
  <si>
    <t>*Expected students based on pre-enrollment</t>
  </si>
  <si>
    <t>Operating for at least 25 years, five 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</si>
</sst>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
    <numFmt numFmtId="165" formatCode="0.0%"/>
    <numFmt numFmtId="166" formatCode="mm/dd/yy"/>
    <numFmt numFmtId="167" formatCode="m/d/yy"/>
    <numFmt numFmtId="168" formatCode="0.0"/>
    <numFmt numFmtId="169" formatCode="0.000"/>
    <numFmt numFmtId="170" formatCode="_(* #,##0_);_(* \(#,##0\);_(* &quot;-&quot;??_);_(@_)"/>
    <numFmt numFmtId="171" formatCode="_(* #,##0.000_);_(* \(#,##0.000\);_(* &quot;-&quot;??_);_(@_)"/>
    <numFmt numFmtId="172" formatCode="0.00000"/>
  </numFmts>
  <fonts count="65">
    <font>
      <sz val="10"/>
      <name val="Arial"/>
    </font>
    <font>
      <sz val="11"/>
      <color theme="1"/>
      <name val="Calibri"/>
      <family val="2"/>
      <scheme val="minor"/>
    </font>
    <font>
      <sz val="11"/>
      <color theme="1"/>
      <name val="Calibri"/>
      <family val="2"/>
      <scheme val="minor"/>
    </font>
    <font>
      <sz val="10"/>
      <name val="Arial"/>
      <family val="2"/>
    </font>
    <font>
      <b/>
      <i/>
      <sz val="8"/>
      <color indexed="8"/>
      <name val="Times New Roman"/>
      <family val="1"/>
    </font>
    <font>
      <sz val="10"/>
      <color indexed="8"/>
      <name val="Times New Roman"/>
      <family val="1"/>
    </font>
    <font>
      <b/>
      <sz val="10"/>
      <color indexed="8"/>
      <name val="Times New Roman"/>
      <family val="1"/>
    </font>
    <font>
      <b/>
      <i/>
      <sz val="10"/>
      <color indexed="8"/>
      <name val="Times New Roman"/>
      <family val="1"/>
    </font>
    <font>
      <b/>
      <sz val="10"/>
      <color indexed="9"/>
      <name val="Times New Roman"/>
      <family val="1"/>
    </font>
    <font>
      <b/>
      <u/>
      <sz val="10"/>
      <color indexed="8"/>
      <name val="Times New Roman"/>
      <family val="1"/>
    </font>
    <font>
      <b/>
      <u/>
      <sz val="8"/>
      <color indexed="8"/>
      <name val="Times New Roman"/>
      <family val="1"/>
    </font>
    <font>
      <b/>
      <i/>
      <sz val="10"/>
      <color indexed="9"/>
      <name val="Times New Roman"/>
      <family val="1"/>
    </font>
    <font>
      <sz val="12"/>
      <name val="Times New Roman"/>
      <family val="1"/>
    </font>
    <font>
      <sz val="6"/>
      <name val="Times New Roman"/>
      <family val="1"/>
    </font>
    <font>
      <b/>
      <sz val="10"/>
      <name val="Arial"/>
      <family val="2"/>
    </font>
    <font>
      <sz val="9"/>
      <color indexed="9"/>
      <name val="Geneva"/>
    </font>
    <font>
      <sz val="8"/>
      <name val="Arial"/>
      <family val="2"/>
    </font>
    <font>
      <sz val="10"/>
      <name val="Arial"/>
      <family val="2"/>
    </font>
    <font>
      <b/>
      <sz val="11"/>
      <color theme="1"/>
      <name val="Calibri"/>
      <family val="2"/>
      <scheme val="minor"/>
    </font>
    <font>
      <sz val="9"/>
      <color rgb="FF000000"/>
      <name val="Arial"/>
      <family val="2"/>
    </font>
    <font>
      <b/>
      <sz val="9"/>
      <color rgb="FFFFFFFF"/>
      <name val="Arial"/>
      <family val="2"/>
    </font>
    <font>
      <b/>
      <sz val="12"/>
      <name val="Tahoma"/>
      <family val="2"/>
    </font>
    <font>
      <sz val="12"/>
      <name val="Tahoma"/>
      <family val="2"/>
    </font>
    <font>
      <i/>
      <sz val="12"/>
      <name val="Tahoma"/>
      <family val="2"/>
    </font>
    <font>
      <sz val="11"/>
      <name val="Tahoma"/>
      <family val="2"/>
    </font>
    <font>
      <sz val="8"/>
      <name val="Tahoma"/>
      <family val="2"/>
    </font>
    <font>
      <b/>
      <sz val="11"/>
      <name val="Tahoma"/>
      <family val="2"/>
    </font>
    <font>
      <sz val="11"/>
      <color indexed="8"/>
      <name val="Tahoma"/>
      <family val="2"/>
    </font>
    <font>
      <b/>
      <sz val="20"/>
      <name val="Tahoma"/>
      <family val="2"/>
    </font>
    <font>
      <sz val="11"/>
      <color rgb="FF1F497D"/>
      <name val="Tahoma"/>
      <family val="2"/>
    </font>
    <font>
      <sz val="9"/>
      <name val="Tahoma"/>
      <family val="2"/>
    </font>
    <font>
      <sz val="10"/>
      <name val="Tahoma"/>
      <family val="2"/>
    </font>
    <font>
      <i/>
      <sz val="11"/>
      <color indexed="62"/>
      <name val="Tahoma"/>
      <family val="2"/>
    </font>
    <font>
      <u/>
      <sz val="10"/>
      <color theme="10"/>
      <name val="Arial"/>
      <family val="2"/>
    </font>
    <font>
      <sz val="10"/>
      <color indexed="8"/>
      <name val="Tahoma"/>
      <family val="2"/>
    </font>
    <font>
      <b/>
      <sz val="10"/>
      <color indexed="8"/>
      <name val="Tahoma"/>
      <family val="2"/>
    </font>
    <font>
      <sz val="10"/>
      <color rgb="FF000000"/>
      <name val="Tahoma"/>
      <family val="2"/>
    </font>
    <font>
      <sz val="8"/>
      <color indexed="8"/>
      <name val="Tahoma"/>
      <family val="2"/>
    </font>
    <font>
      <sz val="11"/>
      <color theme="1"/>
      <name val="Tahoma"/>
      <family val="2"/>
    </font>
    <font>
      <sz val="12"/>
      <name val="Calibri"/>
      <family val="2"/>
      <scheme val="minor"/>
    </font>
    <font>
      <b/>
      <sz val="14"/>
      <name val="Times New Roman"/>
      <family val="1"/>
    </font>
    <font>
      <sz val="14"/>
      <name val="Times New Roman"/>
      <family val="1"/>
    </font>
    <font>
      <sz val="14"/>
      <name val="Calibri"/>
      <family val="2"/>
      <scheme val="minor"/>
    </font>
    <font>
      <b/>
      <sz val="14"/>
      <name val="Calibri"/>
      <family val="2"/>
      <scheme val="minor"/>
    </font>
    <font>
      <sz val="10"/>
      <name val="Times New Roman"/>
      <family val="1"/>
    </font>
    <font>
      <i/>
      <sz val="10"/>
      <name val="Times New Roman"/>
      <family val="1"/>
    </font>
    <font>
      <i/>
      <sz val="12"/>
      <name val="Times New Roman"/>
      <family val="1"/>
    </font>
    <font>
      <u/>
      <sz val="12"/>
      <color theme="10"/>
      <name val="Times New Roman"/>
      <family val="1"/>
    </font>
    <font>
      <i/>
      <sz val="12"/>
      <color indexed="62"/>
      <name val="Calibri"/>
      <family val="2"/>
      <scheme val="minor"/>
    </font>
    <font>
      <b/>
      <sz val="12"/>
      <name val="Calibri"/>
      <family val="2"/>
      <scheme val="minor"/>
    </font>
    <font>
      <b/>
      <sz val="9"/>
      <color rgb="FF000000"/>
      <name val="Arial"/>
      <family val="2"/>
    </font>
    <font>
      <sz val="9"/>
      <color indexed="81"/>
      <name val="Tahoma"/>
      <family val="2"/>
    </font>
    <font>
      <b/>
      <sz val="9"/>
      <color indexed="81"/>
      <name val="Tahoma"/>
      <family val="2"/>
    </font>
    <font>
      <i/>
      <sz val="10"/>
      <name val="Tahoma"/>
      <family val="2"/>
    </font>
    <font>
      <b/>
      <i/>
      <sz val="9"/>
      <name val="Tahoma"/>
      <family val="2"/>
    </font>
    <font>
      <u/>
      <sz val="11"/>
      <color theme="10"/>
      <name val="Tahoma"/>
      <family val="2"/>
    </font>
    <font>
      <sz val="6"/>
      <color rgb="FF000000"/>
      <name val="Arial"/>
      <family val="2"/>
    </font>
    <font>
      <b/>
      <sz val="6"/>
      <color rgb="FF000000"/>
      <name val="Arial"/>
      <family val="2"/>
    </font>
    <font>
      <b/>
      <sz val="7"/>
      <color rgb="FFFFFFFF"/>
      <name val="Arial"/>
      <family val="2"/>
    </font>
    <font>
      <sz val="7"/>
      <color rgb="FF000000"/>
      <name val="Arial"/>
      <family val="2"/>
    </font>
    <font>
      <b/>
      <sz val="7"/>
      <color rgb="FF000000"/>
      <name val="Arial"/>
      <family val="2"/>
    </font>
    <font>
      <sz val="10"/>
      <name val="Arial"/>
      <family val="2"/>
    </font>
    <font>
      <b/>
      <sz val="18"/>
      <color rgb="FF000000"/>
      <name val="Calibri"/>
      <family val="2"/>
    </font>
    <font>
      <b/>
      <sz val="11"/>
      <color rgb="FF000000"/>
      <name val="Calibri"/>
      <family val="2"/>
    </font>
    <font>
      <i/>
      <sz val="11"/>
      <name val="Tahoma"/>
      <family val="2"/>
    </font>
  </fonts>
  <fills count="2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3"/>
        <bgColor indexed="64"/>
      </patternFill>
    </fill>
    <fill>
      <patternFill patternType="solid">
        <fgColor indexed="13"/>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264DA7"/>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E8E8E8"/>
        <bgColor indexed="64"/>
      </patternFill>
    </fill>
    <fill>
      <patternFill patternType="solid">
        <fgColor rgb="FFFF0000"/>
        <bgColor indexed="64"/>
      </patternFill>
    </fill>
    <fill>
      <patternFill patternType="solid">
        <fgColor rgb="FFDCDCDC"/>
      </patternFill>
    </fill>
    <fill>
      <patternFill patternType="solid">
        <fgColor theme="6" tint="0.39997558519241921"/>
        <bgColor indexed="64"/>
      </patternFill>
    </fill>
    <fill>
      <patternFill patternType="solid">
        <fgColor theme="0" tint="-0.249977111117893"/>
        <bgColor theme="4"/>
      </patternFill>
    </fill>
    <fill>
      <patternFill patternType="solid">
        <fgColor theme="0"/>
        <bgColor theme="4"/>
      </patternFill>
    </fill>
    <fill>
      <patternFill patternType="solid">
        <fgColor theme="0" tint="-0.34998626667073579"/>
        <bgColor indexed="64"/>
      </patternFill>
    </fill>
    <fill>
      <patternFill patternType="gray0625"/>
    </fill>
    <fill>
      <patternFill patternType="solid">
        <fgColor indexed="65"/>
        <bgColor indexed="64"/>
      </patternFill>
    </fill>
  </fills>
  <borders count="59">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rgb="FF000000"/>
      </top>
      <bottom/>
      <diagonal/>
    </border>
    <border>
      <left style="thick">
        <color rgb="FF264DA7"/>
      </left>
      <right style="medium">
        <color rgb="FFCCCCCC"/>
      </right>
      <top style="thick">
        <color rgb="FF264DA7"/>
      </top>
      <bottom style="medium">
        <color rgb="FFCCCCCC"/>
      </bottom>
      <diagonal/>
    </border>
    <border>
      <left style="medium">
        <color rgb="FFCCCCCC"/>
      </left>
      <right style="thick">
        <color rgb="FF264DA7"/>
      </right>
      <top style="thick">
        <color rgb="FF264DA7"/>
      </top>
      <bottom style="medium">
        <color rgb="FFCCCCCC"/>
      </bottom>
      <diagonal/>
    </border>
    <border>
      <left style="thick">
        <color rgb="FF264DA7"/>
      </left>
      <right style="medium">
        <color rgb="FFCCCCCC"/>
      </right>
      <top style="medium">
        <color rgb="FFCCCCCC"/>
      </top>
      <bottom style="medium">
        <color rgb="FFCCCCCC"/>
      </bottom>
      <diagonal/>
    </border>
    <border>
      <left style="medium">
        <color rgb="FFCCCCCC"/>
      </left>
      <right style="thick">
        <color rgb="FF264DA7"/>
      </right>
      <top style="medium">
        <color rgb="FFCCCCCC"/>
      </top>
      <bottom style="medium">
        <color rgb="FFCCCCCC"/>
      </bottom>
      <diagonal/>
    </border>
    <border>
      <left/>
      <right/>
      <top/>
      <bottom style="thick">
        <color rgb="FF264DA7"/>
      </bottom>
      <diagonal/>
    </border>
    <border>
      <left/>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rgb="FF264DA7"/>
      </left>
      <right style="medium">
        <color rgb="FFCCCCCC"/>
      </right>
      <top style="medium">
        <color rgb="FF264DA7"/>
      </top>
      <bottom style="medium">
        <color rgb="FFCCCCCC"/>
      </bottom>
      <diagonal/>
    </border>
    <border>
      <left style="medium">
        <color rgb="FFCCCCCC"/>
      </left>
      <right style="medium">
        <color rgb="FF264DA7"/>
      </right>
      <top style="medium">
        <color rgb="FF264DA7"/>
      </top>
      <bottom style="medium">
        <color rgb="FFCCCCCC"/>
      </bottom>
      <diagonal/>
    </border>
    <border>
      <left style="medium">
        <color rgb="FF264DA7"/>
      </left>
      <right style="medium">
        <color rgb="FFCCCCCC"/>
      </right>
      <top style="medium">
        <color rgb="FFCCCCCC"/>
      </top>
      <bottom style="medium">
        <color rgb="FFCCCCCC"/>
      </bottom>
      <diagonal/>
    </border>
    <border>
      <left style="medium">
        <color rgb="FFCCCCCC"/>
      </left>
      <right style="medium">
        <color rgb="FF264DA7"/>
      </right>
      <top style="medium">
        <color rgb="FFCCCCCC"/>
      </top>
      <bottom style="medium">
        <color rgb="FFCCCCCC"/>
      </bottom>
      <diagonal/>
    </border>
    <border>
      <left style="medium">
        <color rgb="FF264DA7"/>
      </left>
      <right/>
      <top/>
      <bottom/>
      <diagonal/>
    </border>
    <border>
      <left/>
      <right style="medium">
        <color rgb="FF264DA7"/>
      </right>
      <top/>
      <bottom/>
      <diagonal/>
    </border>
    <border>
      <left style="medium">
        <color rgb="FF264DA7"/>
      </left>
      <right style="medium">
        <color rgb="FFCCCCCC"/>
      </right>
      <top style="medium">
        <color rgb="FFCCCCCC"/>
      </top>
      <bottom style="medium">
        <color rgb="FF264DA7"/>
      </bottom>
      <diagonal/>
    </border>
    <border>
      <left style="medium">
        <color rgb="FFCCCCCC"/>
      </left>
      <right style="medium">
        <color rgb="FF264DA7"/>
      </right>
      <top style="medium">
        <color rgb="FFCCCCCC"/>
      </top>
      <bottom style="medium">
        <color rgb="FF264DA7"/>
      </bottom>
      <diagonal/>
    </border>
    <border>
      <left style="medium">
        <color rgb="FFCCCCCC"/>
      </left>
      <right style="medium">
        <color rgb="FFCCCCCC"/>
      </right>
      <top style="medium">
        <color rgb="FFCCCCCC"/>
      </top>
      <bottom style="medium">
        <color rgb="FFCCCCCC"/>
      </bottom>
      <diagonal/>
    </border>
    <border>
      <left style="medium">
        <color rgb="FF264DA7"/>
      </left>
      <right/>
      <top style="medium">
        <color rgb="FF264DA7"/>
      </top>
      <bottom style="medium">
        <color rgb="FFCCCCCC"/>
      </bottom>
      <diagonal/>
    </border>
    <border>
      <left/>
      <right/>
      <top style="medium">
        <color rgb="FF264DA7"/>
      </top>
      <bottom style="medium">
        <color rgb="FFCCCCCC"/>
      </bottom>
      <diagonal/>
    </border>
    <border>
      <left/>
      <right style="medium">
        <color rgb="FF264DA7"/>
      </right>
      <top style="medium">
        <color rgb="FF264DA7"/>
      </top>
      <bottom style="medium">
        <color rgb="FFCCCCCC"/>
      </bottom>
      <diagonal/>
    </border>
    <border>
      <left style="medium">
        <color rgb="FFCCCCCC"/>
      </left>
      <right style="medium">
        <color rgb="FFCCCCCC"/>
      </right>
      <top style="medium">
        <color rgb="FFCCCCCC"/>
      </top>
      <bottom style="medium">
        <color rgb="FF264DA7"/>
      </bottom>
      <diagonal/>
    </border>
    <border>
      <left/>
      <right/>
      <top/>
      <bottom style="medium">
        <color rgb="FF264DA7"/>
      </bottom>
      <diagonal/>
    </border>
    <border>
      <left/>
      <right style="medium">
        <color rgb="FF264DA7"/>
      </right>
      <top/>
      <bottom style="medium">
        <color rgb="FF264DA7"/>
      </bottom>
      <diagonal/>
    </border>
    <border>
      <left style="medium">
        <color rgb="FF264DA7"/>
      </left>
      <right style="medium">
        <color rgb="FFCCCCCC"/>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theme="0" tint="-0.24994659260841701"/>
      </left>
      <right/>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23"/>
      </top>
      <bottom style="thin">
        <color indexed="23"/>
      </bottom>
      <diagonal/>
    </border>
    <border>
      <left/>
      <right style="thin">
        <color indexed="64"/>
      </right>
      <top style="thin">
        <color indexed="64"/>
      </top>
      <bottom/>
      <diagonal/>
    </border>
    <border>
      <left style="thin">
        <color indexed="64"/>
      </left>
      <right/>
      <top style="thin">
        <color auto="1"/>
      </top>
      <bottom style="thin">
        <color indexed="64"/>
      </bottom>
      <diagonal/>
    </border>
    <border>
      <left style="thin">
        <color indexed="64"/>
      </left>
      <right/>
      <top style="thin">
        <color auto="1"/>
      </top>
      <bottom/>
      <diagonal/>
    </border>
    <border>
      <left/>
      <right style="thin">
        <color indexed="64"/>
      </right>
      <top style="thin">
        <color indexed="64"/>
      </top>
      <bottom style="thin">
        <color indexed="64"/>
      </bottom>
      <diagonal/>
    </border>
  </borders>
  <cellStyleXfs count="15">
    <xf numFmtId="0" fontId="0" fillId="0" borderId="0"/>
    <xf numFmtId="0" fontId="15" fillId="0" borderId="0">
      <protection locked="0"/>
    </xf>
    <xf numFmtId="49" fontId="3" fillId="0" borderId="1"/>
    <xf numFmtId="9" fontId="3" fillId="0" borderId="0" applyFont="0" applyFill="0" applyBorder="0" applyAlignment="0" applyProtection="0"/>
    <xf numFmtId="0" fontId="17" fillId="0" borderId="0"/>
    <xf numFmtId="43" fontId="17" fillId="0" borderId="0" applyFont="0" applyFill="0" applyBorder="0" applyAlignment="0" applyProtection="0"/>
    <xf numFmtId="49" fontId="17" fillId="0" borderId="1"/>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43" fontId="61" fillId="0" borderId="0" applyFont="0" applyFill="0" applyBorder="0" applyAlignment="0" applyProtection="0"/>
  </cellStyleXfs>
  <cellXfs count="441">
    <xf numFmtId="0" fontId="0" fillId="0" borderId="0" xfId="0"/>
    <xf numFmtId="0" fontId="4" fillId="2" borderId="0" xfId="0" applyFont="1" applyFill="1" applyAlignment="1">
      <alignment horizontal="center" vertical="center" wrapText="1"/>
    </xf>
    <xf numFmtId="0" fontId="5" fillId="2" borderId="0" xfId="0" applyFont="1" applyFill="1" applyAlignment="1">
      <alignment horizontal="center"/>
    </xf>
    <xf numFmtId="0" fontId="5" fillId="0" borderId="0" xfId="0" applyFont="1" applyAlignment="1">
      <alignment horizontal="center"/>
    </xf>
    <xf numFmtId="0" fontId="6" fillId="2" borderId="0" xfId="0" applyFont="1" applyFill="1" applyAlignment="1">
      <alignment horizontal="center"/>
    </xf>
    <xf numFmtId="0" fontId="6" fillId="0" borderId="0" xfId="0" applyFont="1" applyAlignment="1">
      <alignment horizontal="center"/>
    </xf>
    <xf numFmtId="0" fontId="6" fillId="4" borderId="0" xfId="0" applyFont="1" applyFill="1" applyAlignment="1">
      <alignment horizontal="center"/>
    </xf>
    <xf numFmtId="0" fontId="12" fillId="0" borderId="0" xfId="0" applyFont="1" applyAlignment="1">
      <alignment horizontal="left"/>
    </xf>
    <xf numFmtId="14" fontId="0" fillId="0" borderId="0" xfId="0" applyNumberFormat="1"/>
    <xf numFmtId="14" fontId="14" fillId="0" borderId="0" xfId="0" applyNumberFormat="1" applyFont="1"/>
    <xf numFmtId="0" fontId="14" fillId="0" borderId="0" xfId="0" applyFont="1"/>
    <xf numFmtId="17" fontId="0" fillId="0" borderId="0" xfId="0" applyNumberFormat="1"/>
    <xf numFmtId="0" fontId="12" fillId="0" borderId="0" xfId="0" applyFont="1"/>
    <xf numFmtId="0" fontId="8" fillId="4" borderId="3" xfId="0" applyFont="1" applyFill="1" applyBorder="1" applyAlignment="1">
      <alignment horizontal="center"/>
    </xf>
    <xf numFmtId="0" fontId="6" fillId="4" borderId="4" xfId="0" applyFont="1" applyFill="1" applyBorder="1" applyAlignment="1">
      <alignment horizontal="center"/>
    </xf>
    <xf numFmtId="0" fontId="11" fillId="4" borderId="5" xfId="0" applyFont="1" applyFill="1" applyBorder="1" applyAlignment="1">
      <alignment horizontal="center"/>
    </xf>
    <xf numFmtId="0" fontId="7" fillId="4" borderId="6" xfId="0" applyFont="1" applyFill="1" applyBorder="1" applyAlignment="1">
      <alignment horizontal="center"/>
    </xf>
    <xf numFmtId="0" fontId="8" fillId="4" borderId="5" xfId="0" applyFont="1" applyFill="1" applyBorder="1" applyAlignment="1">
      <alignment horizontal="center"/>
    </xf>
    <xf numFmtId="0" fontId="6" fillId="4" borderId="7" xfId="0" applyFont="1" applyFill="1" applyBorder="1" applyAlignment="1">
      <alignment horizontal="center"/>
    </xf>
    <xf numFmtId="0" fontId="6" fillId="4" borderId="6" xfId="0" applyFont="1" applyFill="1" applyBorder="1" applyAlignment="1">
      <alignment horizontal="center"/>
    </xf>
    <xf numFmtId="0" fontId="8" fillId="5" borderId="0" xfId="0" applyFont="1" applyFill="1" applyAlignment="1">
      <alignment horizontal="center"/>
    </xf>
    <xf numFmtId="0" fontId="8" fillId="5" borderId="0" xfId="0" applyFont="1" applyFill="1" applyAlignment="1">
      <alignment horizontal="left"/>
    </xf>
    <xf numFmtId="0" fontId="0" fillId="3" borderId="3" xfId="0" applyFill="1" applyBorder="1"/>
    <xf numFmtId="0" fontId="0" fillId="3" borderId="5" xfId="0" applyFill="1" applyBorder="1"/>
    <xf numFmtId="0" fontId="16" fillId="0" borderId="0" xfId="0" applyFont="1" applyAlignment="1">
      <alignment horizontal="right"/>
    </xf>
    <xf numFmtId="166" fontId="16" fillId="0" borderId="0" xfId="0" applyNumberFormat="1" applyFont="1" applyAlignment="1">
      <alignment horizontal="left"/>
    </xf>
    <xf numFmtId="14" fontId="0" fillId="3" borderId="2" xfId="0" applyNumberFormat="1" applyFill="1" applyBorder="1"/>
    <xf numFmtId="0" fontId="6" fillId="0" borderId="0" xfId="0" applyFont="1" applyAlignment="1">
      <alignment horizontal="right"/>
    </xf>
    <xf numFmtId="14" fontId="0" fillId="3" borderId="2" xfId="0" applyNumberFormat="1" applyFill="1" applyBorder="1" applyAlignment="1">
      <alignment horizontal="right"/>
    </xf>
    <xf numFmtId="0" fontId="0" fillId="6" borderId="0" xfId="0" applyFill="1"/>
    <xf numFmtId="14" fontId="0" fillId="3" borderId="8" xfId="0" applyNumberFormat="1" applyFill="1" applyBorder="1" applyAlignment="1">
      <alignment horizontal="right"/>
    </xf>
    <xf numFmtId="0" fontId="0" fillId="7" borderId="9" xfId="0" applyFill="1" applyBorder="1" applyAlignment="1">
      <alignment wrapText="1"/>
    </xf>
    <xf numFmtId="3" fontId="0" fillId="7" borderId="9" xfId="0" applyNumberFormat="1" applyFill="1" applyBorder="1" applyAlignment="1">
      <alignment wrapText="1"/>
    </xf>
    <xf numFmtId="9" fontId="5" fillId="0" borderId="0" xfId="0" applyNumberFormat="1" applyFont="1" applyAlignment="1">
      <alignment horizontal="center"/>
    </xf>
    <xf numFmtId="0" fontId="13" fillId="0" borderId="0" xfId="0" applyFont="1" applyAlignment="1">
      <alignment wrapText="1"/>
    </xf>
    <xf numFmtId="0" fontId="20" fillId="11" borderId="15" xfId="0" applyFont="1" applyFill="1" applyBorder="1" applyAlignment="1">
      <alignment horizontal="left" vertical="center" wrapText="1"/>
    </xf>
    <xf numFmtId="0" fontId="20" fillId="11" borderId="16" xfId="0" applyFont="1" applyFill="1" applyBorder="1" applyAlignment="1">
      <alignment horizontal="center" vertical="center" wrapText="1"/>
    </xf>
    <xf numFmtId="0" fontId="19" fillId="7" borderId="17" xfId="0" applyFont="1" applyFill="1" applyBorder="1" applyAlignment="1">
      <alignment horizontal="left" vertical="top" wrapText="1"/>
    </xf>
    <xf numFmtId="0" fontId="19" fillId="7" borderId="18" xfId="0" applyFont="1" applyFill="1" applyBorder="1" applyAlignment="1">
      <alignment horizontal="center" vertical="top" wrapText="1"/>
    </xf>
    <xf numFmtId="10" fontId="19" fillId="7" borderId="18" xfId="0" applyNumberFormat="1" applyFont="1" applyFill="1" applyBorder="1" applyAlignment="1">
      <alignment horizontal="center" vertical="top" wrapText="1"/>
    </xf>
    <xf numFmtId="0" fontId="18" fillId="0" borderId="0" xfId="0" applyFont="1"/>
    <xf numFmtId="49" fontId="18" fillId="0" borderId="0" xfId="0" applyNumberFormat="1" applyFont="1"/>
    <xf numFmtId="0" fontId="14" fillId="0" borderId="0" xfId="0" applyFont="1" applyAlignment="1">
      <alignment horizontal="right"/>
    </xf>
    <xf numFmtId="0" fontId="14" fillId="0" borderId="3" xfId="0" applyFont="1" applyBorder="1" applyAlignment="1">
      <alignment horizontal="right"/>
    </xf>
    <xf numFmtId="168" fontId="14" fillId="0" borderId="0" xfId="0" applyNumberFormat="1" applyFont="1" applyAlignment="1">
      <alignment horizontal="right"/>
    </xf>
    <xf numFmtId="49" fontId="0" fillId="0" borderId="0" xfId="0" applyNumberFormat="1"/>
    <xf numFmtId="168" fontId="14" fillId="9" borderId="0" xfId="0" applyNumberFormat="1" applyFont="1" applyFill="1" applyAlignment="1">
      <alignment horizontal="right"/>
    </xf>
    <xf numFmtId="0" fontId="0" fillId="9" borderId="0" xfId="0" applyFill="1"/>
    <xf numFmtId="0" fontId="0" fillId="7" borderId="0" xfId="0" applyFill="1" applyAlignment="1">
      <alignment wrapText="1"/>
    </xf>
    <xf numFmtId="166" fontId="25" fillId="0" borderId="0" xfId="0" applyNumberFormat="1" applyFont="1" applyAlignment="1">
      <alignment horizontal="left"/>
    </xf>
    <xf numFmtId="0" fontId="24" fillId="0" borderId="0" xfId="0" applyFont="1" applyAlignment="1">
      <alignment horizontal="center"/>
    </xf>
    <xf numFmtId="0" fontId="26" fillId="0" borderId="0" xfId="0" applyFont="1" applyAlignment="1">
      <alignment horizontal="center"/>
    </xf>
    <xf numFmtId="0" fontId="24" fillId="0" borderId="0" xfId="0" applyFont="1"/>
    <xf numFmtId="3" fontId="24" fillId="0" borderId="0" xfId="0" applyNumberFormat="1" applyFont="1" applyAlignment="1">
      <alignment horizontal="center"/>
    </xf>
    <xf numFmtId="165" fontId="24" fillId="0" borderId="0" xfId="0" applyNumberFormat="1" applyFont="1" applyAlignment="1">
      <alignment horizontal="center"/>
    </xf>
    <xf numFmtId="0" fontId="26" fillId="0" borderId="0" xfId="0" applyFont="1" applyAlignment="1">
      <alignment horizontal="right"/>
    </xf>
    <xf numFmtId="10" fontId="24" fillId="0" borderId="0" xfId="3" applyNumberFormat="1" applyFont="1" applyFill="1" applyBorder="1" applyAlignment="1">
      <alignment horizontal="center"/>
    </xf>
    <xf numFmtId="10" fontId="24" fillId="0" borderId="0" xfId="0" applyNumberFormat="1" applyFont="1" applyAlignment="1">
      <alignment horizontal="center"/>
    </xf>
    <xf numFmtId="0" fontId="12" fillId="0" borderId="0" xfId="0" applyFont="1" applyAlignment="1">
      <alignment horizontal="center"/>
    </xf>
    <xf numFmtId="0" fontId="22" fillId="0" borderId="0" xfId="0" applyFont="1" applyAlignment="1">
      <alignment horizontal="center" vertical="top" wrapText="1"/>
    </xf>
    <xf numFmtId="0" fontId="12" fillId="0" borderId="4" xfId="0" applyFont="1" applyBorder="1"/>
    <xf numFmtId="0" fontId="12" fillId="0" borderId="3" xfId="0" applyFont="1" applyBorder="1"/>
    <xf numFmtId="0" fontId="12" fillId="0" borderId="5" xfId="0" applyFont="1" applyBorder="1"/>
    <xf numFmtId="0" fontId="12" fillId="0" borderId="7" xfId="0" applyFont="1" applyBorder="1"/>
    <xf numFmtId="0" fontId="24" fillId="0" borderId="7" xfId="0" applyFont="1" applyBorder="1" applyAlignment="1">
      <alignment horizontal="center"/>
    </xf>
    <xf numFmtId="0" fontId="12" fillId="0" borderId="6" xfId="0" applyFont="1" applyBorder="1"/>
    <xf numFmtId="0" fontId="12" fillId="0" borderId="7"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4" fillId="0" borderId="23" xfId="0" applyFont="1" applyBorder="1" applyAlignment="1">
      <alignment horizontal="center"/>
    </xf>
    <xf numFmtId="0" fontId="31" fillId="0" borderId="23" xfId="0" applyFont="1" applyBorder="1" applyAlignment="1">
      <alignment horizontal="center"/>
    </xf>
    <xf numFmtId="1" fontId="31" fillId="0" borderId="23" xfId="0" applyNumberFormat="1" applyFont="1" applyBorder="1" applyAlignment="1">
      <alignment horizontal="center"/>
    </xf>
    <xf numFmtId="0" fontId="36" fillId="0" borderId="23" xfId="0" applyFont="1" applyBorder="1" applyAlignment="1">
      <alignment horizontal="center"/>
    </xf>
    <xf numFmtId="0" fontId="35" fillId="12" borderId="23" xfId="0" applyFont="1" applyFill="1" applyBorder="1" applyAlignment="1">
      <alignment horizontal="center"/>
    </xf>
    <xf numFmtId="0" fontId="34" fillId="13" borderId="23" xfId="0" applyFont="1" applyFill="1" applyBorder="1" applyAlignment="1">
      <alignment horizontal="center"/>
    </xf>
    <xf numFmtId="0" fontId="36" fillId="13" borderId="23" xfId="0" applyFont="1" applyFill="1" applyBorder="1" applyAlignment="1">
      <alignment horizont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center" wrapText="1"/>
    </xf>
    <xf numFmtId="0" fontId="34" fillId="0" borderId="25" xfId="0" applyFont="1" applyBorder="1" applyAlignment="1">
      <alignment horizontal="center"/>
    </xf>
    <xf numFmtId="0" fontId="35" fillId="12" borderId="25" xfId="0" applyFont="1" applyFill="1" applyBorder="1" applyAlignment="1">
      <alignment horizontal="center"/>
    </xf>
    <xf numFmtId="0" fontId="34" fillId="13" borderId="25" xfId="0" applyFont="1" applyFill="1" applyBorder="1" applyAlignment="1">
      <alignment horizontal="center"/>
    </xf>
    <xf numFmtId="0" fontId="35" fillId="0" borderId="24" xfId="0" applyFont="1" applyBorder="1" applyAlignment="1">
      <alignment horizontal="center" wrapText="1"/>
    </xf>
    <xf numFmtId="0" fontId="35" fillId="12" borderId="24" xfId="0" applyFont="1" applyFill="1" applyBorder="1" applyAlignment="1">
      <alignment horizontal="center" wrapText="1"/>
    </xf>
    <xf numFmtId="0" fontId="35" fillId="13" borderId="24" xfId="0" applyFont="1" applyFill="1" applyBorder="1" applyAlignment="1">
      <alignment horizontal="center" wrapText="1"/>
    </xf>
    <xf numFmtId="166" fontId="5" fillId="0" borderId="0" xfId="0" applyNumberFormat="1" applyFont="1"/>
    <xf numFmtId="0" fontId="24" fillId="0" borderId="10" xfId="0" applyFont="1" applyBorder="1" applyAlignment="1">
      <alignment horizontal="left" wrapText="1"/>
    </xf>
    <xf numFmtId="1" fontId="24" fillId="0" borderId="10" xfId="0" applyNumberFormat="1" applyFont="1" applyBorder="1" applyAlignment="1">
      <alignment horizontal="left"/>
    </xf>
    <xf numFmtId="0" fontId="24" fillId="0" borderId="10" xfId="0" applyFont="1" applyBorder="1" applyAlignment="1">
      <alignment horizontal="left"/>
    </xf>
    <xf numFmtId="0" fontId="24" fillId="0" borderId="10" xfId="0" applyFont="1" applyBorder="1" applyAlignment="1">
      <alignment wrapText="1"/>
    </xf>
    <xf numFmtId="0" fontId="24" fillId="0" borderId="10" xfId="0" applyFont="1" applyBorder="1" applyAlignment="1">
      <alignment horizontal="right"/>
    </xf>
    <xf numFmtId="49" fontId="24" fillId="0" borderId="10" xfId="0" applyNumberFormat="1" applyFont="1" applyBorder="1" applyAlignment="1">
      <alignment horizontal="left"/>
    </xf>
    <xf numFmtId="0" fontId="24" fillId="0" borderId="10" xfId="0" applyFont="1" applyBorder="1"/>
    <xf numFmtId="0" fontId="24" fillId="10" borderId="10" xfId="0" applyFont="1" applyFill="1" applyBorder="1" applyAlignment="1">
      <alignment horizontal="left"/>
    </xf>
    <xf numFmtId="0" fontId="24" fillId="10" borderId="10" xfId="0" applyFont="1" applyFill="1" applyBorder="1" applyAlignment="1">
      <alignment horizontal="left" wrapText="1"/>
    </xf>
    <xf numFmtId="1" fontId="24" fillId="10" borderId="10" xfId="0" applyNumberFormat="1" applyFont="1" applyFill="1" applyBorder="1" applyAlignment="1">
      <alignment horizontal="left"/>
    </xf>
    <xf numFmtId="0" fontId="5" fillId="0" borderId="0" xfId="0" applyFont="1" applyAlignment="1">
      <alignment horizontal="left"/>
    </xf>
    <xf numFmtId="164" fontId="24" fillId="0" borderId="10" xfId="0" applyNumberFormat="1" applyFont="1" applyBorder="1" applyAlignment="1">
      <alignment horizontal="left"/>
    </xf>
    <xf numFmtId="164" fontId="24" fillId="10" borderId="10" xfId="0" applyNumberFormat="1" applyFont="1" applyFill="1" applyBorder="1" applyAlignment="1">
      <alignment horizontal="left"/>
    </xf>
    <xf numFmtId="0" fontId="24" fillId="10" borderId="10" xfId="0" applyFont="1" applyFill="1" applyBorder="1"/>
    <xf numFmtId="49" fontId="24" fillId="0" borderId="10" xfId="2" applyFont="1" applyBorder="1" applyAlignment="1">
      <alignment horizontal="left"/>
    </xf>
    <xf numFmtId="49" fontId="24" fillId="0" borderId="10" xfId="2" applyFont="1" applyBorder="1" applyAlignment="1">
      <alignment horizontal="left" wrapText="1"/>
    </xf>
    <xf numFmtId="164" fontId="24" fillId="0" borderId="10" xfId="12" applyNumberFormat="1" applyFont="1" applyBorder="1" applyAlignment="1">
      <alignment horizontal="left"/>
    </xf>
    <xf numFmtId="0" fontId="34" fillId="0" borderId="23" xfId="9" applyFont="1" applyBorder="1" applyAlignment="1">
      <alignment horizontal="center"/>
    </xf>
    <xf numFmtId="0" fontId="34" fillId="13" borderId="23" xfId="9" applyFont="1" applyFill="1" applyBorder="1" applyAlignment="1">
      <alignment horizontal="center"/>
    </xf>
    <xf numFmtId="164" fontId="24" fillId="9" borderId="10" xfId="0" applyNumberFormat="1" applyFont="1" applyFill="1" applyBorder="1" applyAlignment="1">
      <alignment horizontal="center"/>
    </xf>
    <xf numFmtId="0" fontId="24" fillId="9" borderId="10" xfId="0" applyFont="1" applyFill="1" applyBorder="1" applyAlignment="1">
      <alignment horizontal="center" wrapText="1"/>
    </xf>
    <xf numFmtId="0" fontId="24" fillId="0" borderId="10" xfId="0" applyFont="1" applyBorder="1" applyAlignment="1">
      <alignment horizontal="center" wrapText="1"/>
    </xf>
    <xf numFmtId="0" fontId="24" fillId="9" borderId="10" xfId="0" applyFont="1" applyFill="1" applyBorder="1" applyAlignment="1">
      <alignment horizontal="center"/>
    </xf>
    <xf numFmtId="0" fontId="24" fillId="0" borderId="10" xfId="0" applyFont="1" applyBorder="1" applyAlignment="1">
      <alignment horizontal="center"/>
    </xf>
    <xf numFmtId="49" fontId="24" fillId="9" borderId="10" xfId="0" applyNumberFormat="1" applyFont="1" applyFill="1" applyBorder="1" applyAlignment="1">
      <alignment horizontal="center"/>
    </xf>
    <xf numFmtId="0" fontId="24" fillId="9" borderId="10" xfId="0" applyFont="1" applyFill="1" applyBorder="1" applyAlignment="1">
      <alignment horizontal="left"/>
    </xf>
    <xf numFmtId="0" fontId="24" fillId="9" borderId="10" xfId="0" applyFont="1" applyFill="1" applyBorder="1" applyAlignment="1">
      <alignment horizontal="left" wrapText="1"/>
    </xf>
    <xf numFmtId="49" fontId="24" fillId="9" borderId="10" xfId="0" applyNumberFormat="1" applyFont="1" applyFill="1" applyBorder="1" applyAlignment="1">
      <alignment horizontal="left"/>
    </xf>
    <xf numFmtId="164" fontId="26" fillId="8" borderId="10" xfId="0" applyNumberFormat="1" applyFont="1" applyFill="1" applyBorder="1" applyAlignment="1">
      <alignment horizontal="left" wrapText="1"/>
    </xf>
    <xf numFmtId="0" fontId="26" fillId="8" borderId="10" xfId="0" applyFont="1" applyFill="1" applyBorder="1" applyAlignment="1">
      <alignment horizontal="left" wrapText="1"/>
    </xf>
    <xf numFmtId="0" fontId="26" fillId="8" borderId="10" xfId="0" applyFont="1" applyFill="1" applyBorder="1" applyAlignment="1">
      <alignment wrapText="1"/>
    </xf>
    <xf numFmtId="49" fontId="26" fillId="8" borderId="10" xfId="0" applyNumberFormat="1" applyFont="1" applyFill="1" applyBorder="1" applyAlignment="1">
      <alignment horizontal="left" wrapText="1"/>
    </xf>
    <xf numFmtId="0" fontId="26" fillId="0" borderId="10" xfId="0" applyFont="1" applyBorder="1" applyAlignment="1">
      <alignment wrapText="1"/>
    </xf>
    <xf numFmtId="0" fontId="24" fillId="10" borderId="10" xfId="4" applyFont="1" applyFill="1" applyBorder="1" applyAlignment="1">
      <alignment horizontal="left"/>
    </xf>
    <xf numFmtId="49" fontId="24" fillId="10" borderId="10" xfId="2" applyFont="1" applyFill="1" applyBorder="1" applyAlignment="1">
      <alignment horizontal="left" wrapText="1"/>
    </xf>
    <xf numFmtId="164" fontId="24" fillId="10" borderId="10" xfId="4" applyNumberFormat="1" applyFont="1" applyFill="1" applyBorder="1" applyAlignment="1">
      <alignment horizontal="left"/>
    </xf>
    <xf numFmtId="0" fontId="24" fillId="10" borderId="10" xfId="4" applyFont="1" applyFill="1" applyBorder="1" applyAlignment="1">
      <alignment horizontal="left" wrapText="1"/>
    </xf>
    <xf numFmtId="0" fontId="24" fillId="10" borderId="10" xfId="4" applyFont="1" applyFill="1" applyBorder="1"/>
    <xf numFmtId="49" fontId="24" fillId="10" borderId="10" xfId="6" applyFont="1" applyFill="1" applyBorder="1" applyAlignment="1">
      <alignment horizontal="left" wrapText="1"/>
    </xf>
    <xf numFmtId="49" fontId="24" fillId="10" borderId="10" xfId="0" applyNumberFormat="1" applyFont="1" applyFill="1" applyBorder="1" applyAlignment="1">
      <alignment horizontal="left"/>
    </xf>
    <xf numFmtId="0" fontId="24" fillId="0" borderId="10" xfId="0" applyFont="1" applyBorder="1" applyAlignment="1">
      <alignment horizontal="right" wrapText="1"/>
    </xf>
    <xf numFmtId="0" fontId="32" fillId="0" borderId="10" xfId="0" applyFont="1" applyBorder="1" applyAlignment="1">
      <alignment horizontal="left"/>
    </xf>
    <xf numFmtId="0" fontId="26" fillId="0" borderId="10" xfId="0" applyFont="1" applyBorder="1" applyAlignment="1">
      <alignment horizontal="left"/>
    </xf>
    <xf numFmtId="0" fontId="26" fillId="0" borderId="10" xfId="0" applyFont="1" applyBorder="1" applyAlignment="1">
      <alignment horizontal="right" wrapText="1"/>
    </xf>
    <xf numFmtId="0" fontId="26" fillId="0" borderId="10" xfId="0" applyFont="1" applyBorder="1" applyAlignment="1">
      <alignment horizontal="center" wrapText="1"/>
    </xf>
    <xf numFmtId="167" fontId="24" fillId="0" borderId="10" xfId="0" applyNumberFormat="1" applyFont="1" applyBorder="1" applyAlignment="1">
      <alignment horizontal="left"/>
    </xf>
    <xf numFmtId="14" fontId="24" fillId="0" borderId="10" xfId="0" applyNumberFormat="1" applyFont="1" applyBorder="1"/>
    <xf numFmtId="166" fontId="24" fillId="0" borderId="10" xfId="0" applyNumberFormat="1" applyFont="1" applyBorder="1" applyAlignment="1">
      <alignment horizontal="left"/>
    </xf>
    <xf numFmtId="14" fontId="24" fillId="0" borderId="10" xfId="0" applyNumberFormat="1" applyFont="1" applyBorder="1" applyAlignment="1">
      <alignment horizontal="left"/>
    </xf>
    <xf numFmtId="3" fontId="0" fillId="0" borderId="0" xfId="0" applyNumberFormat="1"/>
    <xf numFmtId="2" fontId="0" fillId="0" borderId="0" xfId="0" applyNumberFormat="1"/>
    <xf numFmtId="1" fontId="0" fillId="0" borderId="0" xfId="0" applyNumberFormat="1"/>
    <xf numFmtId="1" fontId="0" fillId="0" borderId="0" xfId="0" applyNumberFormat="1" applyAlignment="1">
      <alignment horizontal="center"/>
    </xf>
    <xf numFmtId="1" fontId="12" fillId="0" borderId="0" xfId="0" applyNumberFormat="1" applyFont="1"/>
    <xf numFmtId="9" fontId="12" fillId="0" borderId="0" xfId="3" applyFont="1"/>
    <xf numFmtId="9" fontId="0" fillId="0" borderId="0" xfId="3" applyFont="1"/>
    <xf numFmtId="0" fontId="3" fillId="0" borderId="0" xfId="0" applyFont="1"/>
    <xf numFmtId="165" fontId="0" fillId="0" borderId="0" xfId="3" applyNumberFormat="1" applyFont="1"/>
    <xf numFmtId="2" fontId="0" fillId="0" borderId="9" xfId="0" applyNumberFormat="1" applyBorder="1" applyAlignment="1">
      <alignment wrapText="1"/>
    </xf>
    <xf numFmtId="2" fontId="0" fillId="0" borderId="9" xfId="0" applyNumberFormat="1" applyBorder="1" applyAlignment="1">
      <alignment horizontal="right" wrapText="1"/>
    </xf>
    <xf numFmtId="2" fontId="0" fillId="0" borderId="9" xfId="3" applyNumberFormat="1" applyFont="1" applyBorder="1" applyAlignment="1">
      <alignment horizontal="right" wrapText="1"/>
    </xf>
    <xf numFmtId="10" fontId="0" fillId="0" borderId="0" xfId="0" applyNumberFormat="1"/>
    <xf numFmtId="49" fontId="24" fillId="10" borderId="10" xfId="2" applyFont="1" applyFill="1" applyBorder="1" applyAlignment="1">
      <alignment horizontal="left"/>
    </xf>
    <xf numFmtId="0" fontId="24" fillId="0" borderId="10" xfId="12" applyFont="1" applyBorder="1" applyAlignment="1">
      <alignment horizontal="left" wrapText="1"/>
    </xf>
    <xf numFmtId="0" fontId="38" fillId="0" borderId="10" xfId="0" applyFont="1" applyBorder="1" applyAlignment="1">
      <alignment horizontal="left"/>
    </xf>
    <xf numFmtId="0" fontId="24" fillId="0" borderId="7" xfId="0" applyFont="1" applyBorder="1" applyAlignment="1">
      <alignment horizontal="left"/>
    </xf>
    <xf numFmtId="0" fontId="24" fillId="0" borderId="7" xfId="0" applyFont="1" applyBorder="1"/>
    <xf numFmtId="164" fontId="39" fillId="0" borderId="26" xfId="0" applyNumberFormat="1" applyFont="1" applyBorder="1" applyAlignment="1">
      <alignment horizontal="center" wrapText="1"/>
    </xf>
    <xf numFmtId="0" fontId="39" fillId="0" borderId="26" xfId="0" applyFont="1" applyBorder="1" applyAlignment="1">
      <alignment horizontal="center" wrapText="1"/>
    </xf>
    <xf numFmtId="49" fontId="39" fillId="0" borderId="26" xfId="0" applyNumberFormat="1" applyFont="1" applyBorder="1" applyAlignment="1">
      <alignment horizontal="center" wrapText="1"/>
    </xf>
    <xf numFmtId="0" fontId="39" fillId="0" borderId="26" xfId="0" applyFont="1" applyBorder="1" applyAlignment="1">
      <alignment horizontal="left" wrapText="1"/>
    </xf>
    <xf numFmtId="2" fontId="39" fillId="0" borderId="26" xfId="0" applyNumberFormat="1" applyFont="1" applyBorder="1" applyAlignment="1">
      <alignment horizontal="left" wrapText="1"/>
    </xf>
    <xf numFmtId="0" fontId="39" fillId="0" borderId="10" xfId="0" applyFont="1" applyBorder="1" applyAlignment="1">
      <alignment horizontal="left" wrapText="1"/>
    </xf>
    <xf numFmtId="0" fontId="39" fillId="0" borderId="10" xfId="0" applyFont="1" applyBorder="1" applyAlignment="1">
      <alignment horizontal="center" wrapText="1"/>
    </xf>
    <xf numFmtId="164" fontId="40" fillId="0" borderId="6" xfId="0" applyNumberFormat="1" applyFont="1" applyBorder="1" applyAlignment="1">
      <alignment horizontal="left" wrapText="1"/>
    </xf>
    <xf numFmtId="0" fontId="40" fillId="0" borderId="8" xfId="0" applyFont="1" applyBorder="1" applyAlignment="1">
      <alignment horizontal="left" wrapText="1"/>
    </xf>
    <xf numFmtId="0" fontId="40" fillId="0" borderId="8" xfId="0" applyFont="1" applyBorder="1" applyAlignment="1">
      <alignment wrapText="1"/>
    </xf>
    <xf numFmtId="49" fontId="40" fillId="0" borderId="8" xfId="0" applyNumberFormat="1" applyFont="1" applyBorder="1" applyAlignment="1">
      <alignment horizontal="left" wrapText="1"/>
    </xf>
    <xf numFmtId="2" fontId="40" fillId="0" borderId="8" xfId="0" applyNumberFormat="1" applyFont="1" applyBorder="1" applyAlignment="1">
      <alignment horizontal="left" wrapText="1"/>
    </xf>
    <xf numFmtId="0" fontId="41" fillId="0" borderId="8" xfId="0" applyFont="1" applyBorder="1" applyAlignment="1">
      <alignment horizontal="left" wrapText="1"/>
    </xf>
    <xf numFmtId="0" fontId="41" fillId="0" borderId="5" xfId="0" applyFont="1" applyBorder="1" applyAlignment="1">
      <alignment horizontal="left" wrapText="1"/>
    </xf>
    <xf numFmtId="0" fontId="42" fillId="0" borderId="27" xfId="0" applyFont="1" applyBorder="1" applyAlignment="1">
      <alignment horizontal="left" wrapText="1"/>
    </xf>
    <xf numFmtId="0" fontId="42" fillId="0" borderId="10" xfId="0" applyFont="1" applyBorder="1" applyAlignment="1">
      <alignment wrapText="1"/>
    </xf>
    <xf numFmtId="0" fontId="43" fillId="0" borderId="10" xfId="0" applyFont="1" applyBorder="1" applyAlignment="1">
      <alignment wrapText="1"/>
    </xf>
    <xf numFmtId="0" fontId="42" fillId="0" borderId="27" xfId="0" applyFont="1" applyBorder="1" applyAlignment="1">
      <alignment horizontal="left" vertical="center" wrapText="1"/>
    </xf>
    <xf numFmtId="0" fontId="42" fillId="0" borderId="10" xfId="0" applyFont="1" applyBorder="1" applyAlignment="1">
      <alignment horizontal="left" vertical="center" wrapText="1"/>
    </xf>
    <xf numFmtId="0" fontId="39" fillId="0" borderId="27" xfId="0" applyFont="1" applyBorder="1" applyAlignment="1">
      <alignment horizontal="left" wrapText="1"/>
    </xf>
    <xf numFmtId="0" fontId="39" fillId="0" borderId="10" xfId="0" applyFont="1" applyBorder="1" applyAlignment="1">
      <alignment wrapText="1"/>
    </xf>
    <xf numFmtId="0" fontId="39" fillId="0" borderId="28" xfId="0" applyFont="1" applyBorder="1" applyAlignment="1">
      <alignment horizontal="left" wrapText="1"/>
    </xf>
    <xf numFmtId="0" fontId="39" fillId="0" borderId="28" xfId="0" applyFont="1" applyBorder="1" applyAlignment="1">
      <alignment horizontal="right" wrapText="1"/>
    </xf>
    <xf numFmtId="0" fontId="39" fillId="0" borderId="28" xfId="0" applyFont="1" applyBorder="1" applyAlignment="1">
      <alignment horizontal="center" wrapText="1"/>
    </xf>
    <xf numFmtId="0" fontId="39" fillId="0" borderId="28" xfId="0" applyFont="1" applyBorder="1" applyAlignment="1">
      <alignment wrapText="1"/>
    </xf>
    <xf numFmtId="49" fontId="39" fillId="0" borderId="28" xfId="0" applyNumberFormat="1" applyFont="1" applyBorder="1" applyAlignment="1">
      <alignment horizontal="left" wrapText="1"/>
    </xf>
    <xf numFmtId="2" fontId="48" fillId="0" borderId="28" xfId="0" applyNumberFormat="1" applyFont="1" applyBorder="1" applyAlignment="1">
      <alignment horizontal="left" wrapText="1"/>
    </xf>
    <xf numFmtId="0" fontId="39" fillId="0" borderId="10" xfId="0" applyFont="1" applyBorder="1" applyAlignment="1">
      <alignment horizontal="right" wrapText="1"/>
    </xf>
    <xf numFmtId="49" fontId="39" fillId="0" borderId="10" xfId="0" applyNumberFormat="1" applyFont="1" applyBorder="1" applyAlignment="1">
      <alignment horizontal="left" wrapText="1"/>
    </xf>
    <xf numFmtId="2" fontId="39" fillId="0" borderId="10" xfId="0" applyNumberFormat="1" applyFont="1" applyBorder="1" applyAlignment="1">
      <alignment horizontal="left" wrapText="1"/>
    </xf>
    <xf numFmtId="0" fontId="49" fillId="0" borderId="10" xfId="0" applyFont="1" applyBorder="1" applyAlignment="1">
      <alignment horizontal="left" wrapText="1"/>
    </xf>
    <xf numFmtId="0" fontId="49" fillId="0" borderId="10" xfId="0" applyFont="1" applyBorder="1" applyAlignment="1">
      <alignment horizontal="right" wrapText="1"/>
    </xf>
    <xf numFmtId="0" fontId="49" fillId="0" borderId="10" xfId="0" applyFont="1" applyBorder="1" applyAlignment="1">
      <alignment horizontal="center" wrapText="1"/>
    </xf>
    <xf numFmtId="14" fontId="39" fillId="0" borderId="10" xfId="0" applyNumberFormat="1" applyFont="1" applyBorder="1" applyAlignment="1">
      <alignment horizontal="left" wrapText="1"/>
    </xf>
    <xf numFmtId="167" fontId="39" fillId="0" borderId="10" xfId="0" applyNumberFormat="1" applyFont="1" applyBorder="1" applyAlignment="1">
      <alignment horizontal="left" wrapText="1"/>
    </xf>
    <xf numFmtId="14" fontId="39" fillId="0" borderId="10" xfId="0" applyNumberFormat="1" applyFont="1" applyBorder="1" applyAlignment="1">
      <alignment wrapText="1"/>
    </xf>
    <xf numFmtId="166" fontId="39" fillId="0" borderId="10" xfId="0" applyNumberFormat="1" applyFont="1" applyBorder="1" applyAlignment="1">
      <alignment horizontal="left" wrapText="1"/>
    </xf>
    <xf numFmtId="164" fontId="39" fillId="0" borderId="10" xfId="0" applyNumberFormat="1" applyFont="1" applyBorder="1" applyAlignment="1">
      <alignment horizontal="left" wrapText="1"/>
    </xf>
    <xf numFmtId="16" fontId="24" fillId="10" borderId="10" xfId="0" applyNumberFormat="1" applyFont="1" applyFill="1" applyBorder="1" applyAlignment="1">
      <alignment horizontal="left"/>
    </xf>
    <xf numFmtId="0" fontId="24" fillId="10" borderId="29" xfId="4" applyFont="1" applyFill="1" applyBorder="1" applyAlignment="1">
      <alignment horizontal="left"/>
    </xf>
    <xf numFmtId="0" fontId="24" fillId="10" borderId="29" xfId="0" applyFont="1" applyFill="1" applyBorder="1" applyAlignment="1">
      <alignment horizontal="left"/>
    </xf>
    <xf numFmtId="0" fontId="24" fillId="0" borderId="28" xfId="0" applyFont="1" applyBorder="1" applyAlignment="1">
      <alignment horizontal="left"/>
    </xf>
    <xf numFmtId="0" fontId="19" fillId="0" borderId="0" xfId="0" applyFont="1" applyAlignment="1">
      <alignment horizontal="left" vertical="top" wrapText="1"/>
    </xf>
    <xf numFmtId="0" fontId="50" fillId="0" borderId="0" xfId="0" applyFont="1" applyAlignment="1">
      <alignment horizontal="center" vertical="top" wrapText="1"/>
    </xf>
    <xf numFmtId="0" fontId="19" fillId="0" borderId="0" xfId="0" applyFont="1" applyAlignment="1">
      <alignment horizontal="center" vertical="top" wrapText="1"/>
    </xf>
    <xf numFmtId="3" fontId="19" fillId="0" borderId="0" xfId="0" applyNumberFormat="1" applyFont="1" applyAlignment="1">
      <alignment horizontal="center" vertical="top" wrapText="1"/>
    </xf>
    <xf numFmtId="169" fontId="0" fillId="0" borderId="0" xfId="0" applyNumberFormat="1"/>
    <xf numFmtId="0" fontId="12" fillId="0" borderId="7" xfId="0" applyFont="1" applyBorder="1" applyAlignment="1">
      <alignment horizontal="left"/>
    </xf>
    <xf numFmtId="0" fontId="29" fillId="0" borderId="10" xfId="0" applyFont="1" applyBorder="1" applyAlignment="1">
      <alignment horizontal="left"/>
    </xf>
    <xf numFmtId="3" fontId="3" fillId="0" borderId="0" xfId="0" applyNumberFormat="1" applyFont="1"/>
    <xf numFmtId="10" fontId="0" fillId="0" borderId="0" xfId="3" applyNumberFormat="1" applyFont="1"/>
    <xf numFmtId="0" fontId="0" fillId="16" borderId="0" xfId="0" applyFill="1"/>
    <xf numFmtId="0" fontId="55" fillId="0" borderId="10" xfId="8" applyFont="1" applyFill="1" applyBorder="1" applyAlignment="1" applyProtection="1">
      <alignment horizontal="left" wrapText="1"/>
    </xf>
    <xf numFmtId="0" fontId="24" fillId="0" borderId="10" xfId="12" applyFont="1" applyBorder="1"/>
    <xf numFmtId="0" fontId="24" fillId="0" borderId="10" xfId="12" applyFont="1" applyBorder="1" applyAlignment="1">
      <alignment horizontal="right"/>
    </xf>
    <xf numFmtId="0" fontId="38" fillId="0" borderId="10" xfId="0" quotePrefix="1" applyFont="1" applyBorder="1" applyAlignment="1">
      <alignment horizontal="left"/>
    </xf>
    <xf numFmtId="0" fontId="24" fillId="10" borderId="0" xfId="9" applyFont="1" applyFill="1" applyAlignment="1">
      <alignment horizontal="left" wrapText="1"/>
    </xf>
    <xf numFmtId="49" fontId="24" fillId="10" borderId="0" xfId="9" applyNumberFormat="1" applyFont="1" applyFill="1" applyAlignment="1">
      <alignment horizontal="left" wrapText="1"/>
    </xf>
    <xf numFmtId="168" fontId="0" fillId="0" borderId="0" xfId="0" applyNumberFormat="1"/>
    <xf numFmtId="3" fontId="0" fillId="9" borderId="0" xfId="0" applyNumberFormat="1" applyFill="1"/>
    <xf numFmtId="49" fontId="0" fillId="9" borderId="0" xfId="0" applyNumberFormat="1" applyFill="1"/>
    <xf numFmtId="0" fontId="3" fillId="9" borderId="0" xfId="0" applyFont="1" applyFill="1"/>
    <xf numFmtId="0" fontId="56" fillId="7" borderId="32" xfId="0" applyFont="1" applyFill="1" applyBorder="1" applyAlignment="1">
      <alignment horizontal="left" vertical="top" wrapText="1"/>
    </xf>
    <xf numFmtId="0" fontId="56" fillId="7" borderId="33" xfId="0" applyFont="1" applyFill="1" applyBorder="1" applyAlignment="1">
      <alignment horizontal="center" vertical="top" wrapText="1"/>
    </xf>
    <xf numFmtId="0" fontId="0" fillId="7" borderId="34" xfId="0" applyFill="1" applyBorder="1"/>
    <xf numFmtId="0" fontId="0" fillId="7" borderId="35" xfId="0" applyFill="1" applyBorder="1"/>
    <xf numFmtId="0" fontId="56" fillId="7" borderId="36" xfId="0" applyFont="1" applyFill="1" applyBorder="1" applyAlignment="1">
      <alignment horizontal="left" vertical="top" wrapText="1"/>
    </xf>
    <xf numFmtId="0" fontId="56" fillId="7" borderId="37" xfId="0" applyFont="1" applyFill="1" applyBorder="1" applyAlignment="1">
      <alignment horizontal="center" vertical="top" wrapText="1"/>
    </xf>
    <xf numFmtId="0" fontId="57" fillId="17" borderId="30" xfId="0" applyFont="1" applyFill="1" applyBorder="1" applyAlignment="1">
      <alignment horizontal="left" vertical="top" wrapText="1"/>
    </xf>
    <xf numFmtId="0" fontId="57" fillId="17" borderId="31" xfId="0" applyFont="1" applyFill="1" applyBorder="1" applyAlignment="1">
      <alignment horizontal="center" vertical="top" wrapText="1"/>
    </xf>
    <xf numFmtId="0" fontId="56" fillId="17" borderId="32" xfId="0" applyFont="1" applyFill="1" applyBorder="1" applyAlignment="1">
      <alignment horizontal="left" vertical="top" wrapText="1"/>
    </xf>
    <xf numFmtId="0" fontId="57" fillId="17" borderId="33" xfId="0" applyFont="1" applyFill="1" applyBorder="1" applyAlignment="1">
      <alignment horizontal="center" vertical="top" wrapText="1"/>
    </xf>
    <xf numFmtId="3" fontId="56" fillId="7" borderId="33" xfId="0" applyNumberFormat="1" applyFont="1" applyFill="1" applyBorder="1" applyAlignment="1">
      <alignment horizontal="center" vertical="top" wrapText="1"/>
    </xf>
    <xf numFmtId="3" fontId="56" fillId="7" borderId="37" xfId="0" applyNumberFormat="1" applyFont="1" applyFill="1" applyBorder="1" applyAlignment="1">
      <alignment horizontal="center" vertical="top" wrapText="1"/>
    </xf>
    <xf numFmtId="10" fontId="3" fillId="0" borderId="0" xfId="3" applyNumberFormat="1" applyFont="1"/>
    <xf numFmtId="0" fontId="6" fillId="0" borderId="0" xfId="0" applyFont="1" applyAlignment="1">
      <alignment horizontal="left"/>
    </xf>
    <xf numFmtId="10" fontId="6" fillId="0" borderId="0" xfId="3" applyNumberFormat="1" applyFont="1" applyFill="1" applyAlignment="1">
      <alignment horizontal="center"/>
    </xf>
    <xf numFmtId="0" fontId="8" fillId="0" borderId="0" xfId="0" applyFont="1" applyAlignment="1">
      <alignment horizontal="left"/>
    </xf>
    <xf numFmtId="0" fontId="8" fillId="0" borderId="0" xfId="0" applyFont="1" applyAlignment="1">
      <alignment horizontal="center"/>
    </xf>
    <xf numFmtId="10" fontId="8" fillId="0" borderId="0" xfId="3" applyNumberFormat="1" applyFont="1" applyFill="1" applyBorder="1" applyAlignment="1">
      <alignment horizontal="center"/>
    </xf>
    <xf numFmtId="0" fontId="6" fillId="0" borderId="4" xfId="0" applyFont="1" applyBorder="1" applyAlignment="1">
      <alignment horizontal="left"/>
    </xf>
    <xf numFmtId="0" fontId="8" fillId="0" borderId="3" xfId="0" applyFont="1" applyBorder="1" applyAlignment="1">
      <alignment horizontal="center"/>
    </xf>
    <xf numFmtId="10" fontId="6" fillId="0" borderId="0" xfId="3" applyNumberFormat="1" applyFont="1" applyFill="1" applyBorder="1" applyAlignment="1">
      <alignment horizontal="center"/>
    </xf>
    <xf numFmtId="0" fontId="6" fillId="0" borderId="6" xfId="0" applyFont="1" applyBorder="1" applyAlignment="1">
      <alignment horizontal="left"/>
    </xf>
    <xf numFmtId="0" fontId="8" fillId="0" borderId="5" xfId="0" applyFont="1" applyBorder="1" applyAlignment="1">
      <alignment horizontal="center"/>
    </xf>
    <xf numFmtId="10" fontId="6" fillId="0" borderId="7" xfId="3" applyNumberFormat="1" applyFont="1" applyFill="1" applyBorder="1" applyAlignment="1">
      <alignment horizontal="center"/>
    </xf>
    <xf numFmtId="0" fontId="35" fillId="8" borderId="23" xfId="9" applyFont="1" applyFill="1" applyBorder="1" applyAlignment="1">
      <alignment horizontal="center"/>
    </xf>
    <xf numFmtId="0" fontId="26" fillId="10" borderId="10" xfId="0" applyFont="1" applyFill="1" applyBorder="1" applyAlignment="1">
      <alignment wrapText="1"/>
    </xf>
    <xf numFmtId="0" fontId="0" fillId="0" borderId="7" xfId="0" applyBorder="1"/>
    <xf numFmtId="0" fontId="0" fillId="0" borderId="7" xfId="0" applyBorder="1" applyAlignment="1">
      <alignment wrapText="1"/>
    </xf>
    <xf numFmtId="0" fontId="0" fillId="0" borderId="0" xfId="0" applyAlignment="1">
      <alignment wrapText="1"/>
    </xf>
    <xf numFmtId="0" fontId="0" fillId="7" borderId="0" xfId="0" applyFill="1"/>
    <xf numFmtId="0" fontId="60" fillId="17" borderId="38" xfId="0" applyFont="1" applyFill="1" applyBorder="1" applyAlignment="1">
      <alignment horizontal="center" vertical="top" wrapText="1"/>
    </xf>
    <xf numFmtId="3" fontId="59" fillId="7" borderId="38" xfId="0" applyNumberFormat="1" applyFont="1" applyFill="1" applyBorder="1" applyAlignment="1">
      <alignment horizontal="center" vertical="top" wrapText="1"/>
    </xf>
    <xf numFmtId="0" fontId="59" fillId="7" borderId="38" xfId="0" applyFont="1" applyFill="1" applyBorder="1" applyAlignment="1">
      <alignment horizontal="center" vertical="top" wrapText="1"/>
    </xf>
    <xf numFmtId="0" fontId="59" fillId="17" borderId="32" xfId="0" applyFont="1" applyFill="1" applyBorder="1" applyAlignment="1">
      <alignment horizontal="left" vertical="top" wrapText="1"/>
    </xf>
    <xf numFmtId="0" fontId="59" fillId="7" borderId="32" xfId="0" applyFont="1" applyFill="1" applyBorder="1" applyAlignment="1">
      <alignment horizontal="left" vertical="top" wrapText="1"/>
    </xf>
    <xf numFmtId="0" fontId="59" fillId="7" borderId="36" xfId="0" applyFont="1" applyFill="1" applyBorder="1" applyAlignment="1">
      <alignment horizontal="left" vertical="top" wrapText="1"/>
    </xf>
    <xf numFmtId="3" fontId="59" fillId="7" borderId="42" xfId="0" applyNumberFormat="1" applyFont="1" applyFill="1" applyBorder="1" applyAlignment="1">
      <alignment horizontal="center" vertical="top" wrapText="1"/>
    </xf>
    <xf numFmtId="0" fontId="0" fillId="7" borderId="43" xfId="0" applyFill="1" applyBorder="1"/>
    <xf numFmtId="0" fontId="0" fillId="7" borderId="44" xfId="0" applyFill="1" applyBorder="1"/>
    <xf numFmtId="0" fontId="59" fillId="7" borderId="45" xfId="0" applyFont="1" applyFill="1" applyBorder="1" applyAlignment="1">
      <alignment horizontal="left" vertical="top" wrapText="1"/>
    </xf>
    <xf numFmtId="0" fontId="46" fillId="0" borderId="0" xfId="0" applyFont="1"/>
    <xf numFmtId="49" fontId="0" fillId="0" borderId="0" xfId="0" applyNumberFormat="1" applyAlignment="1">
      <alignment wrapText="1"/>
    </xf>
    <xf numFmtId="49" fontId="3" fillId="0" borderId="0" xfId="0" applyNumberFormat="1" applyFont="1"/>
    <xf numFmtId="0" fontId="63" fillId="19" borderId="47" xfId="0" applyFont="1" applyFill="1" applyBorder="1" applyAlignment="1">
      <alignment horizontal="center"/>
    </xf>
    <xf numFmtId="0" fontId="0" fillId="0" borderId="47" xfId="0" applyBorder="1"/>
    <xf numFmtId="0" fontId="0" fillId="0" borderId="47" xfId="0" applyBorder="1" applyAlignment="1">
      <alignment horizontal="center"/>
    </xf>
    <xf numFmtId="0" fontId="0" fillId="0" borderId="47" xfId="3" applyNumberFormat="1" applyFont="1" applyBorder="1" applyAlignment="1">
      <alignment horizontal="center"/>
    </xf>
    <xf numFmtId="0" fontId="33" fillId="0" borderId="0" xfId="8" applyAlignment="1" applyProtection="1"/>
    <xf numFmtId="171" fontId="0" fillId="18" borderId="0" xfId="0" applyNumberFormat="1" applyFill="1"/>
    <xf numFmtId="170" fontId="0" fillId="0" borderId="0" xfId="14" applyNumberFormat="1" applyFont="1" applyFill="1"/>
    <xf numFmtId="171" fontId="0" fillId="0" borderId="0" xfId="0" applyNumberFormat="1"/>
    <xf numFmtId="49" fontId="0" fillId="10" borderId="0" xfId="0" applyNumberFormat="1" applyFill="1"/>
    <xf numFmtId="0" fontId="3" fillId="10" borderId="0" xfId="0" applyFont="1" applyFill="1"/>
    <xf numFmtId="0" fontId="0" fillId="10" borderId="0" xfId="0" applyFill="1"/>
    <xf numFmtId="170" fontId="0" fillId="20" borderId="0" xfId="14" applyNumberFormat="1" applyFont="1" applyFill="1"/>
    <xf numFmtId="171" fontId="0" fillId="20" borderId="0" xfId="0" applyNumberFormat="1" applyFill="1"/>
    <xf numFmtId="0" fontId="0" fillId="20" borderId="0" xfId="0" applyFill="1"/>
    <xf numFmtId="165" fontId="0" fillId="20" borderId="0" xfId="3" applyNumberFormat="1" applyFont="1" applyFill="1"/>
    <xf numFmtId="0" fontId="26" fillId="10" borderId="10" xfId="0" applyFont="1" applyFill="1" applyBorder="1" applyAlignment="1">
      <alignment horizontal="left" wrapText="1"/>
    </xf>
    <xf numFmtId="0" fontId="24" fillId="10" borderId="27" xfId="0" applyFont="1" applyFill="1" applyBorder="1" applyAlignment="1">
      <alignment horizontal="left"/>
    </xf>
    <xf numFmtId="164" fontId="24" fillId="0" borderId="26" xfId="0" applyNumberFormat="1" applyFont="1" applyBorder="1" applyAlignment="1">
      <alignment horizontal="left"/>
    </xf>
    <xf numFmtId="0" fontId="24" fillId="0" borderId="26" xfId="0" applyFont="1" applyBorder="1" applyAlignment="1">
      <alignment horizontal="left" wrapText="1"/>
    </xf>
    <xf numFmtId="0" fontId="24" fillId="0" borderId="26" xfId="0" applyFont="1" applyBorder="1"/>
    <xf numFmtId="0" fontId="24" fillId="0" borderId="26" xfId="0" applyFont="1" applyBorder="1" applyAlignment="1">
      <alignment horizontal="left"/>
    </xf>
    <xf numFmtId="164" fontId="24" fillId="10" borderId="28" xfId="0" applyNumberFormat="1" applyFont="1" applyFill="1" applyBorder="1" applyAlignment="1">
      <alignment horizontal="left"/>
    </xf>
    <xf numFmtId="0" fontId="24" fillId="10" borderId="28" xfId="0" applyFont="1" applyFill="1" applyBorder="1" applyAlignment="1">
      <alignment horizontal="left" wrapText="1"/>
    </xf>
    <xf numFmtId="0" fontId="24" fillId="10" borderId="28" xfId="0" applyFont="1" applyFill="1" applyBorder="1"/>
    <xf numFmtId="1" fontId="24" fillId="10" borderId="28" xfId="0" applyNumberFormat="1" applyFont="1" applyFill="1" applyBorder="1" applyAlignment="1">
      <alignment horizontal="left"/>
    </xf>
    <xf numFmtId="0" fontId="24" fillId="10" borderId="28" xfId="0" applyFont="1" applyFill="1" applyBorder="1" applyAlignment="1">
      <alignment horizontal="left"/>
    </xf>
    <xf numFmtId="0" fontId="24" fillId="10" borderId="28" xfId="4" applyFont="1" applyFill="1" applyBorder="1" applyAlignment="1">
      <alignment horizontal="left"/>
    </xf>
    <xf numFmtId="0" fontId="24" fillId="10" borderId="48" xfId="0" applyFont="1" applyFill="1" applyBorder="1" applyAlignment="1">
      <alignment horizontal="left"/>
    </xf>
    <xf numFmtId="49" fontId="26" fillId="10" borderId="10" xfId="0" applyNumberFormat="1" applyFont="1" applyFill="1" applyBorder="1" applyAlignment="1">
      <alignment horizontal="left" wrapText="1"/>
    </xf>
    <xf numFmtId="0" fontId="26" fillId="13" borderId="10" xfId="0" applyFont="1" applyFill="1" applyBorder="1" applyAlignment="1">
      <alignment horizontal="left" wrapText="1"/>
    </xf>
    <xf numFmtId="164" fontId="26" fillId="10" borderId="10" xfId="0" applyNumberFormat="1" applyFont="1" applyFill="1" applyBorder="1" applyAlignment="1">
      <alignment wrapText="1"/>
    </xf>
    <xf numFmtId="0" fontId="24" fillId="0" borderId="47" xfId="0" applyFont="1" applyBorder="1"/>
    <xf numFmtId="0" fontId="24" fillId="0" borderId="47" xfId="0" applyFont="1" applyBorder="1" applyAlignment="1">
      <alignment horizontal="center"/>
    </xf>
    <xf numFmtId="3" fontId="24" fillId="0" borderId="47" xfId="0" applyNumberFormat="1" applyFont="1" applyBorder="1" applyAlignment="1">
      <alignment horizontal="center"/>
    </xf>
    <xf numFmtId="0" fontId="0" fillId="23" borderId="0" xfId="0" applyFill="1"/>
    <xf numFmtId="0" fontId="16" fillId="0" borderId="0" xfId="0" applyFont="1"/>
    <xf numFmtId="172" fontId="0" fillId="0" borderId="0" xfId="0" applyNumberFormat="1"/>
    <xf numFmtId="0" fontId="26" fillId="0" borderId="47" xfId="0" applyFont="1" applyBorder="1" applyAlignment="1">
      <alignment horizontal="center"/>
    </xf>
    <xf numFmtId="0" fontId="9" fillId="2" borderId="46" xfId="0" applyFont="1" applyFill="1" applyBorder="1" applyAlignment="1">
      <alignment horizontal="center"/>
    </xf>
    <xf numFmtId="0" fontId="35" fillId="24" borderId="23" xfId="0" applyFont="1" applyFill="1" applyBorder="1" applyAlignment="1">
      <alignment horizontal="center"/>
    </xf>
    <xf numFmtId="0" fontId="35" fillId="25" borderId="23" xfId="0" applyFont="1" applyFill="1" applyBorder="1" applyAlignment="1">
      <alignment horizontal="center"/>
    </xf>
    <xf numFmtId="0" fontId="24" fillId="0" borderId="27" xfId="0" applyFont="1" applyBorder="1" applyAlignment="1">
      <alignment horizontal="left"/>
    </xf>
    <xf numFmtId="0" fontId="35" fillId="0" borderId="23" xfId="0" applyFont="1" applyBorder="1" applyAlignment="1">
      <alignment horizontal="center"/>
    </xf>
    <xf numFmtId="0" fontId="12" fillId="0" borderId="52" xfId="0" applyFont="1" applyBorder="1"/>
    <xf numFmtId="0" fontId="12" fillId="0" borderId="46" xfId="0" applyFont="1" applyBorder="1"/>
    <xf numFmtId="0" fontId="12" fillId="0" borderId="46" xfId="0" applyFont="1" applyBorder="1" applyAlignment="1">
      <alignment horizontal="left"/>
    </xf>
    <xf numFmtId="0" fontId="12" fillId="0" borderId="46" xfId="0" applyFont="1" applyBorder="1" applyAlignment="1">
      <alignment horizontal="center"/>
    </xf>
    <xf numFmtId="0" fontId="26" fillId="8" borderId="47" xfId="0" applyFont="1" applyFill="1" applyBorder="1" applyAlignment="1">
      <alignment horizontal="center"/>
    </xf>
    <xf numFmtId="0" fontId="26" fillId="8" borderId="49" xfId="0" applyFont="1" applyFill="1" applyBorder="1"/>
    <xf numFmtId="0" fontId="26" fillId="8" borderId="53" xfId="0" applyFont="1" applyFill="1" applyBorder="1" applyAlignment="1">
      <alignment horizontal="center"/>
    </xf>
    <xf numFmtId="0" fontId="26" fillId="8" borderId="47" xfId="0" applyFont="1" applyFill="1" applyBorder="1" applyAlignment="1">
      <alignment horizontal="left"/>
    </xf>
    <xf numFmtId="0" fontId="26" fillId="8" borderId="52" xfId="0" applyFont="1" applyFill="1" applyBorder="1"/>
    <xf numFmtId="0" fontId="26" fillId="8" borderId="51" xfId="0" applyFont="1" applyFill="1" applyBorder="1" applyAlignment="1">
      <alignment horizontal="center" wrapText="1" shrinkToFit="1"/>
    </xf>
    <xf numFmtId="0" fontId="26" fillId="8" borderId="50" xfId="0" applyFont="1" applyFill="1" applyBorder="1"/>
    <xf numFmtId="0" fontId="25" fillId="0" borderId="50" xfId="0" applyFont="1" applyBorder="1" applyAlignment="1">
      <alignment horizontal="left"/>
    </xf>
    <xf numFmtId="3" fontId="24" fillId="13" borderId="47" xfId="0" applyNumberFormat="1" applyFont="1" applyFill="1" applyBorder="1" applyAlignment="1">
      <alignment horizontal="center"/>
    </xf>
    <xf numFmtId="0" fontId="26" fillId="22" borderId="47" xfId="0" applyFont="1" applyFill="1" applyBorder="1" applyAlignment="1">
      <alignment horizontal="left" wrapText="1"/>
    </xf>
    <xf numFmtId="0" fontId="9" fillId="2" borderId="52" xfId="0" applyFont="1" applyFill="1" applyBorder="1" applyAlignment="1">
      <alignment horizontal="center"/>
    </xf>
    <xf numFmtId="0" fontId="10" fillId="2" borderId="46" xfId="0" applyFont="1" applyFill="1" applyBorder="1" applyAlignment="1">
      <alignment horizontal="center"/>
    </xf>
    <xf numFmtId="0" fontId="9" fillId="0" borderId="52" xfId="0" applyFont="1" applyBorder="1" applyAlignment="1">
      <alignment horizontal="center"/>
    </xf>
    <xf numFmtId="10" fontId="9" fillId="0" borderId="46" xfId="3" applyNumberFormat="1" applyFont="1" applyFill="1" applyBorder="1" applyAlignment="1">
      <alignment horizontal="center"/>
    </xf>
    <xf numFmtId="0" fontId="14" fillId="3" borderId="49" xfId="0" applyFont="1" applyFill="1" applyBorder="1"/>
    <xf numFmtId="14" fontId="14" fillId="3" borderId="47" xfId="0" applyNumberFormat="1" applyFont="1" applyFill="1" applyBorder="1"/>
    <xf numFmtId="14" fontId="0" fillId="3" borderId="51" xfId="0" applyNumberFormat="1" applyFill="1" applyBorder="1" applyAlignment="1">
      <alignment horizontal="right"/>
    </xf>
    <xf numFmtId="0" fontId="12" fillId="0" borderId="54" xfId="0" applyFont="1" applyBorder="1" applyAlignment="1">
      <alignment horizontal="left"/>
    </xf>
    <xf numFmtId="0" fontId="12" fillId="0" borderId="54" xfId="0" applyFont="1" applyBorder="1" applyAlignment="1">
      <alignment horizontal="left" vertical="top" wrapText="1"/>
    </xf>
    <xf numFmtId="14" fontId="3" fillId="0" borderId="0" xfId="0" applyNumberFormat="1" applyFont="1"/>
    <xf numFmtId="1" fontId="26" fillId="8" borderId="47" xfId="0" applyNumberFormat="1" applyFont="1" applyFill="1" applyBorder="1"/>
    <xf numFmtId="1" fontId="26" fillId="8" borderId="47" xfId="0" applyNumberFormat="1" applyFont="1" applyFill="1" applyBorder="1" applyAlignment="1">
      <alignment horizontal="center"/>
    </xf>
    <xf numFmtId="1" fontId="24" fillId="0" borderId="47" xfId="0" applyNumberFormat="1" applyFont="1" applyBorder="1"/>
    <xf numFmtId="9" fontId="24" fillId="0" borderId="47" xfId="3" applyFont="1" applyFill="1" applyBorder="1" applyAlignment="1">
      <alignment horizontal="center"/>
    </xf>
    <xf numFmtId="0" fontId="40" fillId="0" borderId="47" xfId="0" applyFont="1" applyBorder="1" applyAlignment="1">
      <alignment horizontal="left" vertical="center"/>
    </xf>
    <xf numFmtId="0" fontId="41" fillId="0" borderId="47" xfId="0" applyFont="1" applyBorder="1" applyAlignment="1">
      <alignment horizontal="left" vertical="center"/>
    </xf>
    <xf numFmtId="0" fontId="41" fillId="0" borderId="47" xfId="0" applyFont="1" applyBorder="1" applyAlignment="1">
      <alignment horizontal="left" vertical="center" wrapText="1"/>
    </xf>
    <xf numFmtId="2" fontId="41" fillId="0" borderId="47" xfId="0" applyNumberFormat="1" applyFont="1" applyBorder="1" applyAlignment="1">
      <alignment horizontal="left" vertical="center" wrapText="1"/>
    </xf>
    <xf numFmtId="164" fontId="12" fillId="0" borderId="50" xfId="0" applyNumberFormat="1" applyFont="1" applyBorder="1" applyAlignment="1">
      <alignment horizontal="left" wrapText="1"/>
    </xf>
    <xf numFmtId="0" fontId="12" fillId="0" borderId="47" xfId="0" applyFont="1" applyBorder="1" applyAlignment="1">
      <alignment horizontal="left" wrapText="1"/>
    </xf>
    <xf numFmtId="0" fontId="12" fillId="0" borderId="47" xfId="0" applyFont="1" applyBorder="1" applyAlignment="1">
      <alignment wrapText="1"/>
    </xf>
    <xf numFmtId="1" fontId="12" fillId="0" borderId="47" xfId="0" applyNumberFormat="1" applyFont="1" applyBorder="1" applyAlignment="1">
      <alignment horizontal="left" wrapText="1"/>
    </xf>
    <xf numFmtId="2" fontId="12" fillId="0" borderId="47" xfId="0" applyNumberFormat="1" applyFont="1" applyBorder="1" applyAlignment="1">
      <alignment horizontal="left" wrapText="1"/>
    </xf>
    <xf numFmtId="0" fontId="12" fillId="0" borderId="49" xfId="0" applyFont="1" applyBorder="1" applyAlignment="1">
      <alignment horizontal="left" wrapText="1"/>
    </xf>
    <xf numFmtId="0" fontId="12" fillId="14" borderId="47" xfId="0" applyFont="1" applyFill="1" applyBorder="1" applyAlignment="1">
      <alignment horizontal="left" wrapText="1"/>
    </xf>
    <xf numFmtId="0" fontId="33" fillId="0" borderId="49" xfId="8" applyFill="1" applyBorder="1" applyAlignment="1" applyProtection="1">
      <alignment horizontal="left" wrapText="1"/>
    </xf>
    <xf numFmtId="2" fontId="46" fillId="0" borderId="47" xfId="0" applyNumberFormat="1" applyFont="1" applyBorder="1" applyAlignment="1">
      <alignment horizontal="left" wrapText="1"/>
    </xf>
    <xf numFmtId="2" fontId="12" fillId="14" borderId="47" xfId="0" applyNumberFormat="1" applyFont="1" applyFill="1" applyBorder="1" applyAlignment="1">
      <alignment horizontal="left" wrapText="1"/>
    </xf>
    <xf numFmtId="164" fontId="12" fillId="0" borderId="50" xfId="9" applyNumberFormat="1" applyFont="1" applyBorder="1" applyAlignment="1">
      <alignment horizontal="left" wrapText="1"/>
    </xf>
    <xf numFmtId="0" fontId="12" fillId="0" borderId="47" xfId="9" applyFont="1" applyBorder="1" applyAlignment="1">
      <alignment horizontal="left" wrapText="1"/>
    </xf>
    <xf numFmtId="0" fontId="12" fillId="0" borderId="47" xfId="9" applyFont="1" applyBorder="1" applyAlignment="1">
      <alignment wrapText="1"/>
    </xf>
    <xf numFmtId="2" fontId="12" fillId="0" borderId="47" xfId="9" applyNumberFormat="1" applyFont="1" applyBorder="1" applyAlignment="1">
      <alignment horizontal="left" wrapText="1"/>
    </xf>
    <xf numFmtId="0" fontId="47" fillId="0" borderId="49" xfId="8" applyFont="1" applyFill="1" applyBorder="1" applyAlignment="1" applyProtection="1">
      <alignment wrapText="1"/>
    </xf>
    <xf numFmtId="2" fontId="12" fillId="15" borderId="47" xfId="0" applyNumberFormat="1" applyFont="1" applyFill="1" applyBorder="1" applyAlignment="1">
      <alignment horizontal="left" wrapText="1"/>
    </xf>
    <xf numFmtId="0" fontId="12" fillId="15" borderId="47" xfId="0" applyFont="1" applyFill="1" applyBorder="1" applyAlignment="1">
      <alignment horizontal="left" wrapText="1"/>
    </xf>
    <xf numFmtId="49" fontId="12" fillId="0" borderId="47" xfId="0" applyNumberFormat="1" applyFont="1" applyBorder="1" applyAlignment="1">
      <alignment horizontal="left" wrapText="1"/>
    </xf>
    <xf numFmtId="49" fontId="12" fillId="15" borderId="47" xfId="0" applyNumberFormat="1" applyFont="1" applyFill="1" applyBorder="1" applyAlignment="1">
      <alignment horizontal="left" wrapText="1"/>
    </xf>
    <xf numFmtId="0" fontId="47" fillId="0" borderId="49" xfId="8" applyFont="1" applyFill="1" applyBorder="1" applyAlignment="1" applyProtection="1">
      <alignment horizontal="left" wrapText="1"/>
    </xf>
    <xf numFmtId="164" fontId="12" fillId="0" borderId="55" xfId="0" applyNumberFormat="1" applyFont="1" applyBorder="1" applyAlignment="1">
      <alignment horizontal="left" wrapText="1"/>
    </xf>
    <xf numFmtId="0" fontId="12" fillId="0" borderId="51" xfId="0" applyFont="1" applyBorder="1" applyAlignment="1">
      <alignment horizontal="left" wrapText="1"/>
    </xf>
    <xf numFmtId="0" fontId="12" fillId="0" borderId="51" xfId="0" applyFont="1" applyBorder="1" applyAlignment="1">
      <alignment wrapText="1"/>
    </xf>
    <xf numFmtId="2" fontId="12" fillId="15" borderId="51" xfId="0" applyNumberFormat="1" applyFont="1" applyFill="1" applyBorder="1" applyAlignment="1">
      <alignment horizontal="left" wrapText="1"/>
    </xf>
    <xf numFmtId="0" fontId="12" fillId="15" borderId="51" xfId="0" applyFont="1" applyFill="1" applyBorder="1" applyAlignment="1">
      <alignment horizontal="left" wrapText="1"/>
    </xf>
    <xf numFmtId="0" fontId="33" fillId="0" borderId="52" xfId="8" applyFill="1" applyBorder="1" applyAlignment="1" applyProtection="1">
      <alignment horizontal="left" wrapText="1"/>
    </xf>
    <xf numFmtId="165" fontId="24" fillId="0" borderId="47" xfId="3" applyNumberFormat="1" applyFont="1" applyFill="1" applyBorder="1" applyAlignment="1">
      <alignment horizontal="center"/>
    </xf>
    <xf numFmtId="165" fontId="12" fillId="0" borderId="0" xfId="0" applyNumberFormat="1" applyFont="1"/>
    <xf numFmtId="49" fontId="24" fillId="0" borderId="47" xfId="0" applyNumberFormat="1" applyFont="1" applyBorder="1"/>
    <xf numFmtId="3" fontId="24" fillId="0" borderId="47" xfId="0" applyNumberFormat="1" applyFont="1" applyBorder="1"/>
    <xf numFmtId="3" fontId="38" fillId="0" borderId="47" xfId="0" applyNumberFormat="1" applyFont="1" applyBorder="1"/>
    <xf numFmtId="165" fontId="24" fillId="0" borderId="47" xfId="0" applyNumberFormat="1" applyFont="1" applyBorder="1"/>
    <xf numFmtId="165" fontId="24" fillId="0" borderId="47" xfId="0" applyNumberFormat="1" applyFont="1" applyBorder="1" applyAlignment="1">
      <alignment horizontal="center"/>
    </xf>
    <xf numFmtId="10" fontId="24" fillId="0" borderId="47" xfId="3" applyNumberFormat="1" applyFont="1" applyFill="1" applyBorder="1" applyAlignment="1">
      <alignment horizontal="center"/>
    </xf>
    <xf numFmtId="10" fontId="24" fillId="0" borderId="47" xfId="0" applyNumberFormat="1" applyFont="1" applyBorder="1" applyAlignment="1">
      <alignment horizontal="center"/>
    </xf>
    <xf numFmtId="0" fontId="12" fillId="0" borderId="0" xfId="0" applyFont="1" applyAlignment="1">
      <alignment horizontal="center" vertical="center"/>
    </xf>
    <xf numFmtId="0" fontId="12" fillId="0" borderId="46" xfId="0" applyFont="1" applyBorder="1" applyAlignment="1">
      <alignment horizontal="center" vertical="center"/>
    </xf>
    <xf numFmtId="0" fontId="22" fillId="0" borderId="0" xfId="0" applyFont="1" applyAlignment="1">
      <alignment horizontal="center" vertical="center" wrapText="1"/>
    </xf>
    <xf numFmtId="0" fontId="26" fillId="8" borderId="51" xfId="0" applyFont="1" applyFill="1" applyBorder="1" applyAlignment="1">
      <alignment horizontal="center" vertical="center" wrapText="1"/>
    </xf>
    <xf numFmtId="3" fontId="24" fillId="0" borderId="47" xfId="0" applyNumberFormat="1" applyFont="1" applyBorder="1" applyAlignment="1">
      <alignment horizontal="center" vertical="center"/>
    </xf>
    <xf numFmtId="0" fontId="12" fillId="0" borderId="7" xfId="0" applyFont="1" applyBorder="1" applyAlignment="1">
      <alignment horizontal="center" vertical="center"/>
    </xf>
    <xf numFmtId="0" fontId="0" fillId="0" borderId="0" xfId="0" applyAlignment="1">
      <alignment horizontal="center" vertical="center"/>
    </xf>
    <xf numFmtId="169" fontId="0" fillId="0" borderId="0" xfId="0" applyNumberFormat="1" applyAlignment="1">
      <alignment horizontal="center" vertical="center"/>
    </xf>
    <xf numFmtId="0" fontId="46" fillId="0" borderId="0" xfId="0" applyFont="1" applyAlignment="1">
      <alignment horizontal="center" vertical="center"/>
    </xf>
    <xf numFmtId="0" fontId="30" fillId="0" borderId="50" xfId="0" applyFont="1" applyBorder="1"/>
    <xf numFmtId="3" fontId="46" fillId="0" borderId="47" xfId="0" applyNumberFormat="1" applyFont="1" applyBorder="1" applyAlignment="1">
      <alignment horizontal="center"/>
    </xf>
    <xf numFmtId="0" fontId="26" fillId="21" borderId="0" xfId="0" applyFont="1" applyFill="1" applyAlignment="1">
      <alignment horizontal="left" wrapText="1"/>
    </xf>
    <xf numFmtId="0" fontId="26" fillId="10" borderId="0" xfId="0" applyFont="1" applyFill="1" applyAlignment="1">
      <alignment horizontal="left" wrapText="1"/>
    </xf>
    <xf numFmtId="0" fontId="24" fillId="0" borderId="0" xfId="0" applyFont="1" applyAlignment="1">
      <alignment vertical="center"/>
    </xf>
    <xf numFmtId="0" fontId="26" fillId="8" borderId="51" xfId="0" applyFont="1" applyFill="1" applyBorder="1" applyAlignment="1">
      <alignment horizontal="center" wrapText="1"/>
    </xf>
    <xf numFmtId="0" fontId="24" fillId="0" borderId="49" xfId="0" applyFont="1" applyBorder="1" applyAlignment="1">
      <alignment horizontal="left"/>
    </xf>
    <xf numFmtId="0" fontId="26" fillId="0" borderId="49" xfId="0" applyFont="1" applyBorder="1" applyAlignment="1">
      <alignment horizontal="left"/>
    </xf>
    <xf numFmtId="0" fontId="26" fillId="0" borderId="50" xfId="0" applyFont="1" applyBorder="1" applyAlignment="1">
      <alignment horizontal="left"/>
    </xf>
    <xf numFmtId="0" fontId="24" fillId="0" borderId="49" xfId="0" applyFont="1" applyBorder="1"/>
    <xf numFmtId="0" fontId="24" fillId="0" borderId="50" xfId="0" applyFont="1" applyBorder="1"/>
    <xf numFmtId="0" fontId="24" fillId="0" borderId="50" xfId="0" applyFont="1" applyBorder="1" applyAlignment="1">
      <alignment horizontal="left"/>
    </xf>
    <xf numFmtId="0" fontId="24" fillId="0" borderId="0" xfId="0" applyFont="1" applyAlignment="1">
      <alignment horizontal="left"/>
    </xf>
    <xf numFmtId="0" fontId="63" fillId="19" borderId="46" xfId="0" applyFont="1" applyFill="1" applyBorder="1" applyAlignment="1">
      <alignment horizontal="center"/>
    </xf>
    <xf numFmtId="0" fontId="12" fillId="0" borderId="55" xfId="0" applyFont="1" applyBorder="1"/>
    <xf numFmtId="0" fontId="10" fillId="2" borderId="55" xfId="0" applyFont="1" applyFill="1" applyBorder="1" applyAlignment="1">
      <alignment horizontal="center"/>
    </xf>
    <xf numFmtId="0" fontId="9" fillId="0" borderId="55" xfId="0" applyFont="1" applyBorder="1" applyAlignment="1">
      <alignment horizontal="left"/>
    </xf>
    <xf numFmtId="0" fontId="9" fillId="2" borderId="55" xfId="0" applyFont="1" applyFill="1" applyBorder="1" applyAlignment="1">
      <alignment horizontal="center"/>
    </xf>
    <xf numFmtId="0" fontId="63" fillId="19" borderId="55" xfId="0" applyFont="1" applyFill="1" applyBorder="1" applyAlignment="1">
      <alignment horizontal="center"/>
    </xf>
    <xf numFmtId="0" fontId="38" fillId="0" borderId="10" xfId="0" applyFont="1" applyBorder="1"/>
    <xf numFmtId="0" fontId="30" fillId="0" borderId="10" xfId="0" applyFont="1" applyBorder="1" applyAlignment="1">
      <alignment wrapText="1"/>
    </xf>
    <xf numFmtId="0" fontId="24" fillId="0" borderId="10" xfId="0" quotePrefix="1" applyFont="1" applyBorder="1" applyAlignment="1">
      <alignment horizontal="left"/>
    </xf>
    <xf numFmtId="3" fontId="24" fillId="0" borderId="10" xfId="0" applyNumberFormat="1" applyFont="1" applyBorder="1" applyAlignment="1">
      <alignment horizontal="left"/>
    </xf>
    <xf numFmtId="0" fontId="53" fillId="0" borderId="47" xfId="0" applyFont="1" applyBorder="1"/>
    <xf numFmtId="0" fontId="64" fillId="0" borderId="47" xfId="0" applyFont="1" applyBorder="1" applyAlignment="1">
      <alignment horizontal="center"/>
    </xf>
    <xf numFmtId="3" fontId="64" fillId="0" borderId="47" xfId="0" applyNumberFormat="1" applyFont="1" applyBorder="1" applyAlignment="1">
      <alignment horizontal="center" vertical="center"/>
    </xf>
    <xf numFmtId="0" fontId="54" fillId="0" borderId="57" xfId="0" applyFont="1" applyBorder="1"/>
    <xf numFmtId="0" fontId="24" fillId="0" borderId="56" xfId="0" applyFont="1" applyBorder="1" applyAlignment="1">
      <alignment horizontal="left"/>
    </xf>
    <xf numFmtId="0" fontId="24" fillId="0" borderId="58" xfId="0" applyFont="1" applyBorder="1" applyAlignment="1">
      <alignment horizontal="left"/>
    </xf>
    <xf numFmtId="0" fontId="58" fillId="11" borderId="39" xfId="0" applyFont="1" applyFill="1" applyBorder="1" applyAlignment="1">
      <alignment horizontal="center" vertical="center" wrapText="1"/>
    </xf>
    <xf numFmtId="0" fontId="58" fillId="11" borderId="40" xfId="0" applyFont="1" applyFill="1" applyBorder="1" applyAlignment="1">
      <alignment horizontal="center" vertical="center" wrapText="1"/>
    </xf>
    <xf numFmtId="0" fontId="58" fillId="11" borderId="41" xfId="0" applyFont="1" applyFill="1" applyBorder="1" applyAlignment="1">
      <alignment horizontal="center" vertical="center" wrapText="1"/>
    </xf>
    <xf numFmtId="0" fontId="26" fillId="0" borderId="49" xfId="0" applyFont="1" applyBorder="1" applyAlignment="1">
      <alignment horizontal="left"/>
    </xf>
    <xf numFmtId="0" fontId="26" fillId="0" borderId="50" xfId="0" applyFont="1" applyBorder="1" applyAlignment="1">
      <alignment horizontal="left"/>
    </xf>
    <xf numFmtId="0" fontId="24" fillId="0" borderId="49" xfId="0" applyFont="1" applyBorder="1" applyAlignment="1">
      <alignment horizontal="left"/>
    </xf>
    <xf numFmtId="0" fontId="24" fillId="0" borderId="50" xfId="0" applyFont="1" applyBorder="1" applyAlignment="1">
      <alignment horizontal="left"/>
    </xf>
    <xf numFmtId="0" fontId="24" fillId="0" borderId="0" xfId="0" applyFont="1" applyAlignment="1">
      <alignment horizontal="left"/>
    </xf>
    <xf numFmtId="0" fontId="26" fillId="8" borderId="49" xfId="0" applyFont="1" applyFill="1" applyBorder="1" applyAlignment="1">
      <alignment horizontal="left"/>
    </xf>
    <xf numFmtId="0" fontId="26" fillId="8" borderId="50" xfId="0" applyFont="1" applyFill="1" applyBorder="1" applyAlignment="1">
      <alignment horizontal="left"/>
    </xf>
    <xf numFmtId="0" fontId="26" fillId="0" borderId="49" xfId="0" applyFont="1" applyBorder="1"/>
    <xf numFmtId="0" fontId="26" fillId="0" borderId="50" xfId="0" applyFont="1" applyBorder="1"/>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6" fillId="0" borderId="53" xfId="0" applyFont="1" applyBorder="1" applyAlignment="1">
      <alignment horizontal="left"/>
    </xf>
    <xf numFmtId="0" fontId="27" fillId="0" borderId="49" xfId="0" applyFont="1" applyBorder="1" applyAlignment="1">
      <alignment horizontal="left"/>
    </xf>
    <xf numFmtId="0" fontId="27" fillId="0" borderId="50" xfId="0" applyFont="1" applyBorder="1" applyAlignment="1">
      <alignment horizontal="left"/>
    </xf>
    <xf numFmtId="0" fontId="24" fillId="0" borderId="49" xfId="0" applyFont="1" applyBorder="1"/>
    <xf numFmtId="0" fontId="24" fillId="0" borderId="50" xfId="0" applyFont="1" applyBorder="1"/>
    <xf numFmtId="0" fontId="24" fillId="0" borderId="53" xfId="0" applyFont="1" applyBorder="1"/>
    <xf numFmtId="0" fontId="21" fillId="2" borderId="21" xfId="0" applyFont="1" applyFill="1" applyBorder="1" applyAlignment="1">
      <alignment horizontal="left" vertical="top" wrapText="1"/>
    </xf>
    <xf numFmtId="0" fontId="21" fillId="2" borderId="20" xfId="0" applyFont="1" applyFill="1" applyBorder="1" applyAlignment="1">
      <alignment horizontal="left" vertical="top" wrapText="1"/>
    </xf>
    <xf numFmtId="0" fontId="21" fillId="2" borderId="22" xfId="0" applyFont="1" applyFill="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6" fillId="8" borderId="51" xfId="0" applyFont="1" applyFill="1" applyBorder="1" applyAlignment="1">
      <alignment horizontal="center" wrapText="1"/>
    </xf>
    <xf numFmtId="0" fontId="26" fillId="8" borderId="8" xfId="0" applyFont="1" applyFill="1" applyBorder="1" applyAlignment="1">
      <alignment horizontal="center" wrapText="1"/>
    </xf>
    <xf numFmtId="0" fontId="20" fillId="0" borderId="0" xfId="0" applyFont="1" applyAlignment="1">
      <alignment horizontal="center" vertical="center" wrapText="1"/>
    </xf>
    <xf numFmtId="0" fontId="62" fillId="19" borderId="47" xfId="0" applyFont="1" applyFill="1" applyBorder="1" applyAlignment="1">
      <alignment horizontal="center" vertical="center"/>
    </xf>
    <xf numFmtId="0" fontId="63" fillId="19" borderId="46" xfId="0" applyFont="1" applyFill="1" applyBorder="1" applyAlignment="1">
      <alignment horizontal="center"/>
    </xf>
    <xf numFmtId="0" fontId="63" fillId="19" borderId="55" xfId="0" applyFont="1" applyFill="1" applyBorder="1" applyAlignment="1">
      <alignment horizontal="center"/>
    </xf>
    <xf numFmtId="0" fontId="19" fillId="0" borderId="19" xfId="0" applyFont="1" applyBorder="1" applyAlignment="1">
      <alignment horizontal="center" wrapText="1"/>
    </xf>
    <xf numFmtId="0" fontId="0" fillId="7" borderId="14" xfId="0" applyFill="1" applyBorder="1"/>
  </cellXfs>
  <cellStyles count="15">
    <cellStyle name="Comma" xfId="14" builtinId="3"/>
    <cellStyle name="Comma 2" xfId="5" xr:uid="{00000000-0005-0000-0000-000000000000}"/>
    <cellStyle name="Comma 2 2" xfId="10" xr:uid="{00000000-0005-0000-0000-000001000000}"/>
    <cellStyle name="Default" xfId="1" xr:uid="{00000000-0005-0000-0000-000002000000}"/>
    <cellStyle name="Hyperlink" xfId="8" builtinId="8"/>
    <cellStyle name="Normal" xfId="0" builtinId="0"/>
    <cellStyle name="Normal 2" xfId="4" xr:uid="{00000000-0005-0000-0000-000005000000}"/>
    <cellStyle name="Normal 2 2" xfId="9" xr:uid="{00000000-0005-0000-0000-000006000000}"/>
    <cellStyle name="Normal 3" xfId="12" xr:uid="{00000000-0005-0000-0000-000007000000}"/>
    <cellStyle name="Normal 3 2" xfId="13" xr:uid="{00000000-0005-0000-0000-000008000000}"/>
    <cellStyle name="Normal_Individual" xfId="2" xr:uid="{00000000-0005-0000-0000-000009000000}"/>
    <cellStyle name="Normal_Individual 2" xfId="6" xr:uid="{00000000-0005-0000-0000-00000A000000}"/>
    <cellStyle name="Percent" xfId="3" builtinId="5"/>
    <cellStyle name="Percent 2" xfId="7" xr:uid="{00000000-0005-0000-0000-00000C000000}"/>
    <cellStyle name="Percent 2 2" xfId="11" xr:uid="{00000000-0005-0000-0000-00000D000000}"/>
  </cellStyles>
  <dxfs count="22">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left"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0###"/>
      <fill>
        <patternFill patternType="none">
          <fgColor indexed="64"/>
          <bgColor indexed="65"/>
        </patternFill>
      </fill>
      <alignment horizontal="left" vertical="bottom" textRotation="0" wrapText="1" relativeIndent="0" justifyLastLine="0" shrinkToFit="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dxf>
    <dxf>
      <border>
        <bottom style="thin">
          <color indexed="64"/>
        </bottom>
        <vertical/>
        <horizontal/>
      </border>
    </dxf>
    <dxf>
      <font>
        <b/>
        <i val="0"/>
        <strike val="0"/>
        <condense val="0"/>
        <extend val="0"/>
        <outline val="0"/>
        <shadow val="0"/>
        <u val="none"/>
        <vertAlign val="baseline"/>
        <sz val="14"/>
        <color auto="1"/>
        <name val="Times New Roman"/>
        <scheme val="none"/>
      </font>
      <fill>
        <patternFill patternType="none">
          <fgColor indexed="64"/>
          <bgColor indexed="65"/>
        </patternFill>
      </fill>
      <alignment horizontal="left" vertical="bottom"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CCFF"/>
      <color rgb="FFFF99FF"/>
      <color rgb="FF3399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219075</xdr:colOff>
      <xdr:row>2</xdr:row>
      <xdr:rowOff>11904</xdr:rowOff>
    </xdr:from>
    <xdr:to>
      <xdr:col>2</xdr:col>
      <xdr:colOff>1171575</xdr:colOff>
      <xdr:row>2</xdr:row>
      <xdr:rowOff>916779</xdr:rowOff>
    </xdr:to>
    <xdr:pic>
      <xdr:nvPicPr>
        <xdr:cNvPr id="10675" name="Picture 11" descr="Commonwealth of Massachusetts Shield">
          <a:extLst>
            <a:ext uri="{FF2B5EF4-FFF2-40B4-BE49-F238E27FC236}">
              <a16:creationId xmlns:a16="http://schemas.microsoft.com/office/drawing/2014/main" id="{00000000-0008-0000-0000-0000B3290000}"/>
            </a:ext>
          </a:extLst>
        </xdr:cNvPr>
        <xdr:cNvPicPr>
          <a:picLocks noChangeAspect="1" noChangeArrowheads="1"/>
        </xdr:cNvPicPr>
      </xdr:nvPicPr>
      <xdr:blipFill>
        <a:blip xmlns:r="http://schemas.openxmlformats.org/officeDocument/2006/relationships" r:embed="rId1" cstate="print">
          <a:lum bright="18000"/>
        </a:blip>
        <a:srcRect/>
        <a:stretch>
          <a:fillRect/>
        </a:stretch>
      </xdr:blipFill>
      <xdr:spPr bwMode="auto">
        <a:xfrm>
          <a:off x="611981" y="333373"/>
          <a:ext cx="95250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0</xdr:colOff>
      <xdr:row>11</xdr:row>
      <xdr:rowOff>0</xdr:rowOff>
    </xdr:from>
    <xdr:to>
      <xdr:col>50</xdr:col>
      <xdr:colOff>133350</xdr:colOff>
      <xdr:row>36</xdr:row>
      <xdr:rowOff>142875</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612600" y="1781175"/>
          <a:ext cx="7448550" cy="4533900"/>
        </a:xfrm>
        <a:prstGeom prst="rect">
          <a:avLst/>
        </a:prstGeom>
        <a:noFill/>
        <a:ln w="1">
          <a:noFill/>
          <a:miter lim="800000"/>
          <a:headEnd/>
          <a:tailEnd type="none" w="med" len="med"/>
        </a:ln>
        <a:effectLst/>
      </xdr:spPr>
    </xdr:pic>
    <xdr:clientData/>
  </xdr:twoCellAnchor>
  <xdr:twoCellAnchor editAs="oneCell">
    <xdr:from>
      <xdr:col>39</xdr:col>
      <xdr:colOff>0</xdr:colOff>
      <xdr:row>39</xdr:row>
      <xdr:rowOff>0</xdr:rowOff>
    </xdr:from>
    <xdr:to>
      <xdr:col>50</xdr:col>
      <xdr:colOff>266700</xdr:colOff>
      <xdr:row>56</xdr:row>
      <xdr:rowOff>9525</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22200" y="6657975"/>
          <a:ext cx="6972300" cy="2762250"/>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hbl$\A%20-%20Doe\Fy1997\97%20-%20FINAL%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SHARED\FINANCE\SCHFIN\FY07data\charter07\Q3\07%20-%20Q3%20%20chasu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dx/AppData/Local/Microsoft/Windows/Temporary%20Internet%20Files/Content.IE5/07LT0WQG/enrollmentbyracegend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2\Shared\Charter%20Schools\Enrollment\SIMS%20Enrollment%20by%20Grade%201999-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2\Shared\Charter%20Schools\Enrollment\SIMS\FY06%20CHARTER%20SI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2\Shared\Charter%20Schools\Enrollment\SIMS\FY07%20CHARTER%20SIMS%20OC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des"/>
      <sheetName val="charterinfo"/>
      <sheetName val="distsum"/>
      <sheetName val="chasum"/>
      <sheetName val="chadetail"/>
      <sheetName val="statecost"/>
      <sheetName val="charterpay sum"/>
      <sheetName val="charterpay detail"/>
      <sheetName val="districtpay"/>
      <sheetName val="paylkup"/>
      <sheetName val="files07"/>
    </sheetNames>
    <sheetDataSet>
      <sheetData sheetId="0" refreshError="1"/>
      <sheetData sheetId="1"/>
      <sheetData sheetId="2" refreshError="1"/>
      <sheetData sheetId="3"/>
      <sheetData sheetId="4"/>
      <sheetData sheetId="5" refreshError="1"/>
      <sheetData sheetId="6" refreshError="1"/>
      <sheetData sheetId="7"/>
      <sheetData sheetId="8"/>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ollmentbyracegender"/>
      <sheetName val="Sheet1"/>
      <sheetName val="Sheet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sheetName val="01"/>
      <sheetName val="02"/>
      <sheetName val="03"/>
      <sheetName val="04"/>
      <sheetName val="05"/>
      <sheetName val="06"/>
      <sheetName val="Charter"/>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gEnro"/>
      <sheetName val="06gdEnro"/>
      <sheetName val="06spEnro"/>
      <sheetName val="06SIMS"/>
      <sheetName val="#REF"/>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07 Charter SIMS Summary"/>
      <sheetName val="Enrollment by Grade"/>
      <sheetName val="Selected Populations"/>
      <sheetName val="Enrollment by Race Gender"/>
    </sheetNames>
    <sheetDataSet>
      <sheetData sheetId="0" refreshError="1"/>
      <sheetData sheetId="1" refreshError="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Q31" totalsRowShown="0" headerRowDxfId="21" dataDxfId="19" headerRowBorderDxfId="20" tableBorderDxfId="18" totalsRowBorderDxfId="17">
  <autoFilter ref="A2:Q31" xr:uid="{00000000-0009-0000-0100-000001000000}"/>
  <tableColumns count="17">
    <tableColumn id="1" xr3:uid="{00000000-0010-0000-0000-000001000000}" name="LEA" dataDxfId="16"/>
    <tableColumn id="2" xr3:uid="{00000000-0010-0000-0000-000002000000}" name="Charter School" dataDxfId="15"/>
    <tableColumn id="3" xr3:uid="{00000000-0010-0000-0000-000003000000}" name="Type" dataDxfId="14"/>
    <tableColumn id="5" xr3:uid="{00000000-0010-0000-0000-000005000000}" name="Location" dataDxfId="13"/>
    <tableColumn id="6" xr3:uid="{00000000-0010-0000-0000-000006000000}" name="Charter Granted" dataDxfId="12"/>
    <tableColumn id="7" xr3:uid="{00000000-0010-0000-0000-000007000000}" name="Year Opened (Fall)" dataDxfId="11"/>
    <tableColumn id="8" xr3:uid="{00000000-0010-0000-0000-000008000000}" name="Sch. Year Closed" dataDxfId="10"/>
    <tableColumn id="9" xr3:uid="{00000000-0010-0000-0000-000009000000}" name="Regional" dataDxfId="9"/>
    <tableColumn id="10" xr3:uid="{00000000-0010-0000-0000-00000A000000}" name="EMO" dataDxfId="8"/>
    <tableColumn id="11" xr3:uid="{00000000-0010-0000-0000-00000B000000}" name="Max Grade Span" dataDxfId="7"/>
    <tableColumn id="12" xr3:uid="{00000000-0010-0000-0000-00000C000000}" name="Max. Enroll #" dataDxfId="6"/>
    <tableColumn id="13" xr3:uid="{00000000-0010-0000-0000-00000D000000}" name="Location Type" dataDxfId="5"/>
    <tableColumn id="14" xr3:uid="{00000000-0010-0000-0000-00000E000000}" name="School Type" dataDxfId="4"/>
    <tableColumn id="15" xr3:uid="{00000000-0010-0000-0000-00000F000000}" name="Sch. Year Closed2" dataDxfId="3"/>
    <tableColumn id="4" xr3:uid="{00000000-0010-0000-0000-000004000000}" name="Closure type" dataDxfId="2"/>
    <tableColumn id="22" xr3:uid="{00000000-0010-0000-0000-000016000000}" name="Reason for closure" dataDxfId="1"/>
    <tableColumn id="23" xr3:uid="{00000000-0010-0000-0000-000017000000}" name="Related BESE memo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https://profiles.doe.mass.edu/statereport/selectedpopulations.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profiles.doe.mass.edu/statereport/enrollmentbyracegender.asp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8" Type="http://schemas.openxmlformats.org/officeDocument/2006/relationships/hyperlink" Target="http://www.doe.mass.edu/boe/docs/fy2012/2011-12/item6.html" TargetMode="External"/><Relationship Id="rId13" Type="http://schemas.openxmlformats.org/officeDocument/2006/relationships/hyperlink" Target="http://www.doe.mass.edu/boe/docs/FY2009/0109.pdf" TargetMode="External"/><Relationship Id="rId3" Type="http://schemas.openxmlformats.org/officeDocument/2006/relationships/hyperlink" Target="http://www.doe.mass.edu/news/news.aspx?id=21481" TargetMode="External"/><Relationship Id="rId7" Type="http://schemas.openxmlformats.org/officeDocument/2006/relationships/hyperlink" Target="http://www.doe.mass.edu/boe/minutes/14/0128reg.pdf" TargetMode="External"/><Relationship Id="rId12" Type="http://schemas.openxmlformats.org/officeDocument/2006/relationships/hyperlink" Target="http://archives.lib.state.ma.us/bitstream/handle/2452/35310/ocm08558574-1998-02-25-Special.pdf?sequence=1" TargetMode="External"/><Relationship Id="rId2" Type="http://schemas.openxmlformats.org/officeDocument/2006/relationships/hyperlink" Target="http://www.doe.mass.edu/boe/docs/fy2012/2011-12/item6.html" TargetMode="External"/><Relationship Id="rId16" Type="http://schemas.openxmlformats.org/officeDocument/2006/relationships/table" Target="../tables/table1.xml"/><Relationship Id="rId1" Type="http://schemas.openxmlformats.org/officeDocument/2006/relationships/hyperlink" Target="http://www.doe.mass.edu/boe/docs/fy2010/0110/item3.html" TargetMode="External"/><Relationship Id="rId6" Type="http://schemas.openxmlformats.org/officeDocument/2006/relationships/hyperlink" Target="http://www.doe.mass.edu/boe/minutes/2016/0126reg-0125spec.pdf" TargetMode="External"/><Relationship Id="rId11" Type="http://schemas.openxmlformats.org/officeDocument/2006/relationships/hyperlink" Target="http://www.doe.mass.edu/boe/docs/fy2014/2013-11/item6.html" TargetMode="External"/><Relationship Id="rId5" Type="http://schemas.openxmlformats.org/officeDocument/2006/relationships/hyperlink" Target="http://www.doe.mass.edu/news/news.aspx?id=21481" TargetMode="External"/><Relationship Id="rId15" Type="http://schemas.openxmlformats.org/officeDocument/2006/relationships/hyperlink" Target="http://www.doe.mass.edu/boe/minutes/14/0225reg-0224spec.pdf" TargetMode="External"/><Relationship Id="rId10" Type="http://schemas.openxmlformats.org/officeDocument/2006/relationships/hyperlink" Target="http://www.doe.mass.edu/boe/chairman/05_0524rcs.html" TargetMode="External"/><Relationship Id="rId4" Type="http://schemas.openxmlformats.org/officeDocument/2006/relationships/hyperlink" Target="http://www.doe.mass.edu/boe/minutes/14/0225reg-0224spec.pdf" TargetMode="External"/><Relationship Id="rId9" Type="http://schemas.openxmlformats.org/officeDocument/2006/relationships/hyperlink" Target="http://www.doe.mass.edu/boe/docs/fy2013/2013-01/item6.html" TargetMode="External"/><Relationship Id="rId14" Type="http://schemas.openxmlformats.org/officeDocument/2006/relationships/hyperlink" Target="http://www.doe.mass.edu/boe/docs/fy2010/0110/item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hyperlink" Target="https://profiles.doe.mass.edu/statereport/enrollmentbygrad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O104"/>
  <sheetViews>
    <sheetView workbookViewId="0">
      <pane ySplit="1" topLeftCell="A32" activePane="bottomLeft" state="frozen"/>
      <selection pane="bottomLeft" activeCell="E87" sqref="E87"/>
    </sheetView>
  </sheetViews>
  <sheetFormatPr defaultColWidth="8.85546875" defaultRowHeight="12.75"/>
  <cols>
    <col min="2" max="2" width="74.140625" bestFit="1" customWidth="1"/>
    <col min="4" max="4" width="19" bestFit="1" customWidth="1"/>
    <col min="6" max="6" width="22.140625" bestFit="1" customWidth="1"/>
    <col min="7" max="7" width="23.5703125" bestFit="1" customWidth="1"/>
    <col min="8" max="8" width="21.5703125" bestFit="1" customWidth="1"/>
    <col min="9" max="9" width="20.85546875" bestFit="1" customWidth="1"/>
    <col min="10" max="10" width="14.5703125" customWidth="1"/>
    <col min="11" max="11" width="19.85546875" customWidth="1"/>
    <col min="12" max="12" width="14.42578125" customWidth="1"/>
    <col min="13" max="13" width="14.140625" customWidth="1"/>
    <col min="14" max="14" width="15.140625" customWidth="1"/>
    <col min="15" max="15" width="17.85546875" customWidth="1"/>
    <col min="16" max="16" width="19.140625" customWidth="1"/>
    <col min="30" max="30" width="9.140625" customWidth="1"/>
    <col min="32" max="32" width="14.42578125" customWidth="1"/>
    <col min="33" max="33" width="17" customWidth="1"/>
    <col min="34" max="34" width="17.42578125" customWidth="1"/>
    <col min="35" max="35" width="15.85546875" customWidth="1"/>
    <col min="36" max="36" width="17.5703125" customWidth="1"/>
    <col min="37" max="37" width="6.140625" customWidth="1"/>
    <col min="38" max="38" width="9" customWidth="1"/>
  </cols>
  <sheetData>
    <row r="1" spans="1:67">
      <c r="A1" s="45" t="s">
        <v>0</v>
      </c>
      <c r="B1" s="45" t="s">
        <v>1</v>
      </c>
      <c r="C1" s="45" t="s">
        <v>2</v>
      </c>
      <c r="D1" s="45" t="s">
        <v>3</v>
      </c>
      <c r="E1" s="45" t="s">
        <v>4</v>
      </c>
      <c r="F1" s="135" t="s">
        <v>5</v>
      </c>
      <c r="G1" s="135" t="s">
        <v>6</v>
      </c>
      <c r="H1" s="135" t="s">
        <v>7</v>
      </c>
      <c r="I1" s="135" t="s">
        <v>8</v>
      </c>
      <c r="J1" s="135" t="s">
        <v>9</v>
      </c>
      <c r="K1" s="135" t="s">
        <v>10</v>
      </c>
      <c r="L1" s="135" t="s">
        <v>11</v>
      </c>
      <c r="M1" s="135" t="s">
        <v>12</v>
      </c>
      <c r="N1" s="135" t="s">
        <v>13</v>
      </c>
      <c r="O1" s="135" t="s">
        <v>14</v>
      </c>
      <c r="P1" s="135" t="s">
        <v>15</v>
      </c>
      <c r="Q1" s="135" t="s">
        <v>16</v>
      </c>
      <c r="R1" s="135" t="s">
        <v>17</v>
      </c>
      <c r="S1" s="135" t="s">
        <v>18</v>
      </c>
      <c r="T1" s="135" t="s">
        <v>19</v>
      </c>
      <c r="U1" s="135" t="s">
        <v>20</v>
      </c>
      <c r="V1" s="135" t="s">
        <v>21</v>
      </c>
      <c r="W1" s="135" t="s">
        <v>22</v>
      </c>
      <c r="X1" s="135" t="s">
        <v>23</v>
      </c>
      <c r="Y1" s="135" t="s">
        <v>24</v>
      </c>
      <c r="Z1" s="135" t="s">
        <v>25</v>
      </c>
      <c r="AA1" s="135" t="s">
        <v>26</v>
      </c>
      <c r="AB1" s="135" t="s">
        <v>27</v>
      </c>
      <c r="AC1" s="135" t="s">
        <v>28</v>
      </c>
      <c r="AD1" s="135" t="s">
        <v>29</v>
      </c>
      <c r="AE1" s="135" t="s">
        <v>30</v>
      </c>
      <c r="AF1" s="135" t="s">
        <v>31</v>
      </c>
      <c r="AG1" s="135" t="s">
        <v>32</v>
      </c>
      <c r="AH1" s="135" t="s">
        <v>33</v>
      </c>
      <c r="AI1" s="135" t="s">
        <v>34</v>
      </c>
      <c r="AJ1" s="135" t="s">
        <v>35</v>
      </c>
      <c r="AK1" s="211" t="s">
        <v>36</v>
      </c>
      <c r="AL1" s="211" t="s">
        <v>37</v>
      </c>
      <c r="AM1" s="211" t="s">
        <v>38</v>
      </c>
      <c r="AN1" s="211" t="s">
        <v>39</v>
      </c>
      <c r="AO1" s="211" t="s">
        <v>40</v>
      </c>
      <c r="AP1" s="211" t="s">
        <v>41</v>
      </c>
      <c r="AQ1" s="211" t="s">
        <v>42</v>
      </c>
      <c r="AR1" s="211" t="s">
        <v>43</v>
      </c>
      <c r="AS1" s="211" t="s">
        <v>44</v>
      </c>
      <c r="AT1" s="211" t="s">
        <v>45</v>
      </c>
      <c r="AU1" s="211" t="s">
        <v>46</v>
      </c>
      <c r="AV1" s="211" t="s">
        <v>47</v>
      </c>
      <c r="AW1" s="211" t="s">
        <v>48</v>
      </c>
      <c r="AX1" s="211" t="s">
        <v>49</v>
      </c>
      <c r="AY1" s="211" t="s">
        <v>50</v>
      </c>
      <c r="AZ1" s="211" t="s">
        <v>51</v>
      </c>
      <c r="BA1" s="211" t="s">
        <v>52</v>
      </c>
      <c r="BB1" s="211" t="s">
        <v>53</v>
      </c>
      <c r="BC1" s="211" t="s">
        <v>54</v>
      </c>
      <c r="BD1" s="211" t="s">
        <v>55</v>
      </c>
      <c r="BE1" s="211" t="s">
        <v>56</v>
      </c>
      <c r="BF1" s="211" t="s">
        <v>57</v>
      </c>
      <c r="BG1" s="211" t="s">
        <v>58</v>
      </c>
      <c r="BH1" s="211" t="s">
        <v>59</v>
      </c>
      <c r="BI1" s="211" t="s">
        <v>60</v>
      </c>
      <c r="BJ1" s="211" t="s">
        <v>61</v>
      </c>
      <c r="BK1" s="211" t="s">
        <v>62</v>
      </c>
      <c r="BL1" s="211" t="s">
        <v>63</v>
      </c>
      <c r="BM1" s="211" t="s">
        <v>64</v>
      </c>
      <c r="BN1" s="211" t="s">
        <v>65</v>
      </c>
      <c r="BO1" t="s">
        <v>66</v>
      </c>
    </row>
    <row r="2" spans="1:67">
      <c r="A2" s="45" t="s">
        <v>67</v>
      </c>
      <c r="B2" s="45" t="s">
        <v>68</v>
      </c>
      <c r="C2" s="45" t="s">
        <v>69</v>
      </c>
      <c r="D2" s="45" t="s">
        <v>70</v>
      </c>
      <c r="E2" s="45" t="s">
        <v>70</v>
      </c>
      <c r="F2" s="135">
        <v>256</v>
      </c>
      <c r="G2" s="135">
        <v>134</v>
      </c>
      <c r="H2" s="135">
        <v>122</v>
      </c>
      <c r="I2" s="135">
        <v>0</v>
      </c>
      <c r="J2" s="135">
        <v>160</v>
      </c>
      <c r="K2" s="135">
        <v>0</v>
      </c>
      <c r="L2" s="135">
        <v>89</v>
      </c>
      <c r="M2" s="135">
        <v>1</v>
      </c>
      <c r="N2" s="135">
        <v>1</v>
      </c>
      <c r="O2" s="135">
        <v>0</v>
      </c>
      <c r="P2" s="135">
        <v>5</v>
      </c>
      <c r="Q2" s="135">
        <v>39</v>
      </c>
      <c r="R2" s="135">
        <v>33</v>
      </c>
      <c r="S2" s="135">
        <v>38</v>
      </c>
      <c r="T2" s="135">
        <v>42</v>
      </c>
      <c r="U2" s="135">
        <v>39</v>
      </c>
      <c r="V2" s="135">
        <v>37</v>
      </c>
      <c r="W2" s="135">
        <v>28</v>
      </c>
      <c r="X2" s="135">
        <v>0</v>
      </c>
      <c r="Y2" s="135">
        <v>0</v>
      </c>
      <c r="Z2" s="135">
        <v>0</v>
      </c>
      <c r="AA2" s="135">
        <v>0</v>
      </c>
      <c r="AB2" s="135">
        <v>0</v>
      </c>
      <c r="AC2" s="135">
        <v>0</v>
      </c>
      <c r="AD2" s="135">
        <v>0</v>
      </c>
      <c r="AE2" s="135">
        <v>0</v>
      </c>
      <c r="AF2" s="135">
        <v>65</v>
      </c>
      <c r="AG2" s="135">
        <v>84</v>
      </c>
      <c r="AH2" s="135">
        <v>151</v>
      </c>
      <c r="AI2" s="135">
        <v>24</v>
      </c>
      <c r="AJ2" s="135">
        <v>191</v>
      </c>
      <c r="AK2" s="211">
        <v>52.3</v>
      </c>
      <c r="AL2" s="211">
        <v>47.7</v>
      </c>
      <c r="AM2" s="211">
        <v>0</v>
      </c>
      <c r="AN2" s="211">
        <v>62.5</v>
      </c>
      <c r="AO2" s="211">
        <v>0</v>
      </c>
      <c r="AP2" s="211">
        <v>34.799999999999997</v>
      </c>
      <c r="AQ2" s="211">
        <v>0.4</v>
      </c>
      <c r="AR2" s="211">
        <v>0.4</v>
      </c>
      <c r="AS2" s="211">
        <v>0</v>
      </c>
      <c r="AT2" s="211">
        <v>2</v>
      </c>
      <c r="AU2" s="211">
        <v>15.2</v>
      </c>
      <c r="AV2" s="211">
        <v>12.9</v>
      </c>
      <c r="AW2" s="211">
        <v>14.8</v>
      </c>
      <c r="AX2" s="211">
        <v>16.399999999999999</v>
      </c>
      <c r="AY2" s="211">
        <v>15.2</v>
      </c>
      <c r="AZ2" s="211">
        <v>14.5</v>
      </c>
      <c r="BA2" s="211">
        <v>10.9</v>
      </c>
      <c r="BB2" s="211">
        <v>0</v>
      </c>
      <c r="BC2" s="211">
        <v>0</v>
      </c>
      <c r="BD2" s="211">
        <v>0</v>
      </c>
      <c r="BE2" s="211">
        <v>0</v>
      </c>
      <c r="BF2" s="211">
        <v>0</v>
      </c>
      <c r="BG2" s="211">
        <v>0</v>
      </c>
      <c r="BH2" s="211">
        <v>0</v>
      </c>
      <c r="BI2" s="211">
        <v>0</v>
      </c>
      <c r="BJ2" s="211">
        <v>25.4</v>
      </c>
      <c r="BK2" s="211">
        <v>32.799999999999997</v>
      </c>
      <c r="BL2" s="211">
        <v>59</v>
      </c>
      <c r="BM2" s="211">
        <v>9.4</v>
      </c>
      <c r="BN2" s="211">
        <v>74.599999999999994</v>
      </c>
      <c r="BO2">
        <v>0</v>
      </c>
    </row>
    <row r="3" spans="1:67">
      <c r="A3" s="45" t="s">
        <v>67</v>
      </c>
      <c r="B3" s="45" t="s">
        <v>71</v>
      </c>
      <c r="C3" s="45" t="s">
        <v>69</v>
      </c>
      <c r="D3" s="45" t="s">
        <v>72</v>
      </c>
      <c r="E3" s="45" t="s">
        <v>72</v>
      </c>
      <c r="F3" s="135">
        <v>441</v>
      </c>
      <c r="G3" s="135">
        <v>245</v>
      </c>
      <c r="H3" s="135">
        <v>196</v>
      </c>
      <c r="I3" s="135">
        <v>0</v>
      </c>
      <c r="J3" s="135">
        <v>70</v>
      </c>
      <c r="K3" s="135">
        <v>0</v>
      </c>
      <c r="L3" s="135">
        <v>260</v>
      </c>
      <c r="M3" s="135">
        <v>1</v>
      </c>
      <c r="N3" s="135">
        <v>3</v>
      </c>
      <c r="O3" s="135">
        <v>0</v>
      </c>
      <c r="P3" s="135">
        <v>107</v>
      </c>
      <c r="Q3" s="135">
        <v>0</v>
      </c>
      <c r="R3" s="135">
        <v>53</v>
      </c>
      <c r="S3" s="135">
        <v>52</v>
      </c>
      <c r="T3" s="135">
        <v>49</v>
      </c>
      <c r="U3" s="135">
        <v>50</v>
      </c>
      <c r="V3" s="135">
        <v>50</v>
      </c>
      <c r="W3" s="135">
        <v>50</v>
      </c>
      <c r="X3" s="135">
        <v>49</v>
      </c>
      <c r="Y3" s="135">
        <v>48</v>
      </c>
      <c r="Z3" s="135">
        <v>40</v>
      </c>
      <c r="AA3" s="135">
        <v>0</v>
      </c>
      <c r="AB3" s="135">
        <v>0</v>
      </c>
      <c r="AC3" s="135">
        <v>0</v>
      </c>
      <c r="AD3" s="135">
        <v>0</v>
      </c>
      <c r="AE3" s="135">
        <v>0</v>
      </c>
      <c r="AF3" s="135">
        <v>107</v>
      </c>
      <c r="AG3" s="135">
        <v>189</v>
      </c>
      <c r="AH3" s="135">
        <v>273</v>
      </c>
      <c r="AI3" s="135">
        <v>83</v>
      </c>
      <c r="AJ3" s="135">
        <v>348</v>
      </c>
      <c r="AK3" s="211">
        <v>55.6</v>
      </c>
      <c r="AL3" s="211">
        <v>44.4</v>
      </c>
      <c r="AM3" s="211">
        <v>0</v>
      </c>
      <c r="AN3" s="211">
        <v>15.9</v>
      </c>
      <c r="AO3" s="211">
        <v>0</v>
      </c>
      <c r="AP3" s="211">
        <v>59</v>
      </c>
      <c r="AQ3" s="211">
        <v>0.2</v>
      </c>
      <c r="AR3" s="211">
        <v>0.7</v>
      </c>
      <c r="AS3" s="211">
        <v>0</v>
      </c>
      <c r="AT3" s="211">
        <v>24.3</v>
      </c>
      <c r="AU3" s="211">
        <v>0</v>
      </c>
      <c r="AV3" s="211">
        <v>12</v>
      </c>
      <c r="AW3" s="211">
        <v>11.8</v>
      </c>
      <c r="AX3" s="211">
        <v>11.1</v>
      </c>
      <c r="AY3" s="211">
        <v>11.3</v>
      </c>
      <c r="AZ3" s="211">
        <v>11.3</v>
      </c>
      <c r="BA3" s="211">
        <v>11.3</v>
      </c>
      <c r="BB3" s="211">
        <v>11.1</v>
      </c>
      <c r="BC3" s="211">
        <v>10.9</v>
      </c>
      <c r="BD3" s="211">
        <v>9.1</v>
      </c>
      <c r="BE3" s="211">
        <v>0</v>
      </c>
      <c r="BF3" s="211">
        <v>0</v>
      </c>
      <c r="BG3" s="211">
        <v>0</v>
      </c>
      <c r="BH3" s="211">
        <v>0</v>
      </c>
      <c r="BI3" s="211">
        <v>0</v>
      </c>
      <c r="BJ3" s="211">
        <v>24.3</v>
      </c>
      <c r="BK3" s="211">
        <v>42.9</v>
      </c>
      <c r="BL3" s="211">
        <v>61.9</v>
      </c>
      <c r="BM3" s="211">
        <v>18.8</v>
      </c>
      <c r="BN3" s="211">
        <v>78.900000000000006</v>
      </c>
      <c r="BO3">
        <v>0</v>
      </c>
    </row>
    <row r="4" spans="1:67">
      <c r="A4" s="45" t="s">
        <v>67</v>
      </c>
      <c r="B4" s="45" t="s">
        <v>73</v>
      </c>
      <c r="C4" s="45" t="s">
        <v>69</v>
      </c>
      <c r="D4" s="45" t="s">
        <v>74</v>
      </c>
      <c r="E4" s="45" t="s">
        <v>74</v>
      </c>
      <c r="F4" s="135">
        <v>1297</v>
      </c>
      <c r="G4" s="135">
        <v>661</v>
      </c>
      <c r="H4" s="135">
        <v>636</v>
      </c>
      <c r="I4" s="135">
        <v>0</v>
      </c>
      <c r="J4" s="135">
        <v>83</v>
      </c>
      <c r="K4" s="135">
        <v>16</v>
      </c>
      <c r="L4" s="135">
        <v>1028</v>
      </c>
      <c r="M4" s="135">
        <v>7</v>
      </c>
      <c r="N4" s="135">
        <v>11</v>
      </c>
      <c r="O4" s="135">
        <v>4</v>
      </c>
      <c r="P4" s="135">
        <v>148</v>
      </c>
      <c r="Q4" s="135">
        <v>0</v>
      </c>
      <c r="R4" s="135">
        <v>0</v>
      </c>
      <c r="S4" s="135">
        <v>0</v>
      </c>
      <c r="T4" s="135">
        <v>0</v>
      </c>
      <c r="U4" s="135">
        <v>0</v>
      </c>
      <c r="V4" s="135">
        <v>0</v>
      </c>
      <c r="W4" s="135">
        <v>173</v>
      </c>
      <c r="X4" s="135">
        <v>177</v>
      </c>
      <c r="Y4" s="135">
        <v>175</v>
      </c>
      <c r="Z4" s="135">
        <v>175</v>
      </c>
      <c r="AA4" s="135">
        <v>170</v>
      </c>
      <c r="AB4" s="135">
        <v>171</v>
      </c>
      <c r="AC4" s="135">
        <v>156</v>
      </c>
      <c r="AD4" s="135">
        <v>100</v>
      </c>
      <c r="AE4" s="135">
        <v>0</v>
      </c>
      <c r="AF4" s="135">
        <v>155</v>
      </c>
      <c r="AG4" s="135">
        <v>805</v>
      </c>
      <c r="AH4" s="135">
        <v>550</v>
      </c>
      <c r="AI4" s="135">
        <v>255</v>
      </c>
      <c r="AJ4" s="135">
        <v>883</v>
      </c>
      <c r="AK4" s="211">
        <v>51</v>
      </c>
      <c r="AL4" s="211">
        <v>49</v>
      </c>
      <c r="AM4" s="211">
        <v>0</v>
      </c>
      <c r="AN4" s="211">
        <v>6.4</v>
      </c>
      <c r="AO4" s="211">
        <v>1.2</v>
      </c>
      <c r="AP4" s="211">
        <v>79.3</v>
      </c>
      <c r="AQ4" s="211">
        <v>0.5</v>
      </c>
      <c r="AR4" s="211">
        <v>0.8</v>
      </c>
      <c r="AS4" s="211">
        <v>0.3</v>
      </c>
      <c r="AT4" s="211">
        <v>11.4</v>
      </c>
      <c r="AU4" s="211">
        <v>0</v>
      </c>
      <c r="AV4" s="211">
        <v>0</v>
      </c>
      <c r="AW4" s="211">
        <v>0</v>
      </c>
      <c r="AX4" s="211">
        <v>0</v>
      </c>
      <c r="AY4" s="211">
        <v>0</v>
      </c>
      <c r="AZ4" s="211">
        <v>0</v>
      </c>
      <c r="BA4" s="211">
        <v>13.3</v>
      </c>
      <c r="BB4" s="211">
        <v>13.6</v>
      </c>
      <c r="BC4" s="211">
        <v>13.5</v>
      </c>
      <c r="BD4" s="211">
        <v>13.5</v>
      </c>
      <c r="BE4" s="211">
        <v>13.1</v>
      </c>
      <c r="BF4" s="211">
        <v>13.2</v>
      </c>
      <c r="BG4" s="211">
        <v>12</v>
      </c>
      <c r="BH4" s="211">
        <v>7.7</v>
      </c>
      <c r="BI4" s="211">
        <v>0</v>
      </c>
      <c r="BJ4" s="211">
        <v>12</v>
      </c>
      <c r="BK4" s="211">
        <v>62.1</v>
      </c>
      <c r="BL4" s="211">
        <v>42.4</v>
      </c>
      <c r="BM4" s="211">
        <v>19.7</v>
      </c>
      <c r="BN4" s="211">
        <v>68.099999999999994</v>
      </c>
      <c r="BO4">
        <v>0</v>
      </c>
    </row>
    <row r="5" spans="1:67">
      <c r="A5" s="45" t="s">
        <v>67</v>
      </c>
      <c r="B5" s="45" t="s">
        <v>75</v>
      </c>
      <c r="C5" s="45" t="s">
        <v>69</v>
      </c>
      <c r="D5" s="45" t="s">
        <v>76</v>
      </c>
      <c r="E5" s="45" t="s">
        <v>76</v>
      </c>
      <c r="F5" s="135">
        <v>476</v>
      </c>
      <c r="G5" s="135">
        <v>234</v>
      </c>
      <c r="H5" s="135">
        <v>242</v>
      </c>
      <c r="I5" s="135">
        <v>0</v>
      </c>
      <c r="J5" s="135">
        <v>214</v>
      </c>
      <c r="K5" s="135">
        <v>13</v>
      </c>
      <c r="L5" s="135">
        <v>191</v>
      </c>
      <c r="M5" s="135">
        <v>12</v>
      </c>
      <c r="N5" s="135">
        <v>1</v>
      </c>
      <c r="O5" s="135">
        <v>2</v>
      </c>
      <c r="P5" s="135">
        <v>43</v>
      </c>
      <c r="Q5" s="135">
        <v>0</v>
      </c>
      <c r="R5" s="135">
        <v>0</v>
      </c>
      <c r="S5" s="135">
        <v>0</v>
      </c>
      <c r="T5" s="135">
        <v>0</v>
      </c>
      <c r="U5" s="135">
        <v>0</v>
      </c>
      <c r="V5" s="135">
        <v>0</v>
      </c>
      <c r="W5" s="135">
        <v>0</v>
      </c>
      <c r="X5" s="135">
        <v>52</v>
      </c>
      <c r="Y5" s="135">
        <v>52</v>
      </c>
      <c r="Z5" s="135">
        <v>61</v>
      </c>
      <c r="AA5" s="135">
        <v>86</v>
      </c>
      <c r="AB5" s="135">
        <v>86</v>
      </c>
      <c r="AC5" s="135">
        <v>77</v>
      </c>
      <c r="AD5" s="135">
        <v>52</v>
      </c>
      <c r="AE5" s="135">
        <v>10</v>
      </c>
      <c r="AF5" s="135">
        <v>74</v>
      </c>
      <c r="AG5" s="135">
        <v>174</v>
      </c>
      <c r="AH5" s="135">
        <v>290</v>
      </c>
      <c r="AI5" s="135">
        <v>145</v>
      </c>
      <c r="AJ5" s="135">
        <v>382</v>
      </c>
      <c r="AK5" s="211">
        <v>49.2</v>
      </c>
      <c r="AL5" s="211">
        <v>50.8</v>
      </c>
      <c r="AM5" s="211">
        <v>0</v>
      </c>
      <c r="AN5" s="211">
        <v>45</v>
      </c>
      <c r="AO5" s="211">
        <v>2.7</v>
      </c>
      <c r="AP5" s="211">
        <v>40.1</v>
      </c>
      <c r="AQ5" s="211">
        <v>2.5</v>
      </c>
      <c r="AR5" s="211">
        <v>0.2</v>
      </c>
      <c r="AS5" s="211">
        <v>0.4</v>
      </c>
      <c r="AT5" s="211">
        <v>9</v>
      </c>
      <c r="AU5" s="211">
        <v>0</v>
      </c>
      <c r="AV5" s="211">
        <v>0</v>
      </c>
      <c r="AW5" s="211">
        <v>0</v>
      </c>
      <c r="AX5" s="211">
        <v>0</v>
      </c>
      <c r="AY5" s="211">
        <v>0</v>
      </c>
      <c r="AZ5" s="211">
        <v>0</v>
      </c>
      <c r="BA5" s="211">
        <v>0</v>
      </c>
      <c r="BB5" s="211">
        <v>10.9</v>
      </c>
      <c r="BC5" s="211">
        <v>10.9</v>
      </c>
      <c r="BD5" s="211">
        <v>12.8</v>
      </c>
      <c r="BE5" s="211">
        <v>18.100000000000001</v>
      </c>
      <c r="BF5" s="211">
        <v>18.100000000000001</v>
      </c>
      <c r="BG5" s="211">
        <v>16.2</v>
      </c>
      <c r="BH5" s="211">
        <v>10.9</v>
      </c>
      <c r="BI5" s="211">
        <v>2.1</v>
      </c>
      <c r="BJ5" s="211">
        <v>15.5</v>
      </c>
      <c r="BK5" s="211">
        <v>36.6</v>
      </c>
      <c r="BL5" s="211">
        <v>60.9</v>
      </c>
      <c r="BM5" s="211">
        <v>30.5</v>
      </c>
      <c r="BN5" s="211">
        <v>80.3</v>
      </c>
      <c r="BO5">
        <v>0</v>
      </c>
    </row>
    <row r="6" spans="1:67">
      <c r="A6" s="45" t="s">
        <v>67</v>
      </c>
      <c r="B6" s="45" t="s">
        <v>77</v>
      </c>
      <c r="C6" s="45" t="s">
        <v>69</v>
      </c>
      <c r="D6" s="45" t="s">
        <v>78</v>
      </c>
      <c r="E6" s="45" t="s">
        <v>78</v>
      </c>
      <c r="F6" s="135">
        <v>526</v>
      </c>
      <c r="G6" s="135">
        <v>259</v>
      </c>
      <c r="H6" s="135">
        <v>267</v>
      </c>
      <c r="I6" s="135">
        <v>0</v>
      </c>
      <c r="J6" s="135">
        <v>318</v>
      </c>
      <c r="K6" s="135">
        <v>6</v>
      </c>
      <c r="L6" s="135">
        <v>142</v>
      </c>
      <c r="M6" s="135">
        <v>12</v>
      </c>
      <c r="N6" s="135">
        <v>0</v>
      </c>
      <c r="O6" s="135">
        <v>1</v>
      </c>
      <c r="P6" s="135">
        <v>47</v>
      </c>
      <c r="Q6" s="135">
        <v>0</v>
      </c>
      <c r="R6" s="135">
        <v>0</v>
      </c>
      <c r="S6" s="135">
        <v>0</v>
      </c>
      <c r="T6" s="135">
        <v>0</v>
      </c>
      <c r="U6" s="135">
        <v>0</v>
      </c>
      <c r="V6" s="135">
        <v>0</v>
      </c>
      <c r="W6" s="135">
        <v>72</v>
      </c>
      <c r="X6" s="135">
        <v>80</v>
      </c>
      <c r="Y6" s="135">
        <v>75</v>
      </c>
      <c r="Z6" s="135">
        <v>73</v>
      </c>
      <c r="AA6" s="135">
        <v>71</v>
      </c>
      <c r="AB6" s="135">
        <v>70</v>
      </c>
      <c r="AC6" s="135">
        <v>47</v>
      </c>
      <c r="AD6" s="135">
        <v>38</v>
      </c>
      <c r="AE6" s="135">
        <v>0</v>
      </c>
      <c r="AF6" s="135">
        <v>62</v>
      </c>
      <c r="AG6" s="135">
        <v>157</v>
      </c>
      <c r="AH6" s="135">
        <v>201</v>
      </c>
      <c r="AI6" s="135">
        <v>125</v>
      </c>
      <c r="AJ6" s="135">
        <v>342</v>
      </c>
      <c r="AK6" s="211">
        <v>49.2</v>
      </c>
      <c r="AL6" s="211">
        <v>50.8</v>
      </c>
      <c r="AM6" s="211">
        <v>0</v>
      </c>
      <c r="AN6" s="211">
        <v>60.5</v>
      </c>
      <c r="AO6" s="211">
        <v>1.1000000000000001</v>
      </c>
      <c r="AP6" s="211">
        <v>27</v>
      </c>
      <c r="AQ6" s="211">
        <v>2.2999999999999998</v>
      </c>
      <c r="AR6" s="211">
        <v>0</v>
      </c>
      <c r="AS6" s="211">
        <v>0.2</v>
      </c>
      <c r="AT6" s="211">
        <v>8.9</v>
      </c>
      <c r="AU6" s="211">
        <v>0</v>
      </c>
      <c r="AV6" s="211">
        <v>0</v>
      </c>
      <c r="AW6" s="211">
        <v>0</v>
      </c>
      <c r="AX6" s="211">
        <v>0</v>
      </c>
      <c r="AY6" s="211">
        <v>0</v>
      </c>
      <c r="AZ6" s="211">
        <v>0</v>
      </c>
      <c r="BA6" s="211">
        <v>13.7</v>
      </c>
      <c r="BB6" s="211">
        <v>15.2</v>
      </c>
      <c r="BC6" s="211">
        <v>14.3</v>
      </c>
      <c r="BD6" s="211">
        <v>13.9</v>
      </c>
      <c r="BE6" s="211">
        <v>13.5</v>
      </c>
      <c r="BF6" s="211">
        <v>13.3</v>
      </c>
      <c r="BG6" s="211">
        <v>8.9</v>
      </c>
      <c r="BH6" s="211">
        <v>7.2</v>
      </c>
      <c r="BI6" s="211">
        <v>0</v>
      </c>
      <c r="BJ6" s="211">
        <v>11.8</v>
      </c>
      <c r="BK6" s="211">
        <v>29.8</v>
      </c>
      <c r="BL6" s="211">
        <v>38.200000000000003</v>
      </c>
      <c r="BM6" s="211">
        <v>23.8</v>
      </c>
      <c r="BN6" s="211">
        <v>65</v>
      </c>
      <c r="BO6">
        <v>0</v>
      </c>
    </row>
    <row r="7" spans="1:67">
      <c r="A7" s="45" t="s">
        <v>67</v>
      </c>
      <c r="B7" s="45" t="s">
        <v>79</v>
      </c>
      <c r="C7" s="45" t="s">
        <v>69</v>
      </c>
      <c r="D7" s="45" t="s">
        <v>80</v>
      </c>
      <c r="E7" s="45" t="s">
        <v>80</v>
      </c>
      <c r="F7" s="135">
        <v>219</v>
      </c>
      <c r="G7" s="135">
        <v>113</v>
      </c>
      <c r="H7" s="135">
        <v>106</v>
      </c>
      <c r="I7" s="135">
        <v>0</v>
      </c>
      <c r="J7" s="135">
        <v>5</v>
      </c>
      <c r="K7" s="135">
        <v>4</v>
      </c>
      <c r="L7" s="135">
        <v>16</v>
      </c>
      <c r="M7" s="135">
        <v>10</v>
      </c>
      <c r="N7" s="135">
        <v>1</v>
      </c>
      <c r="O7" s="135">
        <v>0</v>
      </c>
      <c r="P7" s="135">
        <v>183</v>
      </c>
      <c r="Q7" s="135">
        <v>0</v>
      </c>
      <c r="R7" s="135">
        <v>0</v>
      </c>
      <c r="S7" s="135">
        <v>0</v>
      </c>
      <c r="T7" s="135">
        <v>0</v>
      </c>
      <c r="U7" s="135">
        <v>0</v>
      </c>
      <c r="V7" s="135">
        <v>0</v>
      </c>
      <c r="W7" s="135">
        <v>0</v>
      </c>
      <c r="X7" s="135">
        <v>0</v>
      </c>
      <c r="Y7" s="135">
        <v>37</v>
      </c>
      <c r="Z7" s="135">
        <v>38</v>
      </c>
      <c r="AA7" s="135">
        <v>38</v>
      </c>
      <c r="AB7" s="135">
        <v>38</v>
      </c>
      <c r="AC7" s="135">
        <v>37</v>
      </c>
      <c r="AD7" s="135">
        <v>31</v>
      </c>
      <c r="AE7" s="135">
        <v>0</v>
      </c>
      <c r="AF7" s="135">
        <v>0</v>
      </c>
      <c r="AG7" s="135">
        <v>5</v>
      </c>
      <c r="AH7" s="135">
        <v>53</v>
      </c>
      <c r="AI7" s="135">
        <v>29</v>
      </c>
      <c r="AJ7" s="135">
        <v>76</v>
      </c>
      <c r="AK7" s="211">
        <v>51.6</v>
      </c>
      <c r="AL7" s="211">
        <v>48.4</v>
      </c>
      <c r="AM7" s="211">
        <v>0</v>
      </c>
      <c r="AN7" s="211">
        <v>2.2999999999999998</v>
      </c>
      <c r="AO7" s="211">
        <v>1.8</v>
      </c>
      <c r="AP7" s="211">
        <v>7.3</v>
      </c>
      <c r="AQ7" s="211">
        <v>4.5999999999999996</v>
      </c>
      <c r="AR7" s="211">
        <v>0.5</v>
      </c>
      <c r="AS7" s="211">
        <v>0</v>
      </c>
      <c r="AT7" s="211">
        <v>83.6</v>
      </c>
      <c r="AU7" s="211">
        <v>0</v>
      </c>
      <c r="AV7" s="211">
        <v>0</v>
      </c>
      <c r="AW7" s="211">
        <v>0</v>
      </c>
      <c r="AX7" s="211">
        <v>0</v>
      </c>
      <c r="AY7" s="211">
        <v>0</v>
      </c>
      <c r="AZ7" s="211">
        <v>0</v>
      </c>
      <c r="BA7" s="211">
        <v>0</v>
      </c>
      <c r="BB7" s="211">
        <v>0</v>
      </c>
      <c r="BC7" s="211">
        <v>16.899999999999999</v>
      </c>
      <c r="BD7" s="211">
        <v>17.399999999999999</v>
      </c>
      <c r="BE7" s="211">
        <v>17.399999999999999</v>
      </c>
      <c r="BF7" s="211">
        <v>17.399999999999999</v>
      </c>
      <c r="BG7" s="211">
        <v>16.899999999999999</v>
      </c>
      <c r="BH7" s="211">
        <v>14.2</v>
      </c>
      <c r="BI7" s="211">
        <v>0</v>
      </c>
      <c r="BJ7" s="211">
        <v>0</v>
      </c>
      <c r="BK7" s="211">
        <v>2.2999999999999998</v>
      </c>
      <c r="BL7" s="211">
        <v>24.2</v>
      </c>
      <c r="BM7" s="211">
        <v>13.2</v>
      </c>
      <c r="BN7" s="211">
        <v>34.700000000000003</v>
      </c>
      <c r="BO7">
        <v>0</v>
      </c>
    </row>
    <row r="8" spans="1:67">
      <c r="A8" s="45" t="s">
        <v>67</v>
      </c>
      <c r="B8" s="45" t="s">
        <v>81</v>
      </c>
      <c r="C8" s="45" t="s">
        <v>69</v>
      </c>
      <c r="D8" s="45" t="s">
        <v>82</v>
      </c>
      <c r="E8" s="45" t="s">
        <v>82</v>
      </c>
      <c r="F8" s="135">
        <v>378</v>
      </c>
      <c r="G8" s="135">
        <v>179</v>
      </c>
      <c r="H8" s="135">
        <v>199</v>
      </c>
      <c r="I8" s="135">
        <v>0</v>
      </c>
      <c r="J8" s="135">
        <v>45</v>
      </c>
      <c r="K8" s="135">
        <v>11</v>
      </c>
      <c r="L8" s="135">
        <v>35</v>
      </c>
      <c r="M8" s="135">
        <v>22</v>
      </c>
      <c r="N8" s="135">
        <v>1</v>
      </c>
      <c r="O8" s="135">
        <v>0</v>
      </c>
      <c r="P8" s="135">
        <v>264</v>
      </c>
      <c r="Q8" s="135">
        <v>0</v>
      </c>
      <c r="R8" s="135">
        <v>0</v>
      </c>
      <c r="S8" s="135">
        <v>0</v>
      </c>
      <c r="T8" s="135">
        <v>0</v>
      </c>
      <c r="U8" s="135">
        <v>0</v>
      </c>
      <c r="V8" s="135">
        <v>0</v>
      </c>
      <c r="W8" s="135">
        <v>0</v>
      </c>
      <c r="X8" s="135">
        <v>59</v>
      </c>
      <c r="Y8" s="135">
        <v>75</v>
      </c>
      <c r="Z8" s="135">
        <v>78</v>
      </c>
      <c r="AA8" s="135">
        <v>59</v>
      </c>
      <c r="AB8" s="135">
        <v>45</v>
      </c>
      <c r="AC8" s="135">
        <v>31</v>
      </c>
      <c r="AD8" s="135">
        <v>31</v>
      </c>
      <c r="AE8" s="135">
        <v>0</v>
      </c>
      <c r="AF8" s="135">
        <v>3</v>
      </c>
      <c r="AG8" s="135">
        <v>6</v>
      </c>
      <c r="AH8" s="135">
        <v>156</v>
      </c>
      <c r="AI8" s="135">
        <v>87</v>
      </c>
      <c r="AJ8" s="135">
        <v>202</v>
      </c>
      <c r="AK8" s="211">
        <v>47.4</v>
      </c>
      <c r="AL8" s="211">
        <v>52.6</v>
      </c>
      <c r="AM8" s="211">
        <v>0</v>
      </c>
      <c r="AN8" s="211">
        <v>11.9</v>
      </c>
      <c r="AO8" s="211">
        <v>2.9</v>
      </c>
      <c r="AP8" s="211">
        <v>9.3000000000000007</v>
      </c>
      <c r="AQ8" s="211">
        <v>5.8</v>
      </c>
      <c r="AR8" s="211">
        <v>0.3</v>
      </c>
      <c r="AS8" s="211">
        <v>0</v>
      </c>
      <c r="AT8" s="211">
        <v>69.8</v>
      </c>
      <c r="AU8" s="211">
        <v>0</v>
      </c>
      <c r="AV8" s="211">
        <v>0</v>
      </c>
      <c r="AW8" s="211">
        <v>0</v>
      </c>
      <c r="AX8" s="211">
        <v>0</v>
      </c>
      <c r="AY8" s="211">
        <v>0</v>
      </c>
      <c r="AZ8" s="211">
        <v>0</v>
      </c>
      <c r="BA8" s="211">
        <v>0</v>
      </c>
      <c r="BB8" s="211">
        <v>15.6</v>
      </c>
      <c r="BC8" s="211">
        <v>19.8</v>
      </c>
      <c r="BD8" s="211">
        <v>20.6</v>
      </c>
      <c r="BE8" s="211">
        <v>15.6</v>
      </c>
      <c r="BF8" s="211">
        <v>11.9</v>
      </c>
      <c r="BG8" s="211">
        <v>8.1999999999999993</v>
      </c>
      <c r="BH8" s="211">
        <v>8.1999999999999993</v>
      </c>
      <c r="BI8" s="211">
        <v>0</v>
      </c>
      <c r="BJ8" s="211">
        <v>0.8</v>
      </c>
      <c r="BK8" s="211">
        <v>1.6</v>
      </c>
      <c r="BL8" s="211">
        <v>41.3</v>
      </c>
      <c r="BM8" s="211">
        <v>23</v>
      </c>
      <c r="BN8" s="211">
        <v>53.4</v>
      </c>
      <c r="BO8">
        <v>0</v>
      </c>
    </row>
    <row r="9" spans="1:67">
      <c r="A9" s="45" t="s">
        <v>67</v>
      </c>
      <c r="B9" s="45" t="s">
        <v>83</v>
      </c>
      <c r="C9" s="45" t="s">
        <v>69</v>
      </c>
      <c r="D9" s="45" t="s">
        <v>84</v>
      </c>
      <c r="E9" s="45" t="s">
        <v>84</v>
      </c>
      <c r="F9" s="135">
        <v>526</v>
      </c>
      <c r="G9" s="135">
        <v>267</v>
      </c>
      <c r="H9" s="135">
        <v>259</v>
      </c>
      <c r="I9" s="135">
        <v>0</v>
      </c>
      <c r="J9" s="135">
        <v>342</v>
      </c>
      <c r="K9" s="135">
        <v>9</v>
      </c>
      <c r="L9" s="135">
        <v>152</v>
      </c>
      <c r="M9" s="135">
        <v>15</v>
      </c>
      <c r="N9" s="135">
        <v>1</v>
      </c>
      <c r="O9" s="135">
        <v>1</v>
      </c>
      <c r="P9" s="135">
        <v>6</v>
      </c>
      <c r="Q9" s="135">
        <v>0</v>
      </c>
      <c r="R9" s="135">
        <v>0</v>
      </c>
      <c r="S9" s="135">
        <v>0</v>
      </c>
      <c r="T9" s="135">
        <v>0</v>
      </c>
      <c r="U9" s="135">
        <v>0</v>
      </c>
      <c r="V9" s="135">
        <v>0</v>
      </c>
      <c r="W9" s="135">
        <v>0</v>
      </c>
      <c r="X9" s="135">
        <v>88</v>
      </c>
      <c r="Y9" s="135">
        <v>87</v>
      </c>
      <c r="Z9" s="135">
        <v>62</v>
      </c>
      <c r="AA9" s="135">
        <v>90</v>
      </c>
      <c r="AB9" s="135">
        <v>85</v>
      </c>
      <c r="AC9" s="135">
        <v>54</v>
      </c>
      <c r="AD9" s="135">
        <v>60</v>
      </c>
      <c r="AE9" s="135">
        <v>0</v>
      </c>
      <c r="AF9" s="135">
        <v>118</v>
      </c>
      <c r="AG9" s="135">
        <v>165</v>
      </c>
      <c r="AH9" s="135">
        <v>233</v>
      </c>
      <c r="AI9" s="135">
        <v>108</v>
      </c>
      <c r="AJ9" s="135">
        <v>365</v>
      </c>
      <c r="AK9" s="211">
        <v>50.8</v>
      </c>
      <c r="AL9" s="211">
        <v>49.2</v>
      </c>
      <c r="AM9" s="211">
        <v>0</v>
      </c>
      <c r="AN9" s="211">
        <v>65</v>
      </c>
      <c r="AO9" s="211">
        <v>1.7</v>
      </c>
      <c r="AP9" s="211">
        <v>28.9</v>
      </c>
      <c r="AQ9" s="211">
        <v>2.9</v>
      </c>
      <c r="AR9" s="211">
        <v>0.2</v>
      </c>
      <c r="AS9" s="211">
        <v>0.2</v>
      </c>
      <c r="AT9" s="211">
        <v>1.1000000000000001</v>
      </c>
      <c r="AU9" s="211">
        <v>0</v>
      </c>
      <c r="AV9" s="211">
        <v>0</v>
      </c>
      <c r="AW9" s="211">
        <v>0</v>
      </c>
      <c r="AX9" s="211">
        <v>0</v>
      </c>
      <c r="AY9" s="211">
        <v>0</v>
      </c>
      <c r="AZ9" s="211">
        <v>0</v>
      </c>
      <c r="BA9" s="211">
        <v>0</v>
      </c>
      <c r="BB9" s="211">
        <v>16.7</v>
      </c>
      <c r="BC9" s="211">
        <v>16.5</v>
      </c>
      <c r="BD9" s="211">
        <v>11.8</v>
      </c>
      <c r="BE9" s="211">
        <v>17.100000000000001</v>
      </c>
      <c r="BF9" s="211">
        <v>16.2</v>
      </c>
      <c r="BG9" s="211">
        <v>10.3</v>
      </c>
      <c r="BH9" s="211">
        <v>11.4</v>
      </c>
      <c r="BI9" s="211">
        <v>0</v>
      </c>
      <c r="BJ9" s="211">
        <v>22.4</v>
      </c>
      <c r="BK9" s="211">
        <v>31.4</v>
      </c>
      <c r="BL9" s="211">
        <v>44.3</v>
      </c>
      <c r="BM9" s="211">
        <v>20.5</v>
      </c>
      <c r="BN9" s="211">
        <v>69.400000000000006</v>
      </c>
      <c r="BO9">
        <v>0</v>
      </c>
    </row>
    <row r="10" spans="1:67">
      <c r="A10" s="45" t="s">
        <v>67</v>
      </c>
      <c r="B10" s="45" t="s">
        <v>85</v>
      </c>
      <c r="C10" s="45" t="s">
        <v>69</v>
      </c>
      <c r="D10" s="45" t="s">
        <v>86</v>
      </c>
      <c r="E10" s="45" t="s">
        <v>86</v>
      </c>
      <c r="F10" s="135">
        <v>339</v>
      </c>
      <c r="G10" s="135">
        <v>168</v>
      </c>
      <c r="H10" s="135">
        <v>171</v>
      </c>
      <c r="I10" s="135">
        <v>0</v>
      </c>
      <c r="J10" s="135">
        <v>221</v>
      </c>
      <c r="K10" s="135">
        <v>4</v>
      </c>
      <c r="L10" s="135">
        <v>99</v>
      </c>
      <c r="M10" s="135">
        <v>11</v>
      </c>
      <c r="N10" s="135">
        <v>0</v>
      </c>
      <c r="O10" s="135">
        <v>1</v>
      </c>
      <c r="P10" s="135">
        <v>3</v>
      </c>
      <c r="Q10" s="135">
        <v>38</v>
      </c>
      <c r="R10" s="135">
        <v>37</v>
      </c>
      <c r="S10" s="135">
        <v>40</v>
      </c>
      <c r="T10" s="135">
        <v>40</v>
      </c>
      <c r="U10" s="135">
        <v>40</v>
      </c>
      <c r="V10" s="135">
        <v>41</v>
      </c>
      <c r="W10" s="135">
        <v>40</v>
      </c>
      <c r="X10" s="135">
        <v>39</v>
      </c>
      <c r="Y10" s="135">
        <v>24</v>
      </c>
      <c r="Z10" s="135">
        <v>0</v>
      </c>
      <c r="AA10" s="135">
        <v>0</v>
      </c>
      <c r="AB10" s="135">
        <v>0</v>
      </c>
      <c r="AC10" s="135">
        <v>0</v>
      </c>
      <c r="AD10" s="135">
        <v>0</v>
      </c>
      <c r="AE10" s="135">
        <v>0</v>
      </c>
      <c r="AF10" s="135">
        <v>90</v>
      </c>
      <c r="AG10" s="135">
        <v>146</v>
      </c>
      <c r="AH10" s="135">
        <v>201</v>
      </c>
      <c r="AI10" s="135">
        <v>75</v>
      </c>
      <c r="AJ10" s="135">
        <v>270</v>
      </c>
      <c r="AK10" s="211">
        <v>49.6</v>
      </c>
      <c r="AL10" s="211">
        <v>50.4</v>
      </c>
      <c r="AM10" s="211">
        <v>0</v>
      </c>
      <c r="AN10" s="211">
        <v>65.2</v>
      </c>
      <c r="AO10" s="211">
        <v>1.2</v>
      </c>
      <c r="AP10" s="211">
        <v>29.2</v>
      </c>
      <c r="AQ10" s="211">
        <v>3.2</v>
      </c>
      <c r="AR10" s="211">
        <v>0</v>
      </c>
      <c r="AS10" s="211">
        <v>0.3</v>
      </c>
      <c r="AT10" s="211">
        <v>0.9</v>
      </c>
      <c r="AU10" s="211">
        <v>11.2</v>
      </c>
      <c r="AV10" s="211">
        <v>10.9</v>
      </c>
      <c r="AW10" s="211">
        <v>11.8</v>
      </c>
      <c r="AX10" s="211">
        <v>11.8</v>
      </c>
      <c r="AY10" s="211">
        <v>11.8</v>
      </c>
      <c r="AZ10" s="211">
        <v>12.1</v>
      </c>
      <c r="BA10" s="211">
        <v>11.8</v>
      </c>
      <c r="BB10" s="211">
        <v>11.5</v>
      </c>
      <c r="BC10" s="211">
        <v>7.1</v>
      </c>
      <c r="BD10" s="211">
        <v>0</v>
      </c>
      <c r="BE10" s="211">
        <v>0</v>
      </c>
      <c r="BF10" s="211">
        <v>0</v>
      </c>
      <c r="BG10" s="211">
        <v>0</v>
      </c>
      <c r="BH10" s="211">
        <v>0</v>
      </c>
      <c r="BI10" s="211">
        <v>0</v>
      </c>
      <c r="BJ10" s="211">
        <v>26.5</v>
      </c>
      <c r="BK10" s="211">
        <v>43.1</v>
      </c>
      <c r="BL10" s="211">
        <v>59.3</v>
      </c>
      <c r="BM10" s="211">
        <v>22.1</v>
      </c>
      <c r="BN10" s="211">
        <v>79.599999999999994</v>
      </c>
      <c r="BO10">
        <v>0</v>
      </c>
    </row>
    <row r="11" spans="1:67">
      <c r="A11" s="45" t="s">
        <v>67</v>
      </c>
      <c r="B11" s="45" t="s">
        <v>87</v>
      </c>
      <c r="C11" s="45" t="s">
        <v>69</v>
      </c>
      <c r="D11" s="45" t="s">
        <v>88</v>
      </c>
      <c r="E11" s="45" t="s">
        <v>88</v>
      </c>
      <c r="F11" s="135">
        <v>398</v>
      </c>
      <c r="G11" s="135">
        <v>195</v>
      </c>
      <c r="H11" s="135">
        <v>203</v>
      </c>
      <c r="I11" s="135">
        <v>0</v>
      </c>
      <c r="J11" s="135">
        <v>10</v>
      </c>
      <c r="K11" s="135">
        <v>16</v>
      </c>
      <c r="L11" s="135">
        <v>51</v>
      </c>
      <c r="M11" s="135">
        <v>20</v>
      </c>
      <c r="N11" s="135">
        <v>1</v>
      </c>
      <c r="O11" s="135">
        <v>0</v>
      </c>
      <c r="P11" s="135">
        <v>300</v>
      </c>
      <c r="Q11" s="135">
        <v>0</v>
      </c>
      <c r="R11" s="135">
        <v>0</v>
      </c>
      <c r="S11" s="135">
        <v>0</v>
      </c>
      <c r="T11" s="135">
        <v>0</v>
      </c>
      <c r="U11" s="135">
        <v>0</v>
      </c>
      <c r="V11" s="135">
        <v>0</v>
      </c>
      <c r="W11" s="135">
        <v>0</v>
      </c>
      <c r="X11" s="135">
        <v>139</v>
      </c>
      <c r="Y11" s="135">
        <v>133</v>
      </c>
      <c r="Z11" s="135">
        <v>126</v>
      </c>
      <c r="AA11" s="135">
        <v>0</v>
      </c>
      <c r="AB11" s="135">
        <v>0</v>
      </c>
      <c r="AC11" s="135">
        <v>0</v>
      </c>
      <c r="AD11" s="135">
        <v>0</v>
      </c>
      <c r="AE11" s="135">
        <v>0</v>
      </c>
      <c r="AF11" s="135">
        <v>12</v>
      </c>
      <c r="AG11" s="135">
        <v>22</v>
      </c>
      <c r="AH11" s="135">
        <v>84</v>
      </c>
      <c r="AI11" s="135">
        <v>92</v>
      </c>
      <c r="AJ11" s="135">
        <v>167</v>
      </c>
      <c r="AK11" s="211">
        <v>49</v>
      </c>
      <c r="AL11" s="211">
        <v>51</v>
      </c>
      <c r="AM11" s="211">
        <v>0</v>
      </c>
      <c r="AN11" s="211">
        <v>2.5</v>
      </c>
      <c r="AO11" s="211">
        <v>4</v>
      </c>
      <c r="AP11" s="211">
        <v>12.8</v>
      </c>
      <c r="AQ11" s="211">
        <v>5</v>
      </c>
      <c r="AR11" s="211">
        <v>0.3</v>
      </c>
      <c r="AS11" s="211">
        <v>0</v>
      </c>
      <c r="AT11" s="211">
        <v>75.400000000000006</v>
      </c>
      <c r="AU11" s="211">
        <v>0</v>
      </c>
      <c r="AV11" s="211">
        <v>0</v>
      </c>
      <c r="AW11" s="211">
        <v>0</v>
      </c>
      <c r="AX11" s="211">
        <v>0</v>
      </c>
      <c r="AY11" s="211">
        <v>0</v>
      </c>
      <c r="AZ11" s="211">
        <v>0</v>
      </c>
      <c r="BA11" s="211">
        <v>0</v>
      </c>
      <c r="BB11" s="211">
        <v>34.9</v>
      </c>
      <c r="BC11" s="211">
        <v>33.4</v>
      </c>
      <c r="BD11" s="211">
        <v>31.7</v>
      </c>
      <c r="BE11" s="211">
        <v>0</v>
      </c>
      <c r="BF11" s="211">
        <v>0</v>
      </c>
      <c r="BG11" s="211">
        <v>0</v>
      </c>
      <c r="BH11" s="211">
        <v>0</v>
      </c>
      <c r="BI11" s="211">
        <v>0</v>
      </c>
      <c r="BJ11" s="211">
        <v>3</v>
      </c>
      <c r="BK11" s="211">
        <v>5.5</v>
      </c>
      <c r="BL11" s="211">
        <v>21.1</v>
      </c>
      <c r="BM11" s="211">
        <v>23.1</v>
      </c>
      <c r="BN11" s="211">
        <v>42</v>
      </c>
      <c r="BO11">
        <v>0</v>
      </c>
    </row>
    <row r="12" spans="1:67">
      <c r="A12" s="45" t="s">
        <v>67</v>
      </c>
      <c r="B12" s="45" t="s">
        <v>89</v>
      </c>
      <c r="C12" s="45" t="s">
        <v>69</v>
      </c>
      <c r="D12" s="45" t="s">
        <v>90</v>
      </c>
      <c r="E12" s="45" t="s">
        <v>90</v>
      </c>
      <c r="F12" s="135">
        <v>191</v>
      </c>
      <c r="G12" s="135">
        <v>92</v>
      </c>
      <c r="H12" s="135">
        <v>99</v>
      </c>
      <c r="I12" s="135">
        <v>0</v>
      </c>
      <c r="J12" s="135">
        <v>137</v>
      </c>
      <c r="K12" s="135">
        <v>1</v>
      </c>
      <c r="L12" s="135">
        <v>50</v>
      </c>
      <c r="M12" s="135">
        <v>0</v>
      </c>
      <c r="N12" s="135">
        <v>1</v>
      </c>
      <c r="O12" s="135">
        <v>1</v>
      </c>
      <c r="P12" s="135">
        <v>1</v>
      </c>
      <c r="Q12" s="135">
        <v>0</v>
      </c>
      <c r="R12" s="135">
        <v>0</v>
      </c>
      <c r="S12" s="135">
        <v>0</v>
      </c>
      <c r="T12" s="135">
        <v>0</v>
      </c>
      <c r="U12" s="135">
        <v>0</v>
      </c>
      <c r="V12" s="135">
        <v>0</v>
      </c>
      <c r="W12" s="135">
        <v>0</v>
      </c>
      <c r="X12" s="135">
        <v>69</v>
      </c>
      <c r="Y12" s="135">
        <v>63</v>
      </c>
      <c r="Z12" s="135">
        <v>59</v>
      </c>
      <c r="AA12" s="135">
        <v>0</v>
      </c>
      <c r="AB12" s="135">
        <v>0</v>
      </c>
      <c r="AC12" s="135">
        <v>0</v>
      </c>
      <c r="AD12" s="135">
        <v>0</v>
      </c>
      <c r="AE12" s="135">
        <v>0</v>
      </c>
      <c r="AF12" s="135">
        <v>17</v>
      </c>
      <c r="AG12" s="135">
        <v>21</v>
      </c>
      <c r="AH12" s="135">
        <v>120</v>
      </c>
      <c r="AI12" s="135">
        <v>50</v>
      </c>
      <c r="AJ12" s="135">
        <v>142</v>
      </c>
      <c r="AK12" s="211">
        <v>48.2</v>
      </c>
      <c r="AL12" s="211">
        <v>51.8</v>
      </c>
      <c r="AM12" s="211">
        <v>0</v>
      </c>
      <c r="AN12" s="211">
        <v>71.7</v>
      </c>
      <c r="AO12" s="211">
        <v>0.5</v>
      </c>
      <c r="AP12" s="211">
        <v>26.2</v>
      </c>
      <c r="AQ12" s="211">
        <v>0</v>
      </c>
      <c r="AR12" s="211">
        <v>0.5</v>
      </c>
      <c r="AS12" s="211">
        <v>0.5</v>
      </c>
      <c r="AT12" s="211">
        <v>0.5</v>
      </c>
      <c r="AU12" s="211">
        <v>0</v>
      </c>
      <c r="AV12" s="211">
        <v>0</v>
      </c>
      <c r="AW12" s="211">
        <v>0</v>
      </c>
      <c r="AX12" s="211">
        <v>0</v>
      </c>
      <c r="AY12" s="211">
        <v>0</v>
      </c>
      <c r="AZ12" s="211">
        <v>0</v>
      </c>
      <c r="BA12" s="211">
        <v>0</v>
      </c>
      <c r="BB12" s="211">
        <v>36.1</v>
      </c>
      <c r="BC12" s="211">
        <v>33</v>
      </c>
      <c r="BD12" s="211">
        <v>30.9</v>
      </c>
      <c r="BE12" s="211">
        <v>0</v>
      </c>
      <c r="BF12" s="211">
        <v>0</v>
      </c>
      <c r="BG12" s="211">
        <v>0</v>
      </c>
      <c r="BH12" s="211">
        <v>0</v>
      </c>
      <c r="BI12" s="211">
        <v>0</v>
      </c>
      <c r="BJ12" s="211">
        <v>8.9</v>
      </c>
      <c r="BK12" s="211">
        <v>11</v>
      </c>
      <c r="BL12" s="211">
        <v>62.8</v>
      </c>
      <c r="BM12" s="211">
        <v>26.2</v>
      </c>
      <c r="BN12" s="211">
        <v>74.3</v>
      </c>
      <c r="BO12">
        <v>0</v>
      </c>
    </row>
    <row r="13" spans="1:67">
      <c r="A13" s="45" t="s">
        <v>67</v>
      </c>
      <c r="B13" s="45" t="s">
        <v>91</v>
      </c>
      <c r="C13" s="45" t="s">
        <v>69</v>
      </c>
      <c r="D13" s="45" t="s">
        <v>92</v>
      </c>
      <c r="E13" s="45" t="s">
        <v>92</v>
      </c>
      <c r="F13" s="135">
        <v>354</v>
      </c>
      <c r="G13" s="135">
        <v>180</v>
      </c>
      <c r="H13" s="135">
        <v>174</v>
      </c>
      <c r="I13" s="135">
        <v>0</v>
      </c>
      <c r="J13" s="135">
        <v>295</v>
      </c>
      <c r="K13" s="135">
        <v>3</v>
      </c>
      <c r="L13" s="135">
        <v>39</v>
      </c>
      <c r="M13" s="135">
        <v>7</v>
      </c>
      <c r="N13" s="135">
        <v>1</v>
      </c>
      <c r="O13" s="135">
        <v>2</v>
      </c>
      <c r="P13" s="135">
        <v>7</v>
      </c>
      <c r="Q13" s="135">
        <v>24</v>
      </c>
      <c r="R13" s="135">
        <v>45</v>
      </c>
      <c r="S13" s="135">
        <v>50</v>
      </c>
      <c r="T13" s="135">
        <v>50</v>
      </c>
      <c r="U13" s="135">
        <v>48</v>
      </c>
      <c r="V13" s="135">
        <v>48</v>
      </c>
      <c r="W13" s="135">
        <v>41</v>
      </c>
      <c r="X13" s="135">
        <v>48</v>
      </c>
      <c r="Y13" s="135">
        <v>0</v>
      </c>
      <c r="Z13" s="135">
        <v>0</v>
      </c>
      <c r="AA13" s="135">
        <v>0</v>
      </c>
      <c r="AB13" s="135">
        <v>0</v>
      </c>
      <c r="AC13" s="135">
        <v>0</v>
      </c>
      <c r="AD13" s="135">
        <v>0</v>
      </c>
      <c r="AE13" s="135">
        <v>0</v>
      </c>
      <c r="AF13" s="135">
        <v>19</v>
      </c>
      <c r="AG13" s="135">
        <v>90</v>
      </c>
      <c r="AH13" s="135">
        <v>161</v>
      </c>
      <c r="AI13" s="135">
        <v>53</v>
      </c>
      <c r="AJ13" s="135">
        <v>197</v>
      </c>
      <c r="AK13" s="211">
        <v>50.8</v>
      </c>
      <c r="AL13" s="211">
        <v>49.2</v>
      </c>
      <c r="AM13" s="211">
        <v>0</v>
      </c>
      <c r="AN13" s="211">
        <v>83.3</v>
      </c>
      <c r="AO13" s="211">
        <v>0.8</v>
      </c>
      <c r="AP13" s="211">
        <v>11</v>
      </c>
      <c r="AQ13" s="211">
        <v>2</v>
      </c>
      <c r="AR13" s="211">
        <v>0.3</v>
      </c>
      <c r="AS13" s="211">
        <v>0.6</v>
      </c>
      <c r="AT13" s="211">
        <v>2</v>
      </c>
      <c r="AU13" s="211">
        <v>6.8</v>
      </c>
      <c r="AV13" s="211">
        <v>12.7</v>
      </c>
      <c r="AW13" s="211">
        <v>14.1</v>
      </c>
      <c r="AX13" s="211">
        <v>14.1</v>
      </c>
      <c r="AY13" s="211">
        <v>13.6</v>
      </c>
      <c r="AZ13" s="211">
        <v>13.6</v>
      </c>
      <c r="BA13" s="211">
        <v>11.6</v>
      </c>
      <c r="BB13" s="211">
        <v>13.6</v>
      </c>
      <c r="BC13" s="211">
        <v>0</v>
      </c>
      <c r="BD13" s="211">
        <v>0</v>
      </c>
      <c r="BE13" s="211">
        <v>0</v>
      </c>
      <c r="BF13" s="211">
        <v>0</v>
      </c>
      <c r="BG13" s="211">
        <v>0</v>
      </c>
      <c r="BH13" s="211">
        <v>0</v>
      </c>
      <c r="BI13" s="211">
        <v>0</v>
      </c>
      <c r="BJ13" s="211">
        <v>5.4</v>
      </c>
      <c r="BK13" s="211">
        <v>25.4</v>
      </c>
      <c r="BL13" s="211">
        <v>45.5</v>
      </c>
      <c r="BM13" s="211">
        <v>15</v>
      </c>
      <c r="BN13" s="211">
        <v>55.6</v>
      </c>
      <c r="BO13">
        <v>0</v>
      </c>
    </row>
    <row r="14" spans="1:67">
      <c r="A14" s="45" t="s">
        <v>67</v>
      </c>
      <c r="B14" s="45" t="s">
        <v>93</v>
      </c>
      <c r="C14" s="45" t="s">
        <v>69</v>
      </c>
      <c r="D14" s="45" t="s">
        <v>94</v>
      </c>
      <c r="E14" s="45" t="s">
        <v>94</v>
      </c>
      <c r="F14" s="135">
        <v>421</v>
      </c>
      <c r="G14" s="135">
        <v>214</v>
      </c>
      <c r="H14" s="135">
        <v>206</v>
      </c>
      <c r="I14" s="135">
        <v>1</v>
      </c>
      <c r="J14" s="135">
        <v>199</v>
      </c>
      <c r="K14" s="135">
        <v>4</v>
      </c>
      <c r="L14" s="135">
        <v>181</v>
      </c>
      <c r="M14" s="135">
        <v>11</v>
      </c>
      <c r="N14" s="135">
        <v>2</v>
      </c>
      <c r="O14" s="135">
        <v>0</v>
      </c>
      <c r="P14" s="135">
        <v>24</v>
      </c>
      <c r="Q14" s="135">
        <v>0</v>
      </c>
      <c r="R14" s="135">
        <v>0</v>
      </c>
      <c r="S14" s="135">
        <v>0</v>
      </c>
      <c r="T14" s="135">
        <v>0</v>
      </c>
      <c r="U14" s="135">
        <v>0</v>
      </c>
      <c r="V14" s="135">
        <v>0</v>
      </c>
      <c r="W14" s="135">
        <v>0</v>
      </c>
      <c r="X14" s="135">
        <v>0</v>
      </c>
      <c r="Y14" s="135">
        <v>0</v>
      </c>
      <c r="Z14" s="135">
        <v>0</v>
      </c>
      <c r="AA14" s="135">
        <v>94</v>
      </c>
      <c r="AB14" s="135">
        <v>70</v>
      </c>
      <c r="AC14" s="135">
        <v>3</v>
      </c>
      <c r="AD14" s="135">
        <v>254</v>
      </c>
      <c r="AE14" s="135">
        <v>0</v>
      </c>
      <c r="AF14" s="135">
        <v>53</v>
      </c>
      <c r="AG14" s="135">
        <v>111</v>
      </c>
      <c r="AH14" s="135">
        <v>255</v>
      </c>
      <c r="AI14" s="135">
        <v>115</v>
      </c>
      <c r="AJ14" s="135">
        <v>319</v>
      </c>
      <c r="AK14" s="211">
        <v>50.8</v>
      </c>
      <c r="AL14" s="211">
        <v>48.9</v>
      </c>
      <c r="AM14" s="211">
        <v>0.2</v>
      </c>
      <c r="AN14" s="211">
        <v>47.3</v>
      </c>
      <c r="AO14" s="211">
        <v>1</v>
      </c>
      <c r="AP14" s="211">
        <v>43</v>
      </c>
      <c r="AQ14" s="211">
        <v>2.6</v>
      </c>
      <c r="AR14" s="211">
        <v>0.5</v>
      </c>
      <c r="AS14" s="211">
        <v>0</v>
      </c>
      <c r="AT14" s="211">
        <v>5.7</v>
      </c>
      <c r="AU14" s="211">
        <v>0</v>
      </c>
      <c r="AV14" s="211">
        <v>0</v>
      </c>
      <c r="AW14" s="211">
        <v>0</v>
      </c>
      <c r="AX14" s="211">
        <v>0</v>
      </c>
      <c r="AY14" s="211">
        <v>0</v>
      </c>
      <c r="AZ14" s="211">
        <v>0</v>
      </c>
      <c r="BA14" s="211">
        <v>0</v>
      </c>
      <c r="BB14" s="211">
        <v>0</v>
      </c>
      <c r="BC14" s="211">
        <v>0</v>
      </c>
      <c r="BD14" s="211">
        <v>0</v>
      </c>
      <c r="BE14" s="211">
        <v>22.3</v>
      </c>
      <c r="BF14" s="211">
        <v>16.600000000000001</v>
      </c>
      <c r="BG14" s="211">
        <v>0.7</v>
      </c>
      <c r="BH14" s="211">
        <v>60.3</v>
      </c>
      <c r="BI14" s="211">
        <v>0</v>
      </c>
      <c r="BJ14" s="211">
        <v>12.6</v>
      </c>
      <c r="BK14" s="211">
        <v>26.4</v>
      </c>
      <c r="BL14" s="211">
        <v>60.6</v>
      </c>
      <c r="BM14" s="211">
        <v>27.3</v>
      </c>
      <c r="BN14" s="211">
        <v>75.8</v>
      </c>
      <c r="BO14">
        <v>0</v>
      </c>
    </row>
    <row r="15" spans="1:67">
      <c r="A15" s="45" t="s">
        <v>67</v>
      </c>
      <c r="B15" s="45" t="s">
        <v>95</v>
      </c>
      <c r="C15" s="45" t="s">
        <v>69</v>
      </c>
      <c r="D15" s="45" t="s">
        <v>96</v>
      </c>
      <c r="E15" s="45" t="s">
        <v>96</v>
      </c>
      <c r="F15" s="135">
        <v>360</v>
      </c>
      <c r="G15" s="135">
        <v>173</v>
      </c>
      <c r="H15" s="135">
        <v>187</v>
      </c>
      <c r="I15" s="135">
        <v>0</v>
      </c>
      <c r="J15" s="135">
        <v>4</v>
      </c>
      <c r="K15" s="135">
        <v>2</v>
      </c>
      <c r="L15" s="135">
        <v>344</v>
      </c>
      <c r="M15" s="135">
        <v>0</v>
      </c>
      <c r="N15" s="135">
        <v>1</v>
      </c>
      <c r="O15" s="135">
        <v>0</v>
      </c>
      <c r="P15" s="135">
        <v>9</v>
      </c>
      <c r="Q15" s="135">
        <v>40</v>
      </c>
      <c r="R15" s="135">
        <v>42</v>
      </c>
      <c r="S15" s="135">
        <v>42</v>
      </c>
      <c r="T15" s="135">
        <v>42</v>
      </c>
      <c r="U15" s="135">
        <v>42</v>
      </c>
      <c r="V15" s="135">
        <v>43</v>
      </c>
      <c r="W15" s="135">
        <v>37</v>
      </c>
      <c r="X15" s="135">
        <v>39</v>
      </c>
      <c r="Y15" s="135">
        <v>33</v>
      </c>
      <c r="Z15" s="135">
        <v>0</v>
      </c>
      <c r="AA15" s="135">
        <v>0</v>
      </c>
      <c r="AB15" s="135">
        <v>0</v>
      </c>
      <c r="AC15" s="135">
        <v>0</v>
      </c>
      <c r="AD15" s="135">
        <v>0</v>
      </c>
      <c r="AE15" s="135">
        <v>0</v>
      </c>
      <c r="AF15" s="135">
        <v>87</v>
      </c>
      <c r="AG15" s="135">
        <v>246</v>
      </c>
      <c r="AH15" s="135">
        <v>181</v>
      </c>
      <c r="AI15" s="135">
        <v>37</v>
      </c>
      <c r="AJ15" s="135">
        <v>290</v>
      </c>
      <c r="AK15" s="211">
        <v>48.1</v>
      </c>
      <c r="AL15" s="211">
        <v>51.9</v>
      </c>
      <c r="AM15" s="211">
        <v>0</v>
      </c>
      <c r="AN15" s="211">
        <v>1.1000000000000001</v>
      </c>
      <c r="AO15" s="211">
        <v>0.6</v>
      </c>
      <c r="AP15" s="211">
        <v>95.6</v>
      </c>
      <c r="AQ15" s="211">
        <v>0</v>
      </c>
      <c r="AR15" s="211">
        <v>0.3</v>
      </c>
      <c r="AS15" s="211">
        <v>0</v>
      </c>
      <c r="AT15" s="211">
        <v>2.5</v>
      </c>
      <c r="AU15" s="211">
        <v>11.1</v>
      </c>
      <c r="AV15" s="211">
        <v>11.7</v>
      </c>
      <c r="AW15" s="211">
        <v>11.7</v>
      </c>
      <c r="AX15" s="211">
        <v>11.7</v>
      </c>
      <c r="AY15" s="211">
        <v>11.7</v>
      </c>
      <c r="AZ15" s="211">
        <v>11.9</v>
      </c>
      <c r="BA15" s="211">
        <v>10.3</v>
      </c>
      <c r="BB15" s="211">
        <v>10.8</v>
      </c>
      <c r="BC15" s="211">
        <v>9.1999999999999993</v>
      </c>
      <c r="BD15" s="211">
        <v>0</v>
      </c>
      <c r="BE15" s="211">
        <v>0</v>
      </c>
      <c r="BF15" s="211">
        <v>0</v>
      </c>
      <c r="BG15" s="211">
        <v>0</v>
      </c>
      <c r="BH15" s="211">
        <v>0</v>
      </c>
      <c r="BI15" s="211">
        <v>0</v>
      </c>
      <c r="BJ15" s="211">
        <v>24.2</v>
      </c>
      <c r="BK15" s="211">
        <v>68.3</v>
      </c>
      <c r="BL15" s="211">
        <v>50.3</v>
      </c>
      <c r="BM15" s="211">
        <v>10.3</v>
      </c>
      <c r="BN15" s="211">
        <v>80.599999999999994</v>
      </c>
      <c r="BO15">
        <v>0</v>
      </c>
    </row>
    <row r="16" spans="1:67">
      <c r="A16" s="45" t="s">
        <v>67</v>
      </c>
      <c r="B16" s="45" t="s">
        <v>97</v>
      </c>
      <c r="C16" s="45" t="s">
        <v>69</v>
      </c>
      <c r="D16" s="45" t="s">
        <v>98</v>
      </c>
      <c r="E16" s="45" t="s">
        <v>98</v>
      </c>
      <c r="F16" s="135">
        <v>290</v>
      </c>
      <c r="G16" s="135">
        <v>145</v>
      </c>
      <c r="H16" s="135">
        <v>145</v>
      </c>
      <c r="I16" s="135">
        <v>0</v>
      </c>
      <c r="J16" s="135">
        <v>52</v>
      </c>
      <c r="K16" s="135">
        <v>10</v>
      </c>
      <c r="L16" s="135">
        <v>83</v>
      </c>
      <c r="M16" s="135">
        <v>12</v>
      </c>
      <c r="N16" s="135">
        <v>1</v>
      </c>
      <c r="O16" s="135">
        <v>0</v>
      </c>
      <c r="P16" s="135">
        <v>132</v>
      </c>
      <c r="Q16" s="135">
        <v>0</v>
      </c>
      <c r="R16" s="135">
        <v>72</v>
      </c>
      <c r="S16" s="135">
        <v>82</v>
      </c>
      <c r="T16" s="135">
        <v>66</v>
      </c>
      <c r="U16" s="135">
        <v>70</v>
      </c>
      <c r="V16" s="135">
        <v>0</v>
      </c>
      <c r="W16" s="135">
        <v>0</v>
      </c>
      <c r="X16" s="135">
        <v>0</v>
      </c>
      <c r="Y16" s="135">
        <v>0</v>
      </c>
      <c r="Z16" s="135">
        <v>0</v>
      </c>
      <c r="AA16" s="135">
        <v>0</v>
      </c>
      <c r="AB16" s="135">
        <v>0</v>
      </c>
      <c r="AC16" s="135">
        <v>0</v>
      </c>
      <c r="AD16" s="135">
        <v>0</v>
      </c>
      <c r="AE16" s="135">
        <v>0</v>
      </c>
      <c r="AF16" s="135">
        <v>73</v>
      </c>
      <c r="AG16" s="135">
        <v>134</v>
      </c>
      <c r="AH16" s="135">
        <v>121</v>
      </c>
      <c r="AI16" s="135">
        <v>27</v>
      </c>
      <c r="AJ16" s="135">
        <v>173</v>
      </c>
      <c r="AK16" s="211">
        <v>50</v>
      </c>
      <c r="AL16" s="211">
        <v>50</v>
      </c>
      <c r="AM16" s="211">
        <v>0</v>
      </c>
      <c r="AN16" s="211">
        <v>17.899999999999999</v>
      </c>
      <c r="AO16" s="211">
        <v>3.4</v>
      </c>
      <c r="AP16" s="211">
        <v>28.6</v>
      </c>
      <c r="AQ16" s="211">
        <v>4.0999999999999996</v>
      </c>
      <c r="AR16" s="211">
        <v>0.3</v>
      </c>
      <c r="AS16" s="211">
        <v>0</v>
      </c>
      <c r="AT16" s="211">
        <v>45.5</v>
      </c>
      <c r="AU16" s="211">
        <v>0</v>
      </c>
      <c r="AV16" s="211">
        <v>24.8</v>
      </c>
      <c r="AW16" s="211">
        <v>28.3</v>
      </c>
      <c r="AX16" s="211">
        <v>22.8</v>
      </c>
      <c r="AY16" s="211">
        <v>24.1</v>
      </c>
      <c r="AZ16" s="211">
        <v>0</v>
      </c>
      <c r="BA16" s="211">
        <v>0</v>
      </c>
      <c r="BB16" s="211">
        <v>0</v>
      </c>
      <c r="BC16" s="211">
        <v>0</v>
      </c>
      <c r="BD16" s="211">
        <v>0</v>
      </c>
      <c r="BE16" s="211">
        <v>0</v>
      </c>
      <c r="BF16" s="211">
        <v>0</v>
      </c>
      <c r="BG16" s="211">
        <v>0</v>
      </c>
      <c r="BH16" s="211">
        <v>0</v>
      </c>
      <c r="BI16" s="211">
        <v>0</v>
      </c>
      <c r="BJ16" s="211">
        <v>25.2</v>
      </c>
      <c r="BK16" s="211">
        <v>46.2</v>
      </c>
      <c r="BL16" s="211">
        <v>41.7</v>
      </c>
      <c r="BM16" s="211">
        <v>9.3000000000000007</v>
      </c>
      <c r="BN16" s="211">
        <v>59.7</v>
      </c>
      <c r="BO16">
        <v>0</v>
      </c>
    </row>
    <row r="17" spans="1:67">
      <c r="A17" s="45" t="s">
        <v>67</v>
      </c>
      <c r="B17" s="45" t="s">
        <v>99</v>
      </c>
      <c r="C17" s="45" t="s">
        <v>69</v>
      </c>
      <c r="D17" s="45" t="s">
        <v>100</v>
      </c>
      <c r="E17" s="45" t="s">
        <v>100</v>
      </c>
      <c r="F17" s="135">
        <v>1853</v>
      </c>
      <c r="G17" s="135">
        <v>957</v>
      </c>
      <c r="H17" s="135">
        <v>896</v>
      </c>
      <c r="I17" s="135">
        <v>0</v>
      </c>
      <c r="J17" s="135">
        <v>990</v>
      </c>
      <c r="K17" s="135">
        <v>34</v>
      </c>
      <c r="L17" s="135">
        <v>714</v>
      </c>
      <c r="M17" s="135">
        <v>30</v>
      </c>
      <c r="N17" s="135">
        <v>2</v>
      </c>
      <c r="O17" s="135">
        <v>0</v>
      </c>
      <c r="P17" s="135">
        <v>83</v>
      </c>
      <c r="Q17" s="135">
        <v>0</v>
      </c>
      <c r="R17" s="135">
        <v>177</v>
      </c>
      <c r="S17" s="135">
        <v>179</v>
      </c>
      <c r="T17" s="135">
        <v>185</v>
      </c>
      <c r="U17" s="135">
        <v>184</v>
      </c>
      <c r="V17" s="135">
        <v>183</v>
      </c>
      <c r="W17" s="135">
        <v>181</v>
      </c>
      <c r="X17" s="135">
        <v>183</v>
      </c>
      <c r="Y17" s="135">
        <v>179</v>
      </c>
      <c r="Z17" s="135">
        <v>170</v>
      </c>
      <c r="AA17" s="135">
        <v>108</v>
      </c>
      <c r="AB17" s="135">
        <v>60</v>
      </c>
      <c r="AC17" s="135">
        <v>64</v>
      </c>
      <c r="AD17" s="135">
        <v>0</v>
      </c>
      <c r="AE17" s="135">
        <v>0</v>
      </c>
      <c r="AF17" s="135">
        <v>127</v>
      </c>
      <c r="AG17" s="135">
        <v>344</v>
      </c>
      <c r="AH17" s="135">
        <v>847</v>
      </c>
      <c r="AI17" s="135">
        <v>191</v>
      </c>
      <c r="AJ17" s="135">
        <v>1100</v>
      </c>
      <c r="AK17" s="211">
        <v>51.6</v>
      </c>
      <c r="AL17" s="211">
        <v>48.4</v>
      </c>
      <c r="AM17" s="211">
        <v>0</v>
      </c>
      <c r="AN17" s="211">
        <v>53.4</v>
      </c>
      <c r="AO17" s="211">
        <v>1.8</v>
      </c>
      <c r="AP17" s="211">
        <v>38.5</v>
      </c>
      <c r="AQ17" s="211">
        <v>1.6</v>
      </c>
      <c r="AR17" s="211">
        <v>0.1</v>
      </c>
      <c r="AS17" s="211">
        <v>0</v>
      </c>
      <c r="AT17" s="211">
        <v>4.5</v>
      </c>
      <c r="AU17" s="211">
        <v>0</v>
      </c>
      <c r="AV17" s="211">
        <v>9.6</v>
      </c>
      <c r="AW17" s="211">
        <v>9.6999999999999993</v>
      </c>
      <c r="AX17" s="211">
        <v>10</v>
      </c>
      <c r="AY17" s="211">
        <v>9.9</v>
      </c>
      <c r="AZ17" s="211">
        <v>9.9</v>
      </c>
      <c r="BA17" s="211">
        <v>9.8000000000000007</v>
      </c>
      <c r="BB17" s="211">
        <v>9.9</v>
      </c>
      <c r="BC17" s="211">
        <v>9.6999999999999993</v>
      </c>
      <c r="BD17" s="211">
        <v>9.1999999999999993</v>
      </c>
      <c r="BE17" s="211">
        <v>5.8</v>
      </c>
      <c r="BF17" s="211">
        <v>3.2</v>
      </c>
      <c r="BG17" s="211">
        <v>3.5</v>
      </c>
      <c r="BH17" s="211">
        <v>0</v>
      </c>
      <c r="BI17" s="211">
        <v>0</v>
      </c>
      <c r="BJ17" s="211">
        <v>6.9</v>
      </c>
      <c r="BK17" s="211">
        <v>18.600000000000001</v>
      </c>
      <c r="BL17" s="211">
        <v>45.7</v>
      </c>
      <c r="BM17" s="211">
        <v>10.3</v>
      </c>
      <c r="BN17" s="211">
        <v>59.4</v>
      </c>
      <c r="BO17">
        <v>0</v>
      </c>
    </row>
    <row r="18" spans="1:67">
      <c r="A18" s="45" t="s">
        <v>67</v>
      </c>
      <c r="B18" s="45" t="s">
        <v>101</v>
      </c>
      <c r="C18" s="45" t="s">
        <v>69</v>
      </c>
      <c r="D18" s="45" t="s">
        <v>102</v>
      </c>
      <c r="E18" s="45" t="s">
        <v>102</v>
      </c>
      <c r="F18" s="135">
        <v>1456</v>
      </c>
      <c r="G18" s="135">
        <v>743</v>
      </c>
      <c r="H18" s="135">
        <v>713</v>
      </c>
      <c r="I18" s="135">
        <v>0</v>
      </c>
      <c r="J18" s="135">
        <v>296</v>
      </c>
      <c r="K18" s="135">
        <v>46</v>
      </c>
      <c r="L18" s="135">
        <v>981</v>
      </c>
      <c r="M18" s="135">
        <v>43</v>
      </c>
      <c r="N18" s="135">
        <v>2</v>
      </c>
      <c r="O18" s="135">
        <v>2</v>
      </c>
      <c r="P18" s="135">
        <v>86</v>
      </c>
      <c r="Q18" s="135">
        <v>0</v>
      </c>
      <c r="R18" s="135">
        <v>122</v>
      </c>
      <c r="S18" s="135">
        <v>122</v>
      </c>
      <c r="T18" s="135">
        <v>122</v>
      </c>
      <c r="U18" s="135">
        <v>122</v>
      </c>
      <c r="V18" s="135">
        <v>0</v>
      </c>
      <c r="W18" s="135">
        <v>122</v>
      </c>
      <c r="X18" s="135">
        <v>122</v>
      </c>
      <c r="Y18" s="135">
        <v>122</v>
      </c>
      <c r="Z18" s="135">
        <v>122</v>
      </c>
      <c r="AA18" s="135">
        <v>124</v>
      </c>
      <c r="AB18" s="135">
        <v>125</v>
      </c>
      <c r="AC18" s="135">
        <v>118</v>
      </c>
      <c r="AD18" s="135">
        <v>113</v>
      </c>
      <c r="AE18" s="135">
        <v>0</v>
      </c>
      <c r="AF18" s="135">
        <v>276</v>
      </c>
      <c r="AG18" s="135">
        <v>1093</v>
      </c>
      <c r="AH18" s="135">
        <v>716</v>
      </c>
      <c r="AI18" s="135">
        <v>186</v>
      </c>
      <c r="AJ18" s="135">
        <v>1037</v>
      </c>
      <c r="AK18" s="211">
        <v>51</v>
      </c>
      <c r="AL18" s="211">
        <v>49</v>
      </c>
      <c r="AM18" s="211">
        <v>0</v>
      </c>
      <c r="AN18" s="211">
        <v>20.3</v>
      </c>
      <c r="AO18" s="211">
        <v>3.2</v>
      </c>
      <c r="AP18" s="211">
        <v>67.400000000000006</v>
      </c>
      <c r="AQ18" s="211">
        <v>3</v>
      </c>
      <c r="AR18" s="211">
        <v>0.1</v>
      </c>
      <c r="AS18" s="211">
        <v>0.1</v>
      </c>
      <c r="AT18" s="211">
        <v>5.9</v>
      </c>
      <c r="AU18" s="211">
        <v>0</v>
      </c>
      <c r="AV18" s="211">
        <v>8.4</v>
      </c>
      <c r="AW18" s="211">
        <v>8.4</v>
      </c>
      <c r="AX18" s="211">
        <v>8.4</v>
      </c>
      <c r="AY18" s="211">
        <v>8.4</v>
      </c>
      <c r="AZ18" s="211">
        <v>0</v>
      </c>
      <c r="BA18" s="211">
        <v>8.4</v>
      </c>
      <c r="BB18" s="211">
        <v>8.4</v>
      </c>
      <c r="BC18" s="211">
        <v>8.4</v>
      </c>
      <c r="BD18" s="211">
        <v>8.4</v>
      </c>
      <c r="BE18" s="211">
        <v>8.5</v>
      </c>
      <c r="BF18" s="211">
        <v>8.6</v>
      </c>
      <c r="BG18" s="211">
        <v>8.1</v>
      </c>
      <c r="BH18" s="211">
        <v>7.8</v>
      </c>
      <c r="BI18" s="211">
        <v>0</v>
      </c>
      <c r="BJ18" s="211">
        <v>19</v>
      </c>
      <c r="BK18" s="211">
        <v>75.099999999999994</v>
      </c>
      <c r="BL18" s="211">
        <v>49.2</v>
      </c>
      <c r="BM18" s="211">
        <v>12.8</v>
      </c>
      <c r="BN18" s="211">
        <v>71.2</v>
      </c>
      <c r="BO18">
        <v>0</v>
      </c>
    </row>
    <row r="19" spans="1:67">
      <c r="A19" s="45" t="s">
        <v>67</v>
      </c>
      <c r="B19" s="45" t="s">
        <v>103</v>
      </c>
      <c r="C19" s="45" t="s">
        <v>69</v>
      </c>
      <c r="D19" s="45" t="s">
        <v>104</v>
      </c>
      <c r="E19" s="45" t="s">
        <v>104</v>
      </c>
      <c r="F19" s="135">
        <v>974</v>
      </c>
      <c r="G19" s="135">
        <v>468</v>
      </c>
      <c r="H19" s="135">
        <v>506</v>
      </c>
      <c r="I19" s="135">
        <v>0</v>
      </c>
      <c r="J19" s="135">
        <v>18</v>
      </c>
      <c r="K19" s="135">
        <v>169</v>
      </c>
      <c r="L19" s="135">
        <v>56</v>
      </c>
      <c r="M19" s="135">
        <v>69</v>
      </c>
      <c r="N19" s="135">
        <v>3</v>
      </c>
      <c r="O19" s="135">
        <v>0</v>
      </c>
      <c r="P19" s="135">
        <v>659</v>
      </c>
      <c r="Q19" s="135">
        <v>0</v>
      </c>
      <c r="R19" s="135">
        <v>0</v>
      </c>
      <c r="S19" s="135">
        <v>0</v>
      </c>
      <c r="T19" s="135">
        <v>0</v>
      </c>
      <c r="U19" s="135">
        <v>0</v>
      </c>
      <c r="V19" s="135">
        <v>0</v>
      </c>
      <c r="W19" s="135">
        <v>0</v>
      </c>
      <c r="X19" s="135">
        <v>106</v>
      </c>
      <c r="Y19" s="135">
        <v>144</v>
      </c>
      <c r="Z19" s="135">
        <v>158</v>
      </c>
      <c r="AA19" s="135">
        <v>156</v>
      </c>
      <c r="AB19" s="135">
        <v>154</v>
      </c>
      <c r="AC19" s="135">
        <v>137</v>
      </c>
      <c r="AD19" s="135">
        <v>119</v>
      </c>
      <c r="AE19" s="135">
        <v>0</v>
      </c>
      <c r="AF19" s="135">
        <v>44</v>
      </c>
      <c r="AG19" s="135">
        <v>232</v>
      </c>
      <c r="AH19" s="135">
        <v>64</v>
      </c>
      <c r="AI19" s="135">
        <v>58</v>
      </c>
      <c r="AJ19" s="135">
        <v>214</v>
      </c>
      <c r="AK19" s="211">
        <v>48</v>
      </c>
      <c r="AL19" s="211">
        <v>52</v>
      </c>
      <c r="AM19" s="211">
        <v>0</v>
      </c>
      <c r="AN19" s="211">
        <v>1.8</v>
      </c>
      <c r="AO19" s="211">
        <v>17.399999999999999</v>
      </c>
      <c r="AP19" s="211">
        <v>5.7</v>
      </c>
      <c r="AQ19" s="211">
        <v>7.1</v>
      </c>
      <c r="AR19" s="211">
        <v>0.3</v>
      </c>
      <c r="AS19" s="211">
        <v>0</v>
      </c>
      <c r="AT19" s="211">
        <v>67.7</v>
      </c>
      <c r="AU19" s="211">
        <v>0</v>
      </c>
      <c r="AV19" s="211">
        <v>0</v>
      </c>
      <c r="AW19" s="211">
        <v>0</v>
      </c>
      <c r="AX19" s="211">
        <v>0</v>
      </c>
      <c r="AY19" s="211">
        <v>0</v>
      </c>
      <c r="AZ19" s="211">
        <v>0</v>
      </c>
      <c r="BA19" s="211">
        <v>0</v>
      </c>
      <c r="BB19" s="211">
        <v>10.9</v>
      </c>
      <c r="BC19" s="211">
        <v>14.8</v>
      </c>
      <c r="BD19" s="211">
        <v>16.2</v>
      </c>
      <c r="BE19" s="211">
        <v>16</v>
      </c>
      <c r="BF19" s="211">
        <v>15.8</v>
      </c>
      <c r="BG19" s="211">
        <v>14.1</v>
      </c>
      <c r="BH19" s="211">
        <v>12.2</v>
      </c>
      <c r="BI19" s="211">
        <v>0</v>
      </c>
      <c r="BJ19" s="211">
        <v>4.5</v>
      </c>
      <c r="BK19" s="211">
        <v>23.8</v>
      </c>
      <c r="BL19" s="211">
        <v>6.6</v>
      </c>
      <c r="BM19" s="211">
        <v>6</v>
      </c>
      <c r="BN19" s="211">
        <v>22</v>
      </c>
      <c r="BO19">
        <v>0</v>
      </c>
    </row>
    <row r="20" spans="1:67">
      <c r="A20" s="45" t="s">
        <v>67</v>
      </c>
      <c r="B20" s="45" t="s">
        <v>105</v>
      </c>
      <c r="C20" s="45" t="s">
        <v>69</v>
      </c>
      <c r="D20" s="45" t="s">
        <v>106</v>
      </c>
      <c r="E20" s="45" t="s">
        <v>106</v>
      </c>
      <c r="F20" s="135">
        <v>360</v>
      </c>
      <c r="G20" s="135">
        <v>187</v>
      </c>
      <c r="H20" s="135">
        <v>173</v>
      </c>
      <c r="I20" s="135">
        <v>0</v>
      </c>
      <c r="J20" s="135">
        <v>4</v>
      </c>
      <c r="K20" s="135">
        <v>4</v>
      </c>
      <c r="L20" s="135">
        <v>337</v>
      </c>
      <c r="M20" s="135">
        <v>2</v>
      </c>
      <c r="N20" s="135">
        <v>0</v>
      </c>
      <c r="O20" s="135">
        <v>0</v>
      </c>
      <c r="P20" s="135">
        <v>13</v>
      </c>
      <c r="Q20" s="135">
        <v>41</v>
      </c>
      <c r="R20" s="135">
        <v>42</v>
      </c>
      <c r="S20" s="135">
        <v>44</v>
      </c>
      <c r="T20" s="135">
        <v>44</v>
      </c>
      <c r="U20" s="135">
        <v>43</v>
      </c>
      <c r="V20" s="135">
        <v>41</v>
      </c>
      <c r="W20" s="135">
        <v>37</v>
      </c>
      <c r="X20" s="135">
        <v>36</v>
      </c>
      <c r="Y20" s="135">
        <v>32</v>
      </c>
      <c r="Z20" s="135">
        <v>0</v>
      </c>
      <c r="AA20" s="135">
        <v>0</v>
      </c>
      <c r="AB20" s="135">
        <v>0</v>
      </c>
      <c r="AC20" s="135">
        <v>0</v>
      </c>
      <c r="AD20" s="135">
        <v>0</v>
      </c>
      <c r="AE20" s="135">
        <v>0</v>
      </c>
      <c r="AF20" s="135">
        <v>106</v>
      </c>
      <c r="AG20" s="135">
        <v>215</v>
      </c>
      <c r="AH20" s="135">
        <v>178</v>
      </c>
      <c r="AI20" s="135">
        <v>31</v>
      </c>
      <c r="AJ20" s="135">
        <v>271</v>
      </c>
      <c r="AK20" s="211">
        <v>51.9</v>
      </c>
      <c r="AL20" s="211">
        <v>48.1</v>
      </c>
      <c r="AM20" s="211">
        <v>0</v>
      </c>
      <c r="AN20" s="211">
        <v>1.1000000000000001</v>
      </c>
      <c r="AO20" s="211">
        <v>1.1000000000000001</v>
      </c>
      <c r="AP20" s="211">
        <v>93.6</v>
      </c>
      <c r="AQ20" s="211">
        <v>0.6</v>
      </c>
      <c r="AR20" s="211">
        <v>0</v>
      </c>
      <c r="AS20" s="211">
        <v>0</v>
      </c>
      <c r="AT20" s="211">
        <v>3.6</v>
      </c>
      <c r="AU20" s="211">
        <v>11.4</v>
      </c>
      <c r="AV20" s="211">
        <v>11.7</v>
      </c>
      <c r="AW20" s="211">
        <v>12.2</v>
      </c>
      <c r="AX20" s="211">
        <v>12.2</v>
      </c>
      <c r="AY20" s="211">
        <v>11.9</v>
      </c>
      <c r="AZ20" s="211">
        <v>11.4</v>
      </c>
      <c r="BA20" s="211">
        <v>10.3</v>
      </c>
      <c r="BB20" s="211">
        <v>10</v>
      </c>
      <c r="BC20" s="211">
        <v>8.9</v>
      </c>
      <c r="BD20" s="211">
        <v>0</v>
      </c>
      <c r="BE20" s="211">
        <v>0</v>
      </c>
      <c r="BF20" s="211">
        <v>0</v>
      </c>
      <c r="BG20" s="211">
        <v>0</v>
      </c>
      <c r="BH20" s="211">
        <v>0</v>
      </c>
      <c r="BI20" s="211">
        <v>0</v>
      </c>
      <c r="BJ20" s="211">
        <v>29.4</v>
      </c>
      <c r="BK20" s="211">
        <v>59.7</v>
      </c>
      <c r="BL20" s="211">
        <v>49.4</v>
      </c>
      <c r="BM20" s="211">
        <v>8.6</v>
      </c>
      <c r="BN20" s="211">
        <v>75.3</v>
      </c>
      <c r="BO20">
        <v>0</v>
      </c>
    </row>
    <row r="21" spans="1:67">
      <c r="A21" s="45" t="s">
        <v>67</v>
      </c>
      <c r="B21" s="45" t="s">
        <v>107</v>
      </c>
      <c r="C21" s="45" t="s">
        <v>69</v>
      </c>
      <c r="D21" s="45" t="s">
        <v>108</v>
      </c>
      <c r="E21" s="45" t="s">
        <v>108</v>
      </c>
      <c r="F21" s="135">
        <v>242</v>
      </c>
      <c r="G21" s="135">
        <v>132</v>
      </c>
      <c r="H21" s="135">
        <v>110</v>
      </c>
      <c r="I21" s="135">
        <v>0</v>
      </c>
      <c r="J21" s="135">
        <v>6</v>
      </c>
      <c r="K21" s="135">
        <v>5</v>
      </c>
      <c r="L21" s="135">
        <v>11</v>
      </c>
      <c r="M21" s="135">
        <v>12</v>
      </c>
      <c r="N21" s="135">
        <v>1</v>
      </c>
      <c r="O21" s="135">
        <v>0</v>
      </c>
      <c r="P21" s="135">
        <v>207</v>
      </c>
      <c r="Q21" s="135">
        <v>0</v>
      </c>
      <c r="R21" s="135">
        <v>0</v>
      </c>
      <c r="S21" s="135">
        <v>0</v>
      </c>
      <c r="T21" s="135">
        <v>0</v>
      </c>
      <c r="U21" s="135">
        <v>0</v>
      </c>
      <c r="V21" s="135">
        <v>0</v>
      </c>
      <c r="W21" s="135">
        <v>0</v>
      </c>
      <c r="X21" s="135">
        <v>81</v>
      </c>
      <c r="Y21" s="135">
        <v>80</v>
      </c>
      <c r="Z21" s="135">
        <v>81</v>
      </c>
      <c r="AA21" s="135">
        <v>0</v>
      </c>
      <c r="AB21" s="135">
        <v>0</v>
      </c>
      <c r="AC21" s="135">
        <v>0</v>
      </c>
      <c r="AD21" s="135">
        <v>0</v>
      </c>
      <c r="AE21" s="135">
        <v>0</v>
      </c>
      <c r="AF21" s="135">
        <v>1</v>
      </c>
      <c r="AG21" s="135">
        <v>4</v>
      </c>
      <c r="AH21" s="135">
        <v>40</v>
      </c>
      <c r="AI21" s="135">
        <v>38</v>
      </c>
      <c r="AJ21" s="135">
        <v>73</v>
      </c>
      <c r="AK21" s="211">
        <v>54.5</v>
      </c>
      <c r="AL21" s="211">
        <v>45.5</v>
      </c>
      <c r="AM21" s="211">
        <v>0</v>
      </c>
      <c r="AN21" s="211">
        <v>2.5</v>
      </c>
      <c r="AO21" s="211">
        <v>2.1</v>
      </c>
      <c r="AP21" s="211">
        <v>4.5</v>
      </c>
      <c r="AQ21" s="211">
        <v>5</v>
      </c>
      <c r="AR21" s="211">
        <v>0.4</v>
      </c>
      <c r="AS21" s="211">
        <v>0</v>
      </c>
      <c r="AT21" s="211">
        <v>85.5</v>
      </c>
      <c r="AU21" s="211">
        <v>0</v>
      </c>
      <c r="AV21" s="211">
        <v>0</v>
      </c>
      <c r="AW21" s="211">
        <v>0</v>
      </c>
      <c r="AX21" s="211">
        <v>0</v>
      </c>
      <c r="AY21" s="211">
        <v>0</v>
      </c>
      <c r="AZ21" s="211">
        <v>0</v>
      </c>
      <c r="BA21" s="211">
        <v>0</v>
      </c>
      <c r="BB21" s="211">
        <v>33.5</v>
      </c>
      <c r="BC21" s="211">
        <v>33.1</v>
      </c>
      <c r="BD21" s="211">
        <v>33.5</v>
      </c>
      <c r="BE21" s="211">
        <v>0</v>
      </c>
      <c r="BF21" s="211">
        <v>0</v>
      </c>
      <c r="BG21" s="211">
        <v>0</v>
      </c>
      <c r="BH21" s="211">
        <v>0</v>
      </c>
      <c r="BI21" s="211">
        <v>0</v>
      </c>
      <c r="BJ21" s="211">
        <v>0.4</v>
      </c>
      <c r="BK21" s="211">
        <v>1.7</v>
      </c>
      <c r="BL21" s="211">
        <v>16.5</v>
      </c>
      <c r="BM21" s="211">
        <v>15.7</v>
      </c>
      <c r="BN21" s="211">
        <v>30.2</v>
      </c>
      <c r="BO21">
        <v>0</v>
      </c>
    </row>
    <row r="22" spans="1:67">
      <c r="A22" s="45" t="s">
        <v>67</v>
      </c>
      <c r="B22" s="45" t="s">
        <v>109</v>
      </c>
      <c r="C22" s="45" t="s">
        <v>69</v>
      </c>
      <c r="D22" s="45" t="s">
        <v>110</v>
      </c>
      <c r="E22" s="45" t="s">
        <v>110</v>
      </c>
      <c r="F22" s="135">
        <v>797</v>
      </c>
      <c r="G22" s="135">
        <v>423</v>
      </c>
      <c r="H22" s="135">
        <v>374</v>
      </c>
      <c r="I22" s="135">
        <v>0</v>
      </c>
      <c r="J22" s="135">
        <v>46</v>
      </c>
      <c r="K22" s="135">
        <v>61</v>
      </c>
      <c r="L22" s="135">
        <v>60</v>
      </c>
      <c r="M22" s="135">
        <v>40</v>
      </c>
      <c r="N22" s="135">
        <v>1</v>
      </c>
      <c r="O22" s="135">
        <v>0</v>
      </c>
      <c r="P22" s="135">
        <v>589</v>
      </c>
      <c r="Q22" s="135">
        <v>0</v>
      </c>
      <c r="R22" s="135">
        <v>0</v>
      </c>
      <c r="S22" s="135">
        <v>0</v>
      </c>
      <c r="T22" s="135">
        <v>0</v>
      </c>
      <c r="U22" s="135">
        <v>0</v>
      </c>
      <c r="V22" s="135">
        <v>0</v>
      </c>
      <c r="W22" s="135">
        <v>100</v>
      </c>
      <c r="X22" s="135">
        <v>100</v>
      </c>
      <c r="Y22" s="135">
        <v>100</v>
      </c>
      <c r="Z22" s="135">
        <v>100</v>
      </c>
      <c r="AA22" s="135">
        <v>104</v>
      </c>
      <c r="AB22" s="135">
        <v>103</v>
      </c>
      <c r="AC22" s="135">
        <v>91</v>
      </c>
      <c r="AD22" s="135">
        <v>99</v>
      </c>
      <c r="AE22" s="135">
        <v>0</v>
      </c>
      <c r="AF22" s="135">
        <v>14</v>
      </c>
      <c r="AG22" s="135">
        <v>57</v>
      </c>
      <c r="AH22" s="135">
        <v>90</v>
      </c>
      <c r="AI22" s="135">
        <v>157</v>
      </c>
      <c r="AJ22" s="135">
        <v>255</v>
      </c>
      <c r="AK22" s="211">
        <v>53.1</v>
      </c>
      <c r="AL22" s="211">
        <v>46.9</v>
      </c>
      <c r="AM22" s="211">
        <v>0</v>
      </c>
      <c r="AN22" s="211">
        <v>5.8</v>
      </c>
      <c r="AO22" s="211">
        <v>7.7</v>
      </c>
      <c r="AP22" s="211">
        <v>7.5</v>
      </c>
      <c r="AQ22" s="211">
        <v>5</v>
      </c>
      <c r="AR22" s="211">
        <v>0.1</v>
      </c>
      <c r="AS22" s="211">
        <v>0</v>
      </c>
      <c r="AT22" s="211">
        <v>73.900000000000006</v>
      </c>
      <c r="AU22" s="211">
        <v>0</v>
      </c>
      <c r="AV22" s="211">
        <v>0</v>
      </c>
      <c r="AW22" s="211">
        <v>0</v>
      </c>
      <c r="AX22" s="211">
        <v>0</v>
      </c>
      <c r="AY22" s="211">
        <v>0</v>
      </c>
      <c r="AZ22" s="211">
        <v>0</v>
      </c>
      <c r="BA22" s="211">
        <v>12.5</v>
      </c>
      <c r="BB22" s="211">
        <v>12.5</v>
      </c>
      <c r="BC22" s="211">
        <v>12.5</v>
      </c>
      <c r="BD22" s="211">
        <v>12.5</v>
      </c>
      <c r="BE22" s="211">
        <v>13</v>
      </c>
      <c r="BF22" s="211">
        <v>12.9</v>
      </c>
      <c r="BG22" s="211">
        <v>11.4</v>
      </c>
      <c r="BH22" s="211">
        <v>12.4</v>
      </c>
      <c r="BI22" s="211">
        <v>0</v>
      </c>
      <c r="BJ22" s="211">
        <v>1.8</v>
      </c>
      <c r="BK22" s="211">
        <v>7.2</v>
      </c>
      <c r="BL22" s="211">
        <v>11.3</v>
      </c>
      <c r="BM22" s="211">
        <v>19.7</v>
      </c>
      <c r="BN22" s="211">
        <v>32</v>
      </c>
      <c r="BO22">
        <v>0</v>
      </c>
    </row>
    <row r="23" spans="1:67">
      <c r="A23" s="45" t="s">
        <v>67</v>
      </c>
      <c r="B23" s="45" t="s">
        <v>111</v>
      </c>
      <c r="C23" s="45" t="s">
        <v>69</v>
      </c>
      <c r="D23" s="45" t="s">
        <v>112</v>
      </c>
      <c r="E23" s="45" t="s">
        <v>112</v>
      </c>
      <c r="F23" s="135">
        <v>332</v>
      </c>
      <c r="G23" s="135">
        <v>184</v>
      </c>
      <c r="H23" s="135">
        <v>148</v>
      </c>
      <c r="I23" s="135">
        <v>0</v>
      </c>
      <c r="J23" s="135">
        <v>216</v>
      </c>
      <c r="K23" s="135">
        <v>16</v>
      </c>
      <c r="L23" s="135">
        <v>69</v>
      </c>
      <c r="M23" s="135">
        <v>14</v>
      </c>
      <c r="N23" s="135">
        <v>2</v>
      </c>
      <c r="O23" s="135">
        <v>1</v>
      </c>
      <c r="P23" s="135">
        <v>14</v>
      </c>
      <c r="Q23" s="135">
        <v>0</v>
      </c>
      <c r="R23" s="135">
        <v>0</v>
      </c>
      <c r="S23" s="135">
        <v>0</v>
      </c>
      <c r="T23" s="135">
        <v>0</v>
      </c>
      <c r="U23" s="135">
        <v>0</v>
      </c>
      <c r="V23" s="135">
        <v>0</v>
      </c>
      <c r="W23" s="135">
        <v>0</v>
      </c>
      <c r="X23" s="135">
        <v>35</v>
      </c>
      <c r="Y23" s="135">
        <v>56</v>
      </c>
      <c r="Z23" s="135">
        <v>52</v>
      </c>
      <c r="AA23" s="135">
        <v>57</v>
      </c>
      <c r="AB23" s="135">
        <v>35</v>
      </c>
      <c r="AC23" s="135">
        <v>47</v>
      </c>
      <c r="AD23" s="135">
        <v>50</v>
      </c>
      <c r="AE23" s="135">
        <v>0</v>
      </c>
      <c r="AF23" s="135">
        <v>13</v>
      </c>
      <c r="AG23" s="135">
        <v>133</v>
      </c>
      <c r="AH23" s="135">
        <v>108</v>
      </c>
      <c r="AI23" s="135">
        <v>50</v>
      </c>
      <c r="AJ23" s="135">
        <v>156</v>
      </c>
      <c r="AK23" s="211">
        <v>55.4</v>
      </c>
      <c r="AL23" s="211">
        <v>44.6</v>
      </c>
      <c r="AM23" s="211">
        <v>0</v>
      </c>
      <c r="AN23" s="211">
        <v>65.099999999999994</v>
      </c>
      <c r="AO23" s="211">
        <v>4.8</v>
      </c>
      <c r="AP23" s="211">
        <v>20.8</v>
      </c>
      <c r="AQ23" s="211">
        <v>4.2</v>
      </c>
      <c r="AR23" s="211">
        <v>0.6</v>
      </c>
      <c r="AS23" s="211">
        <v>0.3</v>
      </c>
      <c r="AT23" s="211">
        <v>4.2</v>
      </c>
      <c r="AU23" s="211">
        <v>0</v>
      </c>
      <c r="AV23" s="211">
        <v>0</v>
      </c>
      <c r="AW23" s="211">
        <v>0</v>
      </c>
      <c r="AX23" s="211">
        <v>0</v>
      </c>
      <c r="AY23" s="211">
        <v>0</v>
      </c>
      <c r="AZ23" s="211">
        <v>0</v>
      </c>
      <c r="BA23" s="211">
        <v>0</v>
      </c>
      <c r="BB23" s="211">
        <v>10.5</v>
      </c>
      <c r="BC23" s="211">
        <v>16.899999999999999</v>
      </c>
      <c r="BD23" s="211">
        <v>15.7</v>
      </c>
      <c r="BE23" s="211">
        <v>17.2</v>
      </c>
      <c r="BF23" s="211">
        <v>10.5</v>
      </c>
      <c r="BG23" s="211">
        <v>14.2</v>
      </c>
      <c r="BH23" s="211">
        <v>15.1</v>
      </c>
      <c r="BI23" s="211">
        <v>0</v>
      </c>
      <c r="BJ23" s="211">
        <v>3.9</v>
      </c>
      <c r="BK23" s="211">
        <v>40.1</v>
      </c>
      <c r="BL23" s="211">
        <v>32.5</v>
      </c>
      <c r="BM23" s="211">
        <v>15.1</v>
      </c>
      <c r="BN23" s="211">
        <v>47</v>
      </c>
      <c r="BO23">
        <v>0</v>
      </c>
    </row>
    <row r="24" spans="1:67">
      <c r="A24" s="45" t="s">
        <v>67</v>
      </c>
      <c r="B24" s="45" t="s">
        <v>113</v>
      </c>
      <c r="C24" s="45" t="s">
        <v>69</v>
      </c>
      <c r="D24" s="45" t="s">
        <v>114</v>
      </c>
      <c r="E24" s="45" t="s">
        <v>114</v>
      </c>
      <c r="F24" s="135">
        <v>271</v>
      </c>
      <c r="G24" s="135">
        <v>129</v>
      </c>
      <c r="H24" s="135">
        <v>142</v>
      </c>
      <c r="I24" s="135">
        <v>0</v>
      </c>
      <c r="J24" s="135">
        <v>184</v>
      </c>
      <c r="K24" s="135">
        <v>0</v>
      </c>
      <c r="L24" s="135">
        <v>81</v>
      </c>
      <c r="M24" s="135">
        <v>1</v>
      </c>
      <c r="N24" s="135">
        <v>0</v>
      </c>
      <c r="O24" s="135">
        <v>0</v>
      </c>
      <c r="P24" s="135">
        <v>5</v>
      </c>
      <c r="Q24" s="135">
        <v>0</v>
      </c>
      <c r="R24" s="135">
        <v>0</v>
      </c>
      <c r="S24" s="135">
        <v>0</v>
      </c>
      <c r="T24" s="135">
        <v>0</v>
      </c>
      <c r="U24" s="135">
        <v>0</v>
      </c>
      <c r="V24" s="135">
        <v>0</v>
      </c>
      <c r="W24" s="135">
        <v>0</v>
      </c>
      <c r="X24" s="135">
        <v>0</v>
      </c>
      <c r="Y24" s="135">
        <v>0</v>
      </c>
      <c r="Z24" s="135">
        <v>0</v>
      </c>
      <c r="AA24" s="135">
        <v>87</v>
      </c>
      <c r="AB24" s="135">
        <v>76</v>
      </c>
      <c r="AC24" s="135">
        <v>69</v>
      </c>
      <c r="AD24" s="135">
        <v>39</v>
      </c>
      <c r="AE24" s="135">
        <v>0</v>
      </c>
      <c r="AF24" s="135">
        <v>38</v>
      </c>
      <c r="AG24" s="135">
        <v>72</v>
      </c>
      <c r="AH24" s="135">
        <v>153</v>
      </c>
      <c r="AI24" s="135">
        <v>55</v>
      </c>
      <c r="AJ24" s="135">
        <v>199</v>
      </c>
      <c r="AK24" s="211">
        <v>47.6</v>
      </c>
      <c r="AL24" s="211">
        <v>52.4</v>
      </c>
      <c r="AM24" s="211">
        <v>0</v>
      </c>
      <c r="AN24" s="211">
        <v>67.900000000000006</v>
      </c>
      <c r="AO24" s="211">
        <v>0</v>
      </c>
      <c r="AP24" s="211">
        <v>29.9</v>
      </c>
      <c r="AQ24" s="211">
        <v>0.4</v>
      </c>
      <c r="AR24" s="211">
        <v>0</v>
      </c>
      <c r="AS24" s="211">
        <v>0</v>
      </c>
      <c r="AT24" s="211">
        <v>1.8</v>
      </c>
      <c r="AU24" s="211">
        <v>0</v>
      </c>
      <c r="AV24" s="211">
        <v>0</v>
      </c>
      <c r="AW24" s="211">
        <v>0</v>
      </c>
      <c r="AX24" s="211">
        <v>0</v>
      </c>
      <c r="AY24" s="211">
        <v>0</v>
      </c>
      <c r="AZ24" s="211">
        <v>0</v>
      </c>
      <c r="BA24" s="211">
        <v>0</v>
      </c>
      <c r="BB24" s="211">
        <v>0</v>
      </c>
      <c r="BC24" s="211">
        <v>0</v>
      </c>
      <c r="BD24" s="211">
        <v>0</v>
      </c>
      <c r="BE24" s="211">
        <v>32.1</v>
      </c>
      <c r="BF24" s="211">
        <v>28</v>
      </c>
      <c r="BG24" s="211">
        <v>25.5</v>
      </c>
      <c r="BH24" s="211">
        <v>14.4</v>
      </c>
      <c r="BI24" s="211">
        <v>0</v>
      </c>
      <c r="BJ24" s="211">
        <v>14</v>
      </c>
      <c r="BK24" s="211">
        <v>26.6</v>
      </c>
      <c r="BL24" s="211">
        <v>56.5</v>
      </c>
      <c r="BM24" s="211">
        <v>20.3</v>
      </c>
      <c r="BN24" s="211">
        <v>73.400000000000006</v>
      </c>
      <c r="BO24">
        <v>0</v>
      </c>
    </row>
    <row r="25" spans="1:67">
      <c r="A25" s="45" t="s">
        <v>67</v>
      </c>
      <c r="B25" s="45" t="s">
        <v>115</v>
      </c>
      <c r="C25" s="45" t="s">
        <v>69</v>
      </c>
      <c r="D25" s="45" t="s">
        <v>116</v>
      </c>
      <c r="E25" s="45" t="s">
        <v>116</v>
      </c>
      <c r="F25" s="135">
        <v>342</v>
      </c>
      <c r="G25" s="135">
        <v>175</v>
      </c>
      <c r="H25" s="135">
        <v>167</v>
      </c>
      <c r="I25" s="135">
        <v>0</v>
      </c>
      <c r="J25" s="135">
        <v>259</v>
      </c>
      <c r="K25" s="135">
        <v>0</v>
      </c>
      <c r="L25" s="135">
        <v>75</v>
      </c>
      <c r="M25" s="135">
        <v>3</v>
      </c>
      <c r="N25" s="135">
        <v>1</v>
      </c>
      <c r="O25" s="135">
        <v>2</v>
      </c>
      <c r="P25" s="135">
        <v>2</v>
      </c>
      <c r="Q25" s="135">
        <v>20</v>
      </c>
      <c r="R25" s="135">
        <v>20</v>
      </c>
      <c r="S25" s="135">
        <v>20</v>
      </c>
      <c r="T25" s="135">
        <v>20</v>
      </c>
      <c r="U25" s="135">
        <v>20</v>
      </c>
      <c r="V25" s="135">
        <v>19</v>
      </c>
      <c r="W25" s="135">
        <v>19</v>
      </c>
      <c r="X25" s="135">
        <v>19</v>
      </c>
      <c r="Y25" s="135">
        <v>18</v>
      </c>
      <c r="Z25" s="135">
        <v>18</v>
      </c>
      <c r="AA25" s="135">
        <v>40</v>
      </c>
      <c r="AB25" s="135">
        <v>34</v>
      </c>
      <c r="AC25" s="135">
        <v>35</v>
      </c>
      <c r="AD25" s="135">
        <v>40</v>
      </c>
      <c r="AE25" s="135">
        <v>0</v>
      </c>
      <c r="AF25" s="135">
        <v>20</v>
      </c>
      <c r="AG25" s="135">
        <v>41</v>
      </c>
      <c r="AH25" s="135">
        <v>184</v>
      </c>
      <c r="AI25" s="135">
        <v>61</v>
      </c>
      <c r="AJ25" s="135">
        <v>232</v>
      </c>
      <c r="AK25" s="211">
        <v>51.2</v>
      </c>
      <c r="AL25" s="211">
        <v>48.8</v>
      </c>
      <c r="AM25" s="211">
        <v>0</v>
      </c>
      <c r="AN25" s="211">
        <v>75.7</v>
      </c>
      <c r="AO25" s="211">
        <v>0</v>
      </c>
      <c r="AP25" s="211">
        <v>21.9</v>
      </c>
      <c r="AQ25" s="211">
        <v>0.9</v>
      </c>
      <c r="AR25" s="211">
        <v>0.3</v>
      </c>
      <c r="AS25" s="211">
        <v>0.6</v>
      </c>
      <c r="AT25" s="211">
        <v>0.6</v>
      </c>
      <c r="AU25" s="211">
        <v>5.8</v>
      </c>
      <c r="AV25" s="211">
        <v>5.8</v>
      </c>
      <c r="AW25" s="211">
        <v>5.8</v>
      </c>
      <c r="AX25" s="211">
        <v>5.8</v>
      </c>
      <c r="AY25" s="211">
        <v>5.8</v>
      </c>
      <c r="AZ25" s="211">
        <v>5.6</v>
      </c>
      <c r="BA25" s="211">
        <v>5.6</v>
      </c>
      <c r="BB25" s="211">
        <v>5.6</v>
      </c>
      <c r="BC25" s="211">
        <v>5.3</v>
      </c>
      <c r="BD25" s="211">
        <v>5.3</v>
      </c>
      <c r="BE25" s="211">
        <v>11.7</v>
      </c>
      <c r="BF25" s="211">
        <v>9.9</v>
      </c>
      <c r="BG25" s="211">
        <v>10.199999999999999</v>
      </c>
      <c r="BH25" s="211">
        <v>11.7</v>
      </c>
      <c r="BI25" s="211">
        <v>0</v>
      </c>
      <c r="BJ25" s="211">
        <v>5.8</v>
      </c>
      <c r="BK25" s="211">
        <v>12</v>
      </c>
      <c r="BL25" s="211">
        <v>53.8</v>
      </c>
      <c r="BM25" s="211">
        <v>17.8</v>
      </c>
      <c r="BN25" s="211">
        <v>67.8</v>
      </c>
      <c r="BO25">
        <v>0</v>
      </c>
    </row>
    <row r="26" spans="1:67">
      <c r="A26" s="45" t="s">
        <v>67</v>
      </c>
      <c r="B26" s="45" t="s">
        <v>117</v>
      </c>
      <c r="C26" s="45" t="s">
        <v>69</v>
      </c>
      <c r="D26" s="45" t="s">
        <v>118</v>
      </c>
      <c r="E26" s="45" t="s">
        <v>118</v>
      </c>
      <c r="F26" s="135">
        <v>441</v>
      </c>
      <c r="G26" s="135">
        <v>244</v>
      </c>
      <c r="H26" s="135">
        <v>197</v>
      </c>
      <c r="I26" s="135">
        <v>0</v>
      </c>
      <c r="J26" s="135">
        <v>215</v>
      </c>
      <c r="K26" s="135">
        <v>14</v>
      </c>
      <c r="L26" s="135">
        <v>180</v>
      </c>
      <c r="M26" s="135">
        <v>11</v>
      </c>
      <c r="N26" s="135">
        <v>0</v>
      </c>
      <c r="O26" s="135">
        <v>0</v>
      </c>
      <c r="P26" s="135">
        <v>21</v>
      </c>
      <c r="Q26" s="135">
        <v>51</v>
      </c>
      <c r="R26" s="135">
        <v>52</v>
      </c>
      <c r="S26" s="135">
        <v>53</v>
      </c>
      <c r="T26" s="135">
        <v>53</v>
      </c>
      <c r="U26" s="135">
        <v>54</v>
      </c>
      <c r="V26" s="135">
        <v>48</v>
      </c>
      <c r="W26" s="135">
        <v>39</v>
      </c>
      <c r="X26" s="135">
        <v>43</v>
      </c>
      <c r="Y26" s="135">
        <v>26</v>
      </c>
      <c r="Z26" s="135">
        <v>22</v>
      </c>
      <c r="AA26" s="135">
        <v>0</v>
      </c>
      <c r="AB26" s="135">
        <v>0</v>
      </c>
      <c r="AC26" s="135">
        <v>0</v>
      </c>
      <c r="AD26" s="135">
        <v>0</v>
      </c>
      <c r="AE26" s="135">
        <v>0</v>
      </c>
      <c r="AF26" s="135">
        <v>67</v>
      </c>
      <c r="AG26" s="135">
        <v>74</v>
      </c>
      <c r="AH26" s="135">
        <v>215</v>
      </c>
      <c r="AI26" s="135">
        <v>49</v>
      </c>
      <c r="AJ26" s="135">
        <v>286</v>
      </c>
      <c r="AK26" s="211">
        <v>55.3</v>
      </c>
      <c r="AL26" s="211">
        <v>44.7</v>
      </c>
      <c r="AM26" s="211">
        <v>0</v>
      </c>
      <c r="AN26" s="211">
        <v>48.8</v>
      </c>
      <c r="AO26" s="211">
        <v>3.2</v>
      </c>
      <c r="AP26" s="211">
        <v>40.799999999999997</v>
      </c>
      <c r="AQ26" s="211">
        <v>2.5</v>
      </c>
      <c r="AR26" s="211">
        <v>0</v>
      </c>
      <c r="AS26" s="211">
        <v>0</v>
      </c>
      <c r="AT26" s="211">
        <v>4.8</v>
      </c>
      <c r="AU26" s="211">
        <v>11.6</v>
      </c>
      <c r="AV26" s="211">
        <v>11.8</v>
      </c>
      <c r="AW26" s="211">
        <v>12</v>
      </c>
      <c r="AX26" s="211">
        <v>12</v>
      </c>
      <c r="AY26" s="211">
        <v>12.2</v>
      </c>
      <c r="AZ26" s="211">
        <v>10.9</v>
      </c>
      <c r="BA26" s="211">
        <v>8.8000000000000007</v>
      </c>
      <c r="BB26" s="211">
        <v>9.8000000000000007</v>
      </c>
      <c r="BC26" s="211">
        <v>5.9</v>
      </c>
      <c r="BD26" s="211">
        <v>5</v>
      </c>
      <c r="BE26" s="211">
        <v>0</v>
      </c>
      <c r="BF26" s="211">
        <v>0</v>
      </c>
      <c r="BG26" s="211">
        <v>0</v>
      </c>
      <c r="BH26" s="211">
        <v>0</v>
      </c>
      <c r="BI26" s="211">
        <v>0</v>
      </c>
      <c r="BJ26" s="211">
        <v>15.2</v>
      </c>
      <c r="BK26" s="211">
        <v>16.8</v>
      </c>
      <c r="BL26" s="211">
        <v>48.8</v>
      </c>
      <c r="BM26" s="211">
        <v>11.1</v>
      </c>
      <c r="BN26" s="211">
        <v>64.900000000000006</v>
      </c>
      <c r="BO26">
        <v>0</v>
      </c>
    </row>
    <row r="27" spans="1:67">
      <c r="A27" s="45" t="s">
        <v>67</v>
      </c>
      <c r="B27" s="45" t="s">
        <v>119</v>
      </c>
      <c r="C27" s="45" t="s">
        <v>69</v>
      </c>
      <c r="D27" s="45" t="s">
        <v>120</v>
      </c>
      <c r="E27" s="45" t="s">
        <v>120</v>
      </c>
      <c r="F27" s="135">
        <v>399</v>
      </c>
      <c r="G27" s="135">
        <v>203</v>
      </c>
      <c r="H27" s="135">
        <v>196</v>
      </c>
      <c r="I27" s="135">
        <v>0</v>
      </c>
      <c r="J27" s="135">
        <v>2</v>
      </c>
      <c r="K27" s="135">
        <v>1</v>
      </c>
      <c r="L27" s="135">
        <v>388</v>
      </c>
      <c r="M27" s="135">
        <v>0</v>
      </c>
      <c r="N27" s="135">
        <v>0</v>
      </c>
      <c r="O27" s="135">
        <v>0</v>
      </c>
      <c r="P27" s="135">
        <v>8</v>
      </c>
      <c r="Q27" s="135">
        <v>20</v>
      </c>
      <c r="R27" s="135">
        <v>44</v>
      </c>
      <c r="S27" s="135">
        <v>48</v>
      </c>
      <c r="T27" s="135">
        <v>48</v>
      </c>
      <c r="U27" s="135">
        <v>50</v>
      </c>
      <c r="V27" s="135">
        <v>47</v>
      </c>
      <c r="W27" s="135">
        <v>46</v>
      </c>
      <c r="X27" s="135">
        <v>42</v>
      </c>
      <c r="Y27" s="135">
        <v>34</v>
      </c>
      <c r="Z27" s="135">
        <v>20</v>
      </c>
      <c r="AA27" s="135">
        <v>0</v>
      </c>
      <c r="AB27" s="135">
        <v>0</v>
      </c>
      <c r="AC27" s="135">
        <v>0</v>
      </c>
      <c r="AD27" s="135">
        <v>0</v>
      </c>
      <c r="AE27" s="135">
        <v>0</v>
      </c>
      <c r="AF27" s="135">
        <v>123</v>
      </c>
      <c r="AG27" s="135">
        <v>279</v>
      </c>
      <c r="AH27" s="135">
        <v>191</v>
      </c>
      <c r="AI27" s="135">
        <v>53</v>
      </c>
      <c r="AJ27" s="135">
        <v>315</v>
      </c>
      <c r="AK27" s="211">
        <v>50.9</v>
      </c>
      <c r="AL27" s="211">
        <v>49.1</v>
      </c>
      <c r="AM27" s="211">
        <v>0</v>
      </c>
      <c r="AN27" s="211">
        <v>0.5</v>
      </c>
      <c r="AO27" s="211">
        <v>0.3</v>
      </c>
      <c r="AP27" s="211">
        <v>97.2</v>
      </c>
      <c r="AQ27" s="211">
        <v>0</v>
      </c>
      <c r="AR27" s="211">
        <v>0</v>
      </c>
      <c r="AS27" s="211">
        <v>0</v>
      </c>
      <c r="AT27" s="211">
        <v>2</v>
      </c>
      <c r="AU27" s="211">
        <v>5</v>
      </c>
      <c r="AV27" s="211">
        <v>11</v>
      </c>
      <c r="AW27" s="211">
        <v>12</v>
      </c>
      <c r="AX27" s="211">
        <v>12</v>
      </c>
      <c r="AY27" s="211">
        <v>12.5</v>
      </c>
      <c r="AZ27" s="211">
        <v>11.8</v>
      </c>
      <c r="BA27" s="211">
        <v>11.5</v>
      </c>
      <c r="BB27" s="211">
        <v>10.5</v>
      </c>
      <c r="BC27" s="211">
        <v>8.5</v>
      </c>
      <c r="BD27" s="211">
        <v>5</v>
      </c>
      <c r="BE27" s="211">
        <v>0</v>
      </c>
      <c r="BF27" s="211">
        <v>0</v>
      </c>
      <c r="BG27" s="211">
        <v>0</v>
      </c>
      <c r="BH27" s="211">
        <v>0</v>
      </c>
      <c r="BI27" s="211">
        <v>0</v>
      </c>
      <c r="BJ27" s="211">
        <v>30.8</v>
      </c>
      <c r="BK27" s="211">
        <v>69.900000000000006</v>
      </c>
      <c r="BL27" s="211">
        <v>47.9</v>
      </c>
      <c r="BM27" s="211">
        <v>13.3</v>
      </c>
      <c r="BN27" s="211">
        <v>78.900000000000006</v>
      </c>
      <c r="BO27">
        <v>0</v>
      </c>
    </row>
    <row r="28" spans="1:67">
      <c r="A28" s="45" t="s">
        <v>67</v>
      </c>
      <c r="B28" s="45" t="s">
        <v>121</v>
      </c>
      <c r="C28" s="45" t="s">
        <v>69</v>
      </c>
      <c r="D28" s="45" t="s">
        <v>122</v>
      </c>
      <c r="E28" s="45" t="s">
        <v>122</v>
      </c>
      <c r="F28" s="135">
        <v>1577</v>
      </c>
      <c r="G28" s="135">
        <v>781</v>
      </c>
      <c r="H28" s="135">
        <v>796</v>
      </c>
      <c r="I28" s="135">
        <v>0</v>
      </c>
      <c r="J28" s="135">
        <v>463</v>
      </c>
      <c r="K28" s="135">
        <v>65</v>
      </c>
      <c r="L28" s="135">
        <v>647</v>
      </c>
      <c r="M28" s="135">
        <v>87</v>
      </c>
      <c r="N28" s="135">
        <v>0</v>
      </c>
      <c r="O28" s="135">
        <v>0</v>
      </c>
      <c r="P28" s="135">
        <v>315</v>
      </c>
      <c r="Q28" s="135">
        <v>0</v>
      </c>
      <c r="R28" s="135">
        <v>104</v>
      </c>
      <c r="S28" s="135">
        <v>118</v>
      </c>
      <c r="T28" s="135">
        <v>126</v>
      </c>
      <c r="U28" s="135">
        <v>128</v>
      </c>
      <c r="V28" s="135">
        <v>161</v>
      </c>
      <c r="W28" s="135">
        <v>128</v>
      </c>
      <c r="X28" s="135">
        <v>130</v>
      </c>
      <c r="Y28" s="135">
        <v>128</v>
      </c>
      <c r="Z28" s="135">
        <v>128</v>
      </c>
      <c r="AA28" s="135">
        <v>117</v>
      </c>
      <c r="AB28" s="135">
        <v>105</v>
      </c>
      <c r="AC28" s="135">
        <v>93</v>
      </c>
      <c r="AD28" s="135">
        <v>111</v>
      </c>
      <c r="AE28" s="135">
        <v>0</v>
      </c>
      <c r="AF28" s="135">
        <v>76</v>
      </c>
      <c r="AG28" s="135">
        <v>76</v>
      </c>
      <c r="AH28" s="135">
        <v>613</v>
      </c>
      <c r="AI28" s="135">
        <v>203</v>
      </c>
      <c r="AJ28" s="135">
        <v>791</v>
      </c>
      <c r="AK28" s="211">
        <v>49.5</v>
      </c>
      <c r="AL28" s="211">
        <v>50.5</v>
      </c>
      <c r="AM28" s="211">
        <v>0</v>
      </c>
      <c r="AN28" s="211">
        <v>29.4</v>
      </c>
      <c r="AO28" s="211">
        <v>4.0999999999999996</v>
      </c>
      <c r="AP28" s="211">
        <v>41</v>
      </c>
      <c r="AQ28" s="211">
        <v>5.5</v>
      </c>
      <c r="AR28" s="211">
        <v>0</v>
      </c>
      <c r="AS28" s="211">
        <v>0</v>
      </c>
      <c r="AT28" s="211">
        <v>20</v>
      </c>
      <c r="AU28" s="211">
        <v>0</v>
      </c>
      <c r="AV28" s="211">
        <v>6.6</v>
      </c>
      <c r="AW28" s="211">
        <v>7.5</v>
      </c>
      <c r="AX28" s="211">
        <v>8</v>
      </c>
      <c r="AY28" s="211">
        <v>8.1</v>
      </c>
      <c r="AZ28" s="211">
        <v>10.199999999999999</v>
      </c>
      <c r="BA28" s="211">
        <v>8.1</v>
      </c>
      <c r="BB28" s="211">
        <v>8.1999999999999993</v>
      </c>
      <c r="BC28" s="211">
        <v>8.1</v>
      </c>
      <c r="BD28" s="211">
        <v>8.1</v>
      </c>
      <c r="BE28" s="211">
        <v>7.4</v>
      </c>
      <c r="BF28" s="211">
        <v>6.7</v>
      </c>
      <c r="BG28" s="211">
        <v>5.9</v>
      </c>
      <c r="BH28" s="211">
        <v>7</v>
      </c>
      <c r="BI28" s="211">
        <v>0</v>
      </c>
      <c r="BJ28" s="211">
        <v>4.8</v>
      </c>
      <c r="BK28" s="211">
        <v>4.8</v>
      </c>
      <c r="BL28" s="211">
        <v>38.9</v>
      </c>
      <c r="BM28" s="211">
        <v>12.9</v>
      </c>
      <c r="BN28" s="211">
        <v>50.2</v>
      </c>
      <c r="BO28">
        <v>0</v>
      </c>
    </row>
    <row r="29" spans="1:67">
      <c r="A29" s="45" t="s">
        <v>67</v>
      </c>
      <c r="B29" s="45" t="s">
        <v>123</v>
      </c>
      <c r="C29" s="45" t="s">
        <v>69</v>
      </c>
      <c r="D29" s="45" t="s">
        <v>124</v>
      </c>
      <c r="E29" s="45" t="s">
        <v>124</v>
      </c>
      <c r="F29" s="135">
        <v>646</v>
      </c>
      <c r="G29" s="135">
        <v>323</v>
      </c>
      <c r="H29" s="135">
        <v>323</v>
      </c>
      <c r="I29" s="135">
        <v>0</v>
      </c>
      <c r="J29" s="135">
        <v>345</v>
      </c>
      <c r="K29" s="135">
        <v>19</v>
      </c>
      <c r="L29" s="135">
        <v>139</v>
      </c>
      <c r="M29" s="135">
        <v>31</v>
      </c>
      <c r="N29" s="135">
        <v>3</v>
      </c>
      <c r="O29" s="135">
        <v>0</v>
      </c>
      <c r="P29" s="135">
        <v>109</v>
      </c>
      <c r="Q29" s="135">
        <v>40</v>
      </c>
      <c r="R29" s="135">
        <v>40</v>
      </c>
      <c r="S29" s="135">
        <v>40</v>
      </c>
      <c r="T29" s="135">
        <v>40</v>
      </c>
      <c r="U29" s="135">
        <v>44</v>
      </c>
      <c r="V29" s="135">
        <v>43</v>
      </c>
      <c r="W29" s="135">
        <v>68</v>
      </c>
      <c r="X29" s="135">
        <v>66</v>
      </c>
      <c r="Y29" s="135">
        <v>72</v>
      </c>
      <c r="Z29" s="135">
        <v>66</v>
      </c>
      <c r="AA29" s="135">
        <v>65</v>
      </c>
      <c r="AB29" s="135">
        <v>62</v>
      </c>
      <c r="AC29" s="135">
        <v>0</v>
      </c>
      <c r="AD29" s="135">
        <v>0</v>
      </c>
      <c r="AE29" s="135">
        <v>0</v>
      </c>
      <c r="AF29" s="135">
        <v>74</v>
      </c>
      <c r="AG29" s="135">
        <v>161</v>
      </c>
      <c r="AH29" s="135">
        <v>254</v>
      </c>
      <c r="AI29" s="135">
        <v>111</v>
      </c>
      <c r="AJ29" s="135">
        <v>371</v>
      </c>
      <c r="AK29" s="211">
        <v>50</v>
      </c>
      <c r="AL29" s="211">
        <v>50</v>
      </c>
      <c r="AM29" s="211">
        <v>0</v>
      </c>
      <c r="AN29" s="211">
        <v>53.4</v>
      </c>
      <c r="AO29" s="211">
        <v>2.9</v>
      </c>
      <c r="AP29" s="211">
        <v>21.5</v>
      </c>
      <c r="AQ29" s="211">
        <v>4.8</v>
      </c>
      <c r="AR29" s="211">
        <v>0.5</v>
      </c>
      <c r="AS29" s="211">
        <v>0</v>
      </c>
      <c r="AT29" s="211">
        <v>16.899999999999999</v>
      </c>
      <c r="AU29" s="211">
        <v>6.2</v>
      </c>
      <c r="AV29" s="211">
        <v>6.2</v>
      </c>
      <c r="AW29" s="211">
        <v>6.2</v>
      </c>
      <c r="AX29" s="211">
        <v>6.2</v>
      </c>
      <c r="AY29" s="211">
        <v>6.8</v>
      </c>
      <c r="AZ29" s="211">
        <v>6.7</v>
      </c>
      <c r="BA29" s="211">
        <v>10.5</v>
      </c>
      <c r="BB29" s="211">
        <v>10.199999999999999</v>
      </c>
      <c r="BC29" s="211">
        <v>11.1</v>
      </c>
      <c r="BD29" s="211">
        <v>10.199999999999999</v>
      </c>
      <c r="BE29" s="211">
        <v>10.1</v>
      </c>
      <c r="BF29" s="211">
        <v>9.6</v>
      </c>
      <c r="BG29" s="211">
        <v>0</v>
      </c>
      <c r="BH29" s="211">
        <v>0</v>
      </c>
      <c r="BI29" s="211">
        <v>0</v>
      </c>
      <c r="BJ29" s="211">
        <v>11.5</v>
      </c>
      <c r="BK29" s="211">
        <v>24.9</v>
      </c>
      <c r="BL29" s="211">
        <v>39.299999999999997</v>
      </c>
      <c r="BM29" s="211">
        <v>17.2</v>
      </c>
      <c r="BN29" s="211">
        <v>57.4</v>
      </c>
      <c r="BO29">
        <v>0</v>
      </c>
    </row>
    <row r="30" spans="1:67">
      <c r="A30" s="45" t="s">
        <v>67</v>
      </c>
      <c r="B30" s="45" t="s">
        <v>125</v>
      </c>
      <c r="C30" s="45" t="s">
        <v>69</v>
      </c>
      <c r="D30" s="45" t="s">
        <v>126</v>
      </c>
      <c r="E30" s="45" t="s">
        <v>126</v>
      </c>
      <c r="F30" s="135">
        <v>1428</v>
      </c>
      <c r="G30" s="135">
        <v>750</v>
      </c>
      <c r="H30" s="135">
        <v>678</v>
      </c>
      <c r="I30" s="135">
        <v>0</v>
      </c>
      <c r="J30" s="135">
        <v>732</v>
      </c>
      <c r="K30" s="135">
        <v>49</v>
      </c>
      <c r="L30" s="135">
        <v>324</v>
      </c>
      <c r="M30" s="135">
        <v>36</v>
      </c>
      <c r="N30" s="135">
        <v>3</v>
      </c>
      <c r="O30" s="135">
        <v>2</v>
      </c>
      <c r="P30" s="135">
        <v>282</v>
      </c>
      <c r="Q30" s="135">
        <v>0</v>
      </c>
      <c r="R30" s="135">
        <v>117</v>
      </c>
      <c r="S30" s="135">
        <v>114</v>
      </c>
      <c r="T30" s="135">
        <v>116</v>
      </c>
      <c r="U30" s="135">
        <v>118</v>
      </c>
      <c r="V30" s="135">
        <v>116</v>
      </c>
      <c r="W30" s="135">
        <v>118</v>
      </c>
      <c r="X30" s="135">
        <v>120</v>
      </c>
      <c r="Y30" s="135">
        <v>114</v>
      </c>
      <c r="Z30" s="135">
        <v>120</v>
      </c>
      <c r="AA30" s="135">
        <v>109</v>
      </c>
      <c r="AB30" s="135">
        <v>96</v>
      </c>
      <c r="AC30" s="135">
        <v>87</v>
      </c>
      <c r="AD30" s="135">
        <v>83</v>
      </c>
      <c r="AE30" s="135">
        <v>0</v>
      </c>
      <c r="AF30" s="135">
        <v>141</v>
      </c>
      <c r="AG30" s="135">
        <v>910</v>
      </c>
      <c r="AH30" s="135">
        <v>538</v>
      </c>
      <c r="AI30" s="135">
        <v>171</v>
      </c>
      <c r="AJ30" s="135">
        <v>803</v>
      </c>
      <c r="AK30" s="211">
        <v>52.5</v>
      </c>
      <c r="AL30" s="211">
        <v>47.5</v>
      </c>
      <c r="AM30" s="211">
        <v>0</v>
      </c>
      <c r="AN30" s="211">
        <v>51.3</v>
      </c>
      <c r="AO30" s="211">
        <v>3.4</v>
      </c>
      <c r="AP30" s="211">
        <v>22.7</v>
      </c>
      <c r="AQ30" s="211">
        <v>2.5</v>
      </c>
      <c r="AR30" s="211">
        <v>0.2</v>
      </c>
      <c r="AS30" s="211">
        <v>0.1</v>
      </c>
      <c r="AT30" s="211">
        <v>19.7</v>
      </c>
      <c r="AU30" s="211">
        <v>0</v>
      </c>
      <c r="AV30" s="211">
        <v>8.1999999999999993</v>
      </c>
      <c r="AW30" s="211">
        <v>8</v>
      </c>
      <c r="AX30" s="211">
        <v>8.1</v>
      </c>
      <c r="AY30" s="211">
        <v>8.3000000000000007</v>
      </c>
      <c r="AZ30" s="211">
        <v>8.1</v>
      </c>
      <c r="BA30" s="211">
        <v>8.3000000000000007</v>
      </c>
      <c r="BB30" s="211">
        <v>8.4</v>
      </c>
      <c r="BC30" s="211">
        <v>8</v>
      </c>
      <c r="BD30" s="211">
        <v>8.4</v>
      </c>
      <c r="BE30" s="211">
        <v>7.6</v>
      </c>
      <c r="BF30" s="211">
        <v>6.7</v>
      </c>
      <c r="BG30" s="211">
        <v>6.1</v>
      </c>
      <c r="BH30" s="211">
        <v>5.8</v>
      </c>
      <c r="BI30" s="211">
        <v>0</v>
      </c>
      <c r="BJ30" s="211">
        <v>9.9</v>
      </c>
      <c r="BK30" s="211">
        <v>63.7</v>
      </c>
      <c r="BL30" s="211">
        <v>37.700000000000003</v>
      </c>
      <c r="BM30" s="211">
        <v>12</v>
      </c>
      <c r="BN30" s="211">
        <v>56.2</v>
      </c>
      <c r="BO30">
        <v>0</v>
      </c>
    </row>
    <row r="31" spans="1:67">
      <c r="A31" s="45" t="s">
        <v>67</v>
      </c>
      <c r="B31" s="45" t="s">
        <v>127</v>
      </c>
      <c r="C31" s="45" t="s">
        <v>69</v>
      </c>
      <c r="D31" s="45" t="s">
        <v>128</v>
      </c>
      <c r="E31" s="45" t="s">
        <v>128</v>
      </c>
      <c r="F31" s="135">
        <v>1630</v>
      </c>
      <c r="G31" s="135">
        <v>844</v>
      </c>
      <c r="H31" s="135">
        <v>785</v>
      </c>
      <c r="I31" s="135">
        <v>1</v>
      </c>
      <c r="J31" s="135">
        <v>761</v>
      </c>
      <c r="K31" s="135">
        <v>160</v>
      </c>
      <c r="L31" s="135">
        <v>79</v>
      </c>
      <c r="M31" s="135">
        <v>86</v>
      </c>
      <c r="N31" s="135">
        <v>5</v>
      </c>
      <c r="O31" s="135">
        <v>3</v>
      </c>
      <c r="P31" s="135">
        <v>536</v>
      </c>
      <c r="Q31" s="135">
        <v>0</v>
      </c>
      <c r="R31" s="135">
        <v>145</v>
      </c>
      <c r="S31" s="135">
        <v>148</v>
      </c>
      <c r="T31" s="135">
        <v>147</v>
      </c>
      <c r="U31" s="135">
        <v>146</v>
      </c>
      <c r="V31" s="135">
        <v>152</v>
      </c>
      <c r="W31" s="135">
        <v>147</v>
      </c>
      <c r="X31" s="135">
        <v>147</v>
      </c>
      <c r="Y31" s="135">
        <v>144</v>
      </c>
      <c r="Z31" s="135">
        <v>146</v>
      </c>
      <c r="AA31" s="135">
        <v>106</v>
      </c>
      <c r="AB31" s="135">
        <v>74</v>
      </c>
      <c r="AC31" s="135">
        <v>65</v>
      </c>
      <c r="AD31" s="135">
        <v>63</v>
      </c>
      <c r="AE31" s="135">
        <v>0</v>
      </c>
      <c r="AF31" s="135">
        <v>151</v>
      </c>
      <c r="AG31" s="135">
        <v>325</v>
      </c>
      <c r="AH31" s="135">
        <v>349</v>
      </c>
      <c r="AI31" s="135">
        <v>146</v>
      </c>
      <c r="AJ31" s="135">
        <v>651</v>
      </c>
      <c r="AK31" s="211">
        <v>51.8</v>
      </c>
      <c r="AL31" s="211">
        <v>48.2</v>
      </c>
      <c r="AM31" s="211">
        <v>0.1</v>
      </c>
      <c r="AN31" s="211">
        <v>46.7</v>
      </c>
      <c r="AO31" s="211">
        <v>9.8000000000000007</v>
      </c>
      <c r="AP31" s="211">
        <v>4.8</v>
      </c>
      <c r="AQ31" s="211">
        <v>5.3</v>
      </c>
      <c r="AR31" s="211">
        <v>0.3</v>
      </c>
      <c r="AS31" s="211">
        <v>0.2</v>
      </c>
      <c r="AT31" s="211">
        <v>32.9</v>
      </c>
      <c r="AU31" s="211">
        <v>0</v>
      </c>
      <c r="AV31" s="211">
        <v>8.9</v>
      </c>
      <c r="AW31" s="211">
        <v>9.1</v>
      </c>
      <c r="AX31" s="211">
        <v>9</v>
      </c>
      <c r="AY31" s="211">
        <v>9</v>
      </c>
      <c r="AZ31" s="211">
        <v>9.3000000000000007</v>
      </c>
      <c r="BA31" s="211">
        <v>9</v>
      </c>
      <c r="BB31" s="211">
        <v>9</v>
      </c>
      <c r="BC31" s="211">
        <v>8.8000000000000007</v>
      </c>
      <c r="BD31" s="211">
        <v>9</v>
      </c>
      <c r="BE31" s="211">
        <v>6.5</v>
      </c>
      <c r="BF31" s="211">
        <v>4.5</v>
      </c>
      <c r="BG31" s="211">
        <v>4</v>
      </c>
      <c r="BH31" s="211">
        <v>3.9</v>
      </c>
      <c r="BI31" s="211">
        <v>0</v>
      </c>
      <c r="BJ31" s="211">
        <v>9.3000000000000007</v>
      </c>
      <c r="BK31" s="211">
        <v>19.899999999999999</v>
      </c>
      <c r="BL31" s="211">
        <v>21.4</v>
      </c>
      <c r="BM31" s="211">
        <v>9</v>
      </c>
      <c r="BN31" s="211">
        <v>39.9</v>
      </c>
      <c r="BO31">
        <v>0</v>
      </c>
    </row>
    <row r="32" spans="1:67">
      <c r="A32" s="45" t="s">
        <v>67</v>
      </c>
      <c r="B32" s="45" t="s">
        <v>129</v>
      </c>
      <c r="C32" s="45" t="s">
        <v>69</v>
      </c>
      <c r="D32" s="45" t="s">
        <v>130</v>
      </c>
      <c r="E32" s="45" t="s">
        <v>130</v>
      </c>
      <c r="F32" s="135">
        <v>459</v>
      </c>
      <c r="G32" s="135">
        <v>243</v>
      </c>
      <c r="H32" s="135">
        <v>216</v>
      </c>
      <c r="I32" s="135">
        <v>0</v>
      </c>
      <c r="J32" s="135">
        <v>11</v>
      </c>
      <c r="K32" s="135">
        <v>104</v>
      </c>
      <c r="L32" s="135">
        <v>16</v>
      </c>
      <c r="M32" s="135">
        <v>20</v>
      </c>
      <c r="N32" s="135">
        <v>0</v>
      </c>
      <c r="O32" s="135">
        <v>0</v>
      </c>
      <c r="P32" s="135">
        <v>308</v>
      </c>
      <c r="Q32" s="135">
        <v>0</v>
      </c>
      <c r="R32" s="135">
        <v>52</v>
      </c>
      <c r="S32" s="135">
        <v>51</v>
      </c>
      <c r="T32" s="135">
        <v>52</v>
      </c>
      <c r="U32" s="135">
        <v>51</v>
      </c>
      <c r="V32" s="135">
        <v>51</v>
      </c>
      <c r="W32" s="135">
        <v>52</v>
      </c>
      <c r="X32" s="135">
        <v>52</v>
      </c>
      <c r="Y32" s="135">
        <v>52</v>
      </c>
      <c r="Z32" s="135">
        <v>46</v>
      </c>
      <c r="AA32" s="135">
        <v>0</v>
      </c>
      <c r="AB32" s="135">
        <v>0</v>
      </c>
      <c r="AC32" s="135">
        <v>0</v>
      </c>
      <c r="AD32" s="135">
        <v>0</v>
      </c>
      <c r="AE32" s="135">
        <v>0</v>
      </c>
      <c r="AF32" s="135">
        <v>26</v>
      </c>
      <c r="AG32" s="135">
        <v>89</v>
      </c>
      <c r="AH32" s="135">
        <v>34</v>
      </c>
      <c r="AI32" s="135">
        <v>55</v>
      </c>
      <c r="AJ32" s="135">
        <v>120</v>
      </c>
      <c r="AK32" s="211">
        <v>52.9</v>
      </c>
      <c r="AL32" s="211">
        <v>47.1</v>
      </c>
      <c r="AM32" s="211">
        <v>0</v>
      </c>
      <c r="AN32" s="211">
        <v>2.4</v>
      </c>
      <c r="AO32" s="211">
        <v>22.7</v>
      </c>
      <c r="AP32" s="211">
        <v>3.5</v>
      </c>
      <c r="AQ32" s="211">
        <v>4.4000000000000004</v>
      </c>
      <c r="AR32" s="211">
        <v>0</v>
      </c>
      <c r="AS32" s="211">
        <v>0</v>
      </c>
      <c r="AT32" s="211">
        <v>67.099999999999994</v>
      </c>
      <c r="AU32" s="211">
        <v>0</v>
      </c>
      <c r="AV32" s="211">
        <v>11.3</v>
      </c>
      <c r="AW32" s="211">
        <v>11.1</v>
      </c>
      <c r="AX32" s="211">
        <v>11.3</v>
      </c>
      <c r="AY32" s="211">
        <v>11.1</v>
      </c>
      <c r="AZ32" s="211">
        <v>11.1</v>
      </c>
      <c r="BA32" s="211">
        <v>11.3</v>
      </c>
      <c r="BB32" s="211">
        <v>11.3</v>
      </c>
      <c r="BC32" s="211">
        <v>11.3</v>
      </c>
      <c r="BD32" s="211">
        <v>10</v>
      </c>
      <c r="BE32" s="211">
        <v>0</v>
      </c>
      <c r="BF32" s="211">
        <v>0</v>
      </c>
      <c r="BG32" s="211">
        <v>0</v>
      </c>
      <c r="BH32" s="211">
        <v>0</v>
      </c>
      <c r="BI32" s="211">
        <v>0</v>
      </c>
      <c r="BJ32" s="211">
        <v>5.7</v>
      </c>
      <c r="BK32" s="211">
        <v>19.399999999999999</v>
      </c>
      <c r="BL32" s="211">
        <v>7.4</v>
      </c>
      <c r="BM32" s="211">
        <v>12</v>
      </c>
      <c r="BN32" s="211">
        <v>26.1</v>
      </c>
      <c r="BO32">
        <v>0</v>
      </c>
    </row>
    <row r="33" spans="1:67">
      <c r="A33" s="45" t="s">
        <v>67</v>
      </c>
      <c r="B33" s="45" t="s">
        <v>131</v>
      </c>
      <c r="C33" s="45" t="s">
        <v>69</v>
      </c>
      <c r="D33" s="45" t="s">
        <v>132</v>
      </c>
      <c r="E33" s="45" t="s">
        <v>132</v>
      </c>
      <c r="F33" s="135">
        <v>693</v>
      </c>
      <c r="G33" s="135">
        <v>347</v>
      </c>
      <c r="H33" s="135">
        <v>346</v>
      </c>
      <c r="I33" s="135">
        <v>0</v>
      </c>
      <c r="J33" s="135">
        <v>220</v>
      </c>
      <c r="K33" s="135">
        <v>16</v>
      </c>
      <c r="L33" s="135">
        <v>127</v>
      </c>
      <c r="M33" s="135">
        <v>15</v>
      </c>
      <c r="N33" s="135">
        <v>1</v>
      </c>
      <c r="O33" s="135">
        <v>0</v>
      </c>
      <c r="P33" s="135">
        <v>314</v>
      </c>
      <c r="Q33" s="135">
        <v>0</v>
      </c>
      <c r="R33" s="135">
        <v>0</v>
      </c>
      <c r="S33" s="135">
        <v>0</v>
      </c>
      <c r="T33" s="135">
        <v>0</v>
      </c>
      <c r="U33" s="135">
        <v>0</v>
      </c>
      <c r="V33" s="135">
        <v>0</v>
      </c>
      <c r="W33" s="135">
        <v>94</v>
      </c>
      <c r="X33" s="135">
        <v>100</v>
      </c>
      <c r="Y33" s="135">
        <v>96</v>
      </c>
      <c r="Z33" s="135">
        <v>90</v>
      </c>
      <c r="AA33" s="135">
        <v>91</v>
      </c>
      <c r="AB33" s="135">
        <v>85</v>
      </c>
      <c r="AC33" s="135">
        <v>64</v>
      </c>
      <c r="AD33" s="135">
        <v>73</v>
      </c>
      <c r="AE33" s="135">
        <v>0</v>
      </c>
      <c r="AF33" s="135">
        <v>28</v>
      </c>
      <c r="AG33" s="135">
        <v>90</v>
      </c>
      <c r="AH33" s="135">
        <v>197</v>
      </c>
      <c r="AI33" s="135">
        <v>126</v>
      </c>
      <c r="AJ33" s="135">
        <v>336</v>
      </c>
      <c r="AK33" s="211">
        <v>50.1</v>
      </c>
      <c r="AL33" s="211">
        <v>49.9</v>
      </c>
      <c r="AM33" s="211">
        <v>0</v>
      </c>
      <c r="AN33" s="211">
        <v>31.7</v>
      </c>
      <c r="AO33" s="211">
        <v>2.2999999999999998</v>
      </c>
      <c r="AP33" s="211">
        <v>18.3</v>
      </c>
      <c r="AQ33" s="211">
        <v>2.2000000000000002</v>
      </c>
      <c r="AR33" s="211">
        <v>0.1</v>
      </c>
      <c r="AS33" s="211">
        <v>0</v>
      </c>
      <c r="AT33" s="211">
        <v>45.3</v>
      </c>
      <c r="AU33" s="211">
        <v>0</v>
      </c>
      <c r="AV33" s="211">
        <v>0</v>
      </c>
      <c r="AW33" s="211">
        <v>0</v>
      </c>
      <c r="AX33" s="211">
        <v>0</v>
      </c>
      <c r="AY33" s="211">
        <v>0</v>
      </c>
      <c r="AZ33" s="211">
        <v>0</v>
      </c>
      <c r="BA33" s="211">
        <v>13.6</v>
      </c>
      <c r="BB33" s="211">
        <v>14.4</v>
      </c>
      <c r="BC33" s="211">
        <v>13.9</v>
      </c>
      <c r="BD33" s="211">
        <v>13</v>
      </c>
      <c r="BE33" s="211">
        <v>13.1</v>
      </c>
      <c r="BF33" s="211">
        <v>12.3</v>
      </c>
      <c r="BG33" s="211">
        <v>9.1999999999999993</v>
      </c>
      <c r="BH33" s="211">
        <v>10.5</v>
      </c>
      <c r="BI33" s="211">
        <v>0</v>
      </c>
      <c r="BJ33" s="211">
        <v>4</v>
      </c>
      <c r="BK33" s="211">
        <v>13</v>
      </c>
      <c r="BL33" s="211">
        <v>28.4</v>
      </c>
      <c r="BM33" s="211">
        <v>18.2</v>
      </c>
      <c r="BN33" s="211">
        <v>48.5</v>
      </c>
      <c r="BO33">
        <v>0</v>
      </c>
    </row>
    <row r="34" spans="1:67">
      <c r="A34" s="45" t="s">
        <v>67</v>
      </c>
      <c r="B34" s="45" t="s">
        <v>133</v>
      </c>
      <c r="C34" s="45" t="s">
        <v>69</v>
      </c>
      <c r="D34" s="45" t="s">
        <v>134</v>
      </c>
      <c r="E34" s="45" t="s">
        <v>134</v>
      </c>
      <c r="F34" s="135">
        <v>217</v>
      </c>
      <c r="G34" s="135">
        <v>103</v>
      </c>
      <c r="H34" s="135">
        <v>113</v>
      </c>
      <c r="I34" s="135">
        <v>1</v>
      </c>
      <c r="J34" s="135">
        <v>2</v>
      </c>
      <c r="K34" s="135">
        <v>2</v>
      </c>
      <c r="L34" s="135">
        <v>9</v>
      </c>
      <c r="M34" s="135">
        <v>27</v>
      </c>
      <c r="N34" s="135">
        <v>0</v>
      </c>
      <c r="O34" s="135">
        <v>0</v>
      </c>
      <c r="P34" s="135">
        <v>177</v>
      </c>
      <c r="Q34" s="135">
        <v>0</v>
      </c>
      <c r="R34" s="135">
        <v>20</v>
      </c>
      <c r="S34" s="135">
        <v>20</v>
      </c>
      <c r="T34" s="135">
        <v>21</v>
      </c>
      <c r="U34" s="135">
        <v>21</v>
      </c>
      <c r="V34" s="135">
        <v>22</v>
      </c>
      <c r="W34" s="135">
        <v>21</v>
      </c>
      <c r="X34" s="135">
        <v>32</v>
      </c>
      <c r="Y34" s="135">
        <v>30</v>
      </c>
      <c r="Z34" s="135">
        <v>30</v>
      </c>
      <c r="AA34" s="135">
        <v>0</v>
      </c>
      <c r="AB34" s="135">
        <v>0</v>
      </c>
      <c r="AC34" s="135">
        <v>0</v>
      </c>
      <c r="AD34" s="135">
        <v>0</v>
      </c>
      <c r="AE34" s="135">
        <v>0</v>
      </c>
      <c r="AF34" s="135">
        <v>0</v>
      </c>
      <c r="AG34" s="135">
        <v>2</v>
      </c>
      <c r="AH34" s="135">
        <v>33</v>
      </c>
      <c r="AI34" s="135">
        <v>41</v>
      </c>
      <c r="AJ34" s="135">
        <v>62</v>
      </c>
      <c r="AK34" s="211">
        <v>47.5</v>
      </c>
      <c r="AL34" s="211">
        <v>52.1</v>
      </c>
      <c r="AM34" s="211">
        <v>0.5</v>
      </c>
      <c r="AN34" s="211">
        <v>0.9</v>
      </c>
      <c r="AO34" s="211">
        <v>0.9</v>
      </c>
      <c r="AP34" s="211">
        <v>4.0999999999999996</v>
      </c>
      <c r="AQ34" s="211">
        <v>12.4</v>
      </c>
      <c r="AR34" s="211">
        <v>0</v>
      </c>
      <c r="AS34" s="211">
        <v>0</v>
      </c>
      <c r="AT34" s="211">
        <v>81.599999999999994</v>
      </c>
      <c r="AU34" s="211">
        <v>0</v>
      </c>
      <c r="AV34" s="211">
        <v>9.1999999999999993</v>
      </c>
      <c r="AW34" s="211">
        <v>9.1999999999999993</v>
      </c>
      <c r="AX34" s="211">
        <v>9.6999999999999993</v>
      </c>
      <c r="AY34" s="211">
        <v>9.6999999999999993</v>
      </c>
      <c r="AZ34" s="211">
        <v>10.1</v>
      </c>
      <c r="BA34" s="211">
        <v>9.6999999999999993</v>
      </c>
      <c r="BB34" s="211">
        <v>14.7</v>
      </c>
      <c r="BC34" s="211">
        <v>13.8</v>
      </c>
      <c r="BD34" s="211">
        <v>13.8</v>
      </c>
      <c r="BE34" s="211">
        <v>0</v>
      </c>
      <c r="BF34" s="211">
        <v>0</v>
      </c>
      <c r="BG34" s="211">
        <v>0</v>
      </c>
      <c r="BH34" s="211">
        <v>0</v>
      </c>
      <c r="BI34" s="211">
        <v>0</v>
      </c>
      <c r="BJ34" s="211">
        <v>0</v>
      </c>
      <c r="BK34" s="211">
        <v>0.9</v>
      </c>
      <c r="BL34" s="211">
        <v>15.2</v>
      </c>
      <c r="BM34" s="211">
        <v>18.899999999999999</v>
      </c>
      <c r="BN34" s="211">
        <v>28.6</v>
      </c>
      <c r="BO34">
        <v>0</v>
      </c>
    </row>
    <row r="35" spans="1:67">
      <c r="A35" s="45" t="s">
        <v>67</v>
      </c>
      <c r="B35" s="45" t="s">
        <v>135</v>
      </c>
      <c r="C35" s="45" t="s">
        <v>69</v>
      </c>
      <c r="D35" s="45" t="s">
        <v>136</v>
      </c>
      <c r="E35" s="45" t="s">
        <v>136</v>
      </c>
      <c r="F35" s="135">
        <v>383</v>
      </c>
      <c r="G35" s="135">
        <v>240</v>
      </c>
      <c r="H35" s="135">
        <v>143</v>
      </c>
      <c r="I35" s="135">
        <v>0</v>
      </c>
      <c r="J35" s="135">
        <v>156</v>
      </c>
      <c r="K35" s="135">
        <v>3</v>
      </c>
      <c r="L35" s="135">
        <v>197</v>
      </c>
      <c r="M35" s="135">
        <v>11</v>
      </c>
      <c r="N35" s="135">
        <v>2</v>
      </c>
      <c r="O35" s="135">
        <v>0</v>
      </c>
      <c r="P35" s="135">
        <v>14</v>
      </c>
      <c r="Q35" s="135">
        <v>0</v>
      </c>
      <c r="R35" s="135">
        <v>0</v>
      </c>
      <c r="S35" s="135">
        <v>0</v>
      </c>
      <c r="T35" s="135">
        <v>0</v>
      </c>
      <c r="U35" s="135">
        <v>0</v>
      </c>
      <c r="V35" s="135">
        <v>0</v>
      </c>
      <c r="W35" s="135">
        <v>0</v>
      </c>
      <c r="X35" s="135">
        <v>0</v>
      </c>
      <c r="Y35" s="135">
        <v>0</v>
      </c>
      <c r="Z35" s="135">
        <v>0</v>
      </c>
      <c r="AA35" s="135">
        <v>105</v>
      </c>
      <c r="AB35" s="135">
        <v>100</v>
      </c>
      <c r="AC35" s="135">
        <v>90</v>
      </c>
      <c r="AD35" s="135">
        <v>88</v>
      </c>
      <c r="AE35" s="135">
        <v>0</v>
      </c>
      <c r="AF35" s="135">
        <v>66</v>
      </c>
      <c r="AG35" s="135">
        <v>212</v>
      </c>
      <c r="AH35" s="135">
        <v>211</v>
      </c>
      <c r="AI35" s="135">
        <v>64</v>
      </c>
      <c r="AJ35" s="135">
        <v>283</v>
      </c>
      <c r="AK35" s="211">
        <v>62.7</v>
      </c>
      <c r="AL35" s="211">
        <v>37.299999999999997</v>
      </c>
      <c r="AM35" s="211">
        <v>0</v>
      </c>
      <c r="AN35" s="211">
        <v>40.700000000000003</v>
      </c>
      <c r="AO35" s="211">
        <v>0.8</v>
      </c>
      <c r="AP35" s="211">
        <v>51.4</v>
      </c>
      <c r="AQ35" s="211">
        <v>2.9</v>
      </c>
      <c r="AR35" s="211">
        <v>0.5</v>
      </c>
      <c r="AS35" s="211">
        <v>0</v>
      </c>
      <c r="AT35" s="211">
        <v>3.7</v>
      </c>
      <c r="AU35" s="211">
        <v>0</v>
      </c>
      <c r="AV35" s="211">
        <v>0</v>
      </c>
      <c r="AW35" s="211">
        <v>0</v>
      </c>
      <c r="AX35" s="211">
        <v>0</v>
      </c>
      <c r="AY35" s="211">
        <v>0</v>
      </c>
      <c r="AZ35" s="211">
        <v>0</v>
      </c>
      <c r="BA35" s="211">
        <v>0</v>
      </c>
      <c r="BB35" s="211">
        <v>0</v>
      </c>
      <c r="BC35" s="211">
        <v>0</v>
      </c>
      <c r="BD35" s="211">
        <v>0</v>
      </c>
      <c r="BE35" s="211">
        <v>27.4</v>
      </c>
      <c r="BF35" s="211">
        <v>26.1</v>
      </c>
      <c r="BG35" s="211">
        <v>23.5</v>
      </c>
      <c r="BH35" s="211">
        <v>23</v>
      </c>
      <c r="BI35" s="211">
        <v>0</v>
      </c>
      <c r="BJ35" s="211">
        <v>17.2</v>
      </c>
      <c r="BK35" s="211">
        <v>55.4</v>
      </c>
      <c r="BL35" s="211">
        <v>55.1</v>
      </c>
      <c r="BM35" s="211">
        <v>16.7</v>
      </c>
      <c r="BN35" s="211">
        <v>73.900000000000006</v>
      </c>
      <c r="BO35">
        <v>0</v>
      </c>
    </row>
    <row r="36" spans="1:67">
      <c r="A36" s="45" t="s">
        <v>67</v>
      </c>
      <c r="B36" s="45" t="s">
        <v>137</v>
      </c>
      <c r="C36" s="45" t="s">
        <v>69</v>
      </c>
      <c r="D36" s="45" t="s">
        <v>138</v>
      </c>
      <c r="E36" s="45" t="s">
        <v>138</v>
      </c>
      <c r="F36" s="135">
        <v>704</v>
      </c>
      <c r="G36" s="135">
        <v>379</v>
      </c>
      <c r="H36" s="135">
        <v>325</v>
      </c>
      <c r="I36" s="135">
        <v>0</v>
      </c>
      <c r="J36" s="135">
        <v>10</v>
      </c>
      <c r="K36" s="135">
        <v>4</v>
      </c>
      <c r="L36" s="135">
        <v>648</v>
      </c>
      <c r="M36" s="135">
        <v>11</v>
      </c>
      <c r="N36" s="135">
        <v>0</v>
      </c>
      <c r="O36" s="135">
        <v>0</v>
      </c>
      <c r="P36" s="135">
        <v>31</v>
      </c>
      <c r="Q36" s="135">
        <v>0</v>
      </c>
      <c r="R36" s="135">
        <v>76</v>
      </c>
      <c r="S36" s="135">
        <v>79</v>
      </c>
      <c r="T36" s="135">
        <v>86</v>
      </c>
      <c r="U36" s="135">
        <v>86</v>
      </c>
      <c r="V36" s="135">
        <v>84</v>
      </c>
      <c r="W36" s="135">
        <v>78</v>
      </c>
      <c r="X36" s="135">
        <v>84</v>
      </c>
      <c r="Y36" s="135">
        <v>71</v>
      </c>
      <c r="Z36" s="135">
        <v>60</v>
      </c>
      <c r="AA36" s="135">
        <v>0</v>
      </c>
      <c r="AB36" s="135">
        <v>0</v>
      </c>
      <c r="AC36" s="135">
        <v>0</v>
      </c>
      <c r="AD36" s="135">
        <v>0</v>
      </c>
      <c r="AE36" s="135">
        <v>0</v>
      </c>
      <c r="AF36" s="135">
        <v>106</v>
      </c>
      <c r="AG36" s="135">
        <v>195</v>
      </c>
      <c r="AH36" s="135">
        <v>479</v>
      </c>
      <c r="AI36" s="135">
        <v>135</v>
      </c>
      <c r="AJ36" s="135">
        <v>540</v>
      </c>
      <c r="AK36" s="211">
        <v>53.8</v>
      </c>
      <c r="AL36" s="211">
        <v>46.2</v>
      </c>
      <c r="AM36" s="211">
        <v>0</v>
      </c>
      <c r="AN36" s="211">
        <v>1.4</v>
      </c>
      <c r="AO36" s="211">
        <v>0.6</v>
      </c>
      <c r="AP36" s="211">
        <v>92</v>
      </c>
      <c r="AQ36" s="211">
        <v>1.6</v>
      </c>
      <c r="AR36" s="211">
        <v>0</v>
      </c>
      <c r="AS36" s="211">
        <v>0</v>
      </c>
      <c r="AT36" s="211">
        <v>4.4000000000000004</v>
      </c>
      <c r="AU36" s="211">
        <v>0</v>
      </c>
      <c r="AV36" s="211">
        <v>10.8</v>
      </c>
      <c r="AW36" s="211">
        <v>11.2</v>
      </c>
      <c r="AX36" s="211">
        <v>12.2</v>
      </c>
      <c r="AY36" s="211">
        <v>12.2</v>
      </c>
      <c r="AZ36" s="211">
        <v>11.9</v>
      </c>
      <c r="BA36" s="211">
        <v>11.1</v>
      </c>
      <c r="BB36" s="211">
        <v>11.9</v>
      </c>
      <c r="BC36" s="211">
        <v>10.1</v>
      </c>
      <c r="BD36" s="211">
        <v>8.5</v>
      </c>
      <c r="BE36" s="211">
        <v>0</v>
      </c>
      <c r="BF36" s="211">
        <v>0</v>
      </c>
      <c r="BG36" s="211">
        <v>0</v>
      </c>
      <c r="BH36" s="211">
        <v>0</v>
      </c>
      <c r="BI36" s="211">
        <v>0</v>
      </c>
      <c r="BJ36" s="211">
        <v>15.1</v>
      </c>
      <c r="BK36" s="211">
        <v>27.7</v>
      </c>
      <c r="BL36" s="211">
        <v>68</v>
      </c>
      <c r="BM36" s="211">
        <v>19.2</v>
      </c>
      <c r="BN36" s="211">
        <v>76.7</v>
      </c>
      <c r="BO36">
        <v>0</v>
      </c>
    </row>
    <row r="37" spans="1:67">
      <c r="A37" s="45" t="s">
        <v>67</v>
      </c>
      <c r="B37" s="45" t="s">
        <v>139</v>
      </c>
      <c r="C37" s="45" t="s">
        <v>69</v>
      </c>
      <c r="D37" s="45" t="s">
        <v>140</v>
      </c>
      <c r="E37" s="45" t="s">
        <v>140</v>
      </c>
      <c r="F37" s="135">
        <v>760</v>
      </c>
      <c r="G37" s="135">
        <v>420</v>
      </c>
      <c r="H37" s="135">
        <v>340</v>
      </c>
      <c r="I37" s="135">
        <v>0</v>
      </c>
      <c r="J37" s="135">
        <v>5</v>
      </c>
      <c r="K37" s="135">
        <v>0</v>
      </c>
      <c r="L37" s="135">
        <v>747</v>
      </c>
      <c r="M37" s="135">
        <v>0</v>
      </c>
      <c r="N37" s="135">
        <v>0</v>
      </c>
      <c r="O37" s="135">
        <v>0</v>
      </c>
      <c r="P37" s="135">
        <v>8</v>
      </c>
      <c r="Q37" s="135">
        <v>85</v>
      </c>
      <c r="R37" s="135">
        <v>84</v>
      </c>
      <c r="S37" s="135">
        <v>84</v>
      </c>
      <c r="T37" s="135">
        <v>84</v>
      </c>
      <c r="U37" s="135">
        <v>82</v>
      </c>
      <c r="V37" s="135">
        <v>83</v>
      </c>
      <c r="W37" s="135">
        <v>78</v>
      </c>
      <c r="X37" s="135">
        <v>81</v>
      </c>
      <c r="Y37" s="135">
        <v>50</v>
      </c>
      <c r="Z37" s="135">
        <v>49</v>
      </c>
      <c r="AA37" s="135">
        <v>0</v>
      </c>
      <c r="AB37" s="135">
        <v>0</v>
      </c>
      <c r="AC37" s="135">
        <v>0</v>
      </c>
      <c r="AD37" s="135">
        <v>0</v>
      </c>
      <c r="AE37" s="135">
        <v>0</v>
      </c>
      <c r="AF37" s="135">
        <v>213</v>
      </c>
      <c r="AG37" s="135">
        <v>601</v>
      </c>
      <c r="AH37" s="135">
        <v>416</v>
      </c>
      <c r="AI37" s="135">
        <v>58</v>
      </c>
      <c r="AJ37" s="135">
        <v>568</v>
      </c>
      <c r="AK37" s="211">
        <v>55.3</v>
      </c>
      <c r="AL37" s="211">
        <v>44.7</v>
      </c>
      <c r="AM37" s="211">
        <v>0</v>
      </c>
      <c r="AN37" s="211">
        <v>0.7</v>
      </c>
      <c r="AO37" s="211">
        <v>0</v>
      </c>
      <c r="AP37" s="211">
        <v>98.3</v>
      </c>
      <c r="AQ37" s="211">
        <v>0</v>
      </c>
      <c r="AR37" s="211">
        <v>0</v>
      </c>
      <c r="AS37" s="211">
        <v>0</v>
      </c>
      <c r="AT37" s="211">
        <v>1.1000000000000001</v>
      </c>
      <c r="AU37" s="211">
        <v>11.2</v>
      </c>
      <c r="AV37" s="211">
        <v>11.1</v>
      </c>
      <c r="AW37" s="211">
        <v>11.1</v>
      </c>
      <c r="AX37" s="211">
        <v>11.1</v>
      </c>
      <c r="AY37" s="211">
        <v>10.8</v>
      </c>
      <c r="AZ37" s="211">
        <v>10.9</v>
      </c>
      <c r="BA37" s="211">
        <v>10.3</v>
      </c>
      <c r="BB37" s="211">
        <v>10.7</v>
      </c>
      <c r="BC37" s="211">
        <v>6.6</v>
      </c>
      <c r="BD37" s="211">
        <v>6.4</v>
      </c>
      <c r="BE37" s="211">
        <v>0</v>
      </c>
      <c r="BF37" s="211">
        <v>0</v>
      </c>
      <c r="BG37" s="211">
        <v>0</v>
      </c>
      <c r="BH37" s="211">
        <v>0</v>
      </c>
      <c r="BI37" s="211">
        <v>0</v>
      </c>
      <c r="BJ37" s="211">
        <v>28</v>
      </c>
      <c r="BK37" s="211">
        <v>79.099999999999994</v>
      </c>
      <c r="BL37" s="211">
        <v>54.7</v>
      </c>
      <c r="BM37" s="211">
        <v>7.6</v>
      </c>
      <c r="BN37" s="211">
        <v>74.7</v>
      </c>
      <c r="BO37">
        <v>0</v>
      </c>
    </row>
    <row r="38" spans="1:67">
      <c r="A38" s="45" t="s">
        <v>67</v>
      </c>
      <c r="B38" s="45" t="s">
        <v>141</v>
      </c>
      <c r="C38" s="45" t="s">
        <v>69</v>
      </c>
      <c r="D38" s="45" t="s">
        <v>142</v>
      </c>
      <c r="E38" s="45" t="s">
        <v>142</v>
      </c>
      <c r="F38" s="135">
        <v>304</v>
      </c>
      <c r="G38" s="135">
        <v>164</v>
      </c>
      <c r="H38" s="135">
        <v>140</v>
      </c>
      <c r="I38" s="135">
        <v>0</v>
      </c>
      <c r="J38" s="135">
        <v>16</v>
      </c>
      <c r="K38" s="135">
        <v>1</v>
      </c>
      <c r="L38" s="135">
        <v>71</v>
      </c>
      <c r="M38" s="135">
        <v>7</v>
      </c>
      <c r="N38" s="135">
        <v>0</v>
      </c>
      <c r="O38" s="135">
        <v>0</v>
      </c>
      <c r="P38" s="135">
        <v>209</v>
      </c>
      <c r="Q38" s="135">
        <v>0</v>
      </c>
      <c r="R38" s="135">
        <v>36</v>
      </c>
      <c r="S38" s="135">
        <v>35</v>
      </c>
      <c r="T38" s="135">
        <v>35</v>
      </c>
      <c r="U38" s="135">
        <v>35</v>
      </c>
      <c r="V38" s="135">
        <v>35</v>
      </c>
      <c r="W38" s="135">
        <v>34</v>
      </c>
      <c r="X38" s="135">
        <v>32</v>
      </c>
      <c r="Y38" s="135">
        <v>35</v>
      </c>
      <c r="Z38" s="135">
        <v>27</v>
      </c>
      <c r="AA38" s="135">
        <v>0</v>
      </c>
      <c r="AB38" s="135">
        <v>0</v>
      </c>
      <c r="AC38" s="135">
        <v>0</v>
      </c>
      <c r="AD38" s="135">
        <v>0</v>
      </c>
      <c r="AE38" s="135">
        <v>0</v>
      </c>
      <c r="AF38" s="135">
        <v>33</v>
      </c>
      <c r="AG38" s="135">
        <v>36</v>
      </c>
      <c r="AH38" s="135">
        <v>51</v>
      </c>
      <c r="AI38" s="135">
        <v>50</v>
      </c>
      <c r="AJ38" s="135">
        <v>114</v>
      </c>
      <c r="AK38" s="211">
        <v>53.9</v>
      </c>
      <c r="AL38" s="211">
        <v>46.1</v>
      </c>
      <c r="AM38" s="211">
        <v>0</v>
      </c>
      <c r="AN38" s="211">
        <v>5.3</v>
      </c>
      <c r="AO38" s="211">
        <v>0.3</v>
      </c>
      <c r="AP38" s="211">
        <v>23.4</v>
      </c>
      <c r="AQ38" s="211">
        <v>2.2999999999999998</v>
      </c>
      <c r="AR38" s="211">
        <v>0</v>
      </c>
      <c r="AS38" s="211">
        <v>0</v>
      </c>
      <c r="AT38" s="211">
        <v>68.8</v>
      </c>
      <c r="AU38" s="211">
        <v>0</v>
      </c>
      <c r="AV38" s="211">
        <v>11.8</v>
      </c>
      <c r="AW38" s="211">
        <v>11.5</v>
      </c>
      <c r="AX38" s="211">
        <v>11.5</v>
      </c>
      <c r="AY38" s="211">
        <v>11.5</v>
      </c>
      <c r="AZ38" s="211">
        <v>11.5</v>
      </c>
      <c r="BA38" s="211">
        <v>11.2</v>
      </c>
      <c r="BB38" s="211">
        <v>10.5</v>
      </c>
      <c r="BC38" s="211">
        <v>11.5</v>
      </c>
      <c r="BD38" s="211">
        <v>8.9</v>
      </c>
      <c r="BE38" s="211">
        <v>0</v>
      </c>
      <c r="BF38" s="211">
        <v>0</v>
      </c>
      <c r="BG38" s="211">
        <v>0</v>
      </c>
      <c r="BH38" s="211">
        <v>0</v>
      </c>
      <c r="BI38" s="211">
        <v>0</v>
      </c>
      <c r="BJ38" s="211">
        <v>10.9</v>
      </c>
      <c r="BK38" s="211">
        <v>11.8</v>
      </c>
      <c r="BL38" s="211">
        <v>16.8</v>
      </c>
      <c r="BM38" s="211">
        <v>16.399999999999999</v>
      </c>
      <c r="BN38" s="211">
        <v>37.5</v>
      </c>
      <c r="BO38">
        <v>0</v>
      </c>
    </row>
    <row r="39" spans="1:67">
      <c r="A39" s="45" t="s">
        <v>67</v>
      </c>
      <c r="B39" s="45" t="s">
        <v>143</v>
      </c>
      <c r="C39" s="45" t="s">
        <v>69</v>
      </c>
      <c r="D39" s="45" t="s">
        <v>144</v>
      </c>
      <c r="E39" s="45" t="s">
        <v>144</v>
      </c>
      <c r="F39" s="135">
        <v>820</v>
      </c>
      <c r="G39" s="135">
        <v>410</v>
      </c>
      <c r="H39" s="135">
        <v>409</v>
      </c>
      <c r="I39" s="135">
        <v>1</v>
      </c>
      <c r="J39" s="135">
        <v>207</v>
      </c>
      <c r="K39" s="135">
        <v>157</v>
      </c>
      <c r="L39" s="135">
        <v>391</v>
      </c>
      <c r="M39" s="135">
        <v>31</v>
      </c>
      <c r="N39" s="135">
        <v>0</v>
      </c>
      <c r="O39" s="135">
        <v>0</v>
      </c>
      <c r="P39" s="135">
        <v>34</v>
      </c>
      <c r="Q39" s="135">
        <v>40</v>
      </c>
      <c r="R39" s="135">
        <v>96</v>
      </c>
      <c r="S39" s="135">
        <v>93</v>
      </c>
      <c r="T39" s="135">
        <v>94</v>
      </c>
      <c r="U39" s="135">
        <v>91</v>
      </c>
      <c r="V39" s="135">
        <v>94</v>
      </c>
      <c r="W39" s="135">
        <v>82</v>
      </c>
      <c r="X39" s="135">
        <v>77</v>
      </c>
      <c r="Y39" s="135">
        <v>76</v>
      </c>
      <c r="Z39" s="135">
        <v>77</v>
      </c>
      <c r="AA39" s="135">
        <v>0</v>
      </c>
      <c r="AB39" s="135">
        <v>0</v>
      </c>
      <c r="AC39" s="135">
        <v>0</v>
      </c>
      <c r="AD39" s="135">
        <v>0</v>
      </c>
      <c r="AE39" s="135">
        <v>0</v>
      </c>
      <c r="AF39" s="135">
        <v>442</v>
      </c>
      <c r="AG39" s="135">
        <v>600</v>
      </c>
      <c r="AH39" s="135">
        <v>382</v>
      </c>
      <c r="AI39" s="135">
        <v>140</v>
      </c>
      <c r="AJ39" s="135">
        <v>645</v>
      </c>
      <c r="AK39" s="211">
        <v>50</v>
      </c>
      <c r="AL39" s="211">
        <v>49.9</v>
      </c>
      <c r="AM39" s="211">
        <v>0.1</v>
      </c>
      <c r="AN39" s="211">
        <v>25.2</v>
      </c>
      <c r="AO39" s="211">
        <v>19.100000000000001</v>
      </c>
      <c r="AP39" s="211">
        <v>47.7</v>
      </c>
      <c r="AQ39" s="211">
        <v>3.8</v>
      </c>
      <c r="AR39" s="211">
        <v>0</v>
      </c>
      <c r="AS39" s="211">
        <v>0</v>
      </c>
      <c r="AT39" s="211">
        <v>4.0999999999999996</v>
      </c>
      <c r="AU39" s="211">
        <v>4.9000000000000004</v>
      </c>
      <c r="AV39" s="211">
        <v>11.7</v>
      </c>
      <c r="AW39" s="211">
        <v>11.3</v>
      </c>
      <c r="AX39" s="211">
        <v>11.5</v>
      </c>
      <c r="AY39" s="211">
        <v>11.1</v>
      </c>
      <c r="AZ39" s="211">
        <v>11.5</v>
      </c>
      <c r="BA39" s="211">
        <v>10</v>
      </c>
      <c r="BB39" s="211">
        <v>9.4</v>
      </c>
      <c r="BC39" s="211">
        <v>9.3000000000000007</v>
      </c>
      <c r="BD39" s="211">
        <v>9.4</v>
      </c>
      <c r="BE39" s="211">
        <v>0</v>
      </c>
      <c r="BF39" s="211">
        <v>0</v>
      </c>
      <c r="BG39" s="211">
        <v>0</v>
      </c>
      <c r="BH39" s="211">
        <v>0</v>
      </c>
      <c r="BI39" s="211">
        <v>0</v>
      </c>
      <c r="BJ39" s="211">
        <v>53.9</v>
      </c>
      <c r="BK39" s="211">
        <v>73.2</v>
      </c>
      <c r="BL39" s="211">
        <v>46.6</v>
      </c>
      <c r="BM39" s="211">
        <v>17.100000000000001</v>
      </c>
      <c r="BN39" s="211">
        <v>78.7</v>
      </c>
      <c r="BO39">
        <v>0</v>
      </c>
    </row>
    <row r="40" spans="1:67">
      <c r="A40" s="45" t="s">
        <v>67</v>
      </c>
      <c r="B40" s="45" t="s">
        <v>145</v>
      </c>
      <c r="C40" s="45" t="s">
        <v>69</v>
      </c>
      <c r="D40" s="45" t="s">
        <v>146</v>
      </c>
      <c r="E40" s="45" t="s">
        <v>146</v>
      </c>
      <c r="F40" s="135">
        <v>82</v>
      </c>
      <c r="G40" s="135">
        <v>36</v>
      </c>
      <c r="H40" s="135">
        <v>46</v>
      </c>
      <c r="I40" s="135">
        <v>0</v>
      </c>
      <c r="J40" s="135">
        <v>3</v>
      </c>
      <c r="K40" s="135">
        <v>23</v>
      </c>
      <c r="L40" s="135">
        <v>28</v>
      </c>
      <c r="M40" s="135">
        <v>4</v>
      </c>
      <c r="N40" s="135">
        <v>0</v>
      </c>
      <c r="O40" s="135">
        <v>0</v>
      </c>
      <c r="P40" s="135">
        <v>24</v>
      </c>
      <c r="Q40" s="135">
        <v>0</v>
      </c>
      <c r="R40" s="135">
        <v>0</v>
      </c>
      <c r="S40" s="135">
        <v>0</v>
      </c>
      <c r="T40" s="135">
        <v>0</v>
      </c>
      <c r="U40" s="135">
        <v>0</v>
      </c>
      <c r="V40" s="135">
        <v>0</v>
      </c>
      <c r="W40" s="135">
        <v>0</v>
      </c>
      <c r="X40" s="135">
        <v>0</v>
      </c>
      <c r="Y40" s="135">
        <v>0</v>
      </c>
      <c r="Z40" s="135">
        <v>0</v>
      </c>
      <c r="AA40" s="135">
        <v>11</v>
      </c>
      <c r="AB40" s="135">
        <v>23</v>
      </c>
      <c r="AC40" s="135">
        <v>21</v>
      </c>
      <c r="AD40" s="135">
        <v>27</v>
      </c>
      <c r="AE40" s="135">
        <v>0</v>
      </c>
      <c r="AF40" s="135">
        <v>8</v>
      </c>
      <c r="AG40" s="135">
        <v>10</v>
      </c>
      <c r="AH40" s="135">
        <v>48</v>
      </c>
      <c r="AI40" s="135">
        <v>23</v>
      </c>
      <c r="AJ40" s="135">
        <v>57</v>
      </c>
      <c r="AK40" s="211">
        <v>43.9</v>
      </c>
      <c r="AL40" s="211">
        <v>56.1</v>
      </c>
      <c r="AM40" s="211">
        <v>0</v>
      </c>
      <c r="AN40" s="211">
        <v>3.7</v>
      </c>
      <c r="AO40" s="211">
        <v>28</v>
      </c>
      <c r="AP40" s="211">
        <v>34.1</v>
      </c>
      <c r="AQ40" s="211">
        <v>4.9000000000000004</v>
      </c>
      <c r="AR40" s="211">
        <v>0</v>
      </c>
      <c r="AS40" s="211">
        <v>0</v>
      </c>
      <c r="AT40" s="211">
        <v>29.3</v>
      </c>
      <c r="AU40" s="211">
        <v>0</v>
      </c>
      <c r="AV40" s="211">
        <v>0</v>
      </c>
      <c r="AW40" s="211">
        <v>0</v>
      </c>
      <c r="AX40" s="211">
        <v>0</v>
      </c>
      <c r="AY40" s="211">
        <v>0</v>
      </c>
      <c r="AZ40" s="211">
        <v>0</v>
      </c>
      <c r="BA40" s="211">
        <v>0</v>
      </c>
      <c r="BB40" s="211">
        <v>0</v>
      </c>
      <c r="BC40" s="211">
        <v>0</v>
      </c>
      <c r="BD40" s="211">
        <v>0</v>
      </c>
      <c r="BE40" s="211">
        <v>13.4</v>
      </c>
      <c r="BF40" s="211">
        <v>28</v>
      </c>
      <c r="BG40" s="211">
        <v>25.6</v>
      </c>
      <c r="BH40" s="211">
        <v>32.9</v>
      </c>
      <c r="BI40" s="211">
        <v>0</v>
      </c>
      <c r="BJ40" s="211">
        <v>9.8000000000000007</v>
      </c>
      <c r="BK40" s="211">
        <v>12.2</v>
      </c>
      <c r="BL40" s="211">
        <v>58.5</v>
      </c>
      <c r="BM40" s="211">
        <v>28</v>
      </c>
      <c r="BN40" s="211">
        <v>69.5</v>
      </c>
      <c r="BO40">
        <v>0</v>
      </c>
    </row>
    <row r="41" spans="1:67">
      <c r="A41" s="45" t="s">
        <v>67</v>
      </c>
      <c r="B41" s="45" t="s">
        <v>147</v>
      </c>
      <c r="C41" s="45" t="s">
        <v>69</v>
      </c>
      <c r="D41" s="45" t="s">
        <v>148</v>
      </c>
      <c r="E41" s="45" t="s">
        <v>148</v>
      </c>
      <c r="F41" s="135">
        <v>594</v>
      </c>
      <c r="G41" s="135">
        <v>282</v>
      </c>
      <c r="H41" s="135">
        <v>312</v>
      </c>
      <c r="I41" s="135">
        <v>0</v>
      </c>
      <c r="J41" s="135">
        <v>402</v>
      </c>
      <c r="K41" s="135">
        <v>3</v>
      </c>
      <c r="L41" s="135">
        <v>178</v>
      </c>
      <c r="M41" s="135">
        <v>8</v>
      </c>
      <c r="N41" s="135">
        <v>1</v>
      </c>
      <c r="O41" s="135">
        <v>0</v>
      </c>
      <c r="P41" s="135">
        <v>2</v>
      </c>
      <c r="Q41" s="135">
        <v>0</v>
      </c>
      <c r="R41" s="135">
        <v>63</v>
      </c>
      <c r="S41" s="135">
        <v>62</v>
      </c>
      <c r="T41" s="135">
        <v>74</v>
      </c>
      <c r="U41" s="135">
        <v>73</v>
      </c>
      <c r="V41" s="135">
        <v>72</v>
      </c>
      <c r="W41" s="135">
        <v>62</v>
      </c>
      <c r="X41" s="135">
        <v>64</v>
      </c>
      <c r="Y41" s="135">
        <v>59</v>
      </c>
      <c r="Z41" s="135">
        <v>65</v>
      </c>
      <c r="AA41" s="135">
        <v>0</v>
      </c>
      <c r="AB41" s="135">
        <v>0</v>
      </c>
      <c r="AC41" s="135">
        <v>0</v>
      </c>
      <c r="AD41" s="135">
        <v>0</v>
      </c>
      <c r="AE41" s="135">
        <v>0</v>
      </c>
      <c r="AF41" s="135">
        <v>165</v>
      </c>
      <c r="AG41" s="135">
        <v>308</v>
      </c>
      <c r="AH41" s="135">
        <v>376</v>
      </c>
      <c r="AI41" s="135">
        <v>121</v>
      </c>
      <c r="AJ41" s="135">
        <v>496</v>
      </c>
      <c r="AK41" s="211">
        <v>47.5</v>
      </c>
      <c r="AL41" s="211">
        <v>52.5</v>
      </c>
      <c r="AM41" s="211">
        <v>0</v>
      </c>
      <c r="AN41" s="211">
        <v>67.7</v>
      </c>
      <c r="AO41" s="211">
        <v>0.5</v>
      </c>
      <c r="AP41" s="211">
        <v>30</v>
      </c>
      <c r="AQ41" s="211">
        <v>1.3</v>
      </c>
      <c r="AR41" s="211">
        <v>0.2</v>
      </c>
      <c r="AS41" s="211">
        <v>0</v>
      </c>
      <c r="AT41" s="211">
        <v>0.3</v>
      </c>
      <c r="AU41" s="211">
        <v>0</v>
      </c>
      <c r="AV41" s="211">
        <v>10.6</v>
      </c>
      <c r="AW41" s="211">
        <v>10.4</v>
      </c>
      <c r="AX41" s="211">
        <v>12.5</v>
      </c>
      <c r="AY41" s="211">
        <v>12.3</v>
      </c>
      <c r="AZ41" s="211">
        <v>12.1</v>
      </c>
      <c r="BA41" s="211">
        <v>10.4</v>
      </c>
      <c r="BB41" s="211">
        <v>10.8</v>
      </c>
      <c r="BC41" s="211">
        <v>9.9</v>
      </c>
      <c r="BD41" s="211">
        <v>10.9</v>
      </c>
      <c r="BE41" s="211">
        <v>0</v>
      </c>
      <c r="BF41" s="211">
        <v>0</v>
      </c>
      <c r="BG41" s="211">
        <v>0</v>
      </c>
      <c r="BH41" s="211">
        <v>0</v>
      </c>
      <c r="BI41" s="211">
        <v>0</v>
      </c>
      <c r="BJ41" s="211">
        <v>27.8</v>
      </c>
      <c r="BK41" s="211">
        <v>51.9</v>
      </c>
      <c r="BL41" s="211">
        <v>63.3</v>
      </c>
      <c r="BM41" s="211">
        <v>20.399999999999999</v>
      </c>
      <c r="BN41" s="211">
        <v>83.5</v>
      </c>
      <c r="BO41">
        <v>0</v>
      </c>
    </row>
    <row r="42" spans="1:67">
      <c r="A42" s="45" t="s">
        <v>67</v>
      </c>
      <c r="B42" s="45" t="s">
        <v>149</v>
      </c>
      <c r="C42" s="45" t="s">
        <v>69</v>
      </c>
      <c r="D42" s="45" t="s">
        <v>150</v>
      </c>
      <c r="E42" s="45" t="s">
        <v>150</v>
      </c>
      <c r="F42" s="135">
        <v>226</v>
      </c>
      <c r="G42" s="135">
        <v>101</v>
      </c>
      <c r="H42" s="135">
        <v>125</v>
      </c>
      <c r="I42" s="135">
        <v>0</v>
      </c>
      <c r="J42" s="135">
        <v>14</v>
      </c>
      <c r="K42" s="135">
        <v>6</v>
      </c>
      <c r="L42" s="135">
        <v>7</v>
      </c>
      <c r="M42" s="135">
        <v>5</v>
      </c>
      <c r="N42" s="135">
        <v>2</v>
      </c>
      <c r="O42" s="135">
        <v>0</v>
      </c>
      <c r="P42" s="135">
        <v>192</v>
      </c>
      <c r="Q42" s="135">
        <v>0</v>
      </c>
      <c r="R42" s="135">
        <v>0</v>
      </c>
      <c r="S42" s="135">
        <v>0</v>
      </c>
      <c r="T42" s="135">
        <v>0</v>
      </c>
      <c r="U42" s="135">
        <v>0</v>
      </c>
      <c r="V42" s="135">
        <v>45</v>
      </c>
      <c r="W42" s="135">
        <v>51</v>
      </c>
      <c r="X42" s="135">
        <v>52</v>
      </c>
      <c r="Y42" s="135">
        <v>37</v>
      </c>
      <c r="Z42" s="135">
        <v>41</v>
      </c>
      <c r="AA42" s="135">
        <v>0</v>
      </c>
      <c r="AB42" s="135">
        <v>0</v>
      </c>
      <c r="AC42" s="135">
        <v>0</v>
      </c>
      <c r="AD42" s="135">
        <v>0</v>
      </c>
      <c r="AE42" s="135">
        <v>0</v>
      </c>
      <c r="AF42" s="135">
        <v>3</v>
      </c>
      <c r="AG42" s="135">
        <v>3</v>
      </c>
      <c r="AH42" s="135">
        <v>27</v>
      </c>
      <c r="AI42" s="135">
        <v>57</v>
      </c>
      <c r="AJ42" s="135">
        <v>80</v>
      </c>
      <c r="AK42" s="211">
        <v>44.7</v>
      </c>
      <c r="AL42" s="211">
        <v>55.3</v>
      </c>
      <c r="AM42" s="211">
        <v>0</v>
      </c>
      <c r="AN42" s="211">
        <v>6.2</v>
      </c>
      <c r="AO42" s="211">
        <v>2.7</v>
      </c>
      <c r="AP42" s="211">
        <v>3.1</v>
      </c>
      <c r="AQ42" s="211">
        <v>2.2000000000000002</v>
      </c>
      <c r="AR42" s="211">
        <v>0.9</v>
      </c>
      <c r="AS42" s="211">
        <v>0</v>
      </c>
      <c r="AT42" s="211">
        <v>85</v>
      </c>
      <c r="AU42" s="211">
        <v>0</v>
      </c>
      <c r="AV42" s="211">
        <v>0</v>
      </c>
      <c r="AW42" s="211">
        <v>0</v>
      </c>
      <c r="AX42" s="211">
        <v>0</v>
      </c>
      <c r="AY42" s="211">
        <v>0</v>
      </c>
      <c r="AZ42" s="211">
        <v>19.899999999999999</v>
      </c>
      <c r="BA42" s="211">
        <v>22.6</v>
      </c>
      <c r="BB42" s="211">
        <v>23</v>
      </c>
      <c r="BC42" s="211">
        <v>16.399999999999999</v>
      </c>
      <c r="BD42" s="211">
        <v>18.100000000000001</v>
      </c>
      <c r="BE42" s="211">
        <v>0</v>
      </c>
      <c r="BF42" s="211">
        <v>0</v>
      </c>
      <c r="BG42" s="211">
        <v>0</v>
      </c>
      <c r="BH42" s="211">
        <v>0</v>
      </c>
      <c r="BI42" s="211">
        <v>0</v>
      </c>
      <c r="BJ42" s="211">
        <v>1.3</v>
      </c>
      <c r="BK42" s="211">
        <v>1.3</v>
      </c>
      <c r="BL42" s="211">
        <v>11.9</v>
      </c>
      <c r="BM42" s="211">
        <v>25.2</v>
      </c>
      <c r="BN42" s="211">
        <v>35.4</v>
      </c>
      <c r="BO42">
        <v>0</v>
      </c>
    </row>
    <row r="43" spans="1:67">
      <c r="A43" s="45" t="s">
        <v>67</v>
      </c>
      <c r="B43" s="45" t="s">
        <v>151</v>
      </c>
      <c r="C43" s="45" t="s">
        <v>69</v>
      </c>
      <c r="D43" s="45" t="s">
        <v>152</v>
      </c>
      <c r="E43" s="45" t="s">
        <v>152</v>
      </c>
      <c r="F43" s="135">
        <v>182</v>
      </c>
      <c r="G43" s="135">
        <v>100</v>
      </c>
      <c r="H43" s="135">
        <v>82</v>
      </c>
      <c r="I43" s="135">
        <v>0</v>
      </c>
      <c r="J43" s="135">
        <v>5</v>
      </c>
      <c r="K43" s="135">
        <v>1</v>
      </c>
      <c r="L43" s="135">
        <v>22</v>
      </c>
      <c r="M43" s="135">
        <v>16</v>
      </c>
      <c r="N43" s="135">
        <v>4</v>
      </c>
      <c r="O43" s="135">
        <v>0</v>
      </c>
      <c r="P43" s="135">
        <v>134</v>
      </c>
      <c r="Q43" s="135">
        <v>0</v>
      </c>
      <c r="R43" s="135">
        <v>15</v>
      </c>
      <c r="S43" s="135">
        <v>14</v>
      </c>
      <c r="T43" s="135">
        <v>12</v>
      </c>
      <c r="U43" s="135">
        <v>19</v>
      </c>
      <c r="V43" s="135">
        <v>14</v>
      </c>
      <c r="W43" s="135">
        <v>17</v>
      </c>
      <c r="X43" s="135">
        <v>21</v>
      </c>
      <c r="Y43" s="135">
        <v>20</v>
      </c>
      <c r="Z43" s="135">
        <v>19</v>
      </c>
      <c r="AA43" s="135">
        <v>10</v>
      </c>
      <c r="AB43" s="135">
        <v>6</v>
      </c>
      <c r="AC43" s="135">
        <v>5</v>
      </c>
      <c r="AD43" s="135">
        <v>10</v>
      </c>
      <c r="AE43" s="135">
        <v>0</v>
      </c>
      <c r="AF43" s="135">
        <v>8</v>
      </c>
      <c r="AG43" s="135">
        <v>9</v>
      </c>
      <c r="AH43" s="135">
        <v>53</v>
      </c>
      <c r="AI43" s="135">
        <v>42</v>
      </c>
      <c r="AJ43" s="135">
        <v>94</v>
      </c>
      <c r="AK43" s="211">
        <v>54.9</v>
      </c>
      <c r="AL43" s="211">
        <v>45.1</v>
      </c>
      <c r="AM43" s="211">
        <v>0</v>
      </c>
      <c r="AN43" s="211">
        <v>2.7</v>
      </c>
      <c r="AO43" s="211">
        <v>0.5</v>
      </c>
      <c r="AP43" s="211">
        <v>12.1</v>
      </c>
      <c r="AQ43" s="211">
        <v>8.8000000000000007</v>
      </c>
      <c r="AR43" s="211">
        <v>2.2000000000000002</v>
      </c>
      <c r="AS43" s="211">
        <v>0</v>
      </c>
      <c r="AT43" s="211">
        <v>73.599999999999994</v>
      </c>
      <c r="AU43" s="211">
        <v>0</v>
      </c>
      <c r="AV43" s="211">
        <v>8.1999999999999993</v>
      </c>
      <c r="AW43" s="211">
        <v>7.7</v>
      </c>
      <c r="AX43" s="211">
        <v>6.6</v>
      </c>
      <c r="AY43" s="211">
        <v>10.4</v>
      </c>
      <c r="AZ43" s="211">
        <v>7.7</v>
      </c>
      <c r="BA43" s="211">
        <v>9.3000000000000007</v>
      </c>
      <c r="BB43" s="211">
        <v>11.5</v>
      </c>
      <c r="BC43" s="211">
        <v>11</v>
      </c>
      <c r="BD43" s="211">
        <v>10.4</v>
      </c>
      <c r="BE43" s="211">
        <v>5.5</v>
      </c>
      <c r="BF43" s="211">
        <v>3.3</v>
      </c>
      <c r="BG43" s="211">
        <v>2.7</v>
      </c>
      <c r="BH43" s="211">
        <v>5.5</v>
      </c>
      <c r="BI43" s="211">
        <v>0</v>
      </c>
      <c r="BJ43" s="211">
        <v>4.4000000000000004</v>
      </c>
      <c r="BK43" s="211">
        <v>4.9000000000000004</v>
      </c>
      <c r="BL43" s="211">
        <v>29.1</v>
      </c>
      <c r="BM43" s="211">
        <v>23.1</v>
      </c>
      <c r="BN43" s="211">
        <v>51.6</v>
      </c>
      <c r="BO43">
        <v>0</v>
      </c>
    </row>
    <row r="44" spans="1:67">
      <c r="A44" s="45" t="s">
        <v>67</v>
      </c>
      <c r="B44" s="45" t="s">
        <v>153</v>
      </c>
      <c r="C44" s="45" t="s">
        <v>69</v>
      </c>
      <c r="D44" s="45" t="s">
        <v>154</v>
      </c>
      <c r="E44" s="45" t="s">
        <v>154</v>
      </c>
      <c r="F44" s="135">
        <v>1218</v>
      </c>
      <c r="G44" s="135">
        <v>643</v>
      </c>
      <c r="H44" s="135">
        <v>575</v>
      </c>
      <c r="I44" s="135">
        <v>0</v>
      </c>
      <c r="J44" s="135">
        <v>564</v>
      </c>
      <c r="K44" s="135">
        <v>7</v>
      </c>
      <c r="L44" s="135">
        <v>589</v>
      </c>
      <c r="M44" s="135">
        <v>26</v>
      </c>
      <c r="N44" s="135">
        <v>6</v>
      </c>
      <c r="O44" s="135">
        <v>2</v>
      </c>
      <c r="P44" s="135">
        <v>24</v>
      </c>
      <c r="Q44" s="135">
        <v>52</v>
      </c>
      <c r="R44" s="135">
        <v>90</v>
      </c>
      <c r="S44" s="135">
        <v>97</v>
      </c>
      <c r="T44" s="135">
        <v>94</v>
      </c>
      <c r="U44" s="135">
        <v>95</v>
      </c>
      <c r="V44" s="135">
        <v>97</v>
      </c>
      <c r="W44" s="135">
        <v>94</v>
      </c>
      <c r="X44" s="135">
        <v>96</v>
      </c>
      <c r="Y44" s="135">
        <v>92</v>
      </c>
      <c r="Z44" s="135">
        <v>95</v>
      </c>
      <c r="AA44" s="135">
        <v>95</v>
      </c>
      <c r="AB44" s="135">
        <v>79</v>
      </c>
      <c r="AC44" s="135">
        <v>73</v>
      </c>
      <c r="AD44" s="135">
        <v>69</v>
      </c>
      <c r="AE44" s="135">
        <v>0</v>
      </c>
      <c r="AF44" s="135">
        <v>326</v>
      </c>
      <c r="AG44" s="135">
        <v>751</v>
      </c>
      <c r="AH44" s="135">
        <v>715</v>
      </c>
      <c r="AI44" s="135">
        <v>277</v>
      </c>
      <c r="AJ44" s="135">
        <v>995</v>
      </c>
      <c r="AK44" s="211">
        <v>52.8</v>
      </c>
      <c r="AL44" s="211">
        <v>47.2</v>
      </c>
      <c r="AM44" s="211">
        <v>0</v>
      </c>
      <c r="AN44" s="211">
        <v>46.3</v>
      </c>
      <c r="AO44" s="211">
        <v>0.6</v>
      </c>
      <c r="AP44" s="211">
        <v>48.4</v>
      </c>
      <c r="AQ44" s="211">
        <v>2.1</v>
      </c>
      <c r="AR44" s="211">
        <v>0.5</v>
      </c>
      <c r="AS44" s="211">
        <v>0.2</v>
      </c>
      <c r="AT44" s="211">
        <v>2</v>
      </c>
      <c r="AU44" s="211">
        <v>4.3</v>
      </c>
      <c r="AV44" s="211">
        <v>7.4</v>
      </c>
      <c r="AW44" s="211">
        <v>8</v>
      </c>
      <c r="AX44" s="211">
        <v>7.7</v>
      </c>
      <c r="AY44" s="211">
        <v>7.8</v>
      </c>
      <c r="AZ44" s="211">
        <v>8</v>
      </c>
      <c r="BA44" s="211">
        <v>7.7</v>
      </c>
      <c r="BB44" s="211">
        <v>7.9</v>
      </c>
      <c r="BC44" s="211">
        <v>7.6</v>
      </c>
      <c r="BD44" s="211">
        <v>7.8</v>
      </c>
      <c r="BE44" s="211">
        <v>7.8</v>
      </c>
      <c r="BF44" s="211">
        <v>6.5</v>
      </c>
      <c r="BG44" s="211">
        <v>6</v>
      </c>
      <c r="BH44" s="211">
        <v>5.7</v>
      </c>
      <c r="BI44" s="211">
        <v>0</v>
      </c>
      <c r="BJ44" s="211">
        <v>26.8</v>
      </c>
      <c r="BK44" s="211">
        <v>61.7</v>
      </c>
      <c r="BL44" s="211">
        <v>58.7</v>
      </c>
      <c r="BM44" s="211">
        <v>22.7</v>
      </c>
      <c r="BN44" s="211">
        <v>81.7</v>
      </c>
      <c r="BO44">
        <v>0</v>
      </c>
    </row>
    <row r="45" spans="1:67">
      <c r="A45" s="45" t="s">
        <v>67</v>
      </c>
      <c r="B45" s="45" t="s">
        <v>155</v>
      </c>
      <c r="C45" s="45" t="s">
        <v>69</v>
      </c>
      <c r="D45" s="45" t="s">
        <v>156</v>
      </c>
      <c r="E45" s="45" t="s">
        <v>156</v>
      </c>
      <c r="F45" s="135">
        <v>1575</v>
      </c>
      <c r="G45" s="135">
        <v>797</v>
      </c>
      <c r="H45" s="135">
        <v>778</v>
      </c>
      <c r="I45" s="135">
        <v>0</v>
      </c>
      <c r="J45" s="135">
        <v>280</v>
      </c>
      <c r="K45" s="135">
        <v>332</v>
      </c>
      <c r="L45" s="135">
        <v>147</v>
      </c>
      <c r="M45" s="135">
        <v>67</v>
      </c>
      <c r="N45" s="135">
        <v>4</v>
      </c>
      <c r="O45" s="135">
        <v>0</v>
      </c>
      <c r="P45" s="135">
        <v>745</v>
      </c>
      <c r="Q45" s="135">
        <v>0</v>
      </c>
      <c r="R45" s="135">
        <v>152</v>
      </c>
      <c r="S45" s="135">
        <v>155</v>
      </c>
      <c r="T45" s="135">
        <v>128</v>
      </c>
      <c r="U45" s="135">
        <v>126</v>
      </c>
      <c r="V45" s="135">
        <v>128</v>
      </c>
      <c r="W45" s="135">
        <v>147</v>
      </c>
      <c r="X45" s="135">
        <v>147</v>
      </c>
      <c r="Y45" s="135">
        <v>132</v>
      </c>
      <c r="Z45" s="135">
        <v>114</v>
      </c>
      <c r="AA45" s="135">
        <v>79</v>
      </c>
      <c r="AB45" s="135">
        <v>88</v>
      </c>
      <c r="AC45" s="135">
        <v>90</v>
      </c>
      <c r="AD45" s="135">
        <v>89</v>
      </c>
      <c r="AE45" s="135">
        <v>0</v>
      </c>
      <c r="AF45" s="135">
        <v>37</v>
      </c>
      <c r="AG45" s="135">
        <v>644</v>
      </c>
      <c r="AH45" s="135">
        <v>301</v>
      </c>
      <c r="AI45" s="135">
        <v>195</v>
      </c>
      <c r="AJ45" s="135">
        <v>506</v>
      </c>
      <c r="AK45" s="211">
        <v>50.6</v>
      </c>
      <c r="AL45" s="211">
        <v>49.4</v>
      </c>
      <c r="AM45" s="211">
        <v>0</v>
      </c>
      <c r="AN45" s="211">
        <v>17.8</v>
      </c>
      <c r="AO45" s="211">
        <v>21.1</v>
      </c>
      <c r="AP45" s="211">
        <v>9.3000000000000007</v>
      </c>
      <c r="AQ45" s="211">
        <v>4.3</v>
      </c>
      <c r="AR45" s="211">
        <v>0.3</v>
      </c>
      <c r="AS45" s="211">
        <v>0</v>
      </c>
      <c r="AT45" s="211">
        <v>47.3</v>
      </c>
      <c r="AU45" s="211">
        <v>0</v>
      </c>
      <c r="AV45" s="211">
        <v>9.6999999999999993</v>
      </c>
      <c r="AW45" s="211">
        <v>9.8000000000000007</v>
      </c>
      <c r="AX45" s="211">
        <v>8.1</v>
      </c>
      <c r="AY45" s="211">
        <v>8</v>
      </c>
      <c r="AZ45" s="211">
        <v>8.1</v>
      </c>
      <c r="BA45" s="211">
        <v>9.3000000000000007</v>
      </c>
      <c r="BB45" s="211">
        <v>9.3000000000000007</v>
      </c>
      <c r="BC45" s="211">
        <v>8.4</v>
      </c>
      <c r="BD45" s="211">
        <v>7.2</v>
      </c>
      <c r="BE45" s="211">
        <v>5</v>
      </c>
      <c r="BF45" s="211">
        <v>5.6</v>
      </c>
      <c r="BG45" s="211">
        <v>5.7</v>
      </c>
      <c r="BH45" s="211">
        <v>5.7</v>
      </c>
      <c r="BI45" s="211">
        <v>0</v>
      </c>
      <c r="BJ45" s="211">
        <v>2.2999999999999998</v>
      </c>
      <c r="BK45" s="211">
        <v>40.9</v>
      </c>
      <c r="BL45" s="211">
        <v>19.100000000000001</v>
      </c>
      <c r="BM45" s="211">
        <v>12.4</v>
      </c>
      <c r="BN45" s="211">
        <v>32.1</v>
      </c>
      <c r="BO45">
        <v>0</v>
      </c>
    </row>
    <row r="46" spans="1:67">
      <c r="A46" s="45" t="s">
        <v>67</v>
      </c>
      <c r="B46" s="45" t="s">
        <v>157</v>
      </c>
      <c r="C46" s="45" t="s">
        <v>69</v>
      </c>
      <c r="D46" s="45" t="s">
        <v>158</v>
      </c>
      <c r="E46" s="45" t="s">
        <v>158</v>
      </c>
      <c r="F46" s="135">
        <v>369</v>
      </c>
      <c r="G46" s="135">
        <v>170</v>
      </c>
      <c r="H46" s="135">
        <v>197</v>
      </c>
      <c r="I46" s="135">
        <v>2</v>
      </c>
      <c r="J46" s="135">
        <v>22</v>
      </c>
      <c r="K46" s="135">
        <v>4</v>
      </c>
      <c r="L46" s="135">
        <v>87</v>
      </c>
      <c r="M46" s="135">
        <v>8</v>
      </c>
      <c r="N46" s="135">
        <v>1</v>
      </c>
      <c r="O46" s="135">
        <v>0</v>
      </c>
      <c r="P46" s="135">
        <v>247</v>
      </c>
      <c r="Q46" s="135">
        <v>0</v>
      </c>
      <c r="R46" s="135">
        <v>0</v>
      </c>
      <c r="S46" s="135">
        <v>0</v>
      </c>
      <c r="T46" s="135">
        <v>0</v>
      </c>
      <c r="U46" s="135">
        <v>0</v>
      </c>
      <c r="V46" s="135">
        <v>0</v>
      </c>
      <c r="W46" s="135">
        <v>0</v>
      </c>
      <c r="X46" s="135">
        <v>0</v>
      </c>
      <c r="Y46" s="135">
        <v>74</v>
      </c>
      <c r="Z46" s="135">
        <v>74</v>
      </c>
      <c r="AA46" s="135">
        <v>68</v>
      </c>
      <c r="AB46" s="135">
        <v>65</v>
      </c>
      <c r="AC46" s="135">
        <v>51</v>
      </c>
      <c r="AD46" s="135">
        <v>37</v>
      </c>
      <c r="AE46" s="135">
        <v>0</v>
      </c>
      <c r="AF46" s="135">
        <v>5</v>
      </c>
      <c r="AG46" s="135">
        <v>8</v>
      </c>
      <c r="AH46" s="135">
        <v>129</v>
      </c>
      <c r="AI46" s="135">
        <v>91</v>
      </c>
      <c r="AJ46" s="135">
        <v>186</v>
      </c>
      <c r="AK46" s="211">
        <v>46.1</v>
      </c>
      <c r="AL46" s="211">
        <v>53.4</v>
      </c>
      <c r="AM46" s="211">
        <v>0.5</v>
      </c>
      <c r="AN46" s="211">
        <v>6</v>
      </c>
      <c r="AO46" s="211">
        <v>1.1000000000000001</v>
      </c>
      <c r="AP46" s="211">
        <v>23.6</v>
      </c>
      <c r="AQ46" s="211">
        <v>2.2000000000000002</v>
      </c>
      <c r="AR46" s="211">
        <v>0.3</v>
      </c>
      <c r="AS46" s="211">
        <v>0</v>
      </c>
      <c r="AT46" s="211">
        <v>66.900000000000006</v>
      </c>
      <c r="AU46" s="211">
        <v>0</v>
      </c>
      <c r="AV46" s="211">
        <v>0</v>
      </c>
      <c r="AW46" s="211">
        <v>0</v>
      </c>
      <c r="AX46" s="211">
        <v>0</v>
      </c>
      <c r="AY46" s="211">
        <v>0</v>
      </c>
      <c r="AZ46" s="211">
        <v>0</v>
      </c>
      <c r="BA46" s="211">
        <v>0</v>
      </c>
      <c r="BB46" s="211">
        <v>0</v>
      </c>
      <c r="BC46" s="211">
        <v>20.100000000000001</v>
      </c>
      <c r="BD46" s="211">
        <v>20.100000000000001</v>
      </c>
      <c r="BE46" s="211">
        <v>18.399999999999999</v>
      </c>
      <c r="BF46" s="211">
        <v>17.600000000000001</v>
      </c>
      <c r="BG46" s="211">
        <v>13.8</v>
      </c>
      <c r="BH46" s="211">
        <v>10</v>
      </c>
      <c r="BI46" s="211">
        <v>0</v>
      </c>
      <c r="BJ46" s="211">
        <v>1.4</v>
      </c>
      <c r="BK46" s="211">
        <v>2.2000000000000002</v>
      </c>
      <c r="BL46" s="211">
        <v>35</v>
      </c>
      <c r="BM46" s="211">
        <v>24.7</v>
      </c>
      <c r="BN46" s="211">
        <v>50.4</v>
      </c>
      <c r="BO46">
        <v>0</v>
      </c>
    </row>
    <row r="47" spans="1:67">
      <c r="A47" s="45" t="s">
        <v>67</v>
      </c>
      <c r="B47" s="45" t="s">
        <v>159</v>
      </c>
      <c r="C47" s="45" t="s">
        <v>69</v>
      </c>
      <c r="D47" s="45" t="s">
        <v>160</v>
      </c>
      <c r="E47" s="45" t="s">
        <v>160</v>
      </c>
      <c r="F47" s="135">
        <v>397</v>
      </c>
      <c r="G47" s="135">
        <v>208</v>
      </c>
      <c r="H47" s="135">
        <v>185</v>
      </c>
      <c r="I47" s="135">
        <v>4</v>
      </c>
      <c r="J47" s="135">
        <v>4</v>
      </c>
      <c r="K47" s="135">
        <v>7</v>
      </c>
      <c r="L47" s="135">
        <v>9</v>
      </c>
      <c r="M47" s="135">
        <v>20</v>
      </c>
      <c r="N47" s="135">
        <v>0</v>
      </c>
      <c r="O47" s="135">
        <v>0</v>
      </c>
      <c r="P47" s="135">
        <v>357</v>
      </c>
      <c r="Q47" s="135">
        <v>0</v>
      </c>
      <c r="R47" s="135">
        <v>0</v>
      </c>
      <c r="S47" s="135">
        <v>0</v>
      </c>
      <c r="T47" s="135">
        <v>0</v>
      </c>
      <c r="U47" s="135">
        <v>0</v>
      </c>
      <c r="V47" s="135">
        <v>0</v>
      </c>
      <c r="W47" s="135">
        <v>0</v>
      </c>
      <c r="X47" s="135">
        <v>0</v>
      </c>
      <c r="Y47" s="135">
        <v>70</v>
      </c>
      <c r="Z47" s="135">
        <v>76</v>
      </c>
      <c r="AA47" s="135">
        <v>71</v>
      </c>
      <c r="AB47" s="135">
        <v>65</v>
      </c>
      <c r="AC47" s="135">
        <v>57</v>
      </c>
      <c r="AD47" s="135">
        <v>58</v>
      </c>
      <c r="AE47" s="135">
        <v>0</v>
      </c>
      <c r="AF47" s="135">
        <v>0</v>
      </c>
      <c r="AG47" s="135">
        <v>8</v>
      </c>
      <c r="AH47" s="135">
        <v>28</v>
      </c>
      <c r="AI47" s="135">
        <v>55</v>
      </c>
      <c r="AJ47" s="135">
        <v>79</v>
      </c>
      <c r="AK47" s="211">
        <v>52.4</v>
      </c>
      <c r="AL47" s="211">
        <v>46.6</v>
      </c>
      <c r="AM47" s="211">
        <v>1</v>
      </c>
      <c r="AN47" s="211">
        <v>1</v>
      </c>
      <c r="AO47" s="211">
        <v>1.8</v>
      </c>
      <c r="AP47" s="211">
        <v>2.2999999999999998</v>
      </c>
      <c r="AQ47" s="211">
        <v>5</v>
      </c>
      <c r="AR47" s="211">
        <v>0</v>
      </c>
      <c r="AS47" s="211">
        <v>0</v>
      </c>
      <c r="AT47" s="211">
        <v>89.9</v>
      </c>
      <c r="AU47" s="211">
        <v>0</v>
      </c>
      <c r="AV47" s="211">
        <v>0</v>
      </c>
      <c r="AW47" s="211">
        <v>0</v>
      </c>
      <c r="AX47" s="211">
        <v>0</v>
      </c>
      <c r="AY47" s="211">
        <v>0</v>
      </c>
      <c r="AZ47" s="211">
        <v>0</v>
      </c>
      <c r="BA47" s="211">
        <v>0</v>
      </c>
      <c r="BB47" s="211">
        <v>0</v>
      </c>
      <c r="BC47" s="211">
        <v>17.600000000000001</v>
      </c>
      <c r="BD47" s="211">
        <v>19.100000000000001</v>
      </c>
      <c r="BE47" s="211">
        <v>17.899999999999999</v>
      </c>
      <c r="BF47" s="211">
        <v>16.399999999999999</v>
      </c>
      <c r="BG47" s="211">
        <v>14.4</v>
      </c>
      <c r="BH47" s="211">
        <v>14.6</v>
      </c>
      <c r="BI47" s="211">
        <v>0</v>
      </c>
      <c r="BJ47" s="211">
        <v>0</v>
      </c>
      <c r="BK47" s="211">
        <v>2</v>
      </c>
      <c r="BL47" s="211">
        <v>7.1</v>
      </c>
      <c r="BM47" s="211">
        <v>13.9</v>
      </c>
      <c r="BN47" s="211">
        <v>19.899999999999999</v>
      </c>
      <c r="BO47">
        <v>0</v>
      </c>
    </row>
    <row r="48" spans="1:67">
      <c r="A48" s="45" t="s">
        <v>67</v>
      </c>
      <c r="B48" s="45" t="s">
        <v>161</v>
      </c>
      <c r="C48" s="45" t="s">
        <v>69</v>
      </c>
      <c r="D48" s="45" t="s">
        <v>162</v>
      </c>
      <c r="E48" s="45" t="s">
        <v>162</v>
      </c>
      <c r="F48" s="135">
        <v>400</v>
      </c>
      <c r="G48" s="135">
        <v>277</v>
      </c>
      <c r="H48" s="135">
        <v>123</v>
      </c>
      <c r="I48" s="135">
        <v>0</v>
      </c>
      <c r="J48" s="135">
        <v>33</v>
      </c>
      <c r="K48" s="135">
        <v>7</v>
      </c>
      <c r="L48" s="135">
        <v>63</v>
      </c>
      <c r="M48" s="135">
        <v>31</v>
      </c>
      <c r="N48" s="135">
        <v>1</v>
      </c>
      <c r="O48" s="135">
        <v>0</v>
      </c>
      <c r="P48" s="135">
        <v>265</v>
      </c>
      <c r="Q48" s="135">
        <v>0</v>
      </c>
      <c r="R48" s="135">
        <v>0</v>
      </c>
      <c r="S48" s="135">
        <v>0</v>
      </c>
      <c r="T48" s="135">
        <v>0</v>
      </c>
      <c r="U48" s="135">
        <v>0</v>
      </c>
      <c r="V48" s="135">
        <v>0</v>
      </c>
      <c r="W48" s="135">
        <v>0</v>
      </c>
      <c r="X48" s="135">
        <v>0</v>
      </c>
      <c r="Y48" s="135">
        <v>69</v>
      </c>
      <c r="Z48" s="135">
        <v>70</v>
      </c>
      <c r="AA48" s="135">
        <v>68</v>
      </c>
      <c r="AB48" s="135">
        <v>63</v>
      </c>
      <c r="AC48" s="135">
        <v>66</v>
      </c>
      <c r="AD48" s="135">
        <v>64</v>
      </c>
      <c r="AE48" s="135">
        <v>0</v>
      </c>
      <c r="AF48" s="135">
        <v>2</v>
      </c>
      <c r="AG48" s="135">
        <v>3</v>
      </c>
      <c r="AH48" s="135">
        <v>98</v>
      </c>
      <c r="AI48" s="135">
        <v>82</v>
      </c>
      <c r="AJ48" s="135">
        <v>160</v>
      </c>
      <c r="AK48" s="211">
        <v>69.3</v>
      </c>
      <c r="AL48" s="211">
        <v>30.8</v>
      </c>
      <c r="AM48" s="211">
        <v>0</v>
      </c>
      <c r="AN48" s="211">
        <v>8.3000000000000007</v>
      </c>
      <c r="AO48" s="211">
        <v>1.8</v>
      </c>
      <c r="AP48" s="211">
        <v>15.8</v>
      </c>
      <c r="AQ48" s="211">
        <v>7.8</v>
      </c>
      <c r="AR48" s="211">
        <v>0.3</v>
      </c>
      <c r="AS48" s="211">
        <v>0</v>
      </c>
      <c r="AT48" s="211">
        <v>66.3</v>
      </c>
      <c r="AU48" s="211">
        <v>0</v>
      </c>
      <c r="AV48" s="211">
        <v>0</v>
      </c>
      <c r="AW48" s="211">
        <v>0</v>
      </c>
      <c r="AX48" s="211">
        <v>0</v>
      </c>
      <c r="AY48" s="211">
        <v>0</v>
      </c>
      <c r="AZ48" s="211">
        <v>0</v>
      </c>
      <c r="BA48" s="211">
        <v>0</v>
      </c>
      <c r="BB48" s="211">
        <v>0</v>
      </c>
      <c r="BC48" s="211">
        <v>17.3</v>
      </c>
      <c r="BD48" s="211">
        <v>17.5</v>
      </c>
      <c r="BE48" s="211">
        <v>17</v>
      </c>
      <c r="BF48" s="211">
        <v>15.8</v>
      </c>
      <c r="BG48" s="211">
        <v>16.5</v>
      </c>
      <c r="BH48" s="211">
        <v>16</v>
      </c>
      <c r="BI48" s="211">
        <v>0</v>
      </c>
      <c r="BJ48" s="211">
        <v>0.5</v>
      </c>
      <c r="BK48" s="211">
        <v>0.8</v>
      </c>
      <c r="BL48" s="211">
        <v>24.5</v>
      </c>
      <c r="BM48" s="211">
        <v>20.5</v>
      </c>
      <c r="BN48" s="211">
        <v>40</v>
      </c>
      <c r="BO48">
        <v>0</v>
      </c>
    </row>
    <row r="49" spans="1:67">
      <c r="A49" s="45" t="s">
        <v>67</v>
      </c>
      <c r="B49" s="45" t="s">
        <v>163</v>
      </c>
      <c r="C49" s="45" t="s">
        <v>69</v>
      </c>
      <c r="D49" s="45" t="s">
        <v>164</v>
      </c>
      <c r="E49" s="45" t="s">
        <v>164</v>
      </c>
      <c r="F49" s="135">
        <v>517</v>
      </c>
      <c r="G49" s="135">
        <v>246</v>
      </c>
      <c r="H49" s="135">
        <v>271</v>
      </c>
      <c r="I49" s="135">
        <v>0</v>
      </c>
      <c r="J49" s="135">
        <v>228</v>
      </c>
      <c r="K49" s="135">
        <v>31</v>
      </c>
      <c r="L49" s="135">
        <v>231</v>
      </c>
      <c r="M49" s="135">
        <v>13</v>
      </c>
      <c r="N49" s="135">
        <v>0</v>
      </c>
      <c r="O49" s="135">
        <v>1</v>
      </c>
      <c r="P49" s="135">
        <v>13</v>
      </c>
      <c r="Q49" s="135">
        <v>0</v>
      </c>
      <c r="R49" s="135">
        <v>0</v>
      </c>
      <c r="S49" s="135">
        <v>0</v>
      </c>
      <c r="T49" s="135">
        <v>0</v>
      </c>
      <c r="U49" s="135">
        <v>0</v>
      </c>
      <c r="V49" s="135">
        <v>0</v>
      </c>
      <c r="W49" s="135">
        <v>0</v>
      </c>
      <c r="X49" s="135">
        <v>182</v>
      </c>
      <c r="Y49" s="135">
        <v>169</v>
      </c>
      <c r="Z49" s="135">
        <v>166</v>
      </c>
      <c r="AA49" s="135">
        <v>0</v>
      </c>
      <c r="AB49" s="135">
        <v>0</v>
      </c>
      <c r="AC49" s="135">
        <v>0</v>
      </c>
      <c r="AD49" s="135">
        <v>0</v>
      </c>
      <c r="AE49" s="135">
        <v>0</v>
      </c>
      <c r="AF49" s="135">
        <v>152</v>
      </c>
      <c r="AG49" s="135">
        <v>274</v>
      </c>
      <c r="AH49" s="135">
        <v>348</v>
      </c>
      <c r="AI49" s="135">
        <v>101</v>
      </c>
      <c r="AJ49" s="135">
        <v>428</v>
      </c>
      <c r="AK49" s="211">
        <v>47.6</v>
      </c>
      <c r="AL49" s="211">
        <v>52.4</v>
      </c>
      <c r="AM49" s="211">
        <v>0</v>
      </c>
      <c r="AN49" s="211">
        <v>44.1</v>
      </c>
      <c r="AO49" s="211">
        <v>6</v>
      </c>
      <c r="AP49" s="211">
        <v>44.7</v>
      </c>
      <c r="AQ49" s="211">
        <v>2.5</v>
      </c>
      <c r="AR49" s="211">
        <v>0</v>
      </c>
      <c r="AS49" s="211">
        <v>0.2</v>
      </c>
      <c r="AT49" s="211">
        <v>2.5</v>
      </c>
      <c r="AU49" s="211">
        <v>0</v>
      </c>
      <c r="AV49" s="211">
        <v>0</v>
      </c>
      <c r="AW49" s="211">
        <v>0</v>
      </c>
      <c r="AX49" s="211">
        <v>0</v>
      </c>
      <c r="AY49" s="211">
        <v>0</v>
      </c>
      <c r="AZ49" s="211">
        <v>0</v>
      </c>
      <c r="BA49" s="211">
        <v>0</v>
      </c>
      <c r="BB49" s="211">
        <v>35.200000000000003</v>
      </c>
      <c r="BC49" s="211">
        <v>32.700000000000003</v>
      </c>
      <c r="BD49" s="211">
        <v>32.1</v>
      </c>
      <c r="BE49" s="211">
        <v>0</v>
      </c>
      <c r="BF49" s="211">
        <v>0</v>
      </c>
      <c r="BG49" s="211">
        <v>0</v>
      </c>
      <c r="BH49" s="211">
        <v>0</v>
      </c>
      <c r="BI49" s="211">
        <v>0</v>
      </c>
      <c r="BJ49" s="211">
        <v>29.4</v>
      </c>
      <c r="BK49" s="211">
        <v>53</v>
      </c>
      <c r="BL49" s="211">
        <v>67.3</v>
      </c>
      <c r="BM49" s="211">
        <v>19.5</v>
      </c>
      <c r="BN49" s="211">
        <v>82.8</v>
      </c>
      <c r="BO49">
        <v>0</v>
      </c>
    </row>
    <row r="50" spans="1:67">
      <c r="A50" s="45" t="s">
        <v>67</v>
      </c>
      <c r="B50" s="45" t="s">
        <v>165</v>
      </c>
      <c r="C50" s="45" t="s">
        <v>69</v>
      </c>
      <c r="D50" s="45" t="s">
        <v>166</v>
      </c>
      <c r="E50" s="45" t="s">
        <v>166</v>
      </c>
      <c r="F50" s="135">
        <v>954</v>
      </c>
      <c r="G50" s="135">
        <v>491</v>
      </c>
      <c r="H50" s="135">
        <v>463</v>
      </c>
      <c r="I50" s="135">
        <v>0</v>
      </c>
      <c r="J50" s="135">
        <v>597</v>
      </c>
      <c r="K50" s="135">
        <v>3</v>
      </c>
      <c r="L50" s="135">
        <v>299</v>
      </c>
      <c r="M50" s="135">
        <v>36</v>
      </c>
      <c r="N50" s="135">
        <v>0</v>
      </c>
      <c r="O50" s="135">
        <v>0</v>
      </c>
      <c r="P50" s="135">
        <v>19</v>
      </c>
      <c r="Q50" s="135">
        <v>116</v>
      </c>
      <c r="R50" s="135">
        <v>139</v>
      </c>
      <c r="S50" s="135">
        <v>138</v>
      </c>
      <c r="T50" s="135">
        <v>137</v>
      </c>
      <c r="U50" s="135">
        <v>136</v>
      </c>
      <c r="V50" s="135">
        <v>116</v>
      </c>
      <c r="W50" s="135">
        <v>99</v>
      </c>
      <c r="X50" s="135">
        <v>73</v>
      </c>
      <c r="Y50" s="135">
        <v>0</v>
      </c>
      <c r="Z50" s="135">
        <v>0</v>
      </c>
      <c r="AA50" s="135">
        <v>0</v>
      </c>
      <c r="AB50" s="135">
        <v>0</v>
      </c>
      <c r="AC50" s="135">
        <v>0</v>
      </c>
      <c r="AD50" s="135">
        <v>0</v>
      </c>
      <c r="AE50" s="135">
        <v>0</v>
      </c>
      <c r="AF50" s="135">
        <v>121</v>
      </c>
      <c r="AG50" s="135">
        <v>219</v>
      </c>
      <c r="AH50" s="135">
        <v>481</v>
      </c>
      <c r="AI50" s="135">
        <v>108</v>
      </c>
      <c r="AJ50" s="135">
        <v>606</v>
      </c>
      <c r="AK50" s="211">
        <v>51.5</v>
      </c>
      <c r="AL50" s="211">
        <v>48.5</v>
      </c>
      <c r="AM50" s="211">
        <v>0</v>
      </c>
      <c r="AN50" s="211">
        <v>62.6</v>
      </c>
      <c r="AO50" s="211">
        <v>0.3</v>
      </c>
      <c r="AP50" s="211">
        <v>31.3</v>
      </c>
      <c r="AQ50" s="211">
        <v>3.8</v>
      </c>
      <c r="AR50" s="211">
        <v>0</v>
      </c>
      <c r="AS50" s="211">
        <v>0</v>
      </c>
      <c r="AT50" s="211">
        <v>2</v>
      </c>
      <c r="AU50" s="211">
        <v>12.2</v>
      </c>
      <c r="AV50" s="211">
        <v>14.6</v>
      </c>
      <c r="AW50" s="211">
        <v>14.5</v>
      </c>
      <c r="AX50" s="211">
        <v>14.4</v>
      </c>
      <c r="AY50" s="211">
        <v>14.3</v>
      </c>
      <c r="AZ50" s="211">
        <v>12.2</v>
      </c>
      <c r="BA50" s="211">
        <v>10.4</v>
      </c>
      <c r="BB50" s="211">
        <v>7.7</v>
      </c>
      <c r="BC50" s="211">
        <v>0</v>
      </c>
      <c r="BD50" s="211">
        <v>0</v>
      </c>
      <c r="BE50" s="211">
        <v>0</v>
      </c>
      <c r="BF50" s="211">
        <v>0</v>
      </c>
      <c r="BG50" s="211">
        <v>0</v>
      </c>
      <c r="BH50" s="211">
        <v>0</v>
      </c>
      <c r="BI50" s="211">
        <v>0</v>
      </c>
      <c r="BJ50" s="211">
        <v>12.7</v>
      </c>
      <c r="BK50" s="211">
        <v>23</v>
      </c>
      <c r="BL50" s="211">
        <v>50.4</v>
      </c>
      <c r="BM50" s="211">
        <v>11.3</v>
      </c>
      <c r="BN50" s="211">
        <v>63.5</v>
      </c>
      <c r="BO50">
        <v>0</v>
      </c>
    </row>
    <row r="51" spans="1:67">
      <c r="A51" s="45" t="s">
        <v>67</v>
      </c>
      <c r="B51" s="45" t="s">
        <v>167</v>
      </c>
      <c r="C51" s="45" t="s">
        <v>69</v>
      </c>
      <c r="D51" s="45" t="s">
        <v>168</v>
      </c>
      <c r="E51" s="45" t="s">
        <v>168</v>
      </c>
      <c r="F51" s="135">
        <v>288</v>
      </c>
      <c r="G51" s="135">
        <v>158</v>
      </c>
      <c r="H51" s="135">
        <v>130</v>
      </c>
      <c r="I51" s="135">
        <v>0</v>
      </c>
      <c r="J51" s="135">
        <v>2</v>
      </c>
      <c r="K51" s="135">
        <v>9</v>
      </c>
      <c r="L51" s="135">
        <v>11</v>
      </c>
      <c r="M51" s="135">
        <v>11</v>
      </c>
      <c r="N51" s="135">
        <v>1</v>
      </c>
      <c r="O51" s="135">
        <v>0</v>
      </c>
      <c r="P51" s="135">
        <v>254</v>
      </c>
      <c r="Q51" s="135">
        <v>0</v>
      </c>
      <c r="R51" s="135">
        <v>32</v>
      </c>
      <c r="S51" s="135">
        <v>32</v>
      </c>
      <c r="T51" s="135">
        <v>32</v>
      </c>
      <c r="U51" s="135">
        <v>32</v>
      </c>
      <c r="V51" s="135">
        <v>34</v>
      </c>
      <c r="W51" s="135">
        <v>32</v>
      </c>
      <c r="X51" s="135">
        <v>33</v>
      </c>
      <c r="Y51" s="135">
        <v>33</v>
      </c>
      <c r="Z51" s="135">
        <v>28</v>
      </c>
      <c r="AA51" s="135">
        <v>0</v>
      </c>
      <c r="AB51" s="135">
        <v>0</v>
      </c>
      <c r="AC51" s="135">
        <v>0</v>
      </c>
      <c r="AD51" s="135">
        <v>0</v>
      </c>
      <c r="AE51" s="135">
        <v>0</v>
      </c>
      <c r="AF51" s="135">
        <v>0</v>
      </c>
      <c r="AG51" s="135">
        <v>5</v>
      </c>
      <c r="AH51" s="135">
        <v>25</v>
      </c>
      <c r="AI51" s="135">
        <v>48</v>
      </c>
      <c r="AJ51" s="135">
        <v>69</v>
      </c>
      <c r="AK51" s="211">
        <v>54.9</v>
      </c>
      <c r="AL51" s="211">
        <v>45.1</v>
      </c>
      <c r="AM51" s="211">
        <v>0</v>
      </c>
      <c r="AN51" s="211">
        <v>0.7</v>
      </c>
      <c r="AO51" s="211">
        <v>3.1</v>
      </c>
      <c r="AP51" s="211">
        <v>3.8</v>
      </c>
      <c r="AQ51" s="211">
        <v>3.8</v>
      </c>
      <c r="AR51" s="211">
        <v>0.3</v>
      </c>
      <c r="AS51" s="211">
        <v>0</v>
      </c>
      <c r="AT51" s="211">
        <v>88.2</v>
      </c>
      <c r="AU51" s="211">
        <v>0</v>
      </c>
      <c r="AV51" s="211">
        <v>11.1</v>
      </c>
      <c r="AW51" s="211">
        <v>11.1</v>
      </c>
      <c r="AX51" s="211">
        <v>11.1</v>
      </c>
      <c r="AY51" s="211">
        <v>11.1</v>
      </c>
      <c r="AZ51" s="211">
        <v>11.8</v>
      </c>
      <c r="BA51" s="211">
        <v>11.1</v>
      </c>
      <c r="BB51" s="211">
        <v>11.5</v>
      </c>
      <c r="BC51" s="211">
        <v>11.5</v>
      </c>
      <c r="BD51" s="211">
        <v>9.6999999999999993</v>
      </c>
      <c r="BE51" s="211">
        <v>0</v>
      </c>
      <c r="BF51" s="211">
        <v>0</v>
      </c>
      <c r="BG51" s="211">
        <v>0</v>
      </c>
      <c r="BH51" s="211">
        <v>0</v>
      </c>
      <c r="BI51" s="211">
        <v>0</v>
      </c>
      <c r="BJ51" s="211">
        <v>0</v>
      </c>
      <c r="BK51" s="211">
        <v>1.7</v>
      </c>
      <c r="BL51" s="211">
        <v>8.6999999999999993</v>
      </c>
      <c r="BM51" s="211">
        <v>16.7</v>
      </c>
      <c r="BN51" s="211">
        <v>24</v>
      </c>
      <c r="BO51">
        <v>0</v>
      </c>
    </row>
    <row r="52" spans="1:67">
      <c r="A52" s="45" t="s">
        <v>67</v>
      </c>
      <c r="B52" s="45" t="s">
        <v>169</v>
      </c>
      <c r="C52" s="45" t="s">
        <v>69</v>
      </c>
      <c r="D52" s="45" t="s">
        <v>170</v>
      </c>
      <c r="E52" s="45" t="s">
        <v>170</v>
      </c>
      <c r="F52" s="135">
        <v>656</v>
      </c>
      <c r="G52" s="135">
        <v>339</v>
      </c>
      <c r="H52" s="135">
        <v>317</v>
      </c>
      <c r="I52" s="135">
        <v>0</v>
      </c>
      <c r="J52" s="135">
        <v>7</v>
      </c>
      <c r="K52" s="135">
        <v>16</v>
      </c>
      <c r="L52" s="135">
        <v>22</v>
      </c>
      <c r="M52" s="135">
        <v>34</v>
      </c>
      <c r="N52" s="135">
        <v>3</v>
      </c>
      <c r="O52" s="135">
        <v>0</v>
      </c>
      <c r="P52" s="135">
        <v>574</v>
      </c>
      <c r="Q52" s="135">
        <v>0</v>
      </c>
      <c r="R52" s="135">
        <v>0</v>
      </c>
      <c r="S52" s="135">
        <v>0</v>
      </c>
      <c r="T52" s="135">
        <v>0</v>
      </c>
      <c r="U52" s="135">
        <v>0</v>
      </c>
      <c r="V52" s="135">
        <v>0</v>
      </c>
      <c r="W52" s="135">
        <v>95</v>
      </c>
      <c r="X52" s="135">
        <v>94</v>
      </c>
      <c r="Y52" s="135">
        <v>92</v>
      </c>
      <c r="Z52" s="135">
        <v>91</v>
      </c>
      <c r="AA52" s="135">
        <v>80</v>
      </c>
      <c r="AB52" s="135">
        <v>67</v>
      </c>
      <c r="AC52" s="135">
        <v>72</v>
      </c>
      <c r="AD52" s="135">
        <v>65</v>
      </c>
      <c r="AE52" s="135">
        <v>0</v>
      </c>
      <c r="AF52" s="135">
        <v>0</v>
      </c>
      <c r="AG52" s="135">
        <v>4</v>
      </c>
      <c r="AH52" s="135">
        <v>62</v>
      </c>
      <c r="AI52" s="135">
        <v>97</v>
      </c>
      <c r="AJ52" s="135">
        <v>150</v>
      </c>
      <c r="AK52" s="211">
        <v>51.7</v>
      </c>
      <c r="AL52" s="211">
        <v>48.3</v>
      </c>
      <c r="AM52" s="211">
        <v>0</v>
      </c>
      <c r="AN52" s="211">
        <v>1.1000000000000001</v>
      </c>
      <c r="AO52" s="211">
        <v>2.4</v>
      </c>
      <c r="AP52" s="211">
        <v>3.4</v>
      </c>
      <c r="AQ52" s="211">
        <v>5.2</v>
      </c>
      <c r="AR52" s="211">
        <v>0.5</v>
      </c>
      <c r="AS52" s="211">
        <v>0</v>
      </c>
      <c r="AT52" s="211">
        <v>87.5</v>
      </c>
      <c r="AU52" s="211">
        <v>0</v>
      </c>
      <c r="AV52" s="211">
        <v>0</v>
      </c>
      <c r="AW52" s="211">
        <v>0</v>
      </c>
      <c r="AX52" s="211">
        <v>0</v>
      </c>
      <c r="AY52" s="211">
        <v>0</v>
      </c>
      <c r="AZ52" s="211">
        <v>0</v>
      </c>
      <c r="BA52" s="211">
        <v>14.5</v>
      </c>
      <c r="BB52" s="211">
        <v>14.3</v>
      </c>
      <c r="BC52" s="211">
        <v>14</v>
      </c>
      <c r="BD52" s="211">
        <v>13.9</v>
      </c>
      <c r="BE52" s="211">
        <v>12.2</v>
      </c>
      <c r="BF52" s="211">
        <v>10.199999999999999</v>
      </c>
      <c r="BG52" s="211">
        <v>11</v>
      </c>
      <c r="BH52" s="211">
        <v>9.9</v>
      </c>
      <c r="BI52" s="211">
        <v>0</v>
      </c>
      <c r="BJ52" s="211">
        <v>0</v>
      </c>
      <c r="BK52" s="211">
        <v>0.6</v>
      </c>
      <c r="BL52" s="211">
        <v>9.5</v>
      </c>
      <c r="BM52" s="211">
        <v>14.8</v>
      </c>
      <c r="BN52" s="211">
        <v>22.9</v>
      </c>
      <c r="BO52">
        <v>0</v>
      </c>
    </row>
    <row r="53" spans="1:67">
      <c r="A53" s="45" t="s">
        <v>67</v>
      </c>
      <c r="B53" s="45" t="s">
        <v>171</v>
      </c>
      <c r="C53" s="45" t="s">
        <v>69</v>
      </c>
      <c r="D53" s="45" t="s">
        <v>172</v>
      </c>
      <c r="E53" s="45" t="s">
        <v>172</v>
      </c>
      <c r="F53" s="135">
        <v>1518</v>
      </c>
      <c r="G53" s="135">
        <v>750</v>
      </c>
      <c r="H53" s="135">
        <v>768</v>
      </c>
      <c r="I53" s="135">
        <v>0</v>
      </c>
      <c r="J53" s="135">
        <v>871</v>
      </c>
      <c r="K53" s="135">
        <v>9</v>
      </c>
      <c r="L53" s="135">
        <v>606</v>
      </c>
      <c r="M53" s="135">
        <v>8</v>
      </c>
      <c r="N53" s="135">
        <v>4</v>
      </c>
      <c r="O53" s="135">
        <v>4</v>
      </c>
      <c r="P53" s="135">
        <v>16</v>
      </c>
      <c r="Q53" s="135">
        <v>0</v>
      </c>
      <c r="R53" s="135">
        <v>0</v>
      </c>
      <c r="S53" s="135">
        <v>0</v>
      </c>
      <c r="T53" s="135">
        <v>0</v>
      </c>
      <c r="U53" s="135">
        <v>0</v>
      </c>
      <c r="V53" s="135">
        <v>0</v>
      </c>
      <c r="W53" s="135">
        <v>223</v>
      </c>
      <c r="X53" s="135">
        <v>239</v>
      </c>
      <c r="Y53" s="135">
        <v>238</v>
      </c>
      <c r="Z53" s="135">
        <v>250</v>
      </c>
      <c r="AA53" s="135">
        <v>225</v>
      </c>
      <c r="AB53" s="135">
        <v>147</v>
      </c>
      <c r="AC53" s="135">
        <v>123</v>
      </c>
      <c r="AD53" s="135">
        <v>73</v>
      </c>
      <c r="AE53" s="135">
        <v>0</v>
      </c>
      <c r="AF53" s="135">
        <v>315</v>
      </c>
      <c r="AG53" s="135">
        <v>315</v>
      </c>
      <c r="AH53" s="135">
        <v>847</v>
      </c>
      <c r="AI53" s="135">
        <v>233</v>
      </c>
      <c r="AJ53" s="135">
        <v>1095</v>
      </c>
      <c r="AK53" s="211">
        <v>49.4</v>
      </c>
      <c r="AL53" s="211">
        <v>50.6</v>
      </c>
      <c r="AM53" s="211">
        <v>0</v>
      </c>
      <c r="AN53" s="211">
        <v>57.4</v>
      </c>
      <c r="AO53" s="211">
        <v>0.6</v>
      </c>
      <c r="AP53" s="211">
        <v>39.9</v>
      </c>
      <c r="AQ53" s="211">
        <v>0.5</v>
      </c>
      <c r="AR53" s="211">
        <v>0.3</v>
      </c>
      <c r="AS53" s="211">
        <v>0.3</v>
      </c>
      <c r="AT53" s="211">
        <v>1.1000000000000001</v>
      </c>
      <c r="AU53" s="211">
        <v>0</v>
      </c>
      <c r="AV53" s="211">
        <v>0</v>
      </c>
      <c r="AW53" s="211">
        <v>0</v>
      </c>
      <c r="AX53" s="211">
        <v>0</v>
      </c>
      <c r="AY53" s="211">
        <v>0</v>
      </c>
      <c r="AZ53" s="211">
        <v>0</v>
      </c>
      <c r="BA53" s="211">
        <v>14.7</v>
      </c>
      <c r="BB53" s="211">
        <v>15.7</v>
      </c>
      <c r="BC53" s="211">
        <v>15.7</v>
      </c>
      <c r="BD53" s="211">
        <v>16.5</v>
      </c>
      <c r="BE53" s="211">
        <v>14.8</v>
      </c>
      <c r="BF53" s="211">
        <v>9.6999999999999993</v>
      </c>
      <c r="BG53" s="211">
        <v>8.1</v>
      </c>
      <c r="BH53" s="211">
        <v>4.8</v>
      </c>
      <c r="BI53" s="211">
        <v>0</v>
      </c>
      <c r="BJ53" s="211">
        <v>20.8</v>
      </c>
      <c r="BK53" s="211">
        <v>20.8</v>
      </c>
      <c r="BL53" s="211">
        <v>55.8</v>
      </c>
      <c r="BM53" s="211">
        <v>15.3</v>
      </c>
      <c r="BN53" s="211">
        <v>72.099999999999994</v>
      </c>
      <c r="BO53">
        <v>0</v>
      </c>
    </row>
    <row r="54" spans="1:67">
      <c r="A54" s="45" t="s">
        <v>67</v>
      </c>
      <c r="B54" s="45" t="s">
        <v>173</v>
      </c>
      <c r="C54" s="45" t="s">
        <v>69</v>
      </c>
      <c r="D54" s="45" t="s">
        <v>174</v>
      </c>
      <c r="E54" s="45" t="s">
        <v>174</v>
      </c>
      <c r="F54" s="135">
        <v>491</v>
      </c>
      <c r="G54" s="135">
        <v>262</v>
      </c>
      <c r="H54" s="135">
        <v>229</v>
      </c>
      <c r="I54" s="135">
        <v>0</v>
      </c>
      <c r="J54" s="135">
        <v>47</v>
      </c>
      <c r="K54" s="135">
        <v>30</v>
      </c>
      <c r="L54" s="135">
        <v>195</v>
      </c>
      <c r="M54" s="135">
        <v>9</v>
      </c>
      <c r="N54" s="135">
        <v>0</v>
      </c>
      <c r="O54" s="135">
        <v>0</v>
      </c>
      <c r="P54" s="135">
        <v>210</v>
      </c>
      <c r="Q54" s="135">
        <v>0</v>
      </c>
      <c r="R54" s="135">
        <v>0</v>
      </c>
      <c r="S54" s="135">
        <v>0</v>
      </c>
      <c r="T54" s="135">
        <v>0</v>
      </c>
      <c r="U54" s="135">
        <v>0</v>
      </c>
      <c r="V54" s="135">
        <v>0</v>
      </c>
      <c r="W54" s="135">
        <v>0</v>
      </c>
      <c r="X54" s="135">
        <v>73</v>
      </c>
      <c r="Y54" s="135">
        <v>76</v>
      </c>
      <c r="Z54" s="135">
        <v>72</v>
      </c>
      <c r="AA54" s="135">
        <v>79</v>
      </c>
      <c r="AB54" s="135">
        <v>65</v>
      </c>
      <c r="AC54" s="135">
        <v>70</v>
      </c>
      <c r="AD54" s="135">
        <v>56</v>
      </c>
      <c r="AE54" s="135">
        <v>0</v>
      </c>
      <c r="AF54" s="135">
        <v>23</v>
      </c>
      <c r="AG54" s="135">
        <v>110</v>
      </c>
      <c r="AH54" s="135">
        <v>148</v>
      </c>
      <c r="AI54" s="135">
        <v>66</v>
      </c>
      <c r="AJ54" s="135">
        <v>219</v>
      </c>
      <c r="AK54" s="211">
        <v>53.4</v>
      </c>
      <c r="AL54" s="211">
        <v>46.6</v>
      </c>
      <c r="AM54" s="211">
        <v>0</v>
      </c>
      <c r="AN54" s="211">
        <v>9.6</v>
      </c>
      <c r="AO54" s="211">
        <v>6.1</v>
      </c>
      <c r="AP54" s="211">
        <v>39.700000000000003</v>
      </c>
      <c r="AQ54" s="211">
        <v>1.8</v>
      </c>
      <c r="AR54" s="211">
        <v>0</v>
      </c>
      <c r="AS54" s="211">
        <v>0</v>
      </c>
      <c r="AT54" s="211">
        <v>42.8</v>
      </c>
      <c r="AU54" s="211">
        <v>0</v>
      </c>
      <c r="AV54" s="211">
        <v>0</v>
      </c>
      <c r="AW54" s="211">
        <v>0</v>
      </c>
      <c r="AX54" s="211">
        <v>0</v>
      </c>
      <c r="AY54" s="211">
        <v>0</v>
      </c>
      <c r="AZ54" s="211">
        <v>0</v>
      </c>
      <c r="BA54" s="211">
        <v>0</v>
      </c>
      <c r="BB54" s="211">
        <v>14.9</v>
      </c>
      <c r="BC54" s="211">
        <v>15.5</v>
      </c>
      <c r="BD54" s="211">
        <v>14.7</v>
      </c>
      <c r="BE54" s="211">
        <v>16.100000000000001</v>
      </c>
      <c r="BF54" s="211">
        <v>13.2</v>
      </c>
      <c r="BG54" s="211">
        <v>14.3</v>
      </c>
      <c r="BH54" s="211">
        <v>11.4</v>
      </c>
      <c r="BI54" s="211">
        <v>0</v>
      </c>
      <c r="BJ54" s="211">
        <v>4.7</v>
      </c>
      <c r="BK54" s="211">
        <v>22.4</v>
      </c>
      <c r="BL54" s="211">
        <v>30.1</v>
      </c>
      <c r="BM54" s="211">
        <v>13.4</v>
      </c>
      <c r="BN54" s="211">
        <v>44.6</v>
      </c>
      <c r="BO54">
        <v>0</v>
      </c>
    </row>
    <row r="55" spans="1:67">
      <c r="A55" s="45" t="s">
        <v>67</v>
      </c>
      <c r="B55" s="45" t="s">
        <v>175</v>
      </c>
      <c r="C55" s="45" t="s">
        <v>69</v>
      </c>
      <c r="D55" s="45" t="s">
        <v>176</v>
      </c>
      <c r="E55" s="45" t="s">
        <v>176</v>
      </c>
      <c r="F55" s="135">
        <v>670</v>
      </c>
      <c r="G55" s="135">
        <v>334</v>
      </c>
      <c r="H55" s="135">
        <v>336</v>
      </c>
      <c r="I55" s="135">
        <v>0</v>
      </c>
      <c r="J55" s="135">
        <v>306</v>
      </c>
      <c r="K55" s="135">
        <v>0</v>
      </c>
      <c r="L55" s="135">
        <v>299</v>
      </c>
      <c r="M55" s="135">
        <v>19</v>
      </c>
      <c r="N55" s="135">
        <v>0</v>
      </c>
      <c r="O55" s="135">
        <v>0</v>
      </c>
      <c r="P55" s="135">
        <v>46</v>
      </c>
      <c r="Q55" s="135">
        <v>0</v>
      </c>
      <c r="R55" s="135">
        <v>78</v>
      </c>
      <c r="S55" s="135">
        <v>78</v>
      </c>
      <c r="T55" s="135">
        <v>75</v>
      </c>
      <c r="U55" s="135">
        <v>86</v>
      </c>
      <c r="V55" s="135">
        <v>79</v>
      </c>
      <c r="W55" s="135">
        <v>78</v>
      </c>
      <c r="X55" s="135">
        <v>73</v>
      </c>
      <c r="Y55" s="135">
        <v>74</v>
      </c>
      <c r="Z55" s="135">
        <v>49</v>
      </c>
      <c r="AA55" s="135">
        <v>0</v>
      </c>
      <c r="AB55" s="135">
        <v>0</v>
      </c>
      <c r="AC55" s="135">
        <v>0</v>
      </c>
      <c r="AD55" s="135">
        <v>0</v>
      </c>
      <c r="AE55" s="135">
        <v>0</v>
      </c>
      <c r="AF55" s="135">
        <v>176</v>
      </c>
      <c r="AG55" s="135">
        <v>325</v>
      </c>
      <c r="AH55" s="135">
        <v>403</v>
      </c>
      <c r="AI55" s="135">
        <v>95</v>
      </c>
      <c r="AJ55" s="135">
        <v>526</v>
      </c>
      <c r="AK55" s="211">
        <v>49.9</v>
      </c>
      <c r="AL55" s="211">
        <v>50.1</v>
      </c>
      <c r="AM55" s="211">
        <v>0</v>
      </c>
      <c r="AN55" s="211">
        <v>45.7</v>
      </c>
      <c r="AO55" s="211">
        <v>0</v>
      </c>
      <c r="AP55" s="211">
        <v>44.6</v>
      </c>
      <c r="AQ55" s="211">
        <v>2.8</v>
      </c>
      <c r="AR55" s="211">
        <v>0</v>
      </c>
      <c r="AS55" s="211">
        <v>0</v>
      </c>
      <c r="AT55" s="211">
        <v>6.9</v>
      </c>
      <c r="AU55" s="211">
        <v>0</v>
      </c>
      <c r="AV55" s="211">
        <v>11.6</v>
      </c>
      <c r="AW55" s="211">
        <v>11.6</v>
      </c>
      <c r="AX55" s="211">
        <v>11.2</v>
      </c>
      <c r="AY55" s="211">
        <v>12.8</v>
      </c>
      <c r="AZ55" s="211">
        <v>11.8</v>
      </c>
      <c r="BA55" s="211">
        <v>11.6</v>
      </c>
      <c r="BB55" s="211">
        <v>10.9</v>
      </c>
      <c r="BC55" s="211">
        <v>11</v>
      </c>
      <c r="BD55" s="211">
        <v>7.3</v>
      </c>
      <c r="BE55" s="211">
        <v>0</v>
      </c>
      <c r="BF55" s="211">
        <v>0</v>
      </c>
      <c r="BG55" s="211">
        <v>0</v>
      </c>
      <c r="BH55" s="211">
        <v>0</v>
      </c>
      <c r="BI55" s="211">
        <v>0</v>
      </c>
      <c r="BJ55" s="211">
        <v>26.3</v>
      </c>
      <c r="BK55" s="211">
        <v>48.5</v>
      </c>
      <c r="BL55" s="211">
        <v>60.1</v>
      </c>
      <c r="BM55" s="211">
        <v>14.2</v>
      </c>
      <c r="BN55" s="211">
        <v>78.5</v>
      </c>
      <c r="BO55">
        <v>0</v>
      </c>
    </row>
    <row r="56" spans="1:67">
      <c r="A56" s="45" t="s">
        <v>67</v>
      </c>
      <c r="B56" s="45" t="s">
        <v>177</v>
      </c>
      <c r="C56" s="45" t="s">
        <v>69</v>
      </c>
      <c r="D56" s="45" t="s">
        <v>178</v>
      </c>
      <c r="E56" s="45" t="s">
        <v>178</v>
      </c>
      <c r="F56" s="135">
        <v>1125</v>
      </c>
      <c r="G56" s="135">
        <v>553</v>
      </c>
      <c r="H56" s="135">
        <v>572</v>
      </c>
      <c r="I56" s="135">
        <v>0</v>
      </c>
      <c r="J56" s="135">
        <v>605</v>
      </c>
      <c r="K56" s="135">
        <v>93</v>
      </c>
      <c r="L56" s="135">
        <v>236</v>
      </c>
      <c r="M56" s="135">
        <v>41</v>
      </c>
      <c r="N56" s="135">
        <v>3</v>
      </c>
      <c r="O56" s="135">
        <v>1</v>
      </c>
      <c r="P56" s="135">
        <v>146</v>
      </c>
      <c r="Q56" s="135">
        <v>0</v>
      </c>
      <c r="R56" s="135">
        <v>78</v>
      </c>
      <c r="S56" s="135">
        <v>85</v>
      </c>
      <c r="T56" s="135">
        <v>85</v>
      </c>
      <c r="U56" s="135">
        <v>92</v>
      </c>
      <c r="V56" s="135">
        <v>95</v>
      </c>
      <c r="W56" s="135">
        <v>99</v>
      </c>
      <c r="X56" s="135">
        <v>95</v>
      </c>
      <c r="Y56" s="135">
        <v>89</v>
      </c>
      <c r="Z56" s="135">
        <v>87</v>
      </c>
      <c r="AA56" s="135">
        <v>91</v>
      </c>
      <c r="AB56" s="135">
        <v>92</v>
      </c>
      <c r="AC56" s="135">
        <v>67</v>
      </c>
      <c r="AD56" s="135">
        <v>70</v>
      </c>
      <c r="AE56" s="135">
        <v>0</v>
      </c>
      <c r="AF56" s="135">
        <v>157</v>
      </c>
      <c r="AG56" s="135">
        <v>530</v>
      </c>
      <c r="AH56" s="135">
        <v>440</v>
      </c>
      <c r="AI56" s="135">
        <v>168</v>
      </c>
      <c r="AJ56" s="135">
        <v>655</v>
      </c>
      <c r="AK56" s="211">
        <v>49.2</v>
      </c>
      <c r="AL56" s="211">
        <v>50.8</v>
      </c>
      <c r="AM56" s="211">
        <v>0</v>
      </c>
      <c r="AN56" s="211">
        <v>53.8</v>
      </c>
      <c r="AO56" s="211">
        <v>8.3000000000000007</v>
      </c>
      <c r="AP56" s="211">
        <v>21</v>
      </c>
      <c r="AQ56" s="211">
        <v>3.6</v>
      </c>
      <c r="AR56" s="211">
        <v>0.3</v>
      </c>
      <c r="AS56" s="211">
        <v>0.1</v>
      </c>
      <c r="AT56" s="211">
        <v>13</v>
      </c>
      <c r="AU56" s="211">
        <v>0</v>
      </c>
      <c r="AV56" s="211">
        <v>6.9</v>
      </c>
      <c r="AW56" s="211">
        <v>7.6</v>
      </c>
      <c r="AX56" s="211">
        <v>7.6</v>
      </c>
      <c r="AY56" s="211">
        <v>8.1999999999999993</v>
      </c>
      <c r="AZ56" s="211">
        <v>8.4</v>
      </c>
      <c r="BA56" s="211">
        <v>8.8000000000000007</v>
      </c>
      <c r="BB56" s="211">
        <v>8.4</v>
      </c>
      <c r="BC56" s="211">
        <v>7.9</v>
      </c>
      <c r="BD56" s="211">
        <v>7.7</v>
      </c>
      <c r="BE56" s="211">
        <v>8.1</v>
      </c>
      <c r="BF56" s="211">
        <v>8.1999999999999993</v>
      </c>
      <c r="BG56" s="211">
        <v>6</v>
      </c>
      <c r="BH56" s="211">
        <v>6.2</v>
      </c>
      <c r="BI56" s="211">
        <v>0</v>
      </c>
      <c r="BJ56" s="211">
        <v>14</v>
      </c>
      <c r="BK56" s="211">
        <v>47.1</v>
      </c>
      <c r="BL56" s="211">
        <v>39.1</v>
      </c>
      <c r="BM56" s="211">
        <v>14.9</v>
      </c>
      <c r="BN56" s="211">
        <v>58.2</v>
      </c>
      <c r="BO56">
        <v>0</v>
      </c>
    </row>
    <row r="57" spans="1:67">
      <c r="A57" s="45" t="s">
        <v>67</v>
      </c>
      <c r="B57" s="45" t="s">
        <v>179</v>
      </c>
      <c r="C57" s="45" t="s">
        <v>69</v>
      </c>
      <c r="D57" s="45" t="s">
        <v>180</v>
      </c>
      <c r="E57" s="45" t="s">
        <v>180</v>
      </c>
      <c r="F57" s="135">
        <v>940</v>
      </c>
      <c r="G57" s="135">
        <v>468</v>
      </c>
      <c r="H57" s="135">
        <v>470</v>
      </c>
      <c r="I57" s="135">
        <v>2</v>
      </c>
      <c r="J57" s="135">
        <v>275</v>
      </c>
      <c r="K57" s="135">
        <v>48</v>
      </c>
      <c r="L57" s="135">
        <v>36</v>
      </c>
      <c r="M57" s="135">
        <v>64</v>
      </c>
      <c r="N57" s="135">
        <v>4</v>
      </c>
      <c r="O57" s="135">
        <v>1</v>
      </c>
      <c r="P57" s="135">
        <v>512</v>
      </c>
      <c r="Q57" s="135">
        <v>0</v>
      </c>
      <c r="R57" s="135">
        <v>74</v>
      </c>
      <c r="S57" s="135">
        <v>76</v>
      </c>
      <c r="T57" s="135">
        <v>78</v>
      </c>
      <c r="U57" s="135">
        <v>60</v>
      </c>
      <c r="V57" s="135">
        <v>65</v>
      </c>
      <c r="W57" s="135">
        <v>75</v>
      </c>
      <c r="X57" s="135">
        <v>78</v>
      </c>
      <c r="Y57" s="135">
        <v>78</v>
      </c>
      <c r="Z57" s="135">
        <v>78</v>
      </c>
      <c r="AA57" s="135">
        <v>67</v>
      </c>
      <c r="AB57" s="135">
        <v>74</v>
      </c>
      <c r="AC57" s="135">
        <v>75</v>
      </c>
      <c r="AD57" s="135">
        <v>62</v>
      </c>
      <c r="AE57" s="135">
        <v>0</v>
      </c>
      <c r="AF57" s="135">
        <v>115</v>
      </c>
      <c r="AG57" s="135">
        <v>339</v>
      </c>
      <c r="AH57" s="135">
        <v>184</v>
      </c>
      <c r="AI57" s="135">
        <v>157</v>
      </c>
      <c r="AJ57" s="135">
        <v>450</v>
      </c>
      <c r="AK57" s="211">
        <v>49.8</v>
      </c>
      <c r="AL57" s="211">
        <v>50</v>
      </c>
      <c r="AM57" s="211">
        <v>0.2</v>
      </c>
      <c r="AN57" s="211">
        <v>29.3</v>
      </c>
      <c r="AO57" s="211">
        <v>5.0999999999999996</v>
      </c>
      <c r="AP57" s="211">
        <v>3.8</v>
      </c>
      <c r="AQ57" s="211">
        <v>6.8</v>
      </c>
      <c r="AR57" s="211">
        <v>0.4</v>
      </c>
      <c r="AS57" s="211">
        <v>0.1</v>
      </c>
      <c r="AT57" s="211">
        <v>54.5</v>
      </c>
      <c r="AU57" s="211">
        <v>0</v>
      </c>
      <c r="AV57" s="211">
        <v>7.9</v>
      </c>
      <c r="AW57" s="211">
        <v>8.1</v>
      </c>
      <c r="AX57" s="211">
        <v>8.3000000000000007</v>
      </c>
      <c r="AY57" s="211">
        <v>6.4</v>
      </c>
      <c r="AZ57" s="211">
        <v>6.9</v>
      </c>
      <c r="BA57" s="211">
        <v>8</v>
      </c>
      <c r="BB57" s="211">
        <v>8.3000000000000007</v>
      </c>
      <c r="BC57" s="211">
        <v>8.3000000000000007</v>
      </c>
      <c r="BD57" s="211">
        <v>8.3000000000000007</v>
      </c>
      <c r="BE57" s="211">
        <v>7.1</v>
      </c>
      <c r="BF57" s="211">
        <v>7.9</v>
      </c>
      <c r="BG57" s="211">
        <v>8</v>
      </c>
      <c r="BH57" s="211">
        <v>6.6</v>
      </c>
      <c r="BI57" s="211">
        <v>0</v>
      </c>
      <c r="BJ57" s="211">
        <v>12.2</v>
      </c>
      <c r="BK57" s="211">
        <v>36.1</v>
      </c>
      <c r="BL57" s="211">
        <v>19.600000000000001</v>
      </c>
      <c r="BM57" s="211">
        <v>16.7</v>
      </c>
      <c r="BN57" s="211">
        <v>47.9</v>
      </c>
      <c r="BO57">
        <v>0</v>
      </c>
    </row>
    <row r="58" spans="1:67">
      <c r="A58" s="45" t="s">
        <v>67</v>
      </c>
      <c r="B58" s="45" t="s">
        <v>181</v>
      </c>
      <c r="C58" s="45" t="s">
        <v>69</v>
      </c>
      <c r="D58" s="45" t="s">
        <v>182</v>
      </c>
      <c r="E58" s="45" t="s">
        <v>182</v>
      </c>
      <c r="F58" s="135">
        <v>836</v>
      </c>
      <c r="G58" s="135">
        <v>465</v>
      </c>
      <c r="H58" s="135">
        <v>371</v>
      </c>
      <c r="I58" s="135">
        <v>0</v>
      </c>
      <c r="J58" s="135">
        <v>21</v>
      </c>
      <c r="K58" s="135">
        <v>29</v>
      </c>
      <c r="L58" s="135">
        <v>46</v>
      </c>
      <c r="M58" s="135">
        <v>22</v>
      </c>
      <c r="N58" s="135">
        <v>4</v>
      </c>
      <c r="O58" s="135">
        <v>1</v>
      </c>
      <c r="P58" s="135">
        <v>713</v>
      </c>
      <c r="Q58" s="135">
        <v>0</v>
      </c>
      <c r="R58" s="135">
        <v>0</v>
      </c>
      <c r="S58" s="135">
        <v>0</v>
      </c>
      <c r="T58" s="135">
        <v>0</v>
      </c>
      <c r="U58" s="135">
        <v>0</v>
      </c>
      <c r="V58" s="135">
        <v>0</v>
      </c>
      <c r="W58" s="135">
        <v>0</v>
      </c>
      <c r="X58" s="135">
        <v>0</v>
      </c>
      <c r="Y58" s="135">
        <v>0</v>
      </c>
      <c r="Z58" s="135">
        <v>0</v>
      </c>
      <c r="AA58" s="135">
        <v>223</v>
      </c>
      <c r="AB58" s="135">
        <v>220</v>
      </c>
      <c r="AC58" s="135">
        <v>202</v>
      </c>
      <c r="AD58" s="135">
        <v>191</v>
      </c>
      <c r="AE58" s="135">
        <v>0</v>
      </c>
      <c r="AF58" s="135">
        <v>4</v>
      </c>
      <c r="AG58" s="135">
        <v>27</v>
      </c>
      <c r="AH58" s="135">
        <v>102</v>
      </c>
      <c r="AI58" s="135">
        <v>115</v>
      </c>
      <c r="AJ58" s="135">
        <v>200</v>
      </c>
      <c r="AK58" s="211">
        <v>55.6</v>
      </c>
      <c r="AL58" s="211">
        <v>44.4</v>
      </c>
      <c r="AM58" s="211">
        <v>0</v>
      </c>
      <c r="AN58" s="211">
        <v>2.5</v>
      </c>
      <c r="AO58" s="211">
        <v>3.5</v>
      </c>
      <c r="AP58" s="211">
        <v>5.5</v>
      </c>
      <c r="AQ58" s="211">
        <v>2.6</v>
      </c>
      <c r="AR58" s="211">
        <v>0.5</v>
      </c>
      <c r="AS58" s="211">
        <v>0.1</v>
      </c>
      <c r="AT58" s="211">
        <v>85.3</v>
      </c>
      <c r="AU58" s="211">
        <v>0</v>
      </c>
      <c r="AV58" s="211">
        <v>0</v>
      </c>
      <c r="AW58" s="211">
        <v>0</v>
      </c>
      <c r="AX58" s="211">
        <v>0</v>
      </c>
      <c r="AY58" s="211">
        <v>0</v>
      </c>
      <c r="AZ58" s="211">
        <v>0</v>
      </c>
      <c r="BA58" s="211">
        <v>0</v>
      </c>
      <c r="BB58" s="211">
        <v>0</v>
      </c>
      <c r="BC58" s="211">
        <v>0</v>
      </c>
      <c r="BD58" s="211">
        <v>0</v>
      </c>
      <c r="BE58" s="211">
        <v>26.7</v>
      </c>
      <c r="BF58" s="211">
        <v>26.3</v>
      </c>
      <c r="BG58" s="211">
        <v>24.2</v>
      </c>
      <c r="BH58" s="211">
        <v>22.8</v>
      </c>
      <c r="BI58" s="211">
        <v>0</v>
      </c>
      <c r="BJ58" s="211">
        <v>0.5</v>
      </c>
      <c r="BK58" s="211">
        <v>3.2</v>
      </c>
      <c r="BL58" s="211">
        <v>12.2</v>
      </c>
      <c r="BM58" s="211">
        <v>13.8</v>
      </c>
      <c r="BN58" s="211">
        <v>23.9</v>
      </c>
      <c r="BO58">
        <v>0</v>
      </c>
    </row>
    <row r="59" spans="1:67">
      <c r="A59" s="45" t="s">
        <v>67</v>
      </c>
      <c r="B59" s="45" t="s">
        <v>183</v>
      </c>
      <c r="C59" s="45" t="s">
        <v>69</v>
      </c>
      <c r="D59" s="45" t="s">
        <v>184</v>
      </c>
      <c r="E59" s="45" t="s">
        <v>184</v>
      </c>
      <c r="F59" s="135">
        <v>1294</v>
      </c>
      <c r="G59" s="135">
        <v>675</v>
      </c>
      <c r="H59" s="135">
        <v>619</v>
      </c>
      <c r="I59" s="135">
        <v>0</v>
      </c>
      <c r="J59" s="135">
        <v>72</v>
      </c>
      <c r="K59" s="135">
        <v>23</v>
      </c>
      <c r="L59" s="135">
        <v>139</v>
      </c>
      <c r="M59" s="135">
        <v>49</v>
      </c>
      <c r="N59" s="135">
        <v>2</v>
      </c>
      <c r="O59" s="135">
        <v>1</v>
      </c>
      <c r="P59" s="135">
        <v>1008</v>
      </c>
      <c r="Q59" s="135">
        <v>0</v>
      </c>
      <c r="R59" s="135">
        <v>110</v>
      </c>
      <c r="S59" s="135">
        <v>110</v>
      </c>
      <c r="T59" s="135">
        <v>110</v>
      </c>
      <c r="U59" s="135">
        <v>111</v>
      </c>
      <c r="V59" s="135">
        <v>110</v>
      </c>
      <c r="W59" s="135">
        <v>110</v>
      </c>
      <c r="X59" s="135">
        <v>110</v>
      </c>
      <c r="Y59" s="135">
        <v>110</v>
      </c>
      <c r="Z59" s="135">
        <v>109</v>
      </c>
      <c r="AA59" s="135">
        <v>82</v>
      </c>
      <c r="AB59" s="135">
        <v>85</v>
      </c>
      <c r="AC59" s="135">
        <v>72</v>
      </c>
      <c r="AD59" s="135">
        <v>65</v>
      </c>
      <c r="AE59" s="135">
        <v>0</v>
      </c>
      <c r="AF59" s="135">
        <v>136</v>
      </c>
      <c r="AG59" s="135">
        <v>274</v>
      </c>
      <c r="AH59" s="135">
        <v>538</v>
      </c>
      <c r="AI59" s="135">
        <v>179</v>
      </c>
      <c r="AJ59" s="135">
        <v>707</v>
      </c>
      <c r="AK59" s="211">
        <v>52.2</v>
      </c>
      <c r="AL59" s="211">
        <v>47.8</v>
      </c>
      <c r="AM59" s="211">
        <v>0</v>
      </c>
      <c r="AN59" s="211">
        <v>5.6</v>
      </c>
      <c r="AO59" s="211">
        <v>1.8</v>
      </c>
      <c r="AP59" s="211">
        <v>10.7</v>
      </c>
      <c r="AQ59" s="211">
        <v>3.8</v>
      </c>
      <c r="AR59" s="211">
        <v>0.2</v>
      </c>
      <c r="AS59" s="211">
        <v>0.1</v>
      </c>
      <c r="AT59" s="211">
        <v>77.900000000000006</v>
      </c>
      <c r="AU59" s="211">
        <v>0</v>
      </c>
      <c r="AV59" s="211">
        <v>8.5</v>
      </c>
      <c r="AW59" s="211">
        <v>8.5</v>
      </c>
      <c r="AX59" s="211">
        <v>8.5</v>
      </c>
      <c r="AY59" s="211">
        <v>8.6</v>
      </c>
      <c r="AZ59" s="211">
        <v>8.5</v>
      </c>
      <c r="BA59" s="211">
        <v>8.5</v>
      </c>
      <c r="BB59" s="211">
        <v>8.5</v>
      </c>
      <c r="BC59" s="211">
        <v>8.5</v>
      </c>
      <c r="BD59" s="211">
        <v>8.4</v>
      </c>
      <c r="BE59" s="211">
        <v>6.3</v>
      </c>
      <c r="BF59" s="211">
        <v>6.6</v>
      </c>
      <c r="BG59" s="211">
        <v>5.6</v>
      </c>
      <c r="BH59" s="211">
        <v>5</v>
      </c>
      <c r="BI59" s="211">
        <v>0</v>
      </c>
      <c r="BJ59" s="211">
        <v>10.5</v>
      </c>
      <c r="BK59" s="211">
        <v>21.2</v>
      </c>
      <c r="BL59" s="211">
        <v>41.6</v>
      </c>
      <c r="BM59" s="211">
        <v>13.8</v>
      </c>
      <c r="BN59" s="211">
        <v>54.6</v>
      </c>
      <c r="BO59">
        <v>0</v>
      </c>
    </row>
    <row r="60" spans="1:67">
      <c r="A60" s="45" t="s">
        <v>67</v>
      </c>
      <c r="B60" s="45" t="s">
        <v>185</v>
      </c>
      <c r="C60" s="45" t="s">
        <v>69</v>
      </c>
      <c r="D60" s="45" t="s">
        <v>186</v>
      </c>
      <c r="E60" s="45" t="s">
        <v>186</v>
      </c>
      <c r="F60" s="135">
        <v>372</v>
      </c>
      <c r="G60" s="135">
        <v>189</v>
      </c>
      <c r="H60" s="135">
        <v>183</v>
      </c>
      <c r="I60" s="135">
        <v>0</v>
      </c>
      <c r="J60" s="135">
        <v>129</v>
      </c>
      <c r="K60" s="135">
        <v>4</v>
      </c>
      <c r="L60" s="135">
        <v>217</v>
      </c>
      <c r="M60" s="135">
        <v>15</v>
      </c>
      <c r="N60" s="135">
        <v>0</v>
      </c>
      <c r="O60" s="135">
        <v>0</v>
      </c>
      <c r="P60" s="135">
        <v>7</v>
      </c>
      <c r="Q60" s="135">
        <v>0</v>
      </c>
      <c r="R60" s="135">
        <v>64</v>
      </c>
      <c r="S60" s="135">
        <v>62</v>
      </c>
      <c r="T60" s="135">
        <v>64</v>
      </c>
      <c r="U60" s="135">
        <v>61</v>
      </c>
      <c r="V60" s="135">
        <v>61</v>
      </c>
      <c r="W60" s="135">
        <v>60</v>
      </c>
      <c r="X60" s="135">
        <v>0</v>
      </c>
      <c r="Y60" s="135">
        <v>0</v>
      </c>
      <c r="Z60" s="135">
        <v>0</v>
      </c>
      <c r="AA60" s="135">
        <v>0</v>
      </c>
      <c r="AB60" s="135">
        <v>0</v>
      </c>
      <c r="AC60" s="135">
        <v>0</v>
      </c>
      <c r="AD60" s="135">
        <v>0</v>
      </c>
      <c r="AE60" s="135">
        <v>0</v>
      </c>
      <c r="AF60" s="135">
        <v>90</v>
      </c>
      <c r="AG60" s="135">
        <v>93</v>
      </c>
      <c r="AH60" s="135">
        <v>271</v>
      </c>
      <c r="AI60" s="135">
        <v>70</v>
      </c>
      <c r="AJ60" s="135">
        <v>299</v>
      </c>
      <c r="AK60" s="211">
        <v>50.8</v>
      </c>
      <c r="AL60" s="211">
        <v>49.2</v>
      </c>
      <c r="AM60" s="211">
        <v>0</v>
      </c>
      <c r="AN60" s="211">
        <v>34.700000000000003</v>
      </c>
      <c r="AO60" s="211">
        <v>1.1000000000000001</v>
      </c>
      <c r="AP60" s="211">
        <v>58.3</v>
      </c>
      <c r="AQ60" s="211">
        <v>4</v>
      </c>
      <c r="AR60" s="211">
        <v>0</v>
      </c>
      <c r="AS60" s="211">
        <v>0</v>
      </c>
      <c r="AT60" s="211">
        <v>1.9</v>
      </c>
      <c r="AU60" s="211">
        <v>0</v>
      </c>
      <c r="AV60" s="211">
        <v>17.2</v>
      </c>
      <c r="AW60" s="211">
        <v>16.7</v>
      </c>
      <c r="AX60" s="211">
        <v>17.2</v>
      </c>
      <c r="AY60" s="211">
        <v>16.399999999999999</v>
      </c>
      <c r="AZ60" s="211">
        <v>16.399999999999999</v>
      </c>
      <c r="BA60" s="211">
        <v>16.100000000000001</v>
      </c>
      <c r="BB60" s="211">
        <v>0</v>
      </c>
      <c r="BC60" s="211">
        <v>0</v>
      </c>
      <c r="BD60" s="211">
        <v>0</v>
      </c>
      <c r="BE60" s="211">
        <v>0</v>
      </c>
      <c r="BF60" s="211">
        <v>0</v>
      </c>
      <c r="BG60" s="211">
        <v>0</v>
      </c>
      <c r="BH60" s="211">
        <v>0</v>
      </c>
      <c r="BI60" s="211">
        <v>0</v>
      </c>
      <c r="BJ60" s="211">
        <v>24.2</v>
      </c>
      <c r="BK60" s="211">
        <v>25</v>
      </c>
      <c r="BL60" s="211">
        <v>72.8</v>
      </c>
      <c r="BM60" s="211">
        <v>18.8</v>
      </c>
      <c r="BN60" s="211">
        <v>80.400000000000006</v>
      </c>
      <c r="BO60">
        <v>0</v>
      </c>
    </row>
    <row r="61" spans="1:67">
      <c r="A61" s="45" t="s">
        <v>67</v>
      </c>
      <c r="B61" s="45" t="s">
        <v>187</v>
      </c>
      <c r="C61" s="45" t="s">
        <v>69</v>
      </c>
      <c r="D61" s="45" t="s">
        <v>188</v>
      </c>
      <c r="E61" s="45" t="s">
        <v>188</v>
      </c>
      <c r="F61" s="135">
        <v>201</v>
      </c>
      <c r="G61" s="135">
        <v>97</v>
      </c>
      <c r="H61" s="135">
        <v>104</v>
      </c>
      <c r="I61" s="135">
        <v>0</v>
      </c>
      <c r="J61" s="135">
        <v>28</v>
      </c>
      <c r="K61" s="135">
        <v>0</v>
      </c>
      <c r="L61" s="135">
        <v>159</v>
      </c>
      <c r="M61" s="135">
        <v>0</v>
      </c>
      <c r="N61" s="135">
        <v>2</v>
      </c>
      <c r="O61" s="135">
        <v>0</v>
      </c>
      <c r="P61" s="135">
        <v>12</v>
      </c>
      <c r="Q61" s="135">
        <v>0</v>
      </c>
      <c r="R61" s="135">
        <v>0</v>
      </c>
      <c r="S61" s="135">
        <v>0</v>
      </c>
      <c r="T61" s="135">
        <v>0</v>
      </c>
      <c r="U61" s="135">
        <v>0</v>
      </c>
      <c r="V61" s="135">
        <v>0</v>
      </c>
      <c r="W61" s="135">
        <v>0</v>
      </c>
      <c r="X61" s="135">
        <v>0</v>
      </c>
      <c r="Y61" s="135">
        <v>0</v>
      </c>
      <c r="Z61" s="135">
        <v>0</v>
      </c>
      <c r="AA61" s="135">
        <v>153</v>
      </c>
      <c r="AB61" s="135">
        <v>15</v>
      </c>
      <c r="AC61" s="135">
        <v>7</v>
      </c>
      <c r="AD61" s="135">
        <v>26</v>
      </c>
      <c r="AE61" s="135">
        <v>0</v>
      </c>
      <c r="AF61" s="135">
        <v>118</v>
      </c>
      <c r="AG61" s="135">
        <v>160</v>
      </c>
      <c r="AH61" s="135">
        <v>92</v>
      </c>
      <c r="AI61" s="135">
        <v>22</v>
      </c>
      <c r="AJ61" s="135">
        <v>181</v>
      </c>
      <c r="AK61" s="211">
        <v>48.3</v>
      </c>
      <c r="AL61" s="211">
        <v>51.7</v>
      </c>
      <c r="AM61" s="211">
        <v>0</v>
      </c>
      <c r="AN61" s="211">
        <v>13.9</v>
      </c>
      <c r="AO61" s="211">
        <v>0</v>
      </c>
      <c r="AP61" s="211">
        <v>79.099999999999994</v>
      </c>
      <c r="AQ61" s="211">
        <v>0</v>
      </c>
      <c r="AR61" s="211">
        <v>1</v>
      </c>
      <c r="AS61" s="211">
        <v>0</v>
      </c>
      <c r="AT61" s="211">
        <v>6</v>
      </c>
      <c r="AU61" s="211">
        <v>0</v>
      </c>
      <c r="AV61" s="211">
        <v>0</v>
      </c>
      <c r="AW61" s="211">
        <v>0</v>
      </c>
      <c r="AX61" s="211">
        <v>0</v>
      </c>
      <c r="AY61" s="211">
        <v>0</v>
      </c>
      <c r="AZ61" s="211">
        <v>0</v>
      </c>
      <c r="BA61" s="211">
        <v>0</v>
      </c>
      <c r="BB61" s="211">
        <v>0</v>
      </c>
      <c r="BC61" s="211">
        <v>0</v>
      </c>
      <c r="BD61" s="211">
        <v>0</v>
      </c>
      <c r="BE61" s="211">
        <v>76.099999999999994</v>
      </c>
      <c r="BF61" s="211">
        <v>7.5</v>
      </c>
      <c r="BG61" s="211">
        <v>3.5</v>
      </c>
      <c r="BH61" s="211">
        <v>12.9</v>
      </c>
      <c r="BI61" s="211">
        <v>0</v>
      </c>
      <c r="BJ61" s="211">
        <v>58.7</v>
      </c>
      <c r="BK61" s="211">
        <v>79.599999999999994</v>
      </c>
      <c r="BL61" s="211">
        <v>45.8</v>
      </c>
      <c r="BM61" s="211">
        <v>10.9</v>
      </c>
      <c r="BN61" s="211">
        <v>90</v>
      </c>
      <c r="BO61">
        <v>0</v>
      </c>
    </row>
    <row r="62" spans="1:67">
      <c r="A62" s="45" t="s">
        <v>67</v>
      </c>
      <c r="B62" s="45" t="s">
        <v>189</v>
      </c>
      <c r="C62" s="45" t="s">
        <v>69</v>
      </c>
      <c r="D62" s="45" t="s">
        <v>190</v>
      </c>
      <c r="E62" s="45" t="s">
        <v>190</v>
      </c>
      <c r="F62" s="135">
        <v>789</v>
      </c>
      <c r="G62" s="135">
        <v>405</v>
      </c>
      <c r="H62" s="135">
        <v>384</v>
      </c>
      <c r="I62" s="135">
        <v>0</v>
      </c>
      <c r="J62" s="135">
        <v>207</v>
      </c>
      <c r="K62" s="135">
        <v>61</v>
      </c>
      <c r="L62" s="135">
        <v>231</v>
      </c>
      <c r="M62" s="135">
        <v>9</v>
      </c>
      <c r="N62" s="135">
        <v>16</v>
      </c>
      <c r="O62" s="135">
        <v>0</v>
      </c>
      <c r="P62" s="135">
        <v>265</v>
      </c>
      <c r="Q62" s="135">
        <v>0</v>
      </c>
      <c r="R62" s="135">
        <v>63</v>
      </c>
      <c r="S62" s="135">
        <v>64</v>
      </c>
      <c r="T62" s="135">
        <v>66</v>
      </c>
      <c r="U62" s="135">
        <v>66</v>
      </c>
      <c r="V62" s="135">
        <v>66</v>
      </c>
      <c r="W62" s="135">
        <v>65</v>
      </c>
      <c r="X62" s="135">
        <v>60</v>
      </c>
      <c r="Y62" s="135">
        <v>59</v>
      </c>
      <c r="Z62" s="135">
        <v>67</v>
      </c>
      <c r="AA62" s="135">
        <v>69</v>
      </c>
      <c r="AB62" s="135">
        <v>57</v>
      </c>
      <c r="AC62" s="135">
        <v>49</v>
      </c>
      <c r="AD62" s="135">
        <v>38</v>
      </c>
      <c r="AE62" s="135">
        <v>0</v>
      </c>
      <c r="AF62" s="135">
        <v>214</v>
      </c>
      <c r="AG62" s="135">
        <v>524</v>
      </c>
      <c r="AH62" s="135">
        <v>315</v>
      </c>
      <c r="AI62" s="135">
        <v>77</v>
      </c>
      <c r="AJ62" s="135">
        <v>520</v>
      </c>
      <c r="AK62" s="211">
        <v>51.3</v>
      </c>
      <c r="AL62" s="211">
        <v>48.7</v>
      </c>
      <c r="AM62" s="211">
        <v>0</v>
      </c>
      <c r="AN62" s="211">
        <v>26.2</v>
      </c>
      <c r="AO62" s="211">
        <v>7.7</v>
      </c>
      <c r="AP62" s="211">
        <v>29.3</v>
      </c>
      <c r="AQ62" s="211">
        <v>1.1000000000000001</v>
      </c>
      <c r="AR62" s="211">
        <v>2</v>
      </c>
      <c r="AS62" s="211">
        <v>0</v>
      </c>
      <c r="AT62" s="211">
        <v>33.6</v>
      </c>
      <c r="AU62" s="211">
        <v>0</v>
      </c>
      <c r="AV62" s="211">
        <v>8</v>
      </c>
      <c r="AW62" s="211">
        <v>8.1</v>
      </c>
      <c r="AX62" s="211">
        <v>8.4</v>
      </c>
      <c r="AY62" s="211">
        <v>8.4</v>
      </c>
      <c r="AZ62" s="211">
        <v>8.4</v>
      </c>
      <c r="BA62" s="211">
        <v>8.1999999999999993</v>
      </c>
      <c r="BB62" s="211">
        <v>7.6</v>
      </c>
      <c r="BC62" s="211">
        <v>7.5</v>
      </c>
      <c r="BD62" s="211">
        <v>8.5</v>
      </c>
      <c r="BE62" s="211">
        <v>8.6999999999999993</v>
      </c>
      <c r="BF62" s="211">
        <v>7.2</v>
      </c>
      <c r="BG62" s="211">
        <v>6.2</v>
      </c>
      <c r="BH62" s="211">
        <v>4.8</v>
      </c>
      <c r="BI62" s="211">
        <v>0</v>
      </c>
      <c r="BJ62" s="211">
        <v>27.1</v>
      </c>
      <c r="BK62" s="211">
        <v>66.400000000000006</v>
      </c>
      <c r="BL62" s="211">
        <v>39.9</v>
      </c>
      <c r="BM62" s="211">
        <v>9.8000000000000007</v>
      </c>
      <c r="BN62" s="211">
        <v>65.900000000000006</v>
      </c>
      <c r="BO62">
        <v>0</v>
      </c>
    </row>
    <row r="63" spans="1:67">
      <c r="A63" s="45" t="s">
        <v>67</v>
      </c>
      <c r="B63" s="45" t="s">
        <v>191</v>
      </c>
      <c r="C63" s="45" t="s">
        <v>69</v>
      </c>
      <c r="D63" s="45" t="s">
        <v>192</v>
      </c>
      <c r="E63" s="45" t="s">
        <v>192</v>
      </c>
      <c r="F63" s="135">
        <v>505</v>
      </c>
      <c r="G63" s="135">
        <v>257</v>
      </c>
      <c r="H63" s="135">
        <v>248</v>
      </c>
      <c r="I63" s="135">
        <v>0</v>
      </c>
      <c r="J63" s="135">
        <v>52</v>
      </c>
      <c r="K63" s="135">
        <v>5</v>
      </c>
      <c r="L63" s="135">
        <v>206</v>
      </c>
      <c r="M63" s="135">
        <v>22</v>
      </c>
      <c r="N63" s="135">
        <v>3</v>
      </c>
      <c r="O63" s="135">
        <v>0</v>
      </c>
      <c r="P63" s="135">
        <v>217</v>
      </c>
      <c r="Q63" s="135">
        <v>0</v>
      </c>
      <c r="R63" s="135">
        <v>0</v>
      </c>
      <c r="S63" s="135">
        <v>0</v>
      </c>
      <c r="T63" s="135">
        <v>0</v>
      </c>
      <c r="U63" s="135">
        <v>0</v>
      </c>
      <c r="V63" s="135">
        <v>0</v>
      </c>
      <c r="W63" s="135">
        <v>90</v>
      </c>
      <c r="X63" s="135">
        <v>89</v>
      </c>
      <c r="Y63" s="135">
        <v>90</v>
      </c>
      <c r="Z63" s="135">
        <v>95</v>
      </c>
      <c r="AA63" s="135">
        <v>41</v>
      </c>
      <c r="AB63" s="135">
        <v>26</v>
      </c>
      <c r="AC63" s="135">
        <v>30</v>
      </c>
      <c r="AD63" s="135">
        <v>44</v>
      </c>
      <c r="AE63" s="135">
        <v>0</v>
      </c>
      <c r="AF63" s="135">
        <v>50</v>
      </c>
      <c r="AG63" s="135">
        <v>169</v>
      </c>
      <c r="AH63" s="135">
        <v>270</v>
      </c>
      <c r="AI63" s="135">
        <v>72</v>
      </c>
      <c r="AJ63" s="135">
        <v>345</v>
      </c>
      <c r="AK63" s="211">
        <v>50.9</v>
      </c>
      <c r="AL63" s="211">
        <v>49.1</v>
      </c>
      <c r="AM63" s="211">
        <v>0</v>
      </c>
      <c r="AN63" s="211">
        <v>10.3</v>
      </c>
      <c r="AO63" s="211">
        <v>1</v>
      </c>
      <c r="AP63" s="211">
        <v>40.799999999999997</v>
      </c>
      <c r="AQ63" s="211">
        <v>4.4000000000000004</v>
      </c>
      <c r="AR63" s="211">
        <v>0.6</v>
      </c>
      <c r="AS63" s="211">
        <v>0</v>
      </c>
      <c r="AT63" s="211">
        <v>43</v>
      </c>
      <c r="AU63" s="211">
        <v>0</v>
      </c>
      <c r="AV63" s="211">
        <v>0</v>
      </c>
      <c r="AW63" s="211">
        <v>0</v>
      </c>
      <c r="AX63" s="211">
        <v>0</v>
      </c>
      <c r="AY63" s="211">
        <v>0</v>
      </c>
      <c r="AZ63" s="211">
        <v>0</v>
      </c>
      <c r="BA63" s="211">
        <v>17.8</v>
      </c>
      <c r="BB63" s="211">
        <v>17.600000000000001</v>
      </c>
      <c r="BC63" s="211">
        <v>17.8</v>
      </c>
      <c r="BD63" s="211">
        <v>18.8</v>
      </c>
      <c r="BE63" s="211">
        <v>8.1</v>
      </c>
      <c r="BF63" s="211">
        <v>5.0999999999999996</v>
      </c>
      <c r="BG63" s="211">
        <v>5.9</v>
      </c>
      <c r="BH63" s="211">
        <v>8.6999999999999993</v>
      </c>
      <c r="BI63" s="211">
        <v>0</v>
      </c>
      <c r="BJ63" s="211">
        <v>9.9</v>
      </c>
      <c r="BK63" s="211">
        <v>33.5</v>
      </c>
      <c r="BL63" s="211">
        <v>53.5</v>
      </c>
      <c r="BM63" s="211">
        <v>14.3</v>
      </c>
      <c r="BN63" s="211">
        <v>68.3</v>
      </c>
      <c r="BO63">
        <v>0</v>
      </c>
    </row>
    <row r="64" spans="1:67">
      <c r="A64" s="45" t="s">
        <v>67</v>
      </c>
      <c r="B64" s="45" t="s">
        <v>193</v>
      </c>
      <c r="C64" s="45" t="s">
        <v>69</v>
      </c>
      <c r="D64" s="45" t="s">
        <v>194</v>
      </c>
      <c r="E64" s="45" t="s">
        <v>194</v>
      </c>
      <c r="F64" s="135">
        <v>529</v>
      </c>
      <c r="G64" s="135">
        <v>278</v>
      </c>
      <c r="H64" s="135">
        <v>250</v>
      </c>
      <c r="I64" s="135">
        <v>1</v>
      </c>
      <c r="J64" s="135">
        <v>44</v>
      </c>
      <c r="K64" s="135">
        <v>94</v>
      </c>
      <c r="L64" s="135">
        <v>38</v>
      </c>
      <c r="M64" s="135">
        <v>78</v>
      </c>
      <c r="N64" s="135">
        <v>0</v>
      </c>
      <c r="O64" s="135">
        <v>0</v>
      </c>
      <c r="P64" s="135">
        <v>275</v>
      </c>
      <c r="Q64" s="135">
        <v>0</v>
      </c>
      <c r="R64" s="135">
        <v>45</v>
      </c>
      <c r="S64" s="135">
        <v>44</v>
      </c>
      <c r="T64" s="135">
        <v>44</v>
      </c>
      <c r="U64" s="135">
        <v>42</v>
      </c>
      <c r="V64" s="135">
        <v>46</v>
      </c>
      <c r="W64" s="135">
        <v>46</v>
      </c>
      <c r="X64" s="135">
        <v>71</v>
      </c>
      <c r="Y64" s="135">
        <v>47</v>
      </c>
      <c r="Z64" s="135">
        <v>42</v>
      </c>
      <c r="AA64" s="135">
        <v>47</v>
      </c>
      <c r="AB64" s="135">
        <v>32</v>
      </c>
      <c r="AC64" s="135">
        <v>8</v>
      </c>
      <c r="AD64" s="135">
        <v>15</v>
      </c>
      <c r="AE64" s="135">
        <v>0</v>
      </c>
      <c r="AF64" s="135">
        <v>17</v>
      </c>
      <c r="AG64" s="135">
        <v>113</v>
      </c>
      <c r="AH64" s="135">
        <v>83</v>
      </c>
      <c r="AI64" s="135">
        <v>29</v>
      </c>
      <c r="AJ64" s="135">
        <v>129</v>
      </c>
      <c r="AK64" s="211">
        <v>52.6</v>
      </c>
      <c r="AL64" s="211">
        <v>47.3</v>
      </c>
      <c r="AM64" s="211">
        <v>0.2</v>
      </c>
      <c r="AN64" s="211">
        <v>8.3000000000000007</v>
      </c>
      <c r="AO64" s="211">
        <v>17.8</v>
      </c>
      <c r="AP64" s="211">
        <v>7.2</v>
      </c>
      <c r="AQ64" s="211">
        <v>14.7</v>
      </c>
      <c r="AR64" s="211">
        <v>0</v>
      </c>
      <c r="AS64" s="211">
        <v>0</v>
      </c>
      <c r="AT64" s="211">
        <v>52</v>
      </c>
      <c r="AU64" s="211">
        <v>0</v>
      </c>
      <c r="AV64" s="211">
        <v>8.5</v>
      </c>
      <c r="AW64" s="211">
        <v>8.3000000000000007</v>
      </c>
      <c r="AX64" s="211">
        <v>8.3000000000000007</v>
      </c>
      <c r="AY64" s="211">
        <v>7.9</v>
      </c>
      <c r="AZ64" s="211">
        <v>8.6999999999999993</v>
      </c>
      <c r="BA64" s="211">
        <v>8.6999999999999993</v>
      </c>
      <c r="BB64" s="211">
        <v>13.4</v>
      </c>
      <c r="BC64" s="211">
        <v>8.9</v>
      </c>
      <c r="BD64" s="211">
        <v>7.9</v>
      </c>
      <c r="BE64" s="211">
        <v>8.9</v>
      </c>
      <c r="BF64" s="211">
        <v>6</v>
      </c>
      <c r="BG64" s="211">
        <v>1.5</v>
      </c>
      <c r="BH64" s="211">
        <v>2.8</v>
      </c>
      <c r="BI64" s="211">
        <v>0</v>
      </c>
      <c r="BJ64" s="211">
        <v>3.2</v>
      </c>
      <c r="BK64" s="211">
        <v>21.4</v>
      </c>
      <c r="BL64" s="211">
        <v>15.7</v>
      </c>
      <c r="BM64" s="211">
        <v>5.5</v>
      </c>
      <c r="BN64" s="211">
        <v>24.4</v>
      </c>
      <c r="BO64">
        <v>0</v>
      </c>
    </row>
    <row r="65" spans="1:67">
      <c r="A65" s="45" t="s">
        <v>67</v>
      </c>
      <c r="B65" s="45" t="s">
        <v>195</v>
      </c>
      <c r="C65" s="45" t="s">
        <v>69</v>
      </c>
      <c r="D65" s="45" t="s">
        <v>196</v>
      </c>
      <c r="E65" s="45" t="s">
        <v>196</v>
      </c>
      <c r="F65" s="135">
        <v>347</v>
      </c>
      <c r="G65" s="135">
        <v>186</v>
      </c>
      <c r="H65" s="135">
        <v>161</v>
      </c>
      <c r="I65" s="135">
        <v>0</v>
      </c>
      <c r="J65" s="135">
        <v>59</v>
      </c>
      <c r="K65" s="135">
        <v>5</v>
      </c>
      <c r="L65" s="135">
        <v>257</v>
      </c>
      <c r="M65" s="135">
        <v>8</v>
      </c>
      <c r="N65" s="135">
        <v>1</v>
      </c>
      <c r="O65" s="135">
        <v>0</v>
      </c>
      <c r="P65" s="135">
        <v>17</v>
      </c>
      <c r="Q65" s="135">
        <v>0</v>
      </c>
      <c r="R65" s="135">
        <v>0</v>
      </c>
      <c r="S65" s="135">
        <v>0</v>
      </c>
      <c r="T65" s="135">
        <v>0</v>
      </c>
      <c r="U65" s="135">
        <v>0</v>
      </c>
      <c r="V65" s="135">
        <v>0</v>
      </c>
      <c r="W65" s="135">
        <v>115</v>
      </c>
      <c r="X65" s="135">
        <v>88</v>
      </c>
      <c r="Y65" s="135">
        <v>77</v>
      </c>
      <c r="Z65" s="135">
        <v>67</v>
      </c>
      <c r="AA65" s="135">
        <v>0</v>
      </c>
      <c r="AB65" s="135">
        <v>0</v>
      </c>
      <c r="AC65" s="135">
        <v>0</v>
      </c>
      <c r="AD65" s="135">
        <v>0</v>
      </c>
      <c r="AE65" s="135">
        <v>0</v>
      </c>
      <c r="AF65" s="135">
        <v>41</v>
      </c>
      <c r="AG65" s="135">
        <v>99</v>
      </c>
      <c r="AH65" s="135">
        <v>248</v>
      </c>
      <c r="AI65" s="135">
        <v>62</v>
      </c>
      <c r="AJ65" s="135">
        <v>274</v>
      </c>
      <c r="AK65" s="211">
        <v>53.6</v>
      </c>
      <c r="AL65" s="211">
        <v>46.4</v>
      </c>
      <c r="AM65" s="211">
        <v>0</v>
      </c>
      <c r="AN65" s="211">
        <v>17</v>
      </c>
      <c r="AO65" s="211">
        <v>1.4</v>
      </c>
      <c r="AP65" s="211">
        <v>74.099999999999994</v>
      </c>
      <c r="AQ65" s="211">
        <v>2.2999999999999998</v>
      </c>
      <c r="AR65" s="211">
        <v>0.3</v>
      </c>
      <c r="AS65" s="211">
        <v>0</v>
      </c>
      <c r="AT65" s="211">
        <v>4.9000000000000004</v>
      </c>
      <c r="AU65" s="211">
        <v>0</v>
      </c>
      <c r="AV65" s="211">
        <v>0</v>
      </c>
      <c r="AW65" s="211">
        <v>0</v>
      </c>
      <c r="AX65" s="211">
        <v>0</v>
      </c>
      <c r="AY65" s="211">
        <v>0</v>
      </c>
      <c r="AZ65" s="211">
        <v>0</v>
      </c>
      <c r="BA65" s="211">
        <v>33.1</v>
      </c>
      <c r="BB65" s="211">
        <v>25.4</v>
      </c>
      <c r="BC65" s="211">
        <v>22.2</v>
      </c>
      <c r="BD65" s="211">
        <v>19.3</v>
      </c>
      <c r="BE65" s="211">
        <v>0</v>
      </c>
      <c r="BF65" s="211">
        <v>0</v>
      </c>
      <c r="BG65" s="211">
        <v>0</v>
      </c>
      <c r="BH65" s="211">
        <v>0</v>
      </c>
      <c r="BI65" s="211">
        <v>0</v>
      </c>
      <c r="BJ65" s="211">
        <v>11.8</v>
      </c>
      <c r="BK65" s="211">
        <v>28.5</v>
      </c>
      <c r="BL65" s="211">
        <v>71.5</v>
      </c>
      <c r="BM65" s="211">
        <v>17.899999999999999</v>
      </c>
      <c r="BN65" s="211">
        <v>79</v>
      </c>
      <c r="BO65">
        <v>0</v>
      </c>
    </row>
    <row r="66" spans="1:67">
      <c r="A66" s="45" t="s">
        <v>67</v>
      </c>
      <c r="B66" s="45" t="s">
        <v>197</v>
      </c>
      <c r="C66" s="45" t="s">
        <v>69</v>
      </c>
      <c r="D66" s="45" t="s">
        <v>198</v>
      </c>
      <c r="E66" s="45" t="s">
        <v>198</v>
      </c>
      <c r="F66" s="135">
        <v>508</v>
      </c>
      <c r="G66" s="135">
        <v>265</v>
      </c>
      <c r="H66" s="135">
        <v>243</v>
      </c>
      <c r="I66" s="135">
        <v>0</v>
      </c>
      <c r="J66" s="135">
        <v>150</v>
      </c>
      <c r="K66" s="135">
        <v>10</v>
      </c>
      <c r="L66" s="135">
        <v>165</v>
      </c>
      <c r="M66" s="135">
        <v>11</v>
      </c>
      <c r="N66" s="135">
        <v>1</v>
      </c>
      <c r="O66" s="135">
        <v>0</v>
      </c>
      <c r="P66" s="135">
        <v>171</v>
      </c>
      <c r="Q66" s="135">
        <v>0</v>
      </c>
      <c r="R66" s="135">
        <v>0</v>
      </c>
      <c r="S66" s="135">
        <v>0</v>
      </c>
      <c r="T66" s="135">
        <v>0</v>
      </c>
      <c r="U66" s="135">
        <v>0</v>
      </c>
      <c r="V66" s="135">
        <v>0</v>
      </c>
      <c r="W66" s="135">
        <v>0</v>
      </c>
      <c r="X66" s="135">
        <v>85</v>
      </c>
      <c r="Y66" s="135">
        <v>88</v>
      </c>
      <c r="Z66" s="135">
        <v>93</v>
      </c>
      <c r="AA66" s="135">
        <v>73</v>
      </c>
      <c r="AB66" s="135">
        <v>68</v>
      </c>
      <c r="AC66" s="135">
        <v>65</v>
      </c>
      <c r="AD66" s="135">
        <v>36</v>
      </c>
      <c r="AE66" s="135">
        <v>0</v>
      </c>
      <c r="AF66" s="135">
        <v>19</v>
      </c>
      <c r="AG66" s="135">
        <v>25</v>
      </c>
      <c r="AH66" s="135">
        <v>219</v>
      </c>
      <c r="AI66" s="135">
        <v>48</v>
      </c>
      <c r="AJ66" s="135">
        <v>261</v>
      </c>
      <c r="AK66" s="211">
        <v>52.2</v>
      </c>
      <c r="AL66" s="211">
        <v>47.8</v>
      </c>
      <c r="AM66" s="211">
        <v>0</v>
      </c>
      <c r="AN66" s="211">
        <v>29.5</v>
      </c>
      <c r="AO66" s="211">
        <v>2</v>
      </c>
      <c r="AP66" s="211">
        <v>32.5</v>
      </c>
      <c r="AQ66" s="211">
        <v>2.2000000000000002</v>
      </c>
      <c r="AR66" s="211">
        <v>0.2</v>
      </c>
      <c r="AS66" s="211">
        <v>0</v>
      </c>
      <c r="AT66" s="211">
        <v>33.700000000000003</v>
      </c>
      <c r="AU66" s="211">
        <v>0</v>
      </c>
      <c r="AV66" s="211">
        <v>0</v>
      </c>
      <c r="AW66" s="211">
        <v>0</v>
      </c>
      <c r="AX66" s="211">
        <v>0</v>
      </c>
      <c r="AY66" s="211">
        <v>0</v>
      </c>
      <c r="AZ66" s="211">
        <v>0</v>
      </c>
      <c r="BA66" s="211">
        <v>0</v>
      </c>
      <c r="BB66" s="211">
        <v>16.7</v>
      </c>
      <c r="BC66" s="211">
        <v>17.3</v>
      </c>
      <c r="BD66" s="211">
        <v>18.3</v>
      </c>
      <c r="BE66" s="211">
        <v>14.4</v>
      </c>
      <c r="BF66" s="211">
        <v>13.4</v>
      </c>
      <c r="BG66" s="211">
        <v>12.8</v>
      </c>
      <c r="BH66" s="211">
        <v>7.1</v>
      </c>
      <c r="BI66" s="211">
        <v>0</v>
      </c>
      <c r="BJ66" s="211">
        <v>3.7</v>
      </c>
      <c r="BK66" s="211">
        <v>4.9000000000000004</v>
      </c>
      <c r="BL66" s="211">
        <v>43.1</v>
      </c>
      <c r="BM66" s="211">
        <v>9.4</v>
      </c>
      <c r="BN66" s="211">
        <v>51.4</v>
      </c>
      <c r="BO66">
        <v>0</v>
      </c>
    </row>
    <row r="67" spans="1:67">
      <c r="A67" s="45" t="s">
        <v>67</v>
      </c>
      <c r="B67" s="45" t="s">
        <v>199</v>
      </c>
      <c r="C67" s="45" t="s">
        <v>69</v>
      </c>
      <c r="D67" s="45" t="s">
        <v>200</v>
      </c>
      <c r="E67" s="45" t="s">
        <v>200</v>
      </c>
      <c r="F67" s="135">
        <v>275</v>
      </c>
      <c r="G67" s="135">
        <v>158</v>
      </c>
      <c r="H67" s="135">
        <v>117</v>
      </c>
      <c r="I67" s="135">
        <v>0</v>
      </c>
      <c r="J67" s="135">
        <v>10</v>
      </c>
      <c r="K67" s="135">
        <v>1</v>
      </c>
      <c r="L67" s="135">
        <v>252</v>
      </c>
      <c r="M67" s="135">
        <v>0</v>
      </c>
      <c r="N67" s="135">
        <v>0</v>
      </c>
      <c r="O67" s="135">
        <v>0</v>
      </c>
      <c r="P67" s="135">
        <v>12</v>
      </c>
      <c r="Q67" s="135">
        <v>0</v>
      </c>
      <c r="R67" s="135">
        <v>0</v>
      </c>
      <c r="S67" s="135">
        <v>0</v>
      </c>
      <c r="T67" s="135">
        <v>0</v>
      </c>
      <c r="U67" s="135">
        <v>0</v>
      </c>
      <c r="V67" s="135">
        <v>0</v>
      </c>
      <c r="W67" s="135">
        <v>0</v>
      </c>
      <c r="X67" s="135">
        <v>0</v>
      </c>
      <c r="Y67" s="135">
        <v>0</v>
      </c>
      <c r="Z67" s="135">
        <v>0</v>
      </c>
      <c r="AA67" s="135">
        <v>79</v>
      </c>
      <c r="AB67" s="135">
        <v>73</v>
      </c>
      <c r="AC67" s="135">
        <v>60</v>
      </c>
      <c r="AD67" s="135">
        <v>63</v>
      </c>
      <c r="AE67" s="135">
        <v>0</v>
      </c>
      <c r="AF67" s="135">
        <v>30</v>
      </c>
      <c r="AG67" s="135">
        <v>76</v>
      </c>
      <c r="AH67" s="135">
        <v>219</v>
      </c>
      <c r="AI67" s="135">
        <v>66</v>
      </c>
      <c r="AJ67" s="135">
        <v>242</v>
      </c>
      <c r="AK67" s="211">
        <v>57.5</v>
      </c>
      <c r="AL67" s="211">
        <v>42.5</v>
      </c>
      <c r="AM67" s="211">
        <v>0</v>
      </c>
      <c r="AN67" s="211">
        <v>3.6</v>
      </c>
      <c r="AO67" s="211">
        <v>0.4</v>
      </c>
      <c r="AP67" s="211">
        <v>91.6</v>
      </c>
      <c r="AQ67" s="211">
        <v>0</v>
      </c>
      <c r="AR67" s="211">
        <v>0</v>
      </c>
      <c r="AS67" s="211">
        <v>0</v>
      </c>
      <c r="AT67" s="211">
        <v>4.4000000000000004</v>
      </c>
      <c r="AU67" s="211">
        <v>0</v>
      </c>
      <c r="AV67" s="211">
        <v>0</v>
      </c>
      <c r="AW67" s="211">
        <v>0</v>
      </c>
      <c r="AX67" s="211">
        <v>0</v>
      </c>
      <c r="AY67" s="211">
        <v>0</v>
      </c>
      <c r="AZ67" s="211">
        <v>0</v>
      </c>
      <c r="BA67" s="211">
        <v>0</v>
      </c>
      <c r="BB67" s="211">
        <v>0</v>
      </c>
      <c r="BC67" s="211">
        <v>0</v>
      </c>
      <c r="BD67" s="211">
        <v>0</v>
      </c>
      <c r="BE67" s="211">
        <v>28.7</v>
      </c>
      <c r="BF67" s="211">
        <v>26.5</v>
      </c>
      <c r="BG67" s="211">
        <v>21.8</v>
      </c>
      <c r="BH67" s="211">
        <v>22.9</v>
      </c>
      <c r="BI67" s="211">
        <v>0</v>
      </c>
      <c r="BJ67" s="211">
        <v>10.9</v>
      </c>
      <c r="BK67" s="211">
        <v>27.6</v>
      </c>
      <c r="BL67" s="211">
        <v>79.599999999999994</v>
      </c>
      <c r="BM67" s="211">
        <v>24</v>
      </c>
      <c r="BN67" s="211">
        <v>88</v>
      </c>
      <c r="BO67">
        <v>0</v>
      </c>
    </row>
    <row r="68" spans="1:67">
      <c r="A68" s="45" t="s">
        <v>67</v>
      </c>
      <c r="B68" s="45" t="s">
        <v>201</v>
      </c>
      <c r="C68" s="45" t="s">
        <v>69</v>
      </c>
      <c r="D68" s="45" t="s">
        <v>202</v>
      </c>
      <c r="E68" s="45" t="s">
        <v>202</v>
      </c>
      <c r="F68" s="135">
        <v>500</v>
      </c>
      <c r="G68" s="135">
        <v>251</v>
      </c>
      <c r="H68" s="135">
        <v>249</v>
      </c>
      <c r="I68" s="135">
        <v>0</v>
      </c>
      <c r="J68" s="135">
        <v>123</v>
      </c>
      <c r="K68" s="135">
        <v>3</v>
      </c>
      <c r="L68" s="135">
        <v>342</v>
      </c>
      <c r="M68" s="135">
        <v>6</v>
      </c>
      <c r="N68" s="135">
        <v>0</v>
      </c>
      <c r="O68" s="135">
        <v>1</v>
      </c>
      <c r="P68" s="135">
        <v>25</v>
      </c>
      <c r="Q68" s="135">
        <v>0</v>
      </c>
      <c r="R68" s="135">
        <v>0</v>
      </c>
      <c r="S68" s="135">
        <v>0</v>
      </c>
      <c r="T68" s="135">
        <v>0</v>
      </c>
      <c r="U68" s="135">
        <v>0</v>
      </c>
      <c r="V68" s="135">
        <v>0</v>
      </c>
      <c r="W68" s="135">
        <v>0</v>
      </c>
      <c r="X68" s="135">
        <v>82</v>
      </c>
      <c r="Y68" s="135">
        <v>82</v>
      </c>
      <c r="Z68" s="135">
        <v>82</v>
      </c>
      <c r="AA68" s="135">
        <v>67</v>
      </c>
      <c r="AB68" s="135">
        <v>76</v>
      </c>
      <c r="AC68" s="135">
        <v>61</v>
      </c>
      <c r="AD68" s="135">
        <v>50</v>
      </c>
      <c r="AE68" s="135">
        <v>0</v>
      </c>
      <c r="AF68" s="135">
        <v>65</v>
      </c>
      <c r="AG68" s="135">
        <v>107</v>
      </c>
      <c r="AH68" s="135">
        <v>349</v>
      </c>
      <c r="AI68" s="135">
        <v>101</v>
      </c>
      <c r="AJ68" s="135">
        <v>388</v>
      </c>
      <c r="AK68" s="211">
        <v>50.2</v>
      </c>
      <c r="AL68" s="211">
        <v>49.8</v>
      </c>
      <c r="AM68" s="211">
        <v>0</v>
      </c>
      <c r="AN68" s="211">
        <v>24.6</v>
      </c>
      <c r="AO68" s="211">
        <v>0.6</v>
      </c>
      <c r="AP68" s="211">
        <v>68.400000000000006</v>
      </c>
      <c r="AQ68" s="211">
        <v>1.2</v>
      </c>
      <c r="AR68" s="211">
        <v>0</v>
      </c>
      <c r="AS68" s="211">
        <v>0.2</v>
      </c>
      <c r="AT68" s="211">
        <v>5</v>
      </c>
      <c r="AU68" s="211">
        <v>0</v>
      </c>
      <c r="AV68" s="211">
        <v>0</v>
      </c>
      <c r="AW68" s="211">
        <v>0</v>
      </c>
      <c r="AX68" s="211">
        <v>0</v>
      </c>
      <c r="AY68" s="211">
        <v>0</v>
      </c>
      <c r="AZ68" s="211">
        <v>0</v>
      </c>
      <c r="BA68" s="211">
        <v>0</v>
      </c>
      <c r="BB68" s="211">
        <v>16.399999999999999</v>
      </c>
      <c r="BC68" s="211">
        <v>16.399999999999999</v>
      </c>
      <c r="BD68" s="211">
        <v>16.399999999999999</v>
      </c>
      <c r="BE68" s="211">
        <v>13.4</v>
      </c>
      <c r="BF68" s="211">
        <v>15.2</v>
      </c>
      <c r="BG68" s="211">
        <v>12.2</v>
      </c>
      <c r="BH68" s="211">
        <v>10</v>
      </c>
      <c r="BI68" s="211">
        <v>0</v>
      </c>
      <c r="BJ68" s="211">
        <v>13</v>
      </c>
      <c r="BK68" s="211">
        <v>21.4</v>
      </c>
      <c r="BL68" s="211">
        <v>69.8</v>
      </c>
      <c r="BM68" s="211">
        <v>20.2</v>
      </c>
      <c r="BN68" s="211">
        <v>77.599999999999994</v>
      </c>
      <c r="BO68">
        <v>0</v>
      </c>
    </row>
    <row r="69" spans="1:67">
      <c r="A69" s="45" t="s">
        <v>67</v>
      </c>
      <c r="B69" s="45" t="s">
        <v>203</v>
      </c>
      <c r="C69" s="45" t="s">
        <v>69</v>
      </c>
      <c r="D69" s="45" t="s">
        <v>204</v>
      </c>
      <c r="E69" s="45" t="s">
        <v>204</v>
      </c>
      <c r="F69" s="135">
        <v>846</v>
      </c>
      <c r="G69" s="135">
        <v>431</v>
      </c>
      <c r="H69" s="135">
        <v>415</v>
      </c>
      <c r="I69" s="135">
        <v>0</v>
      </c>
      <c r="J69" s="135">
        <v>159</v>
      </c>
      <c r="K69" s="135">
        <v>212</v>
      </c>
      <c r="L69" s="135">
        <v>305</v>
      </c>
      <c r="M69" s="135">
        <v>39</v>
      </c>
      <c r="N69" s="135">
        <v>1</v>
      </c>
      <c r="O69" s="135">
        <v>0</v>
      </c>
      <c r="P69" s="135">
        <v>130</v>
      </c>
      <c r="Q69" s="135">
        <v>0</v>
      </c>
      <c r="R69" s="135">
        <v>100</v>
      </c>
      <c r="S69" s="135">
        <v>110</v>
      </c>
      <c r="T69" s="135">
        <v>109</v>
      </c>
      <c r="U69" s="135">
        <v>112</v>
      </c>
      <c r="V69" s="135">
        <v>94</v>
      </c>
      <c r="W69" s="135">
        <v>120</v>
      </c>
      <c r="X69" s="135">
        <v>80</v>
      </c>
      <c r="Y69" s="135">
        <v>63</v>
      </c>
      <c r="Z69" s="135">
        <v>58</v>
      </c>
      <c r="AA69" s="135">
        <v>0</v>
      </c>
      <c r="AB69" s="135">
        <v>0</v>
      </c>
      <c r="AC69" s="135">
        <v>0</v>
      </c>
      <c r="AD69" s="135">
        <v>0</v>
      </c>
      <c r="AE69" s="135">
        <v>0</v>
      </c>
      <c r="AF69" s="135">
        <v>191</v>
      </c>
      <c r="AG69" s="135">
        <v>191</v>
      </c>
      <c r="AH69" s="135">
        <v>342</v>
      </c>
      <c r="AI69" s="135">
        <v>76</v>
      </c>
      <c r="AJ69" s="135">
        <v>525</v>
      </c>
      <c r="AK69" s="211">
        <v>50.9</v>
      </c>
      <c r="AL69" s="211">
        <v>49.1</v>
      </c>
      <c r="AM69" s="211">
        <v>0</v>
      </c>
      <c r="AN69" s="211">
        <v>18.8</v>
      </c>
      <c r="AO69" s="211">
        <v>25.1</v>
      </c>
      <c r="AP69" s="211">
        <v>36.1</v>
      </c>
      <c r="AQ69" s="211">
        <v>4.5999999999999996</v>
      </c>
      <c r="AR69" s="211">
        <v>0.1</v>
      </c>
      <c r="AS69" s="211">
        <v>0</v>
      </c>
      <c r="AT69" s="211">
        <v>15.4</v>
      </c>
      <c r="AU69" s="211">
        <v>0</v>
      </c>
      <c r="AV69" s="211">
        <v>11.8</v>
      </c>
      <c r="AW69" s="211">
        <v>13</v>
      </c>
      <c r="AX69" s="211">
        <v>12.9</v>
      </c>
      <c r="AY69" s="211">
        <v>13.2</v>
      </c>
      <c r="AZ69" s="211">
        <v>11.1</v>
      </c>
      <c r="BA69" s="211">
        <v>14.2</v>
      </c>
      <c r="BB69" s="211">
        <v>9.5</v>
      </c>
      <c r="BC69" s="211">
        <v>7.4</v>
      </c>
      <c r="BD69" s="211">
        <v>6.9</v>
      </c>
      <c r="BE69" s="211">
        <v>0</v>
      </c>
      <c r="BF69" s="211">
        <v>0</v>
      </c>
      <c r="BG69" s="211">
        <v>0</v>
      </c>
      <c r="BH69" s="211">
        <v>0</v>
      </c>
      <c r="BI69" s="211">
        <v>0</v>
      </c>
      <c r="BJ69" s="211">
        <v>22.6</v>
      </c>
      <c r="BK69" s="211">
        <v>22.6</v>
      </c>
      <c r="BL69" s="211">
        <v>40.4</v>
      </c>
      <c r="BM69" s="211">
        <v>9</v>
      </c>
      <c r="BN69" s="211">
        <v>62.1</v>
      </c>
      <c r="BO69">
        <v>0</v>
      </c>
    </row>
    <row r="70" spans="1:67">
      <c r="A70" s="45" t="s">
        <v>67</v>
      </c>
      <c r="B70" s="45" t="s">
        <v>205</v>
      </c>
      <c r="C70" s="45" t="s">
        <v>69</v>
      </c>
      <c r="D70" s="45" t="s">
        <v>206</v>
      </c>
      <c r="E70" s="45" t="s">
        <v>206</v>
      </c>
      <c r="F70" s="135">
        <v>245</v>
      </c>
      <c r="G70" s="135">
        <v>127</v>
      </c>
      <c r="H70" s="135">
        <v>118</v>
      </c>
      <c r="I70" s="135">
        <v>0</v>
      </c>
      <c r="J70" s="135">
        <v>166</v>
      </c>
      <c r="K70" s="135">
        <v>6</v>
      </c>
      <c r="L70" s="135">
        <v>66</v>
      </c>
      <c r="M70" s="135">
        <v>3</v>
      </c>
      <c r="N70" s="135">
        <v>0</v>
      </c>
      <c r="O70" s="135">
        <v>0</v>
      </c>
      <c r="P70" s="135">
        <v>4</v>
      </c>
      <c r="Q70" s="135">
        <v>0</v>
      </c>
      <c r="R70" s="135">
        <v>0</v>
      </c>
      <c r="S70" s="135">
        <v>0</v>
      </c>
      <c r="T70" s="135">
        <v>0</v>
      </c>
      <c r="U70" s="135">
        <v>0</v>
      </c>
      <c r="V70" s="135">
        <v>0</v>
      </c>
      <c r="W70" s="135">
        <v>0</v>
      </c>
      <c r="X70" s="135">
        <v>0</v>
      </c>
      <c r="Y70" s="135">
        <v>0</v>
      </c>
      <c r="Z70" s="135">
        <v>0</v>
      </c>
      <c r="AA70" s="135">
        <v>77</v>
      </c>
      <c r="AB70" s="135">
        <v>53</v>
      </c>
      <c r="AC70" s="135">
        <v>56</v>
      </c>
      <c r="AD70" s="135">
        <v>59</v>
      </c>
      <c r="AE70" s="135">
        <v>0</v>
      </c>
      <c r="AF70" s="135">
        <v>54</v>
      </c>
      <c r="AG70" s="135">
        <v>98</v>
      </c>
      <c r="AH70" s="135">
        <v>137</v>
      </c>
      <c r="AI70" s="135">
        <v>60</v>
      </c>
      <c r="AJ70" s="135">
        <v>196</v>
      </c>
      <c r="AK70" s="211">
        <v>51.8</v>
      </c>
      <c r="AL70" s="211">
        <v>48.2</v>
      </c>
      <c r="AM70" s="211">
        <v>0</v>
      </c>
      <c r="AN70" s="211">
        <v>67.8</v>
      </c>
      <c r="AO70" s="211">
        <v>2.4</v>
      </c>
      <c r="AP70" s="211">
        <v>26.9</v>
      </c>
      <c r="AQ70" s="211">
        <v>1.2</v>
      </c>
      <c r="AR70" s="211">
        <v>0</v>
      </c>
      <c r="AS70" s="211">
        <v>0</v>
      </c>
      <c r="AT70" s="211">
        <v>1.6</v>
      </c>
      <c r="AU70" s="211">
        <v>0</v>
      </c>
      <c r="AV70" s="211">
        <v>0</v>
      </c>
      <c r="AW70" s="211">
        <v>0</v>
      </c>
      <c r="AX70" s="211">
        <v>0</v>
      </c>
      <c r="AY70" s="211">
        <v>0</v>
      </c>
      <c r="AZ70" s="211">
        <v>0</v>
      </c>
      <c r="BA70" s="211">
        <v>0</v>
      </c>
      <c r="BB70" s="211">
        <v>0</v>
      </c>
      <c r="BC70" s="211">
        <v>0</v>
      </c>
      <c r="BD70" s="211">
        <v>0</v>
      </c>
      <c r="BE70" s="211">
        <v>31.4</v>
      </c>
      <c r="BF70" s="211">
        <v>21.6</v>
      </c>
      <c r="BG70" s="211">
        <v>22.9</v>
      </c>
      <c r="BH70" s="211">
        <v>24.1</v>
      </c>
      <c r="BI70" s="211">
        <v>0</v>
      </c>
      <c r="BJ70" s="211">
        <v>22</v>
      </c>
      <c r="BK70" s="211">
        <v>40</v>
      </c>
      <c r="BL70" s="211">
        <v>55.9</v>
      </c>
      <c r="BM70" s="211">
        <v>24.5</v>
      </c>
      <c r="BN70" s="211">
        <v>80</v>
      </c>
      <c r="BO70">
        <v>0</v>
      </c>
    </row>
    <row r="71" spans="1:67">
      <c r="A71" s="45" t="s">
        <v>67</v>
      </c>
      <c r="B71" s="45" t="s">
        <v>207</v>
      </c>
      <c r="C71" s="45" t="s">
        <v>69</v>
      </c>
      <c r="D71" s="45" t="s">
        <v>208</v>
      </c>
      <c r="E71" s="45" t="s">
        <v>208</v>
      </c>
      <c r="F71" s="135">
        <v>724</v>
      </c>
      <c r="G71" s="135">
        <v>359</v>
      </c>
      <c r="H71" s="135">
        <v>365</v>
      </c>
      <c r="I71" s="135">
        <v>0</v>
      </c>
      <c r="J71" s="135">
        <v>397</v>
      </c>
      <c r="K71" s="135">
        <v>6</v>
      </c>
      <c r="L71" s="135">
        <v>293</v>
      </c>
      <c r="M71" s="135">
        <v>12</v>
      </c>
      <c r="N71" s="135">
        <v>3</v>
      </c>
      <c r="O71" s="135">
        <v>5</v>
      </c>
      <c r="P71" s="135">
        <v>8</v>
      </c>
      <c r="Q71" s="135">
        <v>56</v>
      </c>
      <c r="R71" s="135">
        <v>61</v>
      </c>
      <c r="S71" s="135">
        <v>73</v>
      </c>
      <c r="T71" s="135">
        <v>70</v>
      </c>
      <c r="U71" s="135">
        <v>74</v>
      </c>
      <c r="V71" s="135">
        <v>73</v>
      </c>
      <c r="W71" s="135">
        <v>91</v>
      </c>
      <c r="X71" s="135">
        <v>91</v>
      </c>
      <c r="Y71" s="135">
        <v>77</v>
      </c>
      <c r="Z71" s="135">
        <v>58</v>
      </c>
      <c r="AA71" s="135">
        <v>0</v>
      </c>
      <c r="AB71" s="135">
        <v>0</v>
      </c>
      <c r="AC71" s="135">
        <v>0</v>
      </c>
      <c r="AD71" s="135">
        <v>0</v>
      </c>
      <c r="AE71" s="135">
        <v>0</v>
      </c>
      <c r="AF71" s="135">
        <v>224</v>
      </c>
      <c r="AG71" s="135">
        <v>323</v>
      </c>
      <c r="AH71" s="135">
        <v>458</v>
      </c>
      <c r="AI71" s="135">
        <v>119</v>
      </c>
      <c r="AJ71" s="135">
        <v>578</v>
      </c>
      <c r="AK71" s="211">
        <v>49.6</v>
      </c>
      <c r="AL71" s="211">
        <v>50.4</v>
      </c>
      <c r="AM71" s="211">
        <v>0</v>
      </c>
      <c r="AN71" s="211">
        <v>54.8</v>
      </c>
      <c r="AO71" s="211">
        <v>0.8</v>
      </c>
      <c r="AP71" s="211">
        <v>40.5</v>
      </c>
      <c r="AQ71" s="211">
        <v>1.7</v>
      </c>
      <c r="AR71" s="211">
        <v>0.4</v>
      </c>
      <c r="AS71" s="211">
        <v>0.7</v>
      </c>
      <c r="AT71" s="211">
        <v>1.1000000000000001</v>
      </c>
      <c r="AU71" s="211">
        <v>7.7</v>
      </c>
      <c r="AV71" s="211">
        <v>8.4</v>
      </c>
      <c r="AW71" s="211">
        <v>10.1</v>
      </c>
      <c r="AX71" s="211">
        <v>9.6999999999999993</v>
      </c>
      <c r="AY71" s="211">
        <v>10.199999999999999</v>
      </c>
      <c r="AZ71" s="211">
        <v>10.1</v>
      </c>
      <c r="BA71" s="211">
        <v>12.6</v>
      </c>
      <c r="BB71" s="211">
        <v>12.6</v>
      </c>
      <c r="BC71" s="211">
        <v>10.6</v>
      </c>
      <c r="BD71" s="211">
        <v>8</v>
      </c>
      <c r="BE71" s="211">
        <v>0</v>
      </c>
      <c r="BF71" s="211">
        <v>0</v>
      </c>
      <c r="BG71" s="211">
        <v>0</v>
      </c>
      <c r="BH71" s="211">
        <v>0</v>
      </c>
      <c r="BI71" s="211">
        <v>0</v>
      </c>
      <c r="BJ71" s="211">
        <v>30.9</v>
      </c>
      <c r="BK71" s="211">
        <v>44.6</v>
      </c>
      <c r="BL71" s="211">
        <v>63.3</v>
      </c>
      <c r="BM71" s="211">
        <v>16.399999999999999</v>
      </c>
      <c r="BN71" s="211">
        <v>79.8</v>
      </c>
      <c r="BO71">
        <v>0</v>
      </c>
    </row>
    <row r="72" spans="1:67">
      <c r="A72" s="45" t="s">
        <v>67</v>
      </c>
      <c r="B72" s="45" t="s">
        <v>209</v>
      </c>
      <c r="C72" s="45" t="s">
        <v>69</v>
      </c>
      <c r="D72" s="45" t="s">
        <v>210</v>
      </c>
      <c r="E72" s="45" t="s">
        <v>210</v>
      </c>
      <c r="F72" s="135">
        <v>362</v>
      </c>
      <c r="G72" s="135">
        <v>184</v>
      </c>
      <c r="H72" s="135">
        <v>178</v>
      </c>
      <c r="I72" s="135">
        <v>0</v>
      </c>
      <c r="J72" s="135">
        <v>118</v>
      </c>
      <c r="K72" s="135">
        <v>49</v>
      </c>
      <c r="L72" s="135">
        <v>87</v>
      </c>
      <c r="M72" s="135">
        <v>6</v>
      </c>
      <c r="N72" s="135">
        <v>0</v>
      </c>
      <c r="O72" s="135">
        <v>0</v>
      </c>
      <c r="P72" s="135">
        <v>102</v>
      </c>
      <c r="Q72" s="135">
        <v>0</v>
      </c>
      <c r="R72" s="135">
        <v>0</v>
      </c>
      <c r="S72" s="135">
        <v>0</v>
      </c>
      <c r="T72" s="135">
        <v>0</v>
      </c>
      <c r="U72" s="135">
        <v>0</v>
      </c>
      <c r="V72" s="135">
        <v>0</v>
      </c>
      <c r="W72" s="135">
        <v>0</v>
      </c>
      <c r="X72" s="135">
        <v>0</v>
      </c>
      <c r="Y72" s="135">
        <v>61</v>
      </c>
      <c r="Z72" s="135">
        <v>73</v>
      </c>
      <c r="AA72" s="135">
        <v>70</v>
      </c>
      <c r="AB72" s="135">
        <v>64</v>
      </c>
      <c r="AC72" s="135">
        <v>49</v>
      </c>
      <c r="AD72" s="135">
        <v>45</v>
      </c>
      <c r="AE72" s="135">
        <v>0</v>
      </c>
      <c r="AF72" s="135">
        <v>87</v>
      </c>
      <c r="AG72" s="135">
        <v>186</v>
      </c>
      <c r="AH72" s="135">
        <v>84</v>
      </c>
      <c r="AI72" s="135">
        <v>44</v>
      </c>
      <c r="AJ72" s="135">
        <v>208</v>
      </c>
      <c r="AK72" s="211">
        <v>50.8</v>
      </c>
      <c r="AL72" s="211">
        <v>49.2</v>
      </c>
      <c r="AM72" s="211">
        <v>0</v>
      </c>
      <c r="AN72" s="211">
        <v>32.6</v>
      </c>
      <c r="AO72" s="211">
        <v>13.5</v>
      </c>
      <c r="AP72" s="211">
        <v>24</v>
      </c>
      <c r="AQ72" s="211">
        <v>1.7</v>
      </c>
      <c r="AR72" s="211">
        <v>0</v>
      </c>
      <c r="AS72" s="211">
        <v>0</v>
      </c>
      <c r="AT72" s="211">
        <v>28.2</v>
      </c>
      <c r="AU72" s="211">
        <v>0</v>
      </c>
      <c r="AV72" s="211">
        <v>0</v>
      </c>
      <c r="AW72" s="211">
        <v>0</v>
      </c>
      <c r="AX72" s="211">
        <v>0</v>
      </c>
      <c r="AY72" s="211">
        <v>0</v>
      </c>
      <c r="AZ72" s="211">
        <v>0</v>
      </c>
      <c r="BA72" s="211">
        <v>0</v>
      </c>
      <c r="BB72" s="211">
        <v>0</v>
      </c>
      <c r="BC72" s="211">
        <v>16.899999999999999</v>
      </c>
      <c r="BD72" s="211">
        <v>20.2</v>
      </c>
      <c r="BE72" s="211">
        <v>19.3</v>
      </c>
      <c r="BF72" s="211">
        <v>17.7</v>
      </c>
      <c r="BG72" s="211">
        <v>13.5</v>
      </c>
      <c r="BH72" s="211">
        <v>12.4</v>
      </c>
      <c r="BI72" s="211">
        <v>0</v>
      </c>
      <c r="BJ72" s="211">
        <v>24</v>
      </c>
      <c r="BK72" s="211">
        <v>51.4</v>
      </c>
      <c r="BL72" s="211">
        <v>23.2</v>
      </c>
      <c r="BM72" s="211">
        <v>12.2</v>
      </c>
      <c r="BN72" s="211">
        <v>57.5</v>
      </c>
      <c r="BO72">
        <v>0</v>
      </c>
    </row>
    <row r="73" spans="1:67">
      <c r="A73" s="45" t="s">
        <v>67</v>
      </c>
      <c r="B73" s="45" t="s">
        <v>211</v>
      </c>
      <c r="C73" s="45" t="s">
        <v>69</v>
      </c>
      <c r="D73" s="45" t="s">
        <v>212</v>
      </c>
      <c r="E73" s="45" t="s">
        <v>212</v>
      </c>
      <c r="F73" s="135">
        <v>217</v>
      </c>
      <c r="G73" s="135">
        <v>103</v>
      </c>
      <c r="H73" s="135">
        <v>113</v>
      </c>
      <c r="I73" s="135">
        <v>1</v>
      </c>
      <c r="J73" s="135">
        <v>24</v>
      </c>
      <c r="K73" s="135">
        <v>2</v>
      </c>
      <c r="L73" s="135">
        <v>99</v>
      </c>
      <c r="M73" s="135">
        <v>11</v>
      </c>
      <c r="N73" s="135">
        <v>2</v>
      </c>
      <c r="O73" s="135">
        <v>0</v>
      </c>
      <c r="P73" s="135">
        <v>79</v>
      </c>
      <c r="Q73" s="135">
        <v>0</v>
      </c>
      <c r="R73" s="135">
        <v>0</v>
      </c>
      <c r="S73" s="135">
        <v>0</v>
      </c>
      <c r="T73" s="135">
        <v>0</v>
      </c>
      <c r="U73" s="135">
        <v>0</v>
      </c>
      <c r="V73" s="135">
        <v>0</v>
      </c>
      <c r="W73" s="135">
        <v>0</v>
      </c>
      <c r="X73" s="135">
        <v>0</v>
      </c>
      <c r="Y73" s="135">
        <v>0</v>
      </c>
      <c r="Z73" s="135">
        <v>0</v>
      </c>
      <c r="AA73" s="135">
        <v>78</v>
      </c>
      <c r="AB73" s="135">
        <v>60</v>
      </c>
      <c r="AC73" s="135">
        <v>49</v>
      </c>
      <c r="AD73" s="135">
        <v>30</v>
      </c>
      <c r="AE73" s="135">
        <v>0</v>
      </c>
      <c r="AF73" s="135">
        <v>46</v>
      </c>
      <c r="AG73" s="135">
        <v>111</v>
      </c>
      <c r="AH73" s="135">
        <v>146</v>
      </c>
      <c r="AI73" s="135">
        <v>69</v>
      </c>
      <c r="AJ73" s="135">
        <v>178</v>
      </c>
      <c r="AK73" s="211">
        <v>47.5</v>
      </c>
      <c r="AL73" s="211">
        <v>52.1</v>
      </c>
      <c r="AM73" s="211">
        <v>0.5</v>
      </c>
      <c r="AN73" s="211">
        <v>11.1</v>
      </c>
      <c r="AO73" s="211">
        <v>0.9</v>
      </c>
      <c r="AP73" s="211">
        <v>45.6</v>
      </c>
      <c r="AQ73" s="211">
        <v>5.0999999999999996</v>
      </c>
      <c r="AR73" s="211">
        <v>0.9</v>
      </c>
      <c r="AS73" s="211">
        <v>0</v>
      </c>
      <c r="AT73" s="211">
        <v>36.4</v>
      </c>
      <c r="AU73" s="211">
        <v>0</v>
      </c>
      <c r="AV73" s="211">
        <v>0</v>
      </c>
      <c r="AW73" s="211">
        <v>0</v>
      </c>
      <c r="AX73" s="211">
        <v>0</v>
      </c>
      <c r="AY73" s="211">
        <v>0</v>
      </c>
      <c r="AZ73" s="211">
        <v>0</v>
      </c>
      <c r="BA73" s="211">
        <v>0</v>
      </c>
      <c r="BB73" s="211">
        <v>0</v>
      </c>
      <c r="BC73" s="211">
        <v>0</v>
      </c>
      <c r="BD73" s="211">
        <v>0</v>
      </c>
      <c r="BE73" s="211">
        <v>35.9</v>
      </c>
      <c r="BF73" s="211">
        <v>27.6</v>
      </c>
      <c r="BG73" s="211">
        <v>22.6</v>
      </c>
      <c r="BH73" s="211">
        <v>13.8</v>
      </c>
      <c r="BI73" s="211">
        <v>0</v>
      </c>
      <c r="BJ73" s="211">
        <v>21.2</v>
      </c>
      <c r="BK73" s="211">
        <v>51.2</v>
      </c>
      <c r="BL73" s="211">
        <v>67.3</v>
      </c>
      <c r="BM73" s="211">
        <v>31.8</v>
      </c>
      <c r="BN73" s="211">
        <v>82</v>
      </c>
      <c r="BO73">
        <v>0</v>
      </c>
    </row>
    <row r="74" spans="1:67">
      <c r="A74" s="45" t="s">
        <v>67</v>
      </c>
      <c r="B74" s="45" t="s">
        <v>213</v>
      </c>
      <c r="C74" s="45" t="s">
        <v>69</v>
      </c>
      <c r="D74" s="45" t="s">
        <v>214</v>
      </c>
      <c r="E74" s="45" t="s">
        <v>214</v>
      </c>
      <c r="F74" s="135">
        <v>198</v>
      </c>
      <c r="G74" s="135">
        <v>100</v>
      </c>
      <c r="H74" s="135">
        <v>98</v>
      </c>
      <c r="I74" s="135">
        <v>0</v>
      </c>
      <c r="J74" s="135">
        <v>35</v>
      </c>
      <c r="K74" s="135">
        <v>1</v>
      </c>
      <c r="L74" s="135">
        <v>139</v>
      </c>
      <c r="M74" s="135">
        <v>6</v>
      </c>
      <c r="N74" s="135">
        <v>0</v>
      </c>
      <c r="O74" s="135">
        <v>0</v>
      </c>
      <c r="P74" s="135">
        <v>17</v>
      </c>
      <c r="Q74" s="135">
        <v>0</v>
      </c>
      <c r="R74" s="135">
        <v>0</v>
      </c>
      <c r="S74" s="135">
        <v>0</v>
      </c>
      <c r="T74" s="135">
        <v>0</v>
      </c>
      <c r="U74" s="135">
        <v>0</v>
      </c>
      <c r="V74" s="135">
        <v>0</v>
      </c>
      <c r="W74" s="135">
        <v>0</v>
      </c>
      <c r="X74" s="135">
        <v>0</v>
      </c>
      <c r="Y74" s="135">
        <v>0</v>
      </c>
      <c r="Z74" s="135">
        <v>0</v>
      </c>
      <c r="AA74" s="135">
        <v>144</v>
      </c>
      <c r="AB74" s="135">
        <v>11</v>
      </c>
      <c r="AC74" s="135">
        <v>22</v>
      </c>
      <c r="AD74" s="135">
        <v>21</v>
      </c>
      <c r="AE74" s="135">
        <v>0</v>
      </c>
      <c r="AF74" s="135">
        <v>37</v>
      </c>
      <c r="AG74" s="135">
        <v>45</v>
      </c>
      <c r="AH74" s="135">
        <v>171</v>
      </c>
      <c r="AI74" s="135">
        <v>64</v>
      </c>
      <c r="AJ74" s="135">
        <v>182</v>
      </c>
      <c r="AK74" s="211">
        <v>50.5</v>
      </c>
      <c r="AL74" s="211">
        <v>49.5</v>
      </c>
      <c r="AM74" s="211">
        <v>0</v>
      </c>
      <c r="AN74" s="211">
        <v>17.7</v>
      </c>
      <c r="AO74" s="211">
        <v>0.5</v>
      </c>
      <c r="AP74" s="211">
        <v>70.2</v>
      </c>
      <c r="AQ74" s="211">
        <v>3</v>
      </c>
      <c r="AR74" s="211">
        <v>0</v>
      </c>
      <c r="AS74" s="211">
        <v>0</v>
      </c>
      <c r="AT74" s="211">
        <v>8.6</v>
      </c>
      <c r="AU74" s="211">
        <v>0</v>
      </c>
      <c r="AV74" s="211">
        <v>0</v>
      </c>
      <c r="AW74" s="211">
        <v>0</v>
      </c>
      <c r="AX74" s="211">
        <v>0</v>
      </c>
      <c r="AY74" s="211">
        <v>0</v>
      </c>
      <c r="AZ74" s="211">
        <v>0</v>
      </c>
      <c r="BA74" s="211">
        <v>0</v>
      </c>
      <c r="BB74" s="211">
        <v>0</v>
      </c>
      <c r="BC74" s="211">
        <v>0</v>
      </c>
      <c r="BD74" s="211">
        <v>0</v>
      </c>
      <c r="BE74" s="211">
        <v>72.7</v>
      </c>
      <c r="BF74" s="211">
        <v>5.6</v>
      </c>
      <c r="BG74" s="211">
        <v>11.1</v>
      </c>
      <c r="BH74" s="211">
        <v>10.6</v>
      </c>
      <c r="BI74" s="211">
        <v>0</v>
      </c>
      <c r="BJ74" s="211">
        <v>18.7</v>
      </c>
      <c r="BK74" s="211">
        <v>22.7</v>
      </c>
      <c r="BL74" s="211">
        <v>86.4</v>
      </c>
      <c r="BM74" s="211">
        <v>32.299999999999997</v>
      </c>
      <c r="BN74" s="211">
        <v>91.9</v>
      </c>
      <c r="BO74">
        <v>0</v>
      </c>
    </row>
    <row r="75" spans="1:67">
      <c r="A75" s="45" t="s">
        <v>67</v>
      </c>
      <c r="B75" s="45" t="s">
        <v>215</v>
      </c>
      <c r="C75" s="45" t="s">
        <v>69</v>
      </c>
      <c r="D75" s="45" t="s">
        <v>216</v>
      </c>
      <c r="E75" s="45" t="s">
        <v>216</v>
      </c>
      <c r="F75" s="135">
        <v>466</v>
      </c>
      <c r="G75" s="135">
        <v>218</v>
      </c>
      <c r="H75" s="135">
        <v>248</v>
      </c>
      <c r="I75" s="135">
        <v>0</v>
      </c>
      <c r="J75" s="135">
        <v>50</v>
      </c>
      <c r="K75" s="135">
        <v>8</v>
      </c>
      <c r="L75" s="135">
        <v>87</v>
      </c>
      <c r="M75" s="135">
        <v>26</v>
      </c>
      <c r="N75" s="135">
        <v>1</v>
      </c>
      <c r="O75" s="135">
        <v>0</v>
      </c>
      <c r="P75" s="135">
        <v>294</v>
      </c>
      <c r="Q75" s="135">
        <v>0</v>
      </c>
      <c r="R75" s="135">
        <v>0</v>
      </c>
      <c r="S75" s="135">
        <v>0</v>
      </c>
      <c r="T75" s="135">
        <v>0</v>
      </c>
      <c r="U75" s="135">
        <v>0</v>
      </c>
      <c r="V75" s="135">
        <v>0</v>
      </c>
      <c r="W75" s="135">
        <v>0</v>
      </c>
      <c r="X75" s="135">
        <v>110</v>
      </c>
      <c r="Y75" s="135">
        <v>106</v>
      </c>
      <c r="Z75" s="135">
        <v>103</v>
      </c>
      <c r="AA75" s="135">
        <v>114</v>
      </c>
      <c r="AB75" s="135">
        <v>33</v>
      </c>
      <c r="AC75" s="135">
        <v>0</v>
      </c>
      <c r="AD75" s="135">
        <v>0</v>
      </c>
      <c r="AE75" s="135">
        <v>0</v>
      </c>
      <c r="AF75" s="135">
        <v>159</v>
      </c>
      <c r="AG75" s="135">
        <v>178</v>
      </c>
      <c r="AH75" s="135">
        <v>261</v>
      </c>
      <c r="AI75" s="135">
        <v>98</v>
      </c>
      <c r="AJ75" s="135">
        <v>341</v>
      </c>
      <c r="AK75" s="211">
        <v>46.8</v>
      </c>
      <c r="AL75" s="211">
        <v>53.2</v>
      </c>
      <c r="AM75" s="211">
        <v>0</v>
      </c>
      <c r="AN75" s="211">
        <v>10.7</v>
      </c>
      <c r="AO75" s="211">
        <v>1.7</v>
      </c>
      <c r="AP75" s="211">
        <v>18.7</v>
      </c>
      <c r="AQ75" s="211">
        <v>5.6</v>
      </c>
      <c r="AR75" s="211">
        <v>0.2</v>
      </c>
      <c r="AS75" s="211">
        <v>0</v>
      </c>
      <c r="AT75" s="211">
        <v>63.1</v>
      </c>
      <c r="AU75" s="211">
        <v>0</v>
      </c>
      <c r="AV75" s="211">
        <v>0</v>
      </c>
      <c r="AW75" s="211">
        <v>0</v>
      </c>
      <c r="AX75" s="211">
        <v>0</v>
      </c>
      <c r="AY75" s="211">
        <v>0</v>
      </c>
      <c r="AZ75" s="211">
        <v>0</v>
      </c>
      <c r="BA75" s="211">
        <v>0</v>
      </c>
      <c r="BB75" s="211">
        <v>23.6</v>
      </c>
      <c r="BC75" s="211">
        <v>22.7</v>
      </c>
      <c r="BD75" s="211">
        <v>22.1</v>
      </c>
      <c r="BE75" s="211">
        <v>24.5</v>
      </c>
      <c r="BF75" s="211">
        <v>7.1</v>
      </c>
      <c r="BG75" s="211">
        <v>0</v>
      </c>
      <c r="BH75" s="211">
        <v>0</v>
      </c>
      <c r="BI75" s="211">
        <v>0</v>
      </c>
      <c r="BJ75" s="211">
        <v>34.1</v>
      </c>
      <c r="BK75" s="211">
        <v>38.200000000000003</v>
      </c>
      <c r="BL75" s="211">
        <v>56</v>
      </c>
      <c r="BM75" s="211">
        <v>21</v>
      </c>
      <c r="BN75" s="211">
        <v>73.2</v>
      </c>
      <c r="BO75">
        <v>0</v>
      </c>
    </row>
    <row r="76" spans="1:67">
      <c r="A76" s="45" t="s">
        <v>67</v>
      </c>
      <c r="B76" s="45" t="s">
        <v>217</v>
      </c>
      <c r="C76" s="45" t="s">
        <v>69</v>
      </c>
      <c r="D76" s="45" t="s">
        <v>218</v>
      </c>
      <c r="E76" s="45" t="s">
        <v>218</v>
      </c>
      <c r="F76" s="135">
        <v>271</v>
      </c>
      <c r="G76" s="135">
        <v>132</v>
      </c>
      <c r="H76" s="135">
        <v>139</v>
      </c>
      <c r="I76" s="135">
        <v>0</v>
      </c>
      <c r="J76" s="135">
        <v>58</v>
      </c>
      <c r="K76" s="135">
        <v>6</v>
      </c>
      <c r="L76" s="135">
        <v>173</v>
      </c>
      <c r="M76" s="135">
        <v>6</v>
      </c>
      <c r="N76" s="135">
        <v>0</v>
      </c>
      <c r="O76" s="135">
        <v>0</v>
      </c>
      <c r="P76" s="135">
        <v>28</v>
      </c>
      <c r="Q76" s="135">
        <v>0</v>
      </c>
      <c r="R76" s="135">
        <v>55</v>
      </c>
      <c r="S76" s="135">
        <v>54</v>
      </c>
      <c r="T76" s="135">
        <v>54</v>
      </c>
      <c r="U76" s="135">
        <v>50</v>
      </c>
      <c r="V76" s="135">
        <v>58</v>
      </c>
      <c r="W76" s="135">
        <v>0</v>
      </c>
      <c r="X76" s="135">
        <v>0</v>
      </c>
      <c r="Y76" s="135">
        <v>0</v>
      </c>
      <c r="Z76" s="135">
        <v>0</v>
      </c>
      <c r="AA76" s="135">
        <v>0</v>
      </c>
      <c r="AB76" s="135">
        <v>0</v>
      </c>
      <c r="AC76" s="135">
        <v>0</v>
      </c>
      <c r="AD76" s="135">
        <v>0</v>
      </c>
      <c r="AE76" s="135">
        <v>0</v>
      </c>
      <c r="AF76" s="135">
        <v>57</v>
      </c>
      <c r="AG76" s="135">
        <v>78</v>
      </c>
      <c r="AH76" s="135">
        <v>197</v>
      </c>
      <c r="AI76" s="135">
        <v>46</v>
      </c>
      <c r="AJ76" s="135">
        <v>221</v>
      </c>
      <c r="AK76" s="211">
        <v>48.7</v>
      </c>
      <c r="AL76" s="211">
        <v>51.3</v>
      </c>
      <c r="AM76" s="211">
        <v>0</v>
      </c>
      <c r="AN76" s="211">
        <v>21.4</v>
      </c>
      <c r="AO76" s="211">
        <v>2.2000000000000002</v>
      </c>
      <c r="AP76" s="211">
        <v>63.8</v>
      </c>
      <c r="AQ76" s="211">
        <v>2.2000000000000002</v>
      </c>
      <c r="AR76" s="211">
        <v>0</v>
      </c>
      <c r="AS76" s="211">
        <v>0</v>
      </c>
      <c r="AT76" s="211">
        <v>10.3</v>
      </c>
      <c r="AU76" s="211">
        <v>0</v>
      </c>
      <c r="AV76" s="211">
        <v>20.3</v>
      </c>
      <c r="AW76" s="211">
        <v>19.899999999999999</v>
      </c>
      <c r="AX76" s="211">
        <v>19.899999999999999</v>
      </c>
      <c r="AY76" s="211">
        <v>18.5</v>
      </c>
      <c r="AZ76" s="211">
        <v>21.4</v>
      </c>
      <c r="BA76" s="211">
        <v>0</v>
      </c>
      <c r="BB76" s="211">
        <v>0</v>
      </c>
      <c r="BC76" s="211">
        <v>0</v>
      </c>
      <c r="BD76" s="211">
        <v>0</v>
      </c>
      <c r="BE76" s="211">
        <v>0</v>
      </c>
      <c r="BF76" s="211">
        <v>0</v>
      </c>
      <c r="BG76" s="211">
        <v>0</v>
      </c>
      <c r="BH76" s="211">
        <v>0</v>
      </c>
      <c r="BI76" s="211">
        <v>0</v>
      </c>
      <c r="BJ76" s="211">
        <v>21</v>
      </c>
      <c r="BK76" s="211">
        <v>28.8</v>
      </c>
      <c r="BL76" s="211">
        <v>72.7</v>
      </c>
      <c r="BM76" s="211">
        <v>17</v>
      </c>
      <c r="BN76" s="211">
        <v>81.5</v>
      </c>
      <c r="BO76">
        <v>0</v>
      </c>
    </row>
    <row r="77" spans="1:67">
      <c r="A77" s="45" t="s">
        <v>67</v>
      </c>
      <c r="B77" s="45" t="s">
        <v>219</v>
      </c>
      <c r="C77" s="45" t="s">
        <v>69</v>
      </c>
      <c r="D77" s="45" t="s">
        <v>220</v>
      </c>
      <c r="E77" s="45" t="s">
        <v>220</v>
      </c>
      <c r="F77" s="135">
        <v>339</v>
      </c>
      <c r="G77" s="135">
        <v>181</v>
      </c>
      <c r="H77" s="135">
        <v>158</v>
      </c>
      <c r="I77" s="135">
        <v>0</v>
      </c>
      <c r="J77" s="135">
        <v>40</v>
      </c>
      <c r="K77" s="135">
        <v>8</v>
      </c>
      <c r="L77" s="135">
        <v>195</v>
      </c>
      <c r="M77" s="135">
        <v>10</v>
      </c>
      <c r="N77" s="135">
        <v>0</v>
      </c>
      <c r="O77" s="135">
        <v>0</v>
      </c>
      <c r="P77" s="135">
        <v>86</v>
      </c>
      <c r="Q77" s="135">
        <v>0</v>
      </c>
      <c r="R77" s="135">
        <v>58</v>
      </c>
      <c r="S77" s="135">
        <v>63</v>
      </c>
      <c r="T77" s="135">
        <v>62</v>
      </c>
      <c r="U77" s="135">
        <v>60</v>
      </c>
      <c r="V77" s="135">
        <v>57</v>
      </c>
      <c r="W77" s="135">
        <v>39</v>
      </c>
      <c r="X77" s="135">
        <v>0</v>
      </c>
      <c r="Y77" s="135">
        <v>0</v>
      </c>
      <c r="Z77" s="135">
        <v>0</v>
      </c>
      <c r="AA77" s="135">
        <v>0</v>
      </c>
      <c r="AB77" s="135">
        <v>0</v>
      </c>
      <c r="AC77" s="135">
        <v>0</v>
      </c>
      <c r="AD77" s="135">
        <v>0</v>
      </c>
      <c r="AE77" s="135">
        <v>0</v>
      </c>
      <c r="AF77" s="135">
        <v>81</v>
      </c>
      <c r="AG77" s="135">
        <v>142</v>
      </c>
      <c r="AH77" s="135">
        <v>227</v>
      </c>
      <c r="AI77" s="135">
        <v>47</v>
      </c>
      <c r="AJ77" s="135">
        <v>263</v>
      </c>
      <c r="AK77" s="211">
        <v>53.4</v>
      </c>
      <c r="AL77" s="211">
        <v>46.6</v>
      </c>
      <c r="AM77" s="211">
        <v>0</v>
      </c>
      <c r="AN77" s="211">
        <v>11.8</v>
      </c>
      <c r="AO77" s="211">
        <v>2.4</v>
      </c>
      <c r="AP77" s="211">
        <v>57.5</v>
      </c>
      <c r="AQ77" s="211">
        <v>2.9</v>
      </c>
      <c r="AR77" s="211">
        <v>0</v>
      </c>
      <c r="AS77" s="211">
        <v>0</v>
      </c>
      <c r="AT77" s="211">
        <v>25.4</v>
      </c>
      <c r="AU77" s="211">
        <v>0</v>
      </c>
      <c r="AV77" s="211">
        <v>17.100000000000001</v>
      </c>
      <c r="AW77" s="211">
        <v>18.600000000000001</v>
      </c>
      <c r="AX77" s="211">
        <v>18.3</v>
      </c>
      <c r="AY77" s="211">
        <v>17.7</v>
      </c>
      <c r="AZ77" s="211">
        <v>16.8</v>
      </c>
      <c r="BA77" s="211">
        <v>11.5</v>
      </c>
      <c r="BB77" s="211">
        <v>0</v>
      </c>
      <c r="BC77" s="211">
        <v>0</v>
      </c>
      <c r="BD77" s="211">
        <v>0</v>
      </c>
      <c r="BE77" s="211">
        <v>0</v>
      </c>
      <c r="BF77" s="211">
        <v>0</v>
      </c>
      <c r="BG77" s="211">
        <v>0</v>
      </c>
      <c r="BH77" s="211">
        <v>0</v>
      </c>
      <c r="BI77" s="211">
        <v>0</v>
      </c>
      <c r="BJ77" s="211">
        <v>23.9</v>
      </c>
      <c r="BK77" s="211">
        <v>41.9</v>
      </c>
      <c r="BL77" s="211">
        <v>67</v>
      </c>
      <c r="BM77" s="211">
        <v>13.9</v>
      </c>
      <c r="BN77" s="211">
        <v>77.599999999999994</v>
      </c>
      <c r="BO77">
        <v>0</v>
      </c>
    </row>
    <row r="78" spans="1:67">
      <c r="A78" s="45" t="s">
        <v>67</v>
      </c>
      <c r="B78" s="45" t="s">
        <v>221</v>
      </c>
      <c r="C78" s="45" t="s">
        <v>69</v>
      </c>
      <c r="D78" s="45" t="s">
        <v>222</v>
      </c>
      <c r="E78" s="45" t="s">
        <v>222</v>
      </c>
      <c r="F78" s="135">
        <v>532</v>
      </c>
      <c r="G78" s="135">
        <v>268</v>
      </c>
      <c r="H78" s="135">
        <v>264</v>
      </c>
      <c r="I78" s="135">
        <v>0</v>
      </c>
      <c r="J78" s="135">
        <v>476</v>
      </c>
      <c r="K78" s="135">
        <v>5</v>
      </c>
      <c r="L78" s="135">
        <v>37</v>
      </c>
      <c r="M78" s="135">
        <v>2</v>
      </c>
      <c r="N78" s="135">
        <v>1</v>
      </c>
      <c r="O78" s="135">
        <v>0</v>
      </c>
      <c r="P78" s="135">
        <v>11</v>
      </c>
      <c r="Q78" s="135">
        <v>0</v>
      </c>
      <c r="R78" s="135">
        <v>0</v>
      </c>
      <c r="S78" s="135">
        <v>0</v>
      </c>
      <c r="T78" s="135">
        <v>0</v>
      </c>
      <c r="U78" s="135">
        <v>0</v>
      </c>
      <c r="V78" s="135">
        <v>0</v>
      </c>
      <c r="W78" s="135">
        <v>0</v>
      </c>
      <c r="X78" s="135">
        <v>109</v>
      </c>
      <c r="Y78" s="135">
        <v>114</v>
      </c>
      <c r="Z78" s="135">
        <v>108</v>
      </c>
      <c r="AA78" s="135">
        <v>109</v>
      </c>
      <c r="AB78" s="135">
        <v>92</v>
      </c>
      <c r="AC78" s="135">
        <v>0</v>
      </c>
      <c r="AD78" s="135">
        <v>0</v>
      </c>
      <c r="AE78" s="135">
        <v>0</v>
      </c>
      <c r="AF78" s="135">
        <v>57</v>
      </c>
      <c r="AG78" s="135">
        <v>61</v>
      </c>
      <c r="AH78" s="135">
        <v>213</v>
      </c>
      <c r="AI78" s="135">
        <v>54</v>
      </c>
      <c r="AJ78" s="135">
        <v>290</v>
      </c>
      <c r="AK78" s="211">
        <v>50.4</v>
      </c>
      <c r="AL78" s="211">
        <v>49.6</v>
      </c>
      <c r="AM78" s="211">
        <v>0</v>
      </c>
      <c r="AN78" s="211">
        <v>89.5</v>
      </c>
      <c r="AO78" s="211">
        <v>0.9</v>
      </c>
      <c r="AP78" s="211">
        <v>7</v>
      </c>
      <c r="AQ78" s="211">
        <v>0.4</v>
      </c>
      <c r="AR78" s="211">
        <v>0.2</v>
      </c>
      <c r="AS78" s="211">
        <v>0</v>
      </c>
      <c r="AT78" s="211">
        <v>2.1</v>
      </c>
      <c r="AU78" s="211">
        <v>0</v>
      </c>
      <c r="AV78" s="211">
        <v>0</v>
      </c>
      <c r="AW78" s="211">
        <v>0</v>
      </c>
      <c r="AX78" s="211">
        <v>0</v>
      </c>
      <c r="AY78" s="211">
        <v>0</v>
      </c>
      <c r="AZ78" s="211">
        <v>0</v>
      </c>
      <c r="BA78" s="211">
        <v>0</v>
      </c>
      <c r="BB78" s="211">
        <v>20.5</v>
      </c>
      <c r="BC78" s="211">
        <v>21.4</v>
      </c>
      <c r="BD78" s="211">
        <v>20.3</v>
      </c>
      <c r="BE78" s="211">
        <v>20.5</v>
      </c>
      <c r="BF78" s="211">
        <v>17.3</v>
      </c>
      <c r="BG78" s="211">
        <v>0</v>
      </c>
      <c r="BH78" s="211">
        <v>0</v>
      </c>
      <c r="BI78" s="211">
        <v>0</v>
      </c>
      <c r="BJ78" s="211">
        <v>10.7</v>
      </c>
      <c r="BK78" s="211">
        <v>11.5</v>
      </c>
      <c r="BL78" s="211">
        <v>40</v>
      </c>
      <c r="BM78" s="211">
        <v>10.199999999999999</v>
      </c>
      <c r="BN78" s="211">
        <v>54.5</v>
      </c>
      <c r="BO78">
        <v>0</v>
      </c>
    </row>
    <row r="79" spans="1:67">
      <c r="A79" s="45" t="s">
        <v>67</v>
      </c>
      <c r="B79" s="45" t="s">
        <v>223</v>
      </c>
      <c r="C79" s="45" t="s">
        <v>69</v>
      </c>
      <c r="D79" s="45" t="s">
        <v>224</v>
      </c>
      <c r="E79" s="45" t="s">
        <v>224</v>
      </c>
      <c r="F79" s="135">
        <v>178</v>
      </c>
      <c r="G79" s="135">
        <v>79</v>
      </c>
      <c r="H79" s="135">
        <v>99</v>
      </c>
      <c r="I79" s="135">
        <v>0</v>
      </c>
      <c r="J79" s="135">
        <v>22</v>
      </c>
      <c r="K79" s="135">
        <v>0</v>
      </c>
      <c r="L79" s="135">
        <v>151</v>
      </c>
      <c r="M79" s="135">
        <v>2</v>
      </c>
      <c r="N79" s="135">
        <v>0</v>
      </c>
      <c r="O79" s="135">
        <v>0</v>
      </c>
      <c r="P79" s="135">
        <v>3</v>
      </c>
      <c r="Q79" s="135">
        <v>0</v>
      </c>
      <c r="R79" s="135">
        <v>0</v>
      </c>
      <c r="S79" s="135">
        <v>0</v>
      </c>
      <c r="T79" s="135">
        <v>0</v>
      </c>
      <c r="U79" s="135">
        <v>0</v>
      </c>
      <c r="V79" s="135">
        <v>0</v>
      </c>
      <c r="W79" s="135">
        <v>0</v>
      </c>
      <c r="X79" s="135">
        <v>87</v>
      </c>
      <c r="Y79" s="135">
        <v>91</v>
      </c>
      <c r="Z79" s="135">
        <v>0</v>
      </c>
      <c r="AA79" s="135">
        <v>0</v>
      </c>
      <c r="AB79" s="135">
        <v>0</v>
      </c>
      <c r="AC79" s="135">
        <v>0</v>
      </c>
      <c r="AD79" s="135">
        <v>0</v>
      </c>
      <c r="AE79" s="135">
        <v>0</v>
      </c>
      <c r="AF79" s="135">
        <v>44</v>
      </c>
      <c r="AG79" s="135">
        <v>63</v>
      </c>
      <c r="AH79" s="135">
        <v>147</v>
      </c>
      <c r="AI79" s="135">
        <v>46</v>
      </c>
      <c r="AJ79" s="135">
        <v>158</v>
      </c>
      <c r="AK79" s="211">
        <v>44.4</v>
      </c>
      <c r="AL79" s="211">
        <v>55.6</v>
      </c>
      <c r="AM79" s="211">
        <v>0</v>
      </c>
      <c r="AN79" s="211">
        <v>12.4</v>
      </c>
      <c r="AO79" s="211">
        <v>0</v>
      </c>
      <c r="AP79" s="211">
        <v>84.8</v>
      </c>
      <c r="AQ79" s="211">
        <v>1.1000000000000001</v>
      </c>
      <c r="AR79" s="211">
        <v>0</v>
      </c>
      <c r="AS79" s="211">
        <v>0</v>
      </c>
      <c r="AT79" s="211">
        <v>1.7</v>
      </c>
      <c r="AU79" s="211">
        <v>0</v>
      </c>
      <c r="AV79" s="211">
        <v>0</v>
      </c>
      <c r="AW79" s="211">
        <v>0</v>
      </c>
      <c r="AX79" s="211">
        <v>0</v>
      </c>
      <c r="AY79" s="211">
        <v>0</v>
      </c>
      <c r="AZ79" s="211">
        <v>0</v>
      </c>
      <c r="BA79" s="211">
        <v>0</v>
      </c>
      <c r="BB79" s="211">
        <v>48.9</v>
      </c>
      <c r="BC79" s="211">
        <v>51.1</v>
      </c>
      <c r="BD79" s="211">
        <v>0</v>
      </c>
      <c r="BE79" s="211">
        <v>0</v>
      </c>
      <c r="BF79" s="211">
        <v>0</v>
      </c>
      <c r="BG79" s="211">
        <v>0</v>
      </c>
      <c r="BH79" s="211">
        <v>0</v>
      </c>
      <c r="BI79" s="211">
        <v>0</v>
      </c>
      <c r="BJ79" s="211">
        <v>24.7</v>
      </c>
      <c r="BK79" s="211">
        <v>35.4</v>
      </c>
      <c r="BL79" s="211">
        <v>82.6</v>
      </c>
      <c r="BM79" s="211">
        <v>25.8</v>
      </c>
      <c r="BN79" s="211">
        <v>88.8</v>
      </c>
      <c r="BO79">
        <v>0</v>
      </c>
    </row>
    <row r="80" spans="1:67">
      <c r="A80" s="45" t="s">
        <v>67</v>
      </c>
      <c r="B80" s="45" t="s">
        <v>225</v>
      </c>
      <c r="C80" s="45" t="s">
        <v>69</v>
      </c>
      <c r="D80" s="45" t="s">
        <v>226</v>
      </c>
      <c r="E80" s="45" t="s">
        <v>226</v>
      </c>
      <c r="F80" s="135">
        <v>200</v>
      </c>
      <c r="G80" s="135">
        <v>96</v>
      </c>
      <c r="H80" s="135">
        <v>104</v>
      </c>
      <c r="I80" s="135">
        <v>0</v>
      </c>
      <c r="J80" s="135">
        <v>11</v>
      </c>
      <c r="K80" s="135">
        <v>3</v>
      </c>
      <c r="L80" s="135">
        <v>23</v>
      </c>
      <c r="M80" s="135">
        <v>1</v>
      </c>
      <c r="N80" s="135">
        <v>0</v>
      </c>
      <c r="O80" s="135">
        <v>0</v>
      </c>
      <c r="P80" s="135">
        <v>162</v>
      </c>
      <c r="Q80" s="135">
        <v>0</v>
      </c>
      <c r="R80" s="135">
        <v>40</v>
      </c>
      <c r="S80" s="135">
        <v>40</v>
      </c>
      <c r="T80" s="135">
        <v>40</v>
      </c>
      <c r="U80" s="135">
        <v>40</v>
      </c>
      <c r="V80" s="135">
        <v>40</v>
      </c>
      <c r="W80" s="135">
        <v>0</v>
      </c>
      <c r="X80" s="135">
        <v>0</v>
      </c>
      <c r="Y80" s="135">
        <v>0</v>
      </c>
      <c r="Z80" s="135">
        <v>0</v>
      </c>
      <c r="AA80" s="135">
        <v>0</v>
      </c>
      <c r="AB80" s="135">
        <v>0</v>
      </c>
      <c r="AC80" s="135">
        <v>0</v>
      </c>
      <c r="AD80" s="135">
        <v>0</v>
      </c>
      <c r="AE80" s="135">
        <v>0</v>
      </c>
      <c r="AF80" s="135">
        <v>13</v>
      </c>
      <c r="AG80" s="135">
        <v>13</v>
      </c>
      <c r="AH80" s="135">
        <v>62</v>
      </c>
      <c r="AI80" s="135">
        <v>28</v>
      </c>
      <c r="AJ80" s="135">
        <v>88</v>
      </c>
      <c r="AK80" s="211">
        <v>48</v>
      </c>
      <c r="AL80" s="211">
        <v>52</v>
      </c>
      <c r="AM80" s="211">
        <v>0</v>
      </c>
      <c r="AN80" s="211">
        <v>5.5</v>
      </c>
      <c r="AO80" s="211">
        <v>1.5</v>
      </c>
      <c r="AP80" s="211">
        <v>11.5</v>
      </c>
      <c r="AQ80" s="211">
        <v>0.5</v>
      </c>
      <c r="AR80" s="211">
        <v>0</v>
      </c>
      <c r="AS80" s="211">
        <v>0</v>
      </c>
      <c r="AT80" s="211">
        <v>81</v>
      </c>
      <c r="AU80" s="211">
        <v>0</v>
      </c>
      <c r="AV80" s="211">
        <v>20</v>
      </c>
      <c r="AW80" s="211">
        <v>20</v>
      </c>
      <c r="AX80" s="211">
        <v>20</v>
      </c>
      <c r="AY80" s="211">
        <v>20</v>
      </c>
      <c r="AZ80" s="211">
        <v>20</v>
      </c>
      <c r="BA80" s="211">
        <v>0</v>
      </c>
      <c r="BB80" s="211">
        <v>0</v>
      </c>
      <c r="BC80" s="211">
        <v>0</v>
      </c>
      <c r="BD80" s="211">
        <v>0</v>
      </c>
      <c r="BE80" s="211">
        <v>0</v>
      </c>
      <c r="BF80" s="211">
        <v>0</v>
      </c>
      <c r="BG80" s="211">
        <v>0</v>
      </c>
      <c r="BH80" s="211">
        <v>0</v>
      </c>
      <c r="BI80" s="211">
        <v>0</v>
      </c>
      <c r="BJ80" s="211">
        <v>6.5</v>
      </c>
      <c r="BK80" s="211">
        <v>6.5</v>
      </c>
      <c r="BL80" s="211">
        <v>31</v>
      </c>
      <c r="BM80" s="211">
        <v>14</v>
      </c>
      <c r="BN80" s="211">
        <v>44</v>
      </c>
      <c r="BO80">
        <v>0</v>
      </c>
    </row>
    <row r="81" spans="1:67">
      <c r="A81" s="45" t="s">
        <v>67</v>
      </c>
      <c r="B81" s="45" t="s">
        <v>227</v>
      </c>
      <c r="C81" s="45" t="s">
        <v>69</v>
      </c>
      <c r="D81" s="45" t="s">
        <v>228</v>
      </c>
      <c r="E81" s="45" t="s">
        <v>228</v>
      </c>
      <c r="F81" s="135">
        <v>209</v>
      </c>
      <c r="G81" s="135">
        <v>102</v>
      </c>
      <c r="H81" s="135">
        <v>107</v>
      </c>
      <c r="I81" s="135">
        <v>0</v>
      </c>
      <c r="J81" s="135">
        <v>26</v>
      </c>
      <c r="K81" s="135">
        <v>3</v>
      </c>
      <c r="L81" s="135">
        <v>59</v>
      </c>
      <c r="M81" s="135">
        <v>5</v>
      </c>
      <c r="N81" s="135">
        <v>1</v>
      </c>
      <c r="O81" s="135">
        <v>0</v>
      </c>
      <c r="P81" s="135">
        <v>115</v>
      </c>
      <c r="Q81" s="135">
        <v>0</v>
      </c>
      <c r="R81" s="135">
        <v>0</v>
      </c>
      <c r="S81" s="135">
        <v>0</v>
      </c>
      <c r="T81" s="135">
        <v>0</v>
      </c>
      <c r="U81" s="135">
        <v>0</v>
      </c>
      <c r="V81" s="135">
        <v>0</v>
      </c>
      <c r="W81" s="135">
        <v>0</v>
      </c>
      <c r="X81" s="135">
        <v>59</v>
      </c>
      <c r="Y81" s="135">
        <v>56</v>
      </c>
      <c r="Z81" s="135">
        <v>53</v>
      </c>
      <c r="AA81" s="135">
        <v>41</v>
      </c>
      <c r="AB81" s="135">
        <v>0</v>
      </c>
      <c r="AC81" s="135">
        <v>0</v>
      </c>
      <c r="AD81" s="135">
        <v>0</v>
      </c>
      <c r="AE81" s="135">
        <v>0</v>
      </c>
      <c r="AF81" s="135">
        <v>26</v>
      </c>
      <c r="AG81" s="135">
        <v>26</v>
      </c>
      <c r="AH81" s="135">
        <v>92</v>
      </c>
      <c r="AI81" s="135">
        <v>36</v>
      </c>
      <c r="AJ81" s="135">
        <v>127</v>
      </c>
      <c r="AK81" s="211">
        <v>48.8</v>
      </c>
      <c r="AL81" s="211">
        <v>51.2</v>
      </c>
      <c r="AM81" s="211">
        <v>0</v>
      </c>
      <c r="AN81" s="211">
        <v>12.4</v>
      </c>
      <c r="AO81" s="211">
        <v>1.4</v>
      </c>
      <c r="AP81" s="211">
        <v>28.2</v>
      </c>
      <c r="AQ81" s="211">
        <v>2.4</v>
      </c>
      <c r="AR81" s="211">
        <v>0.5</v>
      </c>
      <c r="AS81" s="211">
        <v>0</v>
      </c>
      <c r="AT81" s="211">
        <v>55</v>
      </c>
      <c r="AU81" s="211">
        <v>0</v>
      </c>
      <c r="AV81" s="211">
        <v>0</v>
      </c>
      <c r="AW81" s="211">
        <v>0</v>
      </c>
      <c r="AX81" s="211">
        <v>0</v>
      </c>
      <c r="AY81" s="211">
        <v>0</v>
      </c>
      <c r="AZ81" s="211">
        <v>0</v>
      </c>
      <c r="BA81" s="211">
        <v>0</v>
      </c>
      <c r="BB81" s="211">
        <v>28.2</v>
      </c>
      <c r="BC81" s="211">
        <v>26.8</v>
      </c>
      <c r="BD81" s="211">
        <v>25.4</v>
      </c>
      <c r="BE81" s="211">
        <v>19.600000000000001</v>
      </c>
      <c r="BF81" s="211">
        <v>0</v>
      </c>
      <c r="BG81" s="211">
        <v>0</v>
      </c>
      <c r="BH81" s="211">
        <v>0</v>
      </c>
      <c r="BI81" s="211">
        <v>0</v>
      </c>
      <c r="BJ81" s="211">
        <v>12.4</v>
      </c>
      <c r="BK81" s="211">
        <v>12.4</v>
      </c>
      <c r="BL81" s="211">
        <v>44</v>
      </c>
      <c r="BM81" s="211">
        <v>17.2</v>
      </c>
      <c r="BN81" s="211">
        <v>60.8</v>
      </c>
      <c r="BO81">
        <v>0</v>
      </c>
    </row>
    <row r="82" spans="1:67">
      <c r="A82" s="45" t="s">
        <v>67</v>
      </c>
      <c r="B82" s="45" t="s">
        <v>229</v>
      </c>
      <c r="C82" s="45" t="s">
        <v>69</v>
      </c>
      <c r="D82" s="45" t="s">
        <v>230</v>
      </c>
      <c r="E82" s="45" t="s">
        <v>230</v>
      </c>
      <c r="F82" s="135">
        <v>130</v>
      </c>
      <c r="G82" s="135">
        <v>48</v>
      </c>
      <c r="H82" s="135">
        <v>82</v>
      </c>
      <c r="I82" s="135">
        <v>0</v>
      </c>
      <c r="J82" s="135">
        <v>10</v>
      </c>
      <c r="K82" s="135">
        <v>0</v>
      </c>
      <c r="L82" s="135">
        <v>26</v>
      </c>
      <c r="M82" s="135">
        <v>8</v>
      </c>
      <c r="N82" s="135">
        <v>1</v>
      </c>
      <c r="O82" s="135">
        <v>2</v>
      </c>
      <c r="P82" s="135">
        <v>83</v>
      </c>
      <c r="Q82" s="135">
        <v>0</v>
      </c>
      <c r="R82" s="135">
        <v>0</v>
      </c>
      <c r="S82" s="135">
        <v>0</v>
      </c>
      <c r="T82" s="135">
        <v>0</v>
      </c>
      <c r="U82" s="135">
        <v>0</v>
      </c>
      <c r="V82" s="135">
        <v>0</v>
      </c>
      <c r="W82" s="135">
        <v>0</v>
      </c>
      <c r="X82" s="135">
        <v>0</v>
      </c>
      <c r="Y82" s="135">
        <v>0</v>
      </c>
      <c r="Z82" s="135">
        <v>0</v>
      </c>
      <c r="AA82" s="135">
        <v>29</v>
      </c>
      <c r="AB82" s="135">
        <v>45</v>
      </c>
      <c r="AC82" s="135">
        <v>42</v>
      </c>
      <c r="AD82" s="135">
        <v>14</v>
      </c>
      <c r="AE82" s="135">
        <v>0</v>
      </c>
      <c r="AF82" s="135">
        <v>0</v>
      </c>
      <c r="AG82" s="135">
        <v>1</v>
      </c>
      <c r="AH82" s="135">
        <v>65</v>
      </c>
      <c r="AI82" s="135">
        <v>49</v>
      </c>
      <c r="AJ82" s="135">
        <v>84</v>
      </c>
      <c r="AK82" s="211">
        <v>36.9</v>
      </c>
      <c r="AL82" s="211">
        <v>63.1</v>
      </c>
      <c r="AM82" s="211">
        <v>0</v>
      </c>
      <c r="AN82" s="211">
        <v>7.7</v>
      </c>
      <c r="AO82" s="211">
        <v>0</v>
      </c>
      <c r="AP82" s="211">
        <v>20</v>
      </c>
      <c r="AQ82" s="211">
        <v>6.2</v>
      </c>
      <c r="AR82" s="211">
        <v>0.8</v>
      </c>
      <c r="AS82" s="211">
        <v>1.5</v>
      </c>
      <c r="AT82" s="211">
        <v>63.8</v>
      </c>
      <c r="AU82" s="211">
        <v>0</v>
      </c>
      <c r="AV82" s="211">
        <v>0</v>
      </c>
      <c r="AW82" s="211">
        <v>0</v>
      </c>
      <c r="AX82" s="211">
        <v>0</v>
      </c>
      <c r="AY82" s="211">
        <v>0</v>
      </c>
      <c r="AZ82" s="211">
        <v>0</v>
      </c>
      <c r="BA82" s="211">
        <v>0</v>
      </c>
      <c r="BB82" s="211">
        <v>0</v>
      </c>
      <c r="BC82" s="211">
        <v>0</v>
      </c>
      <c r="BD82" s="211">
        <v>0</v>
      </c>
      <c r="BE82" s="211">
        <v>22.3</v>
      </c>
      <c r="BF82" s="211">
        <v>34.6</v>
      </c>
      <c r="BG82" s="211">
        <v>32.299999999999997</v>
      </c>
      <c r="BH82" s="211">
        <v>10.8</v>
      </c>
      <c r="BI82" s="211">
        <v>0</v>
      </c>
      <c r="BJ82" s="211">
        <v>0</v>
      </c>
      <c r="BK82" s="211">
        <v>0.8</v>
      </c>
      <c r="BL82" s="211">
        <v>50</v>
      </c>
      <c r="BM82" s="211">
        <v>37.700000000000003</v>
      </c>
      <c r="BN82" s="211">
        <v>64.599999999999994</v>
      </c>
      <c r="BO82">
        <v>0</v>
      </c>
    </row>
    <row r="83" spans="1:67">
      <c r="A83" s="45" t="s">
        <v>67</v>
      </c>
      <c r="B83" s="45" t="s">
        <v>231</v>
      </c>
      <c r="C83" s="45" t="s">
        <v>69</v>
      </c>
      <c r="D83" s="45" t="s">
        <v>232</v>
      </c>
      <c r="E83" s="45" t="s">
        <v>232</v>
      </c>
      <c r="F83" s="135">
        <v>119</v>
      </c>
      <c r="G83" s="135">
        <v>41</v>
      </c>
      <c r="H83" s="135">
        <v>78</v>
      </c>
      <c r="I83" s="135">
        <v>0</v>
      </c>
      <c r="J83" s="135">
        <v>0</v>
      </c>
      <c r="K83" s="135">
        <v>0</v>
      </c>
      <c r="L83" s="135">
        <v>111</v>
      </c>
      <c r="M83" s="135">
        <v>0</v>
      </c>
      <c r="N83" s="135">
        <v>1</v>
      </c>
      <c r="O83" s="135">
        <v>0</v>
      </c>
      <c r="P83" s="135">
        <v>7</v>
      </c>
      <c r="Q83" s="135">
        <v>0</v>
      </c>
      <c r="R83" s="135">
        <v>0</v>
      </c>
      <c r="S83" s="135">
        <v>0</v>
      </c>
      <c r="T83" s="135">
        <v>0</v>
      </c>
      <c r="U83" s="135">
        <v>0</v>
      </c>
      <c r="V83" s="135">
        <v>0</v>
      </c>
      <c r="W83" s="135">
        <v>0</v>
      </c>
      <c r="X83" s="135">
        <v>0</v>
      </c>
      <c r="Y83" s="135">
        <v>0</v>
      </c>
      <c r="Z83" s="135">
        <v>0</v>
      </c>
      <c r="AA83" s="135">
        <v>73</v>
      </c>
      <c r="AB83" s="135">
        <v>8</v>
      </c>
      <c r="AC83" s="135">
        <v>22</v>
      </c>
      <c r="AD83" s="135">
        <v>16</v>
      </c>
      <c r="AE83" s="135">
        <v>0</v>
      </c>
      <c r="AF83" s="135">
        <v>32</v>
      </c>
      <c r="AG83" s="135">
        <v>75</v>
      </c>
      <c r="AH83" s="135">
        <v>72</v>
      </c>
      <c r="AI83" s="135">
        <v>33</v>
      </c>
      <c r="AJ83" s="135">
        <v>100</v>
      </c>
      <c r="AK83" s="211">
        <v>34.5</v>
      </c>
      <c r="AL83" s="211">
        <v>65.5</v>
      </c>
      <c r="AM83" s="211">
        <v>0</v>
      </c>
      <c r="AN83" s="211">
        <v>0</v>
      </c>
      <c r="AO83" s="211">
        <v>0</v>
      </c>
      <c r="AP83" s="211">
        <v>93.3</v>
      </c>
      <c r="AQ83" s="211">
        <v>0</v>
      </c>
      <c r="AR83" s="211">
        <v>0.8</v>
      </c>
      <c r="AS83" s="211">
        <v>0</v>
      </c>
      <c r="AT83" s="211">
        <v>5.9</v>
      </c>
      <c r="AU83" s="211">
        <v>0</v>
      </c>
      <c r="AV83" s="211">
        <v>0</v>
      </c>
      <c r="AW83" s="211">
        <v>0</v>
      </c>
      <c r="AX83" s="211">
        <v>0</v>
      </c>
      <c r="AY83" s="211">
        <v>0</v>
      </c>
      <c r="AZ83" s="211">
        <v>0</v>
      </c>
      <c r="BA83" s="211">
        <v>0</v>
      </c>
      <c r="BB83" s="211">
        <v>0</v>
      </c>
      <c r="BC83" s="211">
        <v>0</v>
      </c>
      <c r="BD83" s="211">
        <v>0</v>
      </c>
      <c r="BE83" s="211">
        <v>61.3</v>
      </c>
      <c r="BF83" s="211">
        <v>6.7</v>
      </c>
      <c r="BG83" s="211">
        <v>18.5</v>
      </c>
      <c r="BH83" s="211">
        <v>13.4</v>
      </c>
      <c r="BI83" s="211">
        <v>0</v>
      </c>
      <c r="BJ83" s="211">
        <v>26.9</v>
      </c>
      <c r="BK83" s="211">
        <v>63</v>
      </c>
      <c r="BL83" s="211">
        <v>60.5</v>
      </c>
      <c r="BM83" s="211">
        <v>27.7</v>
      </c>
      <c r="BN83" s="211">
        <v>84</v>
      </c>
      <c r="BO83">
        <v>0</v>
      </c>
    </row>
    <row r="84" spans="1:67" s="47" customFormat="1">
      <c r="F84" s="212">
        <f>SUM(F2:F83)</f>
        <v>46954</v>
      </c>
      <c r="G84" s="212">
        <f t="shared" ref="G84:AJ84" si="0">SUM(G2:G83)</f>
        <v>24018</v>
      </c>
      <c r="H84" s="212">
        <f t="shared" si="0"/>
        <v>22922</v>
      </c>
      <c r="I84" s="212">
        <f t="shared" si="0"/>
        <v>14</v>
      </c>
      <c r="J84" s="212">
        <f t="shared" si="0"/>
        <v>14071</v>
      </c>
      <c r="K84" s="212">
        <f t="shared" si="0"/>
        <v>2202</v>
      </c>
      <c r="L84" s="212">
        <f t="shared" si="0"/>
        <v>16075</v>
      </c>
      <c r="M84" s="212">
        <f t="shared" si="0"/>
        <v>1505</v>
      </c>
      <c r="N84" s="212">
        <f t="shared" si="0"/>
        <v>126</v>
      </c>
      <c r="O84" s="212">
        <f t="shared" si="0"/>
        <v>41</v>
      </c>
      <c r="P84" s="212">
        <f t="shared" si="0"/>
        <v>12934</v>
      </c>
      <c r="Q84" s="212">
        <f t="shared" si="0"/>
        <v>662</v>
      </c>
      <c r="R84" s="212">
        <f t="shared" si="0"/>
        <v>2826</v>
      </c>
      <c r="S84" s="212">
        <f t="shared" si="0"/>
        <v>2909</v>
      </c>
      <c r="T84" s="212">
        <f t="shared" si="0"/>
        <v>2896</v>
      </c>
      <c r="U84" s="212">
        <f t="shared" si="0"/>
        <v>2899</v>
      </c>
      <c r="V84" s="212">
        <f t="shared" si="0"/>
        <v>2748</v>
      </c>
      <c r="W84" s="212">
        <f t="shared" si="0"/>
        <v>3693</v>
      </c>
      <c r="X84" s="212">
        <f t="shared" si="0"/>
        <v>4968</v>
      </c>
      <c r="Y84" s="212">
        <f t="shared" si="0"/>
        <v>4984</v>
      </c>
      <c r="Z84" s="212">
        <f t="shared" si="0"/>
        <v>4677</v>
      </c>
      <c r="AA84" s="212">
        <f t="shared" si="0"/>
        <v>4390</v>
      </c>
      <c r="AB84" s="212">
        <f t="shared" si="0"/>
        <v>3526</v>
      </c>
      <c r="AC84" s="212">
        <f t="shared" si="0"/>
        <v>2929</v>
      </c>
      <c r="AD84" s="212">
        <f t="shared" si="0"/>
        <v>2837</v>
      </c>
      <c r="AE84" s="212">
        <f t="shared" si="0"/>
        <v>10</v>
      </c>
      <c r="AF84" s="212">
        <f t="shared" si="0"/>
        <v>6625</v>
      </c>
      <c r="AG84" s="212">
        <f t="shared" si="0"/>
        <v>15319</v>
      </c>
      <c r="AH84" s="212">
        <f t="shared" si="0"/>
        <v>19466</v>
      </c>
      <c r="AI84" s="212">
        <f t="shared" si="0"/>
        <v>7260</v>
      </c>
      <c r="AJ84" s="212">
        <f t="shared" si="0"/>
        <v>27705</v>
      </c>
    </row>
    <row r="85" spans="1:67" s="47" customFormat="1" ht="13.5" thickBot="1">
      <c r="A85" s="214" t="s">
        <v>233</v>
      </c>
      <c r="E85" s="213"/>
      <c r="F85" s="212"/>
      <c r="G85" s="47">
        <f>G84/$F$84</f>
        <v>0.51152191506580913</v>
      </c>
      <c r="H85" s="47">
        <f t="shared" ref="H85:P85" si="1">H84/$F$84</f>
        <v>0.48817992077352301</v>
      </c>
      <c r="I85" s="47">
        <f t="shared" si="1"/>
        <v>2.981641606678877E-4</v>
      </c>
      <c r="J85" s="47">
        <f t="shared" si="1"/>
        <v>0.29967627891127485</v>
      </c>
      <c r="K85" s="47">
        <f t="shared" si="1"/>
        <v>4.6896962985049195E-2</v>
      </c>
      <c r="L85" s="47">
        <f t="shared" si="1"/>
        <v>0.3423563487668782</v>
      </c>
      <c r="M85" s="47">
        <f t="shared" si="1"/>
        <v>3.2052647271797928E-2</v>
      </c>
      <c r="N85" s="47">
        <f t="shared" si="1"/>
        <v>2.6834774460109895E-3</v>
      </c>
      <c r="O85" s="47">
        <f t="shared" si="1"/>
        <v>8.7319504195595694E-4</v>
      </c>
      <c r="P85" s="47">
        <f t="shared" si="1"/>
        <v>0.27546108957703286</v>
      </c>
      <c r="Q85" s="47">
        <f t="shared" ref="Q85" si="2">Q84/$F$84</f>
        <v>1.4098905311581547E-2</v>
      </c>
      <c r="R85" s="47">
        <f t="shared" ref="R85" si="3">R84/$F$84</f>
        <v>6.0186565574817906E-2</v>
      </c>
      <c r="S85" s="47">
        <f t="shared" ref="S85" si="4">S84/$F$84</f>
        <v>6.1954253098777529E-2</v>
      </c>
      <c r="T85" s="47">
        <f t="shared" ref="T85" si="5">T84/$F$84</f>
        <v>6.1677386378157346E-2</v>
      </c>
      <c r="U85" s="47">
        <f t="shared" ref="U85" si="6">U84/$F$84</f>
        <v>6.1741278698300463E-2</v>
      </c>
      <c r="V85" s="47">
        <f t="shared" ref="V85" si="7">V84/$F$84</f>
        <v>5.852536525109682E-2</v>
      </c>
      <c r="W85" s="47">
        <f t="shared" ref="W85" si="8">W84/$F$84</f>
        <v>7.8651446096179245E-2</v>
      </c>
      <c r="X85" s="47">
        <f t="shared" ref="X85" si="9">X84/$F$84</f>
        <v>0.10580568215700473</v>
      </c>
      <c r="Y85" s="47">
        <f t="shared" ref="Y85" si="10">Y84/$F$84</f>
        <v>0.10614644119776803</v>
      </c>
      <c r="Z85" s="47">
        <f t="shared" ref="Z85" si="11">Z84/$F$84</f>
        <v>9.960812710312221E-2</v>
      </c>
      <c r="AA85" s="47">
        <f t="shared" ref="AA85" si="12">AA84/$F$84</f>
        <v>9.3495761809430505E-2</v>
      </c>
      <c r="AB85" s="47">
        <f t="shared" ref="AB85" si="13">AB84/$F$84</f>
        <v>7.509477360821229E-2</v>
      </c>
      <c r="AC85" s="47">
        <f t="shared" ref="AC85" si="14">AC84/$F$84</f>
        <v>6.2380201899731653E-2</v>
      </c>
      <c r="AD85" s="47">
        <f t="shared" ref="AD85" si="15">AD84/$F$84</f>
        <v>6.0420837415342675E-2</v>
      </c>
      <c r="AE85" s="47">
        <f t="shared" ref="AE85" si="16">AE84/$F$84</f>
        <v>2.1297440047706267E-4</v>
      </c>
      <c r="AF85" s="47">
        <f t="shared" ref="AF85" si="17">AF84/$F$84</f>
        <v>0.14109554031605401</v>
      </c>
      <c r="AG85" s="47">
        <f t="shared" ref="AG85" si="18">AG84/$F$84</f>
        <v>0.32625548409081229</v>
      </c>
      <c r="AH85" s="47">
        <f t="shared" ref="AH85" si="19">AH84/$F$84</f>
        <v>0.41457596796865015</v>
      </c>
      <c r="AI85" s="47">
        <f t="shared" ref="AI85" si="20">AI84/$F$84</f>
        <v>0.15461941474634749</v>
      </c>
      <c r="AJ85" s="47">
        <f t="shared" ref="AJ85" si="21">AJ84/$F$84</f>
        <v>0.59004557652170209</v>
      </c>
      <c r="AK85" s="47">
        <f t="shared" ref="AK85" si="22">AK84/$F$84</f>
        <v>0</v>
      </c>
      <c r="AL85" s="47">
        <f t="shared" ref="AL85" si="23">AL84/$F$84</f>
        <v>0</v>
      </c>
      <c r="AM85" s="47">
        <f t="shared" ref="AM85" si="24">AM84/$F$84</f>
        <v>0</v>
      </c>
    </row>
    <row r="86" spans="1:67" ht="13.5" thickBot="1">
      <c r="A86" s="221" t="s">
        <v>234</v>
      </c>
      <c r="B86" s="222" t="s">
        <v>235</v>
      </c>
      <c r="D86" s="227" t="s">
        <v>236</v>
      </c>
      <c r="E86" s="203">
        <f>F84/B97</f>
        <v>4.9340553218632011E-2</v>
      </c>
      <c r="G86" s="142" t="s">
        <v>237</v>
      </c>
      <c r="H86" s="142" t="s">
        <v>238</v>
      </c>
      <c r="I86" s="142" t="s">
        <v>239</v>
      </c>
      <c r="J86" s="142" t="s">
        <v>240</v>
      </c>
      <c r="K86" s="142" t="s">
        <v>241</v>
      </c>
      <c r="L86" s="142" t="s">
        <v>242</v>
      </c>
      <c r="M86" s="142" t="s">
        <v>243</v>
      </c>
      <c r="N86" s="142" t="s">
        <v>244</v>
      </c>
      <c r="O86" s="142" t="s">
        <v>245</v>
      </c>
      <c r="P86" s="142" t="s">
        <v>246</v>
      </c>
      <c r="AF86" s="142" t="s">
        <v>247</v>
      </c>
      <c r="AG86" s="142" t="s">
        <v>248</v>
      </c>
      <c r="AH86" s="142" t="s">
        <v>249</v>
      </c>
      <c r="AI86" s="142" t="s">
        <v>250</v>
      </c>
      <c r="AJ86" s="142" t="s">
        <v>251</v>
      </c>
    </row>
    <row r="87" spans="1:67" ht="17.25" thickBot="1">
      <c r="A87" s="215" t="s">
        <v>252</v>
      </c>
      <c r="B87" s="216">
        <v>9.1999999999999993</v>
      </c>
    </row>
    <row r="88" spans="1:67" ht="13.5" thickBot="1">
      <c r="A88" s="215" t="s">
        <v>241</v>
      </c>
      <c r="B88" s="216">
        <v>7</v>
      </c>
    </row>
    <row r="89" spans="1:67" ht="13.5" thickBot="1">
      <c r="A89" s="215" t="s">
        <v>253</v>
      </c>
      <c r="B89" s="216">
        <v>20.8</v>
      </c>
    </row>
    <row r="90" spans="1:67" ht="17.25" thickBot="1">
      <c r="A90" s="215" t="s">
        <v>244</v>
      </c>
      <c r="B90" s="216">
        <v>0.2</v>
      </c>
    </row>
    <row r="91" spans="1:67" ht="13.5" thickBot="1">
      <c r="A91" s="215" t="s">
        <v>246</v>
      </c>
      <c r="B91" s="216">
        <v>59</v>
      </c>
    </row>
    <row r="92" spans="1:67" ht="25.5" thickBot="1">
      <c r="A92" s="215" t="s">
        <v>254</v>
      </c>
      <c r="B92" s="216">
        <v>0.1</v>
      </c>
    </row>
    <row r="93" spans="1:67" ht="17.25" thickBot="1">
      <c r="A93" s="219" t="s">
        <v>255</v>
      </c>
      <c r="B93" s="220">
        <v>3.8</v>
      </c>
    </row>
    <row r="94" spans="1:67" ht="13.5" thickBot="1">
      <c r="A94" s="223"/>
      <c r="B94" s="224" t="s">
        <v>256</v>
      </c>
    </row>
    <row r="95" spans="1:67" ht="13.5" thickBot="1">
      <c r="A95" s="215" t="s">
        <v>238</v>
      </c>
      <c r="B95" s="225">
        <v>487594</v>
      </c>
      <c r="C95">
        <f>B95/B97</f>
        <v>0.51237717140362182</v>
      </c>
    </row>
    <row r="96" spans="1:67" ht="13.5" thickBot="1">
      <c r="A96" s="215" t="s">
        <v>237</v>
      </c>
      <c r="B96" s="225">
        <v>463816</v>
      </c>
      <c r="C96">
        <f>B96/B97</f>
        <v>0.48739059572460336</v>
      </c>
    </row>
    <row r="97" spans="1:2" ht="13.5" thickBot="1">
      <c r="A97" s="219" t="s">
        <v>257</v>
      </c>
      <c r="B97" s="226">
        <v>951631</v>
      </c>
    </row>
    <row r="98" spans="1:2" ht="17.25" thickBot="1">
      <c r="A98" s="215" t="s">
        <v>258</v>
      </c>
      <c r="B98" s="216">
        <v>21.9</v>
      </c>
    </row>
    <row r="99" spans="1:2" ht="25.5" thickBot="1">
      <c r="A99" s="215" t="s">
        <v>259</v>
      </c>
      <c r="B99" s="216">
        <v>10.5</v>
      </c>
    </row>
    <row r="100" spans="1:2" ht="13.5" thickBot="1">
      <c r="A100" s="217"/>
      <c r="B100" s="218"/>
    </row>
    <row r="101" spans="1:2" ht="17.25" thickBot="1">
      <c r="A101" s="215" t="s">
        <v>260</v>
      </c>
      <c r="B101" s="216">
        <v>18.100000000000001</v>
      </c>
    </row>
    <row r="102" spans="1:2" ht="13.5" thickBot="1">
      <c r="A102" s="217"/>
      <c r="B102" s="218"/>
    </row>
    <row r="103" spans="1:2" ht="13.5" thickBot="1">
      <c r="A103" s="215" t="s">
        <v>251</v>
      </c>
      <c r="B103" s="216">
        <v>47.6</v>
      </c>
    </row>
    <row r="104" spans="1:2" ht="17.25" thickBot="1">
      <c r="A104" s="219" t="s">
        <v>261</v>
      </c>
      <c r="B104" s="220">
        <v>31.2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59CC-DE61-4F31-A043-7C1B5AD449E9}">
  <dimension ref="A1:BO81"/>
  <sheetViews>
    <sheetView workbookViewId="0">
      <pane ySplit="1" topLeftCell="A2" activePane="bottomLeft" state="frozen"/>
      <selection pane="bottomLeft" activeCell="AG81" sqref="AG81"/>
    </sheetView>
  </sheetViews>
  <sheetFormatPr defaultRowHeight="12.75"/>
  <cols>
    <col min="6" max="67" width="16.7109375" customWidth="1"/>
  </cols>
  <sheetData>
    <row r="1" spans="1:67" s="293" customFormat="1" ht="11.25">
      <c r="A1" s="293" t="s">
        <v>0</v>
      </c>
      <c r="B1" s="293" t="s">
        <v>1</v>
      </c>
      <c r="C1" s="293" t="s">
        <v>2</v>
      </c>
      <c r="D1" s="293" t="s">
        <v>3</v>
      </c>
      <c r="E1" s="293" t="s">
        <v>4</v>
      </c>
      <c r="F1" s="293" t="s">
        <v>5</v>
      </c>
      <c r="G1" s="293" t="s">
        <v>6</v>
      </c>
      <c r="H1" s="293" t="s">
        <v>7</v>
      </c>
      <c r="I1" s="293" t="s">
        <v>9</v>
      </c>
      <c r="J1" s="293" t="s">
        <v>10</v>
      </c>
      <c r="K1" s="293" t="s">
        <v>11</v>
      </c>
      <c r="L1" s="293" t="s">
        <v>12</v>
      </c>
      <c r="M1" s="293" t="s">
        <v>13</v>
      </c>
      <c r="N1" s="293" t="s">
        <v>14</v>
      </c>
      <c r="O1" s="293" t="s">
        <v>15</v>
      </c>
      <c r="P1" s="293" t="s">
        <v>16</v>
      </c>
      <c r="Q1" s="293" t="s">
        <v>17</v>
      </c>
      <c r="R1" s="293" t="s">
        <v>18</v>
      </c>
      <c r="S1" s="293" t="s">
        <v>19</v>
      </c>
      <c r="T1" s="293" t="s">
        <v>20</v>
      </c>
      <c r="U1" s="293" t="s">
        <v>21</v>
      </c>
      <c r="V1" s="293" t="s">
        <v>22</v>
      </c>
      <c r="W1" s="293" t="s">
        <v>23</v>
      </c>
      <c r="X1" s="293" t="s">
        <v>24</v>
      </c>
      <c r="Y1" s="293" t="s">
        <v>25</v>
      </c>
      <c r="Z1" s="293" t="s">
        <v>26</v>
      </c>
      <c r="AA1" s="293" t="s">
        <v>27</v>
      </c>
      <c r="AB1" s="293" t="s">
        <v>28</v>
      </c>
      <c r="AC1" s="293" t="s">
        <v>29</v>
      </c>
      <c r="AD1" s="293" t="s">
        <v>30</v>
      </c>
      <c r="AE1" s="293" t="s">
        <v>31</v>
      </c>
      <c r="AF1" s="293" t="s">
        <v>32</v>
      </c>
      <c r="AG1" s="293" t="s">
        <v>1043</v>
      </c>
      <c r="AH1" s="293" t="s">
        <v>34</v>
      </c>
      <c r="AI1" s="293" t="s">
        <v>35</v>
      </c>
      <c r="AJ1" s="293" t="s">
        <v>36</v>
      </c>
      <c r="AK1" s="293" t="s">
        <v>37</v>
      </c>
      <c r="AL1" s="293" t="s">
        <v>39</v>
      </c>
      <c r="AM1" s="293" t="s">
        <v>40</v>
      </c>
      <c r="AN1" s="293" t="s">
        <v>41</v>
      </c>
      <c r="AO1" s="293" t="s">
        <v>42</v>
      </c>
      <c r="AP1" s="293" t="s">
        <v>43</v>
      </c>
      <c r="AQ1" s="293" t="s">
        <v>44</v>
      </c>
      <c r="AR1" s="293" t="s">
        <v>45</v>
      </c>
      <c r="AS1" s="293" t="s">
        <v>46</v>
      </c>
      <c r="AT1" s="293" t="s">
        <v>47</v>
      </c>
      <c r="AU1" s="293" t="s">
        <v>48</v>
      </c>
      <c r="AV1" s="293" t="s">
        <v>49</v>
      </c>
      <c r="AW1" s="293" t="s">
        <v>50</v>
      </c>
      <c r="AX1" s="293" t="s">
        <v>51</v>
      </c>
      <c r="AY1" s="293" t="s">
        <v>52</v>
      </c>
      <c r="AZ1" s="293" t="s">
        <v>53</v>
      </c>
      <c r="BA1" s="293" t="s">
        <v>54</v>
      </c>
      <c r="BB1" s="293" t="s">
        <v>55</v>
      </c>
      <c r="BC1" s="293" t="s">
        <v>56</v>
      </c>
      <c r="BD1" s="293" t="s">
        <v>57</v>
      </c>
      <c r="BE1" s="293" t="s">
        <v>58</v>
      </c>
      <c r="BF1" s="293" t="s">
        <v>59</v>
      </c>
      <c r="BG1" s="293" t="s">
        <v>60</v>
      </c>
      <c r="BH1" s="293" t="s">
        <v>61</v>
      </c>
      <c r="BI1" s="293" t="s">
        <v>62</v>
      </c>
      <c r="BJ1" s="293" t="s">
        <v>1044</v>
      </c>
      <c r="BK1" s="293" t="s">
        <v>64</v>
      </c>
      <c r="BL1" s="293" t="s">
        <v>65</v>
      </c>
      <c r="BM1" s="293" t="s">
        <v>66</v>
      </c>
      <c r="BN1" s="293" t="s">
        <v>8</v>
      </c>
      <c r="BO1" s="293" t="s">
        <v>38</v>
      </c>
    </row>
    <row r="2" spans="1:67">
      <c r="A2">
        <v>2022</v>
      </c>
      <c r="B2" t="s">
        <v>292</v>
      </c>
      <c r="C2">
        <v>13</v>
      </c>
      <c r="D2" t="s">
        <v>70</v>
      </c>
      <c r="E2" t="s">
        <v>1045</v>
      </c>
      <c r="F2">
        <v>286</v>
      </c>
      <c r="G2">
        <v>137</v>
      </c>
      <c r="H2">
        <v>149</v>
      </c>
      <c r="I2">
        <v>178</v>
      </c>
      <c r="J2">
        <v>3</v>
      </c>
      <c r="K2">
        <v>94</v>
      </c>
      <c r="L2">
        <v>2</v>
      </c>
      <c r="M2">
        <v>3</v>
      </c>
      <c r="N2">
        <v>0</v>
      </c>
      <c r="O2">
        <v>6</v>
      </c>
      <c r="P2">
        <v>43</v>
      </c>
      <c r="Q2">
        <v>41</v>
      </c>
      <c r="R2">
        <v>43</v>
      </c>
      <c r="S2">
        <v>41</v>
      </c>
      <c r="T2">
        <v>44</v>
      </c>
      <c r="U2">
        <v>43</v>
      </c>
      <c r="V2">
        <v>31</v>
      </c>
      <c r="W2">
        <v>0</v>
      </c>
      <c r="X2">
        <v>0</v>
      </c>
      <c r="Y2">
        <v>0</v>
      </c>
      <c r="Z2">
        <v>0</v>
      </c>
      <c r="AA2">
        <v>0</v>
      </c>
      <c r="AB2">
        <v>0</v>
      </c>
      <c r="AC2">
        <v>0</v>
      </c>
      <c r="AD2">
        <v>0</v>
      </c>
      <c r="AE2">
        <v>104</v>
      </c>
      <c r="AF2">
        <v>118</v>
      </c>
      <c r="AG2">
        <v>237</v>
      </c>
      <c r="AH2">
        <v>40</v>
      </c>
      <c r="AI2">
        <v>254</v>
      </c>
      <c r="AJ2">
        <v>47.9</v>
      </c>
      <c r="AK2">
        <v>52.1</v>
      </c>
      <c r="AL2">
        <v>62.2</v>
      </c>
      <c r="AM2">
        <v>1</v>
      </c>
      <c r="AN2">
        <v>32.9</v>
      </c>
      <c r="AO2">
        <v>0.7</v>
      </c>
      <c r="AP2">
        <v>1</v>
      </c>
      <c r="AQ2">
        <v>0</v>
      </c>
      <c r="AR2">
        <v>2.1</v>
      </c>
      <c r="AS2">
        <v>15</v>
      </c>
      <c r="AT2">
        <v>14.3</v>
      </c>
      <c r="AU2">
        <v>15</v>
      </c>
      <c r="AV2">
        <v>14.3</v>
      </c>
      <c r="AW2">
        <v>15.4</v>
      </c>
      <c r="AX2">
        <v>15</v>
      </c>
      <c r="AY2">
        <v>10.8</v>
      </c>
      <c r="AZ2">
        <v>0</v>
      </c>
      <c r="BA2">
        <v>0</v>
      </c>
      <c r="BB2">
        <v>0</v>
      </c>
      <c r="BC2">
        <v>0</v>
      </c>
      <c r="BD2">
        <v>0</v>
      </c>
      <c r="BE2">
        <v>0</v>
      </c>
      <c r="BF2">
        <v>0</v>
      </c>
      <c r="BG2">
        <v>0</v>
      </c>
      <c r="BH2">
        <v>36.4</v>
      </c>
      <c r="BI2">
        <v>41.3</v>
      </c>
      <c r="BJ2">
        <v>82.9</v>
      </c>
      <c r="BK2">
        <v>14</v>
      </c>
      <c r="BL2">
        <v>88.8</v>
      </c>
      <c r="BM2">
        <v>0</v>
      </c>
      <c r="BN2">
        <v>0</v>
      </c>
      <c r="BO2">
        <v>0</v>
      </c>
    </row>
    <row r="3" spans="1:67">
      <c r="A3">
        <v>2022</v>
      </c>
      <c r="B3" t="s">
        <v>265</v>
      </c>
      <c r="C3">
        <v>13</v>
      </c>
      <c r="D3" t="s">
        <v>72</v>
      </c>
      <c r="E3" t="s">
        <v>1046</v>
      </c>
      <c r="F3">
        <v>944</v>
      </c>
      <c r="G3">
        <v>510</v>
      </c>
      <c r="H3">
        <v>434</v>
      </c>
      <c r="I3">
        <v>123</v>
      </c>
      <c r="J3">
        <v>3</v>
      </c>
      <c r="K3">
        <v>573</v>
      </c>
      <c r="L3">
        <v>36</v>
      </c>
      <c r="M3">
        <v>4</v>
      </c>
      <c r="N3">
        <v>0</v>
      </c>
      <c r="O3">
        <v>205</v>
      </c>
      <c r="P3">
        <v>0</v>
      </c>
      <c r="Q3">
        <v>102</v>
      </c>
      <c r="R3">
        <v>102</v>
      </c>
      <c r="S3">
        <v>101</v>
      </c>
      <c r="T3">
        <v>103</v>
      </c>
      <c r="U3">
        <v>103</v>
      </c>
      <c r="V3">
        <v>51</v>
      </c>
      <c r="W3">
        <v>149</v>
      </c>
      <c r="X3">
        <v>140</v>
      </c>
      <c r="Y3">
        <v>93</v>
      </c>
      <c r="Z3">
        <v>0</v>
      </c>
      <c r="AA3">
        <v>0</v>
      </c>
      <c r="AB3">
        <v>0</v>
      </c>
      <c r="AC3">
        <v>0</v>
      </c>
      <c r="AD3">
        <v>0</v>
      </c>
      <c r="AE3">
        <v>309</v>
      </c>
      <c r="AF3">
        <v>438</v>
      </c>
      <c r="AG3">
        <v>721</v>
      </c>
      <c r="AH3">
        <v>156</v>
      </c>
      <c r="AI3">
        <v>817</v>
      </c>
      <c r="AJ3">
        <v>54</v>
      </c>
      <c r="AK3">
        <v>46</v>
      </c>
      <c r="AL3">
        <v>13</v>
      </c>
      <c r="AM3">
        <v>0.3</v>
      </c>
      <c r="AN3">
        <v>60.7</v>
      </c>
      <c r="AO3">
        <v>3.8</v>
      </c>
      <c r="AP3">
        <v>0.4</v>
      </c>
      <c r="AQ3">
        <v>0</v>
      </c>
      <c r="AR3">
        <v>21.7</v>
      </c>
      <c r="AS3">
        <v>0</v>
      </c>
      <c r="AT3">
        <v>10.8</v>
      </c>
      <c r="AU3">
        <v>10.8</v>
      </c>
      <c r="AV3">
        <v>10.7</v>
      </c>
      <c r="AW3">
        <v>10.9</v>
      </c>
      <c r="AX3">
        <v>10.9</v>
      </c>
      <c r="AY3">
        <v>5.4</v>
      </c>
      <c r="AZ3">
        <v>15.8</v>
      </c>
      <c r="BA3">
        <v>14.8</v>
      </c>
      <c r="BB3">
        <v>9.9</v>
      </c>
      <c r="BC3">
        <v>0</v>
      </c>
      <c r="BD3">
        <v>0</v>
      </c>
      <c r="BE3">
        <v>0</v>
      </c>
      <c r="BF3">
        <v>0</v>
      </c>
      <c r="BG3">
        <v>0</v>
      </c>
      <c r="BH3">
        <v>32.700000000000003</v>
      </c>
      <c r="BI3">
        <v>46.4</v>
      </c>
      <c r="BJ3">
        <v>76.400000000000006</v>
      </c>
      <c r="BK3">
        <v>16.5</v>
      </c>
      <c r="BL3">
        <v>86.5</v>
      </c>
      <c r="BM3">
        <v>0</v>
      </c>
      <c r="BN3">
        <v>0</v>
      </c>
      <c r="BO3">
        <v>0</v>
      </c>
    </row>
    <row r="4" spans="1:67">
      <c r="A4">
        <v>2022</v>
      </c>
      <c r="B4" t="s">
        <v>294</v>
      </c>
      <c r="C4">
        <v>13</v>
      </c>
      <c r="D4" t="s">
        <v>74</v>
      </c>
      <c r="E4" t="s">
        <v>1047</v>
      </c>
      <c r="F4">
        <v>1365</v>
      </c>
      <c r="G4">
        <v>668</v>
      </c>
      <c r="H4">
        <v>697</v>
      </c>
      <c r="I4">
        <v>84</v>
      </c>
      <c r="J4">
        <v>18</v>
      </c>
      <c r="K4">
        <v>1068</v>
      </c>
      <c r="L4">
        <v>12</v>
      </c>
      <c r="M4">
        <v>8</v>
      </c>
      <c r="N4">
        <v>7</v>
      </c>
      <c r="O4">
        <v>168</v>
      </c>
      <c r="P4">
        <v>0</v>
      </c>
      <c r="Q4">
        <v>0</v>
      </c>
      <c r="R4">
        <v>0</v>
      </c>
      <c r="S4">
        <v>0</v>
      </c>
      <c r="T4">
        <v>0</v>
      </c>
      <c r="U4">
        <v>0</v>
      </c>
      <c r="V4">
        <v>165</v>
      </c>
      <c r="W4">
        <v>174</v>
      </c>
      <c r="X4">
        <v>168</v>
      </c>
      <c r="Y4">
        <v>173</v>
      </c>
      <c r="Z4">
        <v>181</v>
      </c>
      <c r="AA4">
        <v>174</v>
      </c>
      <c r="AB4">
        <v>171</v>
      </c>
      <c r="AC4">
        <v>159</v>
      </c>
      <c r="AD4">
        <v>0</v>
      </c>
      <c r="AE4">
        <v>156</v>
      </c>
      <c r="AF4">
        <v>776</v>
      </c>
      <c r="AG4">
        <v>959</v>
      </c>
      <c r="AH4">
        <v>268</v>
      </c>
      <c r="AI4">
        <v>1104</v>
      </c>
      <c r="AJ4">
        <v>48.9</v>
      </c>
      <c r="AK4">
        <v>51.1</v>
      </c>
      <c r="AL4">
        <v>6.2</v>
      </c>
      <c r="AM4">
        <v>1.3</v>
      </c>
      <c r="AN4">
        <v>78.2</v>
      </c>
      <c r="AO4">
        <v>0.9</v>
      </c>
      <c r="AP4">
        <v>0.6</v>
      </c>
      <c r="AQ4">
        <v>0.5</v>
      </c>
      <c r="AR4">
        <v>12.3</v>
      </c>
      <c r="AS4">
        <v>0</v>
      </c>
      <c r="AT4">
        <v>0</v>
      </c>
      <c r="AU4">
        <v>0</v>
      </c>
      <c r="AV4">
        <v>0</v>
      </c>
      <c r="AW4">
        <v>0</v>
      </c>
      <c r="AX4">
        <v>0</v>
      </c>
      <c r="AY4">
        <v>12.1</v>
      </c>
      <c r="AZ4">
        <v>12.7</v>
      </c>
      <c r="BA4">
        <v>12.3</v>
      </c>
      <c r="BB4">
        <v>12.7</v>
      </c>
      <c r="BC4">
        <v>13.3</v>
      </c>
      <c r="BD4">
        <v>12.7</v>
      </c>
      <c r="BE4">
        <v>12.5</v>
      </c>
      <c r="BF4">
        <v>11.6</v>
      </c>
      <c r="BG4">
        <v>0</v>
      </c>
      <c r="BH4">
        <v>11.4</v>
      </c>
      <c r="BI4">
        <v>56.8</v>
      </c>
      <c r="BJ4">
        <v>70.3</v>
      </c>
      <c r="BK4">
        <v>19.600000000000001</v>
      </c>
      <c r="BL4">
        <v>80.900000000000006</v>
      </c>
      <c r="BM4">
        <v>0</v>
      </c>
      <c r="BN4">
        <v>0</v>
      </c>
      <c r="BO4">
        <v>0</v>
      </c>
    </row>
    <row r="5" spans="1:67">
      <c r="A5">
        <v>2022</v>
      </c>
      <c r="B5" t="s">
        <v>275</v>
      </c>
      <c r="C5">
        <v>13</v>
      </c>
      <c r="D5" t="s">
        <v>76</v>
      </c>
      <c r="E5" t="s">
        <v>1048</v>
      </c>
      <c r="F5">
        <v>486</v>
      </c>
      <c r="G5">
        <v>224</v>
      </c>
      <c r="H5">
        <v>262</v>
      </c>
      <c r="I5">
        <v>213</v>
      </c>
      <c r="J5">
        <v>9</v>
      </c>
      <c r="K5">
        <v>216</v>
      </c>
      <c r="L5">
        <v>13</v>
      </c>
      <c r="M5">
        <v>2</v>
      </c>
      <c r="N5">
        <v>2</v>
      </c>
      <c r="O5">
        <v>31</v>
      </c>
      <c r="P5">
        <v>0</v>
      </c>
      <c r="Q5">
        <v>0</v>
      </c>
      <c r="R5">
        <v>0</v>
      </c>
      <c r="S5">
        <v>0</v>
      </c>
      <c r="T5">
        <v>0</v>
      </c>
      <c r="U5">
        <v>0</v>
      </c>
      <c r="V5">
        <v>0</v>
      </c>
      <c r="W5">
        <v>51</v>
      </c>
      <c r="X5">
        <v>49</v>
      </c>
      <c r="Y5">
        <v>60</v>
      </c>
      <c r="Z5">
        <v>91</v>
      </c>
      <c r="AA5">
        <v>79</v>
      </c>
      <c r="AB5">
        <v>74</v>
      </c>
      <c r="AC5">
        <v>75</v>
      </c>
      <c r="AD5">
        <v>7</v>
      </c>
      <c r="AE5">
        <v>83</v>
      </c>
      <c r="AF5">
        <v>173</v>
      </c>
      <c r="AG5">
        <v>383</v>
      </c>
      <c r="AH5">
        <v>166</v>
      </c>
      <c r="AI5">
        <v>427</v>
      </c>
      <c r="AJ5">
        <v>46.1</v>
      </c>
      <c r="AK5">
        <v>53.9</v>
      </c>
      <c r="AL5">
        <v>43.8</v>
      </c>
      <c r="AM5">
        <v>1.9</v>
      </c>
      <c r="AN5">
        <v>44.4</v>
      </c>
      <c r="AO5">
        <v>2.7</v>
      </c>
      <c r="AP5">
        <v>0.4</v>
      </c>
      <c r="AQ5">
        <v>0.4</v>
      </c>
      <c r="AR5">
        <v>6.4</v>
      </c>
      <c r="AS5">
        <v>0</v>
      </c>
      <c r="AT5">
        <v>0</v>
      </c>
      <c r="AU5">
        <v>0</v>
      </c>
      <c r="AV5">
        <v>0</v>
      </c>
      <c r="AW5">
        <v>0</v>
      </c>
      <c r="AX5">
        <v>0</v>
      </c>
      <c r="AY5">
        <v>0</v>
      </c>
      <c r="AZ5">
        <v>10.5</v>
      </c>
      <c r="BA5">
        <v>10.1</v>
      </c>
      <c r="BB5">
        <v>12.3</v>
      </c>
      <c r="BC5">
        <v>18.7</v>
      </c>
      <c r="BD5">
        <v>16.3</v>
      </c>
      <c r="BE5">
        <v>15.2</v>
      </c>
      <c r="BF5">
        <v>15.4</v>
      </c>
      <c r="BG5">
        <v>1.4</v>
      </c>
      <c r="BH5">
        <v>17.100000000000001</v>
      </c>
      <c r="BI5">
        <v>35.6</v>
      </c>
      <c r="BJ5">
        <v>78.8</v>
      </c>
      <c r="BK5">
        <v>34.200000000000003</v>
      </c>
      <c r="BL5">
        <v>87.9</v>
      </c>
      <c r="BM5">
        <v>0</v>
      </c>
      <c r="BN5">
        <v>0</v>
      </c>
      <c r="BO5">
        <v>0</v>
      </c>
    </row>
    <row r="6" spans="1:67">
      <c r="A6">
        <v>2022</v>
      </c>
      <c r="B6" t="s">
        <v>263</v>
      </c>
      <c r="C6">
        <v>13</v>
      </c>
      <c r="D6" t="s">
        <v>78</v>
      </c>
      <c r="E6" t="s">
        <v>1049</v>
      </c>
      <c r="F6">
        <v>510</v>
      </c>
      <c r="G6">
        <v>245</v>
      </c>
      <c r="H6">
        <v>265</v>
      </c>
      <c r="I6">
        <v>311</v>
      </c>
      <c r="J6">
        <v>2</v>
      </c>
      <c r="K6">
        <v>153</v>
      </c>
      <c r="L6">
        <v>8</v>
      </c>
      <c r="M6">
        <v>0</v>
      </c>
      <c r="N6">
        <v>1</v>
      </c>
      <c r="O6">
        <v>35</v>
      </c>
      <c r="P6">
        <v>0</v>
      </c>
      <c r="Q6">
        <v>0</v>
      </c>
      <c r="R6">
        <v>0</v>
      </c>
      <c r="S6">
        <v>0</v>
      </c>
      <c r="T6">
        <v>0</v>
      </c>
      <c r="U6">
        <v>0</v>
      </c>
      <c r="V6">
        <v>49</v>
      </c>
      <c r="W6">
        <v>64</v>
      </c>
      <c r="X6">
        <v>67</v>
      </c>
      <c r="Y6">
        <v>71</v>
      </c>
      <c r="Z6">
        <v>65</v>
      </c>
      <c r="AA6">
        <v>75</v>
      </c>
      <c r="AB6">
        <v>59</v>
      </c>
      <c r="AC6">
        <v>60</v>
      </c>
      <c r="AD6">
        <v>0</v>
      </c>
      <c r="AE6">
        <v>46</v>
      </c>
      <c r="AF6">
        <v>160</v>
      </c>
      <c r="AG6">
        <v>327</v>
      </c>
      <c r="AH6">
        <v>133</v>
      </c>
      <c r="AI6">
        <v>384</v>
      </c>
      <c r="AJ6">
        <v>48</v>
      </c>
      <c r="AK6">
        <v>52</v>
      </c>
      <c r="AL6">
        <v>61</v>
      </c>
      <c r="AM6">
        <v>0.4</v>
      </c>
      <c r="AN6">
        <v>30</v>
      </c>
      <c r="AO6">
        <v>1.6</v>
      </c>
      <c r="AP6">
        <v>0</v>
      </c>
      <c r="AQ6">
        <v>0.2</v>
      </c>
      <c r="AR6">
        <v>6.9</v>
      </c>
      <c r="AS6">
        <v>0</v>
      </c>
      <c r="AT6">
        <v>0</v>
      </c>
      <c r="AU6">
        <v>0</v>
      </c>
      <c r="AV6">
        <v>0</v>
      </c>
      <c r="AW6">
        <v>0</v>
      </c>
      <c r="AX6">
        <v>0</v>
      </c>
      <c r="AY6">
        <v>9.6</v>
      </c>
      <c r="AZ6">
        <v>12.5</v>
      </c>
      <c r="BA6">
        <v>13.1</v>
      </c>
      <c r="BB6">
        <v>13.9</v>
      </c>
      <c r="BC6">
        <v>12.7</v>
      </c>
      <c r="BD6">
        <v>14.7</v>
      </c>
      <c r="BE6">
        <v>11.6</v>
      </c>
      <c r="BF6">
        <v>11.8</v>
      </c>
      <c r="BG6">
        <v>0</v>
      </c>
      <c r="BH6">
        <v>9</v>
      </c>
      <c r="BI6">
        <v>31.4</v>
      </c>
      <c r="BJ6">
        <v>64.099999999999994</v>
      </c>
      <c r="BK6">
        <v>26.1</v>
      </c>
      <c r="BL6">
        <v>75.3</v>
      </c>
      <c r="BM6">
        <v>0</v>
      </c>
      <c r="BN6">
        <v>0</v>
      </c>
      <c r="BO6">
        <v>0</v>
      </c>
    </row>
    <row r="7" spans="1:67">
      <c r="A7">
        <v>2022</v>
      </c>
      <c r="B7" t="s">
        <v>295</v>
      </c>
      <c r="C7">
        <v>13</v>
      </c>
      <c r="D7" t="s">
        <v>80</v>
      </c>
      <c r="E7" t="s">
        <v>1050</v>
      </c>
      <c r="F7">
        <v>218</v>
      </c>
      <c r="G7">
        <v>121</v>
      </c>
      <c r="H7">
        <v>95</v>
      </c>
      <c r="I7">
        <v>2</v>
      </c>
      <c r="J7">
        <v>4</v>
      </c>
      <c r="K7">
        <v>12</v>
      </c>
      <c r="L7">
        <v>15</v>
      </c>
      <c r="M7">
        <v>1</v>
      </c>
      <c r="N7">
        <v>0</v>
      </c>
      <c r="O7">
        <v>184</v>
      </c>
      <c r="P7">
        <v>0</v>
      </c>
      <c r="Q7">
        <v>0</v>
      </c>
      <c r="R7">
        <v>0</v>
      </c>
      <c r="S7">
        <v>0</v>
      </c>
      <c r="T7">
        <v>0</v>
      </c>
      <c r="U7">
        <v>0</v>
      </c>
      <c r="V7">
        <v>0</v>
      </c>
      <c r="W7">
        <v>0</v>
      </c>
      <c r="X7">
        <v>35</v>
      </c>
      <c r="Y7">
        <v>39</v>
      </c>
      <c r="Z7">
        <v>38</v>
      </c>
      <c r="AA7">
        <v>30</v>
      </c>
      <c r="AB7">
        <v>38</v>
      </c>
      <c r="AC7">
        <v>38</v>
      </c>
      <c r="AD7">
        <v>0</v>
      </c>
      <c r="AE7">
        <v>0</v>
      </c>
      <c r="AF7">
        <v>0</v>
      </c>
      <c r="AG7">
        <v>75</v>
      </c>
      <c r="AH7">
        <v>32</v>
      </c>
      <c r="AI7">
        <v>91</v>
      </c>
      <c r="AJ7">
        <v>55.5</v>
      </c>
      <c r="AK7">
        <v>43.6</v>
      </c>
      <c r="AL7">
        <v>0.9</v>
      </c>
      <c r="AM7">
        <v>1.8</v>
      </c>
      <c r="AN7">
        <v>5.5</v>
      </c>
      <c r="AO7">
        <v>6.9</v>
      </c>
      <c r="AP7">
        <v>0.5</v>
      </c>
      <c r="AQ7">
        <v>0</v>
      </c>
      <c r="AR7">
        <v>84.4</v>
      </c>
      <c r="AS7">
        <v>0</v>
      </c>
      <c r="AT7">
        <v>0</v>
      </c>
      <c r="AU7">
        <v>0</v>
      </c>
      <c r="AV7">
        <v>0</v>
      </c>
      <c r="AW7">
        <v>0</v>
      </c>
      <c r="AX7">
        <v>0</v>
      </c>
      <c r="AY7">
        <v>0</v>
      </c>
      <c r="AZ7">
        <v>0</v>
      </c>
      <c r="BA7">
        <v>16.100000000000001</v>
      </c>
      <c r="BB7">
        <v>17.899999999999999</v>
      </c>
      <c r="BC7">
        <v>17.399999999999999</v>
      </c>
      <c r="BD7">
        <v>13.8</v>
      </c>
      <c r="BE7">
        <v>17.399999999999999</v>
      </c>
      <c r="BF7">
        <v>17.399999999999999</v>
      </c>
      <c r="BG7">
        <v>0</v>
      </c>
      <c r="BH7">
        <v>0</v>
      </c>
      <c r="BI7">
        <v>0</v>
      </c>
      <c r="BJ7">
        <v>34.4</v>
      </c>
      <c r="BK7">
        <v>14.7</v>
      </c>
      <c r="BL7">
        <v>41.7</v>
      </c>
      <c r="BM7">
        <v>0</v>
      </c>
      <c r="BN7">
        <v>2</v>
      </c>
      <c r="BO7">
        <v>0.9</v>
      </c>
    </row>
    <row r="8" spans="1:67">
      <c r="A8">
        <v>2022</v>
      </c>
      <c r="B8" t="s">
        <v>272</v>
      </c>
      <c r="C8">
        <v>13</v>
      </c>
      <c r="D8" t="s">
        <v>82</v>
      </c>
      <c r="E8" t="s">
        <v>1051</v>
      </c>
      <c r="F8">
        <v>366</v>
      </c>
      <c r="G8">
        <v>163</v>
      </c>
      <c r="H8">
        <v>193</v>
      </c>
      <c r="I8">
        <v>39</v>
      </c>
      <c r="J8">
        <v>8</v>
      </c>
      <c r="K8">
        <v>52</v>
      </c>
      <c r="L8">
        <v>20</v>
      </c>
      <c r="M8">
        <v>0</v>
      </c>
      <c r="N8">
        <v>0</v>
      </c>
      <c r="O8">
        <v>247</v>
      </c>
      <c r="P8">
        <v>0</v>
      </c>
      <c r="Q8">
        <v>0</v>
      </c>
      <c r="R8">
        <v>0</v>
      </c>
      <c r="S8">
        <v>0</v>
      </c>
      <c r="T8">
        <v>0</v>
      </c>
      <c r="U8">
        <v>0</v>
      </c>
      <c r="V8">
        <v>0</v>
      </c>
      <c r="W8">
        <v>68</v>
      </c>
      <c r="X8">
        <v>64</v>
      </c>
      <c r="Y8">
        <v>64</v>
      </c>
      <c r="Z8">
        <v>49</v>
      </c>
      <c r="AA8">
        <v>42</v>
      </c>
      <c r="AB8">
        <v>38</v>
      </c>
      <c r="AC8">
        <v>41</v>
      </c>
      <c r="AD8">
        <v>0</v>
      </c>
      <c r="AE8">
        <v>5</v>
      </c>
      <c r="AF8">
        <v>5</v>
      </c>
      <c r="AG8">
        <v>213</v>
      </c>
      <c r="AH8">
        <v>74</v>
      </c>
      <c r="AI8">
        <v>241</v>
      </c>
      <c r="AJ8">
        <v>44.5</v>
      </c>
      <c r="AK8">
        <v>52.7</v>
      </c>
      <c r="AL8">
        <v>10.7</v>
      </c>
      <c r="AM8">
        <v>2.2000000000000002</v>
      </c>
      <c r="AN8">
        <v>14.2</v>
      </c>
      <c r="AO8">
        <v>5.5</v>
      </c>
      <c r="AP8">
        <v>0</v>
      </c>
      <c r="AQ8">
        <v>0</v>
      </c>
      <c r="AR8">
        <v>67.5</v>
      </c>
      <c r="AS8">
        <v>0</v>
      </c>
      <c r="AT8">
        <v>0</v>
      </c>
      <c r="AU8">
        <v>0</v>
      </c>
      <c r="AV8">
        <v>0</v>
      </c>
      <c r="AW8">
        <v>0</v>
      </c>
      <c r="AX8">
        <v>0</v>
      </c>
      <c r="AY8">
        <v>0</v>
      </c>
      <c r="AZ8">
        <v>18.600000000000001</v>
      </c>
      <c r="BA8">
        <v>17.5</v>
      </c>
      <c r="BB8">
        <v>17.5</v>
      </c>
      <c r="BC8">
        <v>13.4</v>
      </c>
      <c r="BD8">
        <v>11.5</v>
      </c>
      <c r="BE8">
        <v>10.4</v>
      </c>
      <c r="BF8">
        <v>11.2</v>
      </c>
      <c r="BG8">
        <v>0</v>
      </c>
      <c r="BH8">
        <v>1.4</v>
      </c>
      <c r="BI8">
        <v>1.4</v>
      </c>
      <c r="BJ8">
        <v>58.2</v>
      </c>
      <c r="BK8">
        <v>20.2</v>
      </c>
      <c r="BL8">
        <v>65.8</v>
      </c>
      <c r="BM8">
        <v>0</v>
      </c>
      <c r="BN8">
        <v>10</v>
      </c>
      <c r="BO8">
        <v>2.7</v>
      </c>
    </row>
    <row r="9" spans="1:67">
      <c r="A9">
        <v>2022</v>
      </c>
      <c r="B9" t="s">
        <v>276</v>
      </c>
      <c r="C9">
        <v>13</v>
      </c>
      <c r="D9" t="s">
        <v>84</v>
      </c>
      <c r="E9" t="s">
        <v>1052</v>
      </c>
      <c r="F9">
        <v>696</v>
      </c>
      <c r="G9">
        <v>348</v>
      </c>
      <c r="H9">
        <v>348</v>
      </c>
      <c r="I9">
        <v>462</v>
      </c>
      <c r="J9">
        <v>3</v>
      </c>
      <c r="K9">
        <v>200</v>
      </c>
      <c r="L9">
        <v>22</v>
      </c>
      <c r="M9">
        <v>0</v>
      </c>
      <c r="N9">
        <v>1</v>
      </c>
      <c r="O9">
        <v>8</v>
      </c>
      <c r="P9">
        <v>0</v>
      </c>
      <c r="Q9">
        <v>0</v>
      </c>
      <c r="R9">
        <v>0</v>
      </c>
      <c r="S9">
        <v>0</v>
      </c>
      <c r="T9">
        <v>0</v>
      </c>
      <c r="U9">
        <v>0</v>
      </c>
      <c r="V9">
        <v>0</v>
      </c>
      <c r="W9">
        <v>90</v>
      </c>
      <c r="X9">
        <v>96</v>
      </c>
      <c r="Y9">
        <v>108</v>
      </c>
      <c r="Z9">
        <v>132</v>
      </c>
      <c r="AA9">
        <v>111</v>
      </c>
      <c r="AB9">
        <v>81</v>
      </c>
      <c r="AC9">
        <v>78</v>
      </c>
      <c r="AD9">
        <v>0</v>
      </c>
      <c r="AE9">
        <v>132</v>
      </c>
      <c r="AF9">
        <v>256</v>
      </c>
      <c r="AG9">
        <v>494</v>
      </c>
      <c r="AH9">
        <v>143</v>
      </c>
      <c r="AI9">
        <v>586</v>
      </c>
      <c r="AJ9">
        <v>50</v>
      </c>
      <c r="AK9">
        <v>50</v>
      </c>
      <c r="AL9">
        <v>66.400000000000006</v>
      </c>
      <c r="AM9">
        <v>0.4</v>
      </c>
      <c r="AN9">
        <v>28.7</v>
      </c>
      <c r="AO9">
        <v>3.2</v>
      </c>
      <c r="AP9">
        <v>0</v>
      </c>
      <c r="AQ9">
        <v>0.1</v>
      </c>
      <c r="AR9">
        <v>1.1000000000000001</v>
      </c>
      <c r="AS9">
        <v>0</v>
      </c>
      <c r="AT9">
        <v>0</v>
      </c>
      <c r="AU9">
        <v>0</v>
      </c>
      <c r="AV9">
        <v>0</v>
      </c>
      <c r="AW9">
        <v>0</v>
      </c>
      <c r="AX9">
        <v>0</v>
      </c>
      <c r="AY9">
        <v>0</v>
      </c>
      <c r="AZ9">
        <v>12.9</v>
      </c>
      <c r="BA9">
        <v>13.8</v>
      </c>
      <c r="BB9">
        <v>15.5</v>
      </c>
      <c r="BC9">
        <v>19</v>
      </c>
      <c r="BD9">
        <v>15.9</v>
      </c>
      <c r="BE9">
        <v>11.6</v>
      </c>
      <c r="BF9">
        <v>11.2</v>
      </c>
      <c r="BG9">
        <v>0</v>
      </c>
      <c r="BH9">
        <v>19</v>
      </c>
      <c r="BI9">
        <v>36.799999999999997</v>
      </c>
      <c r="BJ9">
        <v>71</v>
      </c>
      <c r="BK9">
        <v>20.5</v>
      </c>
      <c r="BL9">
        <v>84.2</v>
      </c>
      <c r="BM9">
        <v>0</v>
      </c>
      <c r="BN9">
        <v>0</v>
      </c>
      <c r="BO9">
        <v>0</v>
      </c>
    </row>
    <row r="10" spans="1:67">
      <c r="A10">
        <v>2022</v>
      </c>
      <c r="B10" t="s">
        <v>278</v>
      </c>
      <c r="C10">
        <v>13</v>
      </c>
      <c r="D10" t="s">
        <v>86</v>
      </c>
      <c r="E10" t="s">
        <v>1053</v>
      </c>
      <c r="F10">
        <v>336</v>
      </c>
      <c r="G10">
        <v>177</v>
      </c>
      <c r="H10">
        <v>159</v>
      </c>
      <c r="I10">
        <v>218</v>
      </c>
      <c r="J10">
        <v>4</v>
      </c>
      <c r="K10">
        <v>94</v>
      </c>
      <c r="L10">
        <v>9</v>
      </c>
      <c r="M10">
        <v>0</v>
      </c>
      <c r="N10">
        <v>1</v>
      </c>
      <c r="O10">
        <v>10</v>
      </c>
      <c r="P10">
        <v>34</v>
      </c>
      <c r="Q10">
        <v>35</v>
      </c>
      <c r="R10">
        <v>40</v>
      </c>
      <c r="S10">
        <v>37</v>
      </c>
      <c r="T10">
        <v>36</v>
      </c>
      <c r="U10">
        <v>36</v>
      </c>
      <c r="V10">
        <v>39</v>
      </c>
      <c r="W10">
        <v>30</v>
      </c>
      <c r="X10">
        <v>26</v>
      </c>
      <c r="Y10">
        <v>23</v>
      </c>
      <c r="Z10">
        <v>0</v>
      </c>
      <c r="AA10">
        <v>0</v>
      </c>
      <c r="AB10">
        <v>0</v>
      </c>
      <c r="AC10">
        <v>0</v>
      </c>
      <c r="AD10">
        <v>0</v>
      </c>
      <c r="AE10">
        <v>95</v>
      </c>
      <c r="AF10">
        <v>161</v>
      </c>
      <c r="AG10">
        <v>261</v>
      </c>
      <c r="AH10">
        <v>62</v>
      </c>
      <c r="AI10">
        <v>293</v>
      </c>
      <c r="AJ10">
        <v>52.7</v>
      </c>
      <c r="AK10">
        <v>47.3</v>
      </c>
      <c r="AL10">
        <v>64.900000000000006</v>
      </c>
      <c r="AM10">
        <v>1.2</v>
      </c>
      <c r="AN10">
        <v>28</v>
      </c>
      <c r="AO10">
        <v>2.7</v>
      </c>
      <c r="AP10">
        <v>0</v>
      </c>
      <c r="AQ10">
        <v>0.3</v>
      </c>
      <c r="AR10">
        <v>3</v>
      </c>
      <c r="AS10">
        <v>10.1</v>
      </c>
      <c r="AT10">
        <v>10.4</v>
      </c>
      <c r="AU10">
        <v>11.9</v>
      </c>
      <c r="AV10">
        <v>11</v>
      </c>
      <c r="AW10">
        <v>10.7</v>
      </c>
      <c r="AX10">
        <v>10.7</v>
      </c>
      <c r="AY10">
        <v>11.6</v>
      </c>
      <c r="AZ10">
        <v>8.9</v>
      </c>
      <c r="BA10">
        <v>7.7</v>
      </c>
      <c r="BB10">
        <v>6.8</v>
      </c>
      <c r="BC10">
        <v>0</v>
      </c>
      <c r="BD10">
        <v>0</v>
      </c>
      <c r="BE10">
        <v>0</v>
      </c>
      <c r="BF10">
        <v>0</v>
      </c>
      <c r="BG10">
        <v>0</v>
      </c>
      <c r="BH10">
        <v>28.3</v>
      </c>
      <c r="BI10">
        <v>47.9</v>
      </c>
      <c r="BJ10">
        <v>77.7</v>
      </c>
      <c r="BK10">
        <v>18.5</v>
      </c>
      <c r="BL10">
        <v>87.2</v>
      </c>
      <c r="BM10">
        <v>0</v>
      </c>
      <c r="BN10">
        <v>0</v>
      </c>
      <c r="BO10">
        <v>0</v>
      </c>
    </row>
    <row r="11" spans="1:67">
      <c r="A11">
        <v>2022</v>
      </c>
      <c r="B11" t="s">
        <v>281</v>
      </c>
      <c r="C11">
        <v>13</v>
      </c>
      <c r="D11" t="s">
        <v>88</v>
      </c>
      <c r="E11" t="s">
        <v>1054</v>
      </c>
      <c r="F11">
        <v>388</v>
      </c>
      <c r="G11">
        <v>177</v>
      </c>
      <c r="H11">
        <v>211</v>
      </c>
      <c r="I11">
        <v>29</v>
      </c>
      <c r="J11">
        <v>33</v>
      </c>
      <c r="K11">
        <v>97</v>
      </c>
      <c r="L11">
        <v>21</v>
      </c>
      <c r="M11">
        <v>9</v>
      </c>
      <c r="N11">
        <v>0</v>
      </c>
      <c r="O11">
        <v>199</v>
      </c>
      <c r="P11">
        <v>0</v>
      </c>
      <c r="Q11">
        <v>0</v>
      </c>
      <c r="R11">
        <v>0</v>
      </c>
      <c r="S11">
        <v>0</v>
      </c>
      <c r="T11">
        <v>0</v>
      </c>
      <c r="U11">
        <v>0</v>
      </c>
      <c r="V11">
        <v>0</v>
      </c>
      <c r="W11">
        <v>139</v>
      </c>
      <c r="X11">
        <v>124</v>
      </c>
      <c r="Y11">
        <v>125</v>
      </c>
      <c r="Z11">
        <v>0</v>
      </c>
      <c r="AA11">
        <v>0</v>
      </c>
      <c r="AB11">
        <v>0</v>
      </c>
      <c r="AC11">
        <v>0</v>
      </c>
      <c r="AD11">
        <v>0</v>
      </c>
      <c r="AE11">
        <v>21</v>
      </c>
      <c r="AF11">
        <v>115</v>
      </c>
      <c r="AG11">
        <v>305</v>
      </c>
      <c r="AH11">
        <v>70</v>
      </c>
      <c r="AI11">
        <v>328</v>
      </c>
      <c r="AJ11">
        <v>45.6</v>
      </c>
      <c r="AK11">
        <v>54.4</v>
      </c>
      <c r="AL11">
        <v>7.5</v>
      </c>
      <c r="AM11">
        <v>8.5</v>
      </c>
      <c r="AN11">
        <v>25</v>
      </c>
      <c r="AO11">
        <v>5.4</v>
      </c>
      <c r="AP11">
        <v>2.2999999999999998</v>
      </c>
      <c r="AQ11">
        <v>0</v>
      </c>
      <c r="AR11">
        <v>51.3</v>
      </c>
      <c r="AS11">
        <v>0</v>
      </c>
      <c r="AT11">
        <v>0</v>
      </c>
      <c r="AU11">
        <v>0</v>
      </c>
      <c r="AV11">
        <v>0</v>
      </c>
      <c r="AW11">
        <v>0</v>
      </c>
      <c r="AX11">
        <v>0</v>
      </c>
      <c r="AY11">
        <v>0</v>
      </c>
      <c r="AZ11">
        <v>35.799999999999997</v>
      </c>
      <c r="BA11">
        <v>32</v>
      </c>
      <c r="BB11">
        <v>32.200000000000003</v>
      </c>
      <c r="BC11">
        <v>0</v>
      </c>
      <c r="BD11">
        <v>0</v>
      </c>
      <c r="BE11">
        <v>0</v>
      </c>
      <c r="BF11">
        <v>0</v>
      </c>
      <c r="BG11">
        <v>0</v>
      </c>
      <c r="BH11">
        <v>5.4</v>
      </c>
      <c r="BI11">
        <v>29.6</v>
      </c>
      <c r="BJ11">
        <v>78.599999999999994</v>
      </c>
      <c r="BK11">
        <v>18</v>
      </c>
      <c r="BL11">
        <v>84.5</v>
      </c>
      <c r="BM11">
        <v>0</v>
      </c>
      <c r="BN11">
        <v>0</v>
      </c>
      <c r="BO11">
        <v>0</v>
      </c>
    </row>
    <row r="12" spans="1:67">
      <c r="A12">
        <v>2022</v>
      </c>
      <c r="B12" t="s">
        <v>301</v>
      </c>
      <c r="C12">
        <v>13</v>
      </c>
      <c r="D12" t="s">
        <v>90</v>
      </c>
      <c r="E12" t="s">
        <v>1055</v>
      </c>
      <c r="F12">
        <v>138</v>
      </c>
      <c r="G12">
        <v>75</v>
      </c>
      <c r="H12">
        <v>63</v>
      </c>
      <c r="I12">
        <v>118</v>
      </c>
      <c r="J12">
        <v>0</v>
      </c>
      <c r="K12">
        <v>16</v>
      </c>
      <c r="L12">
        <v>1</v>
      </c>
      <c r="M12">
        <v>0</v>
      </c>
      <c r="N12">
        <v>1</v>
      </c>
      <c r="O12">
        <v>2</v>
      </c>
      <c r="P12">
        <v>0</v>
      </c>
      <c r="Q12">
        <v>0</v>
      </c>
      <c r="R12">
        <v>0</v>
      </c>
      <c r="S12">
        <v>0</v>
      </c>
      <c r="T12">
        <v>0</v>
      </c>
      <c r="U12">
        <v>0</v>
      </c>
      <c r="V12">
        <v>0</v>
      </c>
      <c r="W12">
        <v>17</v>
      </c>
      <c r="X12">
        <v>48</v>
      </c>
      <c r="Y12">
        <v>73</v>
      </c>
      <c r="Z12">
        <v>0</v>
      </c>
      <c r="AA12">
        <v>0</v>
      </c>
      <c r="AB12">
        <v>0</v>
      </c>
      <c r="AC12">
        <v>0</v>
      </c>
      <c r="AD12">
        <v>0</v>
      </c>
      <c r="AE12">
        <v>3</v>
      </c>
      <c r="AF12">
        <v>6</v>
      </c>
      <c r="AG12">
        <v>118</v>
      </c>
      <c r="AH12">
        <v>22</v>
      </c>
      <c r="AI12">
        <v>122</v>
      </c>
      <c r="AJ12">
        <v>54.3</v>
      </c>
      <c r="AK12">
        <v>45.7</v>
      </c>
      <c r="AL12">
        <v>85.5</v>
      </c>
      <c r="AM12">
        <v>0</v>
      </c>
      <c r="AN12">
        <v>11.6</v>
      </c>
      <c r="AO12">
        <v>0.7</v>
      </c>
      <c r="AP12">
        <v>0</v>
      </c>
      <c r="AQ12">
        <v>0.7</v>
      </c>
      <c r="AR12">
        <v>1.4</v>
      </c>
      <c r="AS12">
        <v>0</v>
      </c>
      <c r="AT12">
        <v>0</v>
      </c>
      <c r="AU12">
        <v>0</v>
      </c>
      <c r="AV12">
        <v>0</v>
      </c>
      <c r="AW12">
        <v>0</v>
      </c>
      <c r="AX12">
        <v>0</v>
      </c>
      <c r="AY12">
        <v>0</v>
      </c>
      <c r="AZ12">
        <v>12.3</v>
      </c>
      <c r="BA12">
        <v>34.799999999999997</v>
      </c>
      <c r="BB12">
        <v>52.9</v>
      </c>
      <c r="BC12">
        <v>0</v>
      </c>
      <c r="BD12">
        <v>0</v>
      </c>
      <c r="BE12">
        <v>0</v>
      </c>
      <c r="BF12">
        <v>0</v>
      </c>
      <c r="BG12">
        <v>0</v>
      </c>
      <c r="BH12">
        <v>2.2000000000000002</v>
      </c>
      <c r="BI12">
        <v>4.3</v>
      </c>
      <c r="BJ12">
        <v>85.5</v>
      </c>
      <c r="BK12">
        <v>15.9</v>
      </c>
      <c r="BL12">
        <v>88.4</v>
      </c>
      <c r="BM12">
        <v>0</v>
      </c>
      <c r="BN12">
        <v>0</v>
      </c>
      <c r="BO12">
        <v>0</v>
      </c>
    </row>
    <row r="13" spans="1:67">
      <c r="A13">
        <v>2022</v>
      </c>
      <c r="B13" t="s">
        <v>269</v>
      </c>
      <c r="C13">
        <v>13</v>
      </c>
      <c r="D13" t="s">
        <v>92</v>
      </c>
      <c r="E13" t="s">
        <v>1056</v>
      </c>
      <c r="F13">
        <v>329</v>
      </c>
      <c r="G13">
        <v>164</v>
      </c>
      <c r="H13">
        <v>164</v>
      </c>
      <c r="I13">
        <v>265</v>
      </c>
      <c r="J13">
        <v>6</v>
      </c>
      <c r="K13">
        <v>29</v>
      </c>
      <c r="L13">
        <v>19</v>
      </c>
      <c r="M13">
        <v>0</v>
      </c>
      <c r="N13">
        <v>0</v>
      </c>
      <c r="O13">
        <v>10</v>
      </c>
      <c r="P13">
        <v>19</v>
      </c>
      <c r="Q13">
        <v>43</v>
      </c>
      <c r="R13">
        <v>48</v>
      </c>
      <c r="S13">
        <v>45</v>
      </c>
      <c r="T13">
        <v>43</v>
      </c>
      <c r="U13">
        <v>46</v>
      </c>
      <c r="V13">
        <v>47</v>
      </c>
      <c r="W13">
        <v>38</v>
      </c>
      <c r="X13">
        <v>0</v>
      </c>
      <c r="Y13">
        <v>0</v>
      </c>
      <c r="Z13">
        <v>0</v>
      </c>
      <c r="AA13">
        <v>0</v>
      </c>
      <c r="AB13">
        <v>0</v>
      </c>
      <c r="AC13">
        <v>0</v>
      </c>
      <c r="AD13">
        <v>0</v>
      </c>
      <c r="AE13">
        <v>17</v>
      </c>
      <c r="AF13">
        <v>107</v>
      </c>
      <c r="AG13">
        <v>236</v>
      </c>
      <c r="AH13">
        <v>47</v>
      </c>
      <c r="AI13">
        <v>256</v>
      </c>
      <c r="AJ13">
        <v>49.8</v>
      </c>
      <c r="AK13">
        <v>49.8</v>
      </c>
      <c r="AL13">
        <v>80.5</v>
      </c>
      <c r="AM13">
        <v>1.8</v>
      </c>
      <c r="AN13">
        <v>8.8000000000000007</v>
      </c>
      <c r="AO13">
        <v>5.8</v>
      </c>
      <c r="AP13">
        <v>0</v>
      </c>
      <c r="AQ13">
        <v>0</v>
      </c>
      <c r="AR13">
        <v>3</v>
      </c>
      <c r="AS13">
        <v>5.8</v>
      </c>
      <c r="AT13">
        <v>13.1</v>
      </c>
      <c r="AU13">
        <v>14.6</v>
      </c>
      <c r="AV13">
        <v>13.7</v>
      </c>
      <c r="AW13">
        <v>13.1</v>
      </c>
      <c r="AX13">
        <v>14</v>
      </c>
      <c r="AY13">
        <v>14.3</v>
      </c>
      <c r="AZ13">
        <v>11.6</v>
      </c>
      <c r="BA13">
        <v>0</v>
      </c>
      <c r="BB13">
        <v>0</v>
      </c>
      <c r="BC13">
        <v>0</v>
      </c>
      <c r="BD13">
        <v>0</v>
      </c>
      <c r="BE13">
        <v>0</v>
      </c>
      <c r="BF13">
        <v>0</v>
      </c>
      <c r="BG13">
        <v>0</v>
      </c>
      <c r="BH13">
        <v>5.2</v>
      </c>
      <c r="BI13">
        <v>32.5</v>
      </c>
      <c r="BJ13">
        <v>71.7</v>
      </c>
      <c r="BK13">
        <v>14.3</v>
      </c>
      <c r="BL13">
        <v>77.8</v>
      </c>
      <c r="BM13">
        <v>0</v>
      </c>
      <c r="BN13">
        <v>1</v>
      </c>
      <c r="BO13">
        <v>0.3</v>
      </c>
    </row>
    <row r="14" spans="1:67">
      <c r="A14">
        <v>2022</v>
      </c>
      <c r="B14" t="s">
        <v>274</v>
      </c>
      <c r="C14">
        <v>13</v>
      </c>
      <c r="D14" t="s">
        <v>94</v>
      </c>
      <c r="E14" t="s">
        <v>1057</v>
      </c>
      <c r="F14">
        <v>348</v>
      </c>
      <c r="G14">
        <v>191</v>
      </c>
      <c r="H14">
        <v>157</v>
      </c>
      <c r="I14">
        <v>162</v>
      </c>
      <c r="J14">
        <v>5</v>
      </c>
      <c r="K14">
        <v>162</v>
      </c>
      <c r="L14">
        <v>3</v>
      </c>
      <c r="M14">
        <v>3</v>
      </c>
      <c r="N14">
        <v>0</v>
      </c>
      <c r="O14">
        <v>13</v>
      </c>
      <c r="P14">
        <v>0</v>
      </c>
      <c r="Q14">
        <v>0</v>
      </c>
      <c r="R14">
        <v>0</v>
      </c>
      <c r="S14">
        <v>0</v>
      </c>
      <c r="T14">
        <v>0</v>
      </c>
      <c r="U14">
        <v>0</v>
      </c>
      <c r="V14">
        <v>0</v>
      </c>
      <c r="W14">
        <v>0</v>
      </c>
      <c r="X14">
        <v>0</v>
      </c>
      <c r="Y14">
        <v>0</v>
      </c>
      <c r="Z14">
        <v>50</v>
      </c>
      <c r="AA14">
        <v>49</v>
      </c>
      <c r="AB14">
        <v>0</v>
      </c>
      <c r="AC14">
        <v>249</v>
      </c>
      <c r="AD14">
        <v>0</v>
      </c>
      <c r="AE14">
        <v>45</v>
      </c>
      <c r="AF14">
        <v>122</v>
      </c>
      <c r="AG14">
        <v>271</v>
      </c>
      <c r="AH14">
        <v>137</v>
      </c>
      <c r="AI14">
        <v>303</v>
      </c>
      <c r="AJ14">
        <v>54.9</v>
      </c>
      <c r="AK14">
        <v>45.1</v>
      </c>
      <c r="AL14">
        <v>46.6</v>
      </c>
      <c r="AM14">
        <v>1.4</v>
      </c>
      <c r="AN14">
        <v>46.6</v>
      </c>
      <c r="AO14">
        <v>0.9</v>
      </c>
      <c r="AP14">
        <v>0.9</v>
      </c>
      <c r="AQ14">
        <v>0</v>
      </c>
      <c r="AR14">
        <v>3.7</v>
      </c>
      <c r="AS14">
        <v>0</v>
      </c>
      <c r="AT14">
        <v>0</v>
      </c>
      <c r="AU14">
        <v>0</v>
      </c>
      <c r="AV14">
        <v>0</v>
      </c>
      <c r="AW14">
        <v>0</v>
      </c>
      <c r="AX14">
        <v>0</v>
      </c>
      <c r="AY14">
        <v>0</v>
      </c>
      <c r="AZ14">
        <v>0</v>
      </c>
      <c r="BA14">
        <v>0</v>
      </c>
      <c r="BB14">
        <v>0</v>
      </c>
      <c r="BC14">
        <v>14.4</v>
      </c>
      <c r="BD14">
        <v>14.1</v>
      </c>
      <c r="BE14">
        <v>0</v>
      </c>
      <c r="BF14">
        <v>71.599999999999994</v>
      </c>
      <c r="BG14">
        <v>0</v>
      </c>
      <c r="BH14">
        <v>12.9</v>
      </c>
      <c r="BI14">
        <v>35.1</v>
      </c>
      <c r="BJ14">
        <v>77.900000000000006</v>
      </c>
      <c r="BK14">
        <v>39.4</v>
      </c>
      <c r="BL14">
        <v>87.1</v>
      </c>
      <c r="BM14">
        <v>0</v>
      </c>
      <c r="BN14">
        <v>0</v>
      </c>
      <c r="BO14">
        <v>0</v>
      </c>
    </row>
    <row r="15" spans="1:67">
      <c r="A15">
        <v>2022</v>
      </c>
      <c r="B15" t="s">
        <v>288</v>
      </c>
      <c r="C15">
        <v>13</v>
      </c>
      <c r="D15" t="s">
        <v>96</v>
      </c>
      <c r="E15" t="s">
        <v>1058</v>
      </c>
      <c r="F15">
        <v>401</v>
      </c>
      <c r="G15">
        <v>197</v>
      </c>
      <c r="H15">
        <v>204</v>
      </c>
      <c r="I15">
        <v>7</v>
      </c>
      <c r="J15">
        <v>2</v>
      </c>
      <c r="K15">
        <v>380</v>
      </c>
      <c r="L15">
        <v>1</v>
      </c>
      <c r="M15">
        <v>2</v>
      </c>
      <c r="N15">
        <v>0</v>
      </c>
      <c r="O15">
        <v>9</v>
      </c>
      <c r="P15">
        <v>40</v>
      </c>
      <c r="Q15">
        <v>37</v>
      </c>
      <c r="R15">
        <v>40</v>
      </c>
      <c r="S15">
        <v>40</v>
      </c>
      <c r="T15">
        <v>44</v>
      </c>
      <c r="U15">
        <v>43</v>
      </c>
      <c r="V15">
        <v>41</v>
      </c>
      <c r="W15">
        <v>41</v>
      </c>
      <c r="X15">
        <v>43</v>
      </c>
      <c r="Y15">
        <v>32</v>
      </c>
      <c r="Z15">
        <v>0</v>
      </c>
      <c r="AA15">
        <v>0</v>
      </c>
      <c r="AB15">
        <v>0</v>
      </c>
      <c r="AC15">
        <v>0</v>
      </c>
      <c r="AD15">
        <v>0</v>
      </c>
      <c r="AE15">
        <v>91</v>
      </c>
      <c r="AF15">
        <v>217</v>
      </c>
      <c r="AG15">
        <v>298</v>
      </c>
      <c r="AH15">
        <v>45</v>
      </c>
      <c r="AI15">
        <v>328</v>
      </c>
      <c r="AJ15">
        <v>49.1</v>
      </c>
      <c r="AK15">
        <v>50.9</v>
      </c>
      <c r="AL15">
        <v>1.7</v>
      </c>
      <c r="AM15">
        <v>0.5</v>
      </c>
      <c r="AN15">
        <v>94.8</v>
      </c>
      <c r="AO15">
        <v>0.2</v>
      </c>
      <c r="AP15">
        <v>0.5</v>
      </c>
      <c r="AQ15">
        <v>0</v>
      </c>
      <c r="AR15">
        <v>2.2000000000000002</v>
      </c>
      <c r="AS15">
        <v>10</v>
      </c>
      <c r="AT15">
        <v>9.1999999999999993</v>
      </c>
      <c r="AU15">
        <v>10</v>
      </c>
      <c r="AV15">
        <v>10</v>
      </c>
      <c r="AW15">
        <v>11</v>
      </c>
      <c r="AX15">
        <v>10.7</v>
      </c>
      <c r="AY15">
        <v>10.199999999999999</v>
      </c>
      <c r="AZ15">
        <v>10.199999999999999</v>
      </c>
      <c r="BA15">
        <v>10.7</v>
      </c>
      <c r="BB15">
        <v>8</v>
      </c>
      <c r="BC15">
        <v>0</v>
      </c>
      <c r="BD15">
        <v>0</v>
      </c>
      <c r="BE15">
        <v>0</v>
      </c>
      <c r="BF15">
        <v>0</v>
      </c>
      <c r="BG15">
        <v>0</v>
      </c>
      <c r="BH15">
        <v>22.7</v>
      </c>
      <c r="BI15">
        <v>54.1</v>
      </c>
      <c r="BJ15">
        <v>74.3</v>
      </c>
      <c r="BK15">
        <v>11.2</v>
      </c>
      <c r="BL15">
        <v>81.8</v>
      </c>
      <c r="BM15">
        <v>0</v>
      </c>
      <c r="BN15">
        <v>0</v>
      </c>
      <c r="BO15">
        <v>0</v>
      </c>
    </row>
    <row r="16" spans="1:67">
      <c r="A16">
        <v>2022</v>
      </c>
      <c r="B16" t="s">
        <v>279</v>
      </c>
      <c r="C16">
        <v>13</v>
      </c>
      <c r="D16" t="s">
        <v>100</v>
      </c>
      <c r="E16" t="s">
        <v>1059</v>
      </c>
      <c r="F16">
        <v>2145</v>
      </c>
      <c r="G16">
        <v>1109</v>
      </c>
      <c r="H16">
        <v>1036</v>
      </c>
      <c r="I16">
        <v>1113</v>
      </c>
      <c r="J16">
        <v>36</v>
      </c>
      <c r="K16">
        <v>838</v>
      </c>
      <c r="L16">
        <v>56</v>
      </c>
      <c r="M16">
        <v>5</v>
      </c>
      <c r="N16">
        <v>2</v>
      </c>
      <c r="O16">
        <v>95</v>
      </c>
      <c r="P16">
        <v>0</v>
      </c>
      <c r="Q16">
        <v>188</v>
      </c>
      <c r="R16">
        <v>194</v>
      </c>
      <c r="S16">
        <v>193</v>
      </c>
      <c r="T16">
        <v>192</v>
      </c>
      <c r="U16">
        <v>192</v>
      </c>
      <c r="V16">
        <v>188</v>
      </c>
      <c r="W16">
        <v>177</v>
      </c>
      <c r="X16">
        <v>177</v>
      </c>
      <c r="Y16">
        <v>180</v>
      </c>
      <c r="Z16">
        <v>159</v>
      </c>
      <c r="AA16">
        <v>135</v>
      </c>
      <c r="AB16">
        <v>105</v>
      </c>
      <c r="AC16">
        <v>63</v>
      </c>
      <c r="AD16">
        <v>2</v>
      </c>
      <c r="AE16">
        <v>178</v>
      </c>
      <c r="AF16">
        <v>717</v>
      </c>
      <c r="AG16">
        <v>1456</v>
      </c>
      <c r="AH16">
        <v>262</v>
      </c>
      <c r="AI16">
        <v>1611</v>
      </c>
      <c r="AJ16">
        <v>51.7</v>
      </c>
      <c r="AK16">
        <v>48.3</v>
      </c>
      <c r="AL16">
        <v>51.9</v>
      </c>
      <c r="AM16">
        <v>1.7</v>
      </c>
      <c r="AN16">
        <v>39.1</v>
      </c>
      <c r="AO16">
        <v>2.6</v>
      </c>
      <c r="AP16">
        <v>0.2</v>
      </c>
      <c r="AQ16">
        <v>0.1</v>
      </c>
      <c r="AR16">
        <v>4.4000000000000004</v>
      </c>
      <c r="AS16">
        <v>0</v>
      </c>
      <c r="AT16">
        <v>8.8000000000000007</v>
      </c>
      <c r="AU16">
        <v>9</v>
      </c>
      <c r="AV16">
        <v>9</v>
      </c>
      <c r="AW16">
        <v>9</v>
      </c>
      <c r="AX16">
        <v>9</v>
      </c>
      <c r="AY16">
        <v>8.8000000000000007</v>
      </c>
      <c r="AZ16">
        <v>8.3000000000000007</v>
      </c>
      <c r="BA16">
        <v>8.3000000000000007</v>
      </c>
      <c r="BB16">
        <v>8.4</v>
      </c>
      <c r="BC16">
        <v>7.4</v>
      </c>
      <c r="BD16">
        <v>6.3</v>
      </c>
      <c r="BE16">
        <v>4.9000000000000004</v>
      </c>
      <c r="BF16">
        <v>2.9</v>
      </c>
      <c r="BG16">
        <v>0.1</v>
      </c>
      <c r="BH16">
        <v>8.3000000000000007</v>
      </c>
      <c r="BI16">
        <v>33.4</v>
      </c>
      <c r="BJ16">
        <v>67.900000000000006</v>
      </c>
      <c r="BK16">
        <v>12.2</v>
      </c>
      <c r="BL16">
        <v>75.099999999999994</v>
      </c>
      <c r="BM16">
        <v>0</v>
      </c>
      <c r="BN16">
        <v>0</v>
      </c>
      <c r="BO16">
        <v>0</v>
      </c>
    </row>
    <row r="17" spans="1:67">
      <c r="A17">
        <v>2022</v>
      </c>
      <c r="B17" t="s">
        <v>307</v>
      </c>
      <c r="C17">
        <v>13</v>
      </c>
      <c r="D17" t="s">
        <v>102</v>
      </c>
      <c r="E17" t="s">
        <v>1060</v>
      </c>
      <c r="F17">
        <v>1614</v>
      </c>
      <c r="G17">
        <v>807</v>
      </c>
      <c r="H17">
        <v>806</v>
      </c>
      <c r="I17">
        <v>282</v>
      </c>
      <c r="J17">
        <v>53</v>
      </c>
      <c r="K17">
        <v>1144</v>
      </c>
      <c r="L17">
        <v>41</v>
      </c>
      <c r="M17">
        <v>4</v>
      </c>
      <c r="N17">
        <v>2</v>
      </c>
      <c r="O17">
        <v>88</v>
      </c>
      <c r="P17">
        <v>0</v>
      </c>
      <c r="Q17">
        <v>128</v>
      </c>
      <c r="R17">
        <v>124</v>
      </c>
      <c r="S17">
        <v>124</v>
      </c>
      <c r="T17">
        <v>124</v>
      </c>
      <c r="U17">
        <v>125</v>
      </c>
      <c r="V17">
        <v>128</v>
      </c>
      <c r="W17">
        <v>128</v>
      </c>
      <c r="X17">
        <v>124</v>
      </c>
      <c r="Y17">
        <v>124</v>
      </c>
      <c r="Z17">
        <v>130</v>
      </c>
      <c r="AA17">
        <v>128</v>
      </c>
      <c r="AB17">
        <v>113</v>
      </c>
      <c r="AC17">
        <v>114</v>
      </c>
      <c r="AD17">
        <v>0</v>
      </c>
      <c r="AE17">
        <v>215</v>
      </c>
      <c r="AF17">
        <v>1306</v>
      </c>
      <c r="AG17">
        <v>1164</v>
      </c>
      <c r="AH17">
        <v>186</v>
      </c>
      <c r="AI17">
        <v>1280</v>
      </c>
      <c r="AJ17">
        <v>50</v>
      </c>
      <c r="AK17">
        <v>49.9</v>
      </c>
      <c r="AL17">
        <v>17.5</v>
      </c>
      <c r="AM17">
        <v>3.3</v>
      </c>
      <c r="AN17">
        <v>70.900000000000006</v>
      </c>
      <c r="AO17">
        <v>2.5</v>
      </c>
      <c r="AP17">
        <v>0.2</v>
      </c>
      <c r="AQ17">
        <v>0.1</v>
      </c>
      <c r="AR17">
        <v>5.5</v>
      </c>
      <c r="AS17">
        <v>0</v>
      </c>
      <c r="AT17">
        <v>7.9</v>
      </c>
      <c r="AU17">
        <v>7.7</v>
      </c>
      <c r="AV17">
        <v>7.7</v>
      </c>
      <c r="AW17">
        <v>7.7</v>
      </c>
      <c r="AX17">
        <v>7.7</v>
      </c>
      <c r="AY17">
        <v>7.9</v>
      </c>
      <c r="AZ17">
        <v>7.9</v>
      </c>
      <c r="BA17">
        <v>7.7</v>
      </c>
      <c r="BB17">
        <v>7.7</v>
      </c>
      <c r="BC17">
        <v>8.1</v>
      </c>
      <c r="BD17">
        <v>7.9</v>
      </c>
      <c r="BE17">
        <v>7</v>
      </c>
      <c r="BF17">
        <v>7.1</v>
      </c>
      <c r="BG17">
        <v>0</v>
      </c>
      <c r="BH17">
        <v>13.3</v>
      </c>
      <c r="BI17">
        <v>80.900000000000006</v>
      </c>
      <c r="BJ17">
        <v>72.099999999999994</v>
      </c>
      <c r="BK17">
        <v>11.5</v>
      </c>
      <c r="BL17">
        <v>79.3</v>
      </c>
      <c r="BM17">
        <v>0</v>
      </c>
      <c r="BN17">
        <v>1</v>
      </c>
      <c r="BO17">
        <v>0.1</v>
      </c>
    </row>
    <row r="18" spans="1:67">
      <c r="A18">
        <v>2022</v>
      </c>
      <c r="B18" t="s">
        <v>264</v>
      </c>
      <c r="C18">
        <v>13</v>
      </c>
      <c r="D18" t="s">
        <v>104</v>
      </c>
      <c r="E18" t="s">
        <v>1061</v>
      </c>
      <c r="F18">
        <v>965</v>
      </c>
      <c r="G18">
        <v>445</v>
      </c>
      <c r="H18">
        <v>516</v>
      </c>
      <c r="I18">
        <v>19</v>
      </c>
      <c r="J18">
        <v>139</v>
      </c>
      <c r="K18">
        <v>70</v>
      </c>
      <c r="L18">
        <v>62</v>
      </c>
      <c r="M18">
        <v>0</v>
      </c>
      <c r="N18">
        <v>0</v>
      </c>
      <c r="O18">
        <v>675</v>
      </c>
      <c r="P18">
        <v>0</v>
      </c>
      <c r="Q18">
        <v>0</v>
      </c>
      <c r="R18">
        <v>0</v>
      </c>
      <c r="S18">
        <v>0</v>
      </c>
      <c r="T18">
        <v>0</v>
      </c>
      <c r="U18">
        <v>0</v>
      </c>
      <c r="V18">
        <v>0</v>
      </c>
      <c r="W18">
        <v>133</v>
      </c>
      <c r="X18">
        <v>142</v>
      </c>
      <c r="Y18">
        <v>127</v>
      </c>
      <c r="Z18">
        <v>134</v>
      </c>
      <c r="AA18">
        <v>140</v>
      </c>
      <c r="AB18">
        <v>143</v>
      </c>
      <c r="AC18">
        <v>146</v>
      </c>
      <c r="AD18">
        <v>0</v>
      </c>
      <c r="AE18">
        <v>26</v>
      </c>
      <c r="AF18">
        <v>233</v>
      </c>
      <c r="AG18">
        <v>142</v>
      </c>
      <c r="AH18">
        <v>41</v>
      </c>
      <c r="AI18">
        <v>248</v>
      </c>
      <c r="AJ18">
        <v>46.1</v>
      </c>
      <c r="AK18">
        <v>53.5</v>
      </c>
      <c r="AL18">
        <v>2</v>
      </c>
      <c r="AM18">
        <v>14.4</v>
      </c>
      <c r="AN18">
        <v>7.3</v>
      </c>
      <c r="AO18">
        <v>6.4</v>
      </c>
      <c r="AP18">
        <v>0</v>
      </c>
      <c r="AQ18">
        <v>0</v>
      </c>
      <c r="AR18">
        <v>69.900000000000006</v>
      </c>
      <c r="AS18">
        <v>0</v>
      </c>
      <c r="AT18">
        <v>0</v>
      </c>
      <c r="AU18">
        <v>0</v>
      </c>
      <c r="AV18">
        <v>0</v>
      </c>
      <c r="AW18">
        <v>0</v>
      </c>
      <c r="AX18">
        <v>0</v>
      </c>
      <c r="AY18">
        <v>0</v>
      </c>
      <c r="AZ18">
        <v>13.8</v>
      </c>
      <c r="BA18">
        <v>14.7</v>
      </c>
      <c r="BB18">
        <v>13.2</v>
      </c>
      <c r="BC18">
        <v>13.9</v>
      </c>
      <c r="BD18">
        <v>14.5</v>
      </c>
      <c r="BE18">
        <v>14.8</v>
      </c>
      <c r="BF18">
        <v>15.1</v>
      </c>
      <c r="BG18">
        <v>0</v>
      </c>
      <c r="BH18">
        <v>2.7</v>
      </c>
      <c r="BI18">
        <v>24.1</v>
      </c>
      <c r="BJ18">
        <v>14.7</v>
      </c>
      <c r="BK18">
        <v>4.2</v>
      </c>
      <c r="BL18">
        <v>25.7</v>
      </c>
      <c r="BM18">
        <v>0</v>
      </c>
      <c r="BN18">
        <v>4</v>
      </c>
      <c r="BO18">
        <v>0.4</v>
      </c>
    </row>
    <row r="19" spans="1:67">
      <c r="A19">
        <v>2022</v>
      </c>
      <c r="B19" t="s">
        <v>290</v>
      </c>
      <c r="C19">
        <v>13</v>
      </c>
      <c r="D19" t="s">
        <v>106</v>
      </c>
      <c r="E19" t="s">
        <v>1062</v>
      </c>
      <c r="F19">
        <v>394</v>
      </c>
      <c r="G19">
        <v>201</v>
      </c>
      <c r="H19">
        <v>193</v>
      </c>
      <c r="I19">
        <v>6</v>
      </c>
      <c r="J19">
        <v>3</v>
      </c>
      <c r="K19">
        <v>371</v>
      </c>
      <c r="L19">
        <v>2</v>
      </c>
      <c r="M19">
        <v>0</v>
      </c>
      <c r="N19">
        <v>0</v>
      </c>
      <c r="O19">
        <v>12</v>
      </c>
      <c r="P19">
        <v>37</v>
      </c>
      <c r="Q19">
        <v>37</v>
      </c>
      <c r="R19">
        <v>42</v>
      </c>
      <c r="S19">
        <v>41</v>
      </c>
      <c r="T19">
        <v>43</v>
      </c>
      <c r="U19">
        <v>41</v>
      </c>
      <c r="V19">
        <v>42</v>
      </c>
      <c r="W19">
        <v>39</v>
      </c>
      <c r="X19">
        <v>37</v>
      </c>
      <c r="Y19">
        <v>35</v>
      </c>
      <c r="Z19">
        <v>0</v>
      </c>
      <c r="AA19">
        <v>0</v>
      </c>
      <c r="AB19">
        <v>0</v>
      </c>
      <c r="AC19">
        <v>0</v>
      </c>
      <c r="AD19">
        <v>0</v>
      </c>
      <c r="AE19">
        <v>79</v>
      </c>
      <c r="AF19">
        <v>182</v>
      </c>
      <c r="AG19">
        <v>301</v>
      </c>
      <c r="AH19">
        <v>48</v>
      </c>
      <c r="AI19">
        <v>331</v>
      </c>
      <c r="AJ19">
        <v>51</v>
      </c>
      <c r="AK19">
        <v>49</v>
      </c>
      <c r="AL19">
        <v>1.5</v>
      </c>
      <c r="AM19">
        <v>0.8</v>
      </c>
      <c r="AN19">
        <v>94.2</v>
      </c>
      <c r="AO19">
        <v>0.5</v>
      </c>
      <c r="AP19">
        <v>0</v>
      </c>
      <c r="AQ19">
        <v>0</v>
      </c>
      <c r="AR19">
        <v>3</v>
      </c>
      <c r="AS19">
        <v>9.4</v>
      </c>
      <c r="AT19">
        <v>9.4</v>
      </c>
      <c r="AU19">
        <v>10.7</v>
      </c>
      <c r="AV19">
        <v>10.4</v>
      </c>
      <c r="AW19">
        <v>10.9</v>
      </c>
      <c r="AX19">
        <v>10.4</v>
      </c>
      <c r="AY19">
        <v>10.7</v>
      </c>
      <c r="AZ19">
        <v>9.9</v>
      </c>
      <c r="BA19">
        <v>9.4</v>
      </c>
      <c r="BB19">
        <v>8.9</v>
      </c>
      <c r="BC19">
        <v>0</v>
      </c>
      <c r="BD19">
        <v>0</v>
      </c>
      <c r="BE19">
        <v>0</v>
      </c>
      <c r="BF19">
        <v>0</v>
      </c>
      <c r="BG19">
        <v>0</v>
      </c>
      <c r="BH19">
        <v>20.100000000000001</v>
      </c>
      <c r="BI19">
        <v>46.2</v>
      </c>
      <c r="BJ19">
        <v>76.400000000000006</v>
      </c>
      <c r="BK19">
        <v>12.2</v>
      </c>
      <c r="BL19">
        <v>84</v>
      </c>
      <c r="BM19">
        <v>0</v>
      </c>
      <c r="BN19">
        <v>0</v>
      </c>
      <c r="BO19">
        <v>0</v>
      </c>
    </row>
    <row r="20" spans="1:67">
      <c r="A20">
        <v>2022</v>
      </c>
      <c r="B20" t="s">
        <v>280</v>
      </c>
      <c r="C20">
        <v>13</v>
      </c>
      <c r="D20" t="s">
        <v>108</v>
      </c>
      <c r="E20" t="s">
        <v>1063</v>
      </c>
      <c r="F20">
        <v>250</v>
      </c>
      <c r="G20">
        <v>120</v>
      </c>
      <c r="H20">
        <v>129</v>
      </c>
      <c r="I20">
        <v>4</v>
      </c>
      <c r="J20">
        <v>4</v>
      </c>
      <c r="K20">
        <v>6</v>
      </c>
      <c r="L20">
        <v>5</v>
      </c>
      <c r="M20">
        <v>1</v>
      </c>
      <c r="N20">
        <v>0</v>
      </c>
      <c r="O20">
        <v>230</v>
      </c>
      <c r="P20">
        <v>0</v>
      </c>
      <c r="Q20">
        <v>0</v>
      </c>
      <c r="R20">
        <v>0</v>
      </c>
      <c r="S20">
        <v>0</v>
      </c>
      <c r="T20">
        <v>0</v>
      </c>
      <c r="U20">
        <v>0</v>
      </c>
      <c r="V20">
        <v>0</v>
      </c>
      <c r="W20">
        <v>83</v>
      </c>
      <c r="X20">
        <v>84</v>
      </c>
      <c r="Y20">
        <v>83</v>
      </c>
      <c r="Z20">
        <v>0</v>
      </c>
      <c r="AA20">
        <v>0</v>
      </c>
      <c r="AB20">
        <v>0</v>
      </c>
      <c r="AC20">
        <v>0</v>
      </c>
      <c r="AD20">
        <v>0</v>
      </c>
      <c r="AE20">
        <v>1</v>
      </c>
      <c r="AF20">
        <v>15</v>
      </c>
      <c r="AG20">
        <v>69</v>
      </c>
      <c r="AH20">
        <v>47</v>
      </c>
      <c r="AI20">
        <v>103</v>
      </c>
      <c r="AJ20">
        <v>48</v>
      </c>
      <c r="AK20">
        <v>51.6</v>
      </c>
      <c r="AL20">
        <v>1.6</v>
      </c>
      <c r="AM20">
        <v>1.6</v>
      </c>
      <c r="AN20">
        <v>2.4</v>
      </c>
      <c r="AO20">
        <v>2</v>
      </c>
      <c r="AP20">
        <v>0.4</v>
      </c>
      <c r="AQ20">
        <v>0</v>
      </c>
      <c r="AR20">
        <v>92</v>
      </c>
      <c r="AS20">
        <v>0</v>
      </c>
      <c r="AT20">
        <v>0</v>
      </c>
      <c r="AU20">
        <v>0</v>
      </c>
      <c r="AV20">
        <v>0</v>
      </c>
      <c r="AW20">
        <v>0</v>
      </c>
      <c r="AX20">
        <v>0</v>
      </c>
      <c r="AY20">
        <v>0</v>
      </c>
      <c r="AZ20">
        <v>33.200000000000003</v>
      </c>
      <c r="BA20">
        <v>33.6</v>
      </c>
      <c r="BB20">
        <v>33.200000000000003</v>
      </c>
      <c r="BC20">
        <v>0</v>
      </c>
      <c r="BD20">
        <v>0</v>
      </c>
      <c r="BE20">
        <v>0</v>
      </c>
      <c r="BF20">
        <v>0</v>
      </c>
      <c r="BG20">
        <v>0</v>
      </c>
      <c r="BH20">
        <v>0.4</v>
      </c>
      <c r="BI20">
        <v>6</v>
      </c>
      <c r="BJ20">
        <v>27.6</v>
      </c>
      <c r="BK20">
        <v>18.8</v>
      </c>
      <c r="BL20">
        <v>41.2</v>
      </c>
      <c r="BM20">
        <v>0</v>
      </c>
      <c r="BN20">
        <v>1</v>
      </c>
      <c r="BO20">
        <v>0.4</v>
      </c>
    </row>
    <row r="21" spans="1:67">
      <c r="A21">
        <v>2022</v>
      </c>
      <c r="B21" t="s">
        <v>305</v>
      </c>
      <c r="C21">
        <v>13</v>
      </c>
      <c r="D21" t="s">
        <v>110</v>
      </c>
      <c r="E21" t="s">
        <v>1064</v>
      </c>
      <c r="F21">
        <v>776</v>
      </c>
      <c r="G21">
        <v>404</v>
      </c>
      <c r="H21">
        <v>368</v>
      </c>
      <c r="I21">
        <v>60</v>
      </c>
      <c r="J21">
        <v>69</v>
      </c>
      <c r="K21">
        <v>85</v>
      </c>
      <c r="L21">
        <v>47</v>
      </c>
      <c r="M21">
        <v>3</v>
      </c>
      <c r="N21">
        <v>0</v>
      </c>
      <c r="O21">
        <v>512</v>
      </c>
      <c r="P21">
        <v>0</v>
      </c>
      <c r="Q21">
        <v>0</v>
      </c>
      <c r="R21">
        <v>0</v>
      </c>
      <c r="S21">
        <v>0</v>
      </c>
      <c r="T21">
        <v>0</v>
      </c>
      <c r="U21">
        <v>0</v>
      </c>
      <c r="V21">
        <v>100</v>
      </c>
      <c r="W21">
        <v>100</v>
      </c>
      <c r="X21">
        <v>100</v>
      </c>
      <c r="Y21">
        <v>100</v>
      </c>
      <c r="Z21">
        <v>113</v>
      </c>
      <c r="AA21">
        <v>95</v>
      </c>
      <c r="AB21">
        <v>87</v>
      </c>
      <c r="AC21">
        <v>81</v>
      </c>
      <c r="AD21">
        <v>0</v>
      </c>
      <c r="AE21">
        <v>23</v>
      </c>
      <c r="AF21">
        <v>77</v>
      </c>
      <c r="AG21">
        <v>213</v>
      </c>
      <c r="AH21">
        <v>183</v>
      </c>
      <c r="AI21">
        <v>343</v>
      </c>
      <c r="AJ21">
        <v>52.1</v>
      </c>
      <c r="AK21">
        <v>47.4</v>
      </c>
      <c r="AL21">
        <v>7.7</v>
      </c>
      <c r="AM21">
        <v>8.9</v>
      </c>
      <c r="AN21">
        <v>11</v>
      </c>
      <c r="AO21">
        <v>6.1</v>
      </c>
      <c r="AP21">
        <v>0.4</v>
      </c>
      <c r="AQ21">
        <v>0</v>
      </c>
      <c r="AR21">
        <v>66</v>
      </c>
      <c r="AS21">
        <v>0</v>
      </c>
      <c r="AT21">
        <v>0</v>
      </c>
      <c r="AU21">
        <v>0</v>
      </c>
      <c r="AV21">
        <v>0</v>
      </c>
      <c r="AW21">
        <v>0</v>
      </c>
      <c r="AX21">
        <v>0</v>
      </c>
      <c r="AY21">
        <v>12.9</v>
      </c>
      <c r="AZ21">
        <v>12.9</v>
      </c>
      <c r="BA21">
        <v>12.9</v>
      </c>
      <c r="BB21">
        <v>12.9</v>
      </c>
      <c r="BC21">
        <v>14.6</v>
      </c>
      <c r="BD21">
        <v>12.2</v>
      </c>
      <c r="BE21">
        <v>11.2</v>
      </c>
      <c r="BF21">
        <v>10.4</v>
      </c>
      <c r="BG21">
        <v>0</v>
      </c>
      <c r="BH21">
        <v>3</v>
      </c>
      <c r="BI21">
        <v>9.9</v>
      </c>
      <c r="BJ21">
        <v>27.4</v>
      </c>
      <c r="BK21">
        <v>23.6</v>
      </c>
      <c r="BL21">
        <v>44.2</v>
      </c>
      <c r="BM21">
        <v>0</v>
      </c>
      <c r="BN21">
        <v>4</v>
      </c>
      <c r="BO21">
        <v>0.5</v>
      </c>
    </row>
    <row r="22" spans="1:67">
      <c r="A22">
        <v>2022</v>
      </c>
      <c r="B22" t="s">
        <v>287</v>
      </c>
      <c r="C22">
        <v>13</v>
      </c>
      <c r="D22" t="s">
        <v>112</v>
      </c>
      <c r="E22" t="s">
        <v>1065</v>
      </c>
      <c r="F22">
        <v>288</v>
      </c>
      <c r="G22">
        <v>167</v>
      </c>
      <c r="H22">
        <v>121</v>
      </c>
      <c r="I22">
        <v>204</v>
      </c>
      <c r="J22">
        <v>12</v>
      </c>
      <c r="K22">
        <v>45</v>
      </c>
      <c r="L22">
        <v>11</v>
      </c>
      <c r="M22">
        <v>1</v>
      </c>
      <c r="N22">
        <v>0</v>
      </c>
      <c r="O22">
        <v>15</v>
      </c>
      <c r="P22">
        <v>0</v>
      </c>
      <c r="Q22">
        <v>0</v>
      </c>
      <c r="R22">
        <v>0</v>
      </c>
      <c r="S22">
        <v>0</v>
      </c>
      <c r="T22">
        <v>0</v>
      </c>
      <c r="U22">
        <v>0</v>
      </c>
      <c r="V22">
        <v>0</v>
      </c>
      <c r="W22">
        <v>22</v>
      </c>
      <c r="X22">
        <v>42</v>
      </c>
      <c r="Y22">
        <v>42</v>
      </c>
      <c r="Z22">
        <v>48</v>
      </c>
      <c r="AA22">
        <v>56</v>
      </c>
      <c r="AB22">
        <v>30</v>
      </c>
      <c r="AC22">
        <v>48</v>
      </c>
      <c r="AD22">
        <v>0</v>
      </c>
      <c r="AE22">
        <v>29</v>
      </c>
      <c r="AF22">
        <v>126</v>
      </c>
      <c r="AG22">
        <v>175</v>
      </c>
      <c r="AH22">
        <v>49</v>
      </c>
      <c r="AI22">
        <v>202</v>
      </c>
      <c r="AJ22">
        <v>58</v>
      </c>
      <c r="AK22">
        <v>42</v>
      </c>
      <c r="AL22">
        <v>70.8</v>
      </c>
      <c r="AM22">
        <v>4.2</v>
      </c>
      <c r="AN22">
        <v>15.6</v>
      </c>
      <c r="AO22">
        <v>3.8</v>
      </c>
      <c r="AP22">
        <v>0.3</v>
      </c>
      <c r="AQ22">
        <v>0</v>
      </c>
      <c r="AR22">
        <v>5.2</v>
      </c>
      <c r="AS22">
        <v>0</v>
      </c>
      <c r="AT22">
        <v>0</v>
      </c>
      <c r="AU22">
        <v>0</v>
      </c>
      <c r="AV22">
        <v>0</v>
      </c>
      <c r="AW22">
        <v>0</v>
      </c>
      <c r="AX22">
        <v>0</v>
      </c>
      <c r="AY22">
        <v>0</v>
      </c>
      <c r="AZ22">
        <v>7.6</v>
      </c>
      <c r="BA22">
        <v>14.6</v>
      </c>
      <c r="BB22">
        <v>14.6</v>
      </c>
      <c r="BC22">
        <v>16.7</v>
      </c>
      <c r="BD22">
        <v>19.399999999999999</v>
      </c>
      <c r="BE22">
        <v>10.4</v>
      </c>
      <c r="BF22">
        <v>16.7</v>
      </c>
      <c r="BG22">
        <v>0</v>
      </c>
      <c r="BH22">
        <v>10.1</v>
      </c>
      <c r="BI22">
        <v>43.8</v>
      </c>
      <c r="BJ22">
        <v>60.8</v>
      </c>
      <c r="BK22">
        <v>17</v>
      </c>
      <c r="BL22">
        <v>70.099999999999994</v>
      </c>
      <c r="BM22">
        <v>0</v>
      </c>
      <c r="BN22">
        <v>0</v>
      </c>
      <c r="BO22">
        <v>0</v>
      </c>
    </row>
    <row r="23" spans="1:67">
      <c r="A23">
        <v>2022</v>
      </c>
      <c r="B23" t="s">
        <v>1066</v>
      </c>
      <c r="C23">
        <v>13</v>
      </c>
      <c r="D23" t="s">
        <v>114</v>
      </c>
      <c r="E23" t="s">
        <v>1067</v>
      </c>
      <c r="F23">
        <v>229</v>
      </c>
      <c r="G23">
        <v>113</v>
      </c>
      <c r="H23">
        <v>116</v>
      </c>
      <c r="I23">
        <v>154</v>
      </c>
      <c r="J23">
        <v>0</v>
      </c>
      <c r="K23">
        <v>69</v>
      </c>
      <c r="L23">
        <v>5</v>
      </c>
      <c r="M23">
        <v>0</v>
      </c>
      <c r="N23">
        <v>0</v>
      </c>
      <c r="O23">
        <v>1</v>
      </c>
      <c r="P23">
        <v>0</v>
      </c>
      <c r="Q23">
        <v>0</v>
      </c>
      <c r="R23">
        <v>0</v>
      </c>
      <c r="S23">
        <v>0</v>
      </c>
      <c r="T23">
        <v>0</v>
      </c>
      <c r="U23">
        <v>0</v>
      </c>
      <c r="V23">
        <v>0</v>
      </c>
      <c r="W23">
        <v>0</v>
      </c>
      <c r="X23">
        <v>0</v>
      </c>
      <c r="Y23">
        <v>0</v>
      </c>
      <c r="Z23">
        <v>55</v>
      </c>
      <c r="AA23">
        <v>72</v>
      </c>
      <c r="AB23">
        <v>54</v>
      </c>
      <c r="AC23">
        <v>48</v>
      </c>
      <c r="AD23">
        <v>0</v>
      </c>
      <c r="AE23">
        <v>56</v>
      </c>
      <c r="AF23">
        <v>63</v>
      </c>
      <c r="AG23">
        <v>179</v>
      </c>
      <c r="AH23">
        <v>56</v>
      </c>
      <c r="AI23">
        <v>202</v>
      </c>
      <c r="AJ23">
        <v>49.3</v>
      </c>
      <c r="AK23">
        <v>50.7</v>
      </c>
      <c r="AL23">
        <v>67.2</v>
      </c>
      <c r="AM23">
        <v>0</v>
      </c>
      <c r="AN23">
        <v>30.1</v>
      </c>
      <c r="AO23">
        <v>2.2000000000000002</v>
      </c>
      <c r="AP23">
        <v>0</v>
      </c>
      <c r="AQ23">
        <v>0</v>
      </c>
      <c r="AR23">
        <v>0.4</v>
      </c>
      <c r="AS23">
        <v>0</v>
      </c>
      <c r="AT23">
        <v>0</v>
      </c>
      <c r="AU23">
        <v>0</v>
      </c>
      <c r="AV23">
        <v>0</v>
      </c>
      <c r="AW23">
        <v>0</v>
      </c>
      <c r="AX23">
        <v>0</v>
      </c>
      <c r="AY23">
        <v>0</v>
      </c>
      <c r="AZ23">
        <v>0</v>
      </c>
      <c r="BA23">
        <v>0</v>
      </c>
      <c r="BB23">
        <v>0</v>
      </c>
      <c r="BC23">
        <v>24</v>
      </c>
      <c r="BD23">
        <v>31.4</v>
      </c>
      <c r="BE23">
        <v>23.6</v>
      </c>
      <c r="BF23">
        <v>21</v>
      </c>
      <c r="BG23">
        <v>0</v>
      </c>
      <c r="BH23">
        <v>24.5</v>
      </c>
      <c r="BI23">
        <v>27.5</v>
      </c>
      <c r="BJ23">
        <v>78.2</v>
      </c>
      <c r="BK23">
        <v>24.5</v>
      </c>
      <c r="BL23">
        <v>88.2</v>
      </c>
      <c r="BM23">
        <v>0</v>
      </c>
      <c r="BN23">
        <v>0</v>
      </c>
      <c r="BO23">
        <v>0</v>
      </c>
    </row>
    <row r="24" spans="1:67">
      <c r="A24">
        <v>2022</v>
      </c>
      <c r="B24" t="s">
        <v>285</v>
      </c>
      <c r="C24">
        <v>13</v>
      </c>
      <c r="D24" t="s">
        <v>116</v>
      </c>
      <c r="E24" t="s">
        <v>1068</v>
      </c>
      <c r="F24">
        <v>343</v>
      </c>
      <c r="G24">
        <v>174</v>
      </c>
      <c r="H24">
        <v>169</v>
      </c>
      <c r="I24">
        <v>257</v>
      </c>
      <c r="J24">
        <v>0</v>
      </c>
      <c r="K24">
        <v>81</v>
      </c>
      <c r="L24">
        <v>4</v>
      </c>
      <c r="M24">
        <v>0</v>
      </c>
      <c r="N24">
        <v>0</v>
      </c>
      <c r="O24">
        <v>1</v>
      </c>
      <c r="P24">
        <v>20</v>
      </c>
      <c r="Q24">
        <v>18</v>
      </c>
      <c r="R24">
        <v>20</v>
      </c>
      <c r="S24">
        <v>19</v>
      </c>
      <c r="T24">
        <v>20</v>
      </c>
      <c r="U24">
        <v>21</v>
      </c>
      <c r="V24">
        <v>19</v>
      </c>
      <c r="W24">
        <v>20</v>
      </c>
      <c r="X24">
        <v>19</v>
      </c>
      <c r="Y24">
        <v>22</v>
      </c>
      <c r="Z24">
        <v>44</v>
      </c>
      <c r="AA24">
        <v>41</v>
      </c>
      <c r="AB24">
        <v>31</v>
      </c>
      <c r="AC24">
        <v>29</v>
      </c>
      <c r="AD24">
        <v>0</v>
      </c>
      <c r="AE24">
        <v>42</v>
      </c>
      <c r="AF24">
        <v>79</v>
      </c>
      <c r="AG24">
        <v>295</v>
      </c>
      <c r="AH24">
        <v>86</v>
      </c>
      <c r="AI24">
        <v>310</v>
      </c>
      <c r="AJ24">
        <v>50.7</v>
      </c>
      <c r="AK24">
        <v>49.3</v>
      </c>
      <c r="AL24">
        <v>74.900000000000006</v>
      </c>
      <c r="AM24">
        <v>0</v>
      </c>
      <c r="AN24">
        <v>23.6</v>
      </c>
      <c r="AO24">
        <v>1.2</v>
      </c>
      <c r="AP24">
        <v>0</v>
      </c>
      <c r="AQ24">
        <v>0</v>
      </c>
      <c r="AR24">
        <v>0.3</v>
      </c>
      <c r="AS24">
        <v>5.8</v>
      </c>
      <c r="AT24">
        <v>5.2</v>
      </c>
      <c r="AU24">
        <v>5.8</v>
      </c>
      <c r="AV24">
        <v>5.5</v>
      </c>
      <c r="AW24">
        <v>5.8</v>
      </c>
      <c r="AX24">
        <v>6.1</v>
      </c>
      <c r="AY24">
        <v>5.5</v>
      </c>
      <c r="AZ24">
        <v>5.8</v>
      </c>
      <c r="BA24">
        <v>5.5</v>
      </c>
      <c r="BB24">
        <v>6.4</v>
      </c>
      <c r="BC24">
        <v>12.8</v>
      </c>
      <c r="BD24">
        <v>12</v>
      </c>
      <c r="BE24">
        <v>9</v>
      </c>
      <c r="BF24">
        <v>8.5</v>
      </c>
      <c r="BG24">
        <v>0</v>
      </c>
      <c r="BH24">
        <v>12.2</v>
      </c>
      <c r="BI24">
        <v>23</v>
      </c>
      <c r="BJ24">
        <v>86</v>
      </c>
      <c r="BK24">
        <v>25.1</v>
      </c>
      <c r="BL24">
        <v>90.4</v>
      </c>
      <c r="BM24">
        <v>0</v>
      </c>
      <c r="BN24">
        <v>0</v>
      </c>
      <c r="BO24">
        <v>0</v>
      </c>
    </row>
    <row r="25" spans="1:67">
      <c r="A25">
        <v>2022</v>
      </c>
      <c r="B25" t="s">
        <v>291</v>
      </c>
      <c r="C25">
        <v>13</v>
      </c>
      <c r="D25" t="s">
        <v>118</v>
      </c>
      <c r="E25" t="s">
        <v>1069</v>
      </c>
      <c r="F25">
        <v>447</v>
      </c>
      <c r="G25">
        <v>231</v>
      </c>
      <c r="H25">
        <v>216</v>
      </c>
      <c r="I25">
        <v>215</v>
      </c>
      <c r="J25">
        <v>8</v>
      </c>
      <c r="K25">
        <v>185</v>
      </c>
      <c r="L25">
        <v>12</v>
      </c>
      <c r="M25">
        <v>1</v>
      </c>
      <c r="N25">
        <v>0</v>
      </c>
      <c r="O25">
        <v>26</v>
      </c>
      <c r="P25">
        <v>48</v>
      </c>
      <c r="Q25">
        <v>48</v>
      </c>
      <c r="R25">
        <v>52</v>
      </c>
      <c r="S25">
        <v>54</v>
      </c>
      <c r="T25">
        <v>53</v>
      </c>
      <c r="U25">
        <v>57</v>
      </c>
      <c r="V25">
        <v>46</v>
      </c>
      <c r="W25">
        <v>37</v>
      </c>
      <c r="X25">
        <v>24</v>
      </c>
      <c r="Y25">
        <v>28</v>
      </c>
      <c r="Z25">
        <v>0</v>
      </c>
      <c r="AA25">
        <v>0</v>
      </c>
      <c r="AB25">
        <v>0</v>
      </c>
      <c r="AC25">
        <v>0</v>
      </c>
      <c r="AD25">
        <v>0</v>
      </c>
      <c r="AE25">
        <v>78</v>
      </c>
      <c r="AF25">
        <v>90</v>
      </c>
      <c r="AG25">
        <v>318</v>
      </c>
      <c r="AH25">
        <v>58</v>
      </c>
      <c r="AI25">
        <v>356</v>
      </c>
      <c r="AJ25">
        <v>51.7</v>
      </c>
      <c r="AK25">
        <v>48.3</v>
      </c>
      <c r="AL25">
        <v>48.1</v>
      </c>
      <c r="AM25">
        <v>1.8</v>
      </c>
      <c r="AN25">
        <v>41.4</v>
      </c>
      <c r="AO25">
        <v>2.7</v>
      </c>
      <c r="AP25">
        <v>0.2</v>
      </c>
      <c r="AQ25">
        <v>0</v>
      </c>
      <c r="AR25">
        <v>5.8</v>
      </c>
      <c r="AS25">
        <v>10.7</v>
      </c>
      <c r="AT25">
        <v>10.7</v>
      </c>
      <c r="AU25">
        <v>11.6</v>
      </c>
      <c r="AV25">
        <v>12.1</v>
      </c>
      <c r="AW25">
        <v>11.9</v>
      </c>
      <c r="AX25">
        <v>12.8</v>
      </c>
      <c r="AY25">
        <v>10.3</v>
      </c>
      <c r="AZ25">
        <v>8.3000000000000007</v>
      </c>
      <c r="BA25">
        <v>5.4</v>
      </c>
      <c r="BB25">
        <v>6.3</v>
      </c>
      <c r="BC25">
        <v>0</v>
      </c>
      <c r="BD25">
        <v>0</v>
      </c>
      <c r="BE25">
        <v>0</v>
      </c>
      <c r="BF25">
        <v>0</v>
      </c>
      <c r="BG25">
        <v>0</v>
      </c>
      <c r="BH25">
        <v>17.399999999999999</v>
      </c>
      <c r="BI25">
        <v>20.100000000000001</v>
      </c>
      <c r="BJ25">
        <v>71.099999999999994</v>
      </c>
      <c r="BK25">
        <v>13</v>
      </c>
      <c r="BL25">
        <v>79.599999999999994</v>
      </c>
      <c r="BM25">
        <v>0</v>
      </c>
      <c r="BN25">
        <v>0</v>
      </c>
      <c r="BO25">
        <v>0</v>
      </c>
    </row>
    <row r="26" spans="1:67">
      <c r="A26">
        <v>2022</v>
      </c>
      <c r="B26" t="s">
        <v>289</v>
      </c>
      <c r="C26">
        <v>13</v>
      </c>
      <c r="D26" t="s">
        <v>120</v>
      </c>
      <c r="E26" t="s">
        <v>1070</v>
      </c>
      <c r="F26">
        <v>400</v>
      </c>
      <c r="G26">
        <v>200</v>
      </c>
      <c r="H26">
        <v>200</v>
      </c>
      <c r="I26">
        <v>5</v>
      </c>
      <c r="J26">
        <v>0</v>
      </c>
      <c r="K26">
        <v>391</v>
      </c>
      <c r="L26">
        <v>0</v>
      </c>
      <c r="M26">
        <v>1</v>
      </c>
      <c r="N26">
        <v>0</v>
      </c>
      <c r="O26">
        <v>3</v>
      </c>
      <c r="P26">
        <v>41</v>
      </c>
      <c r="Q26">
        <v>32</v>
      </c>
      <c r="R26">
        <v>21</v>
      </c>
      <c r="S26">
        <v>40</v>
      </c>
      <c r="T26">
        <v>48</v>
      </c>
      <c r="U26">
        <v>48</v>
      </c>
      <c r="V26">
        <v>45</v>
      </c>
      <c r="W26">
        <v>40</v>
      </c>
      <c r="X26">
        <v>42</v>
      </c>
      <c r="Y26">
        <v>43</v>
      </c>
      <c r="Z26">
        <v>0</v>
      </c>
      <c r="AA26">
        <v>0</v>
      </c>
      <c r="AB26">
        <v>0</v>
      </c>
      <c r="AC26">
        <v>0</v>
      </c>
      <c r="AD26">
        <v>0</v>
      </c>
      <c r="AE26">
        <v>98</v>
      </c>
      <c r="AF26">
        <v>234</v>
      </c>
      <c r="AG26">
        <v>311</v>
      </c>
      <c r="AH26">
        <v>50</v>
      </c>
      <c r="AI26">
        <v>351</v>
      </c>
      <c r="AJ26">
        <v>50</v>
      </c>
      <c r="AK26">
        <v>50</v>
      </c>
      <c r="AL26">
        <v>1.3</v>
      </c>
      <c r="AM26">
        <v>0</v>
      </c>
      <c r="AN26">
        <v>97.8</v>
      </c>
      <c r="AO26">
        <v>0</v>
      </c>
      <c r="AP26">
        <v>0.3</v>
      </c>
      <c r="AQ26">
        <v>0</v>
      </c>
      <c r="AR26">
        <v>0.8</v>
      </c>
      <c r="AS26">
        <v>10.3</v>
      </c>
      <c r="AT26">
        <v>8</v>
      </c>
      <c r="AU26">
        <v>5.3</v>
      </c>
      <c r="AV26">
        <v>10</v>
      </c>
      <c r="AW26">
        <v>12</v>
      </c>
      <c r="AX26">
        <v>12</v>
      </c>
      <c r="AY26">
        <v>11.3</v>
      </c>
      <c r="AZ26">
        <v>10</v>
      </c>
      <c r="BA26">
        <v>10.5</v>
      </c>
      <c r="BB26">
        <v>10.8</v>
      </c>
      <c r="BC26">
        <v>0</v>
      </c>
      <c r="BD26">
        <v>0</v>
      </c>
      <c r="BE26">
        <v>0</v>
      </c>
      <c r="BF26">
        <v>0</v>
      </c>
      <c r="BG26">
        <v>0</v>
      </c>
      <c r="BH26">
        <v>24.5</v>
      </c>
      <c r="BI26">
        <v>58.5</v>
      </c>
      <c r="BJ26">
        <v>77.8</v>
      </c>
      <c r="BK26">
        <v>12.5</v>
      </c>
      <c r="BL26">
        <v>87.8</v>
      </c>
      <c r="BM26">
        <v>0</v>
      </c>
      <c r="BN26">
        <v>0</v>
      </c>
      <c r="BO26">
        <v>0</v>
      </c>
    </row>
    <row r="27" spans="1:67">
      <c r="A27">
        <v>2022</v>
      </c>
      <c r="B27" t="s">
        <v>810</v>
      </c>
      <c r="C27">
        <v>13</v>
      </c>
      <c r="D27" t="s">
        <v>122</v>
      </c>
      <c r="E27" t="s">
        <v>1071</v>
      </c>
      <c r="F27">
        <v>1519</v>
      </c>
      <c r="G27">
        <v>772</v>
      </c>
      <c r="H27">
        <v>747</v>
      </c>
      <c r="I27">
        <v>436</v>
      </c>
      <c r="J27">
        <v>57</v>
      </c>
      <c r="K27">
        <v>711</v>
      </c>
      <c r="L27">
        <v>92</v>
      </c>
      <c r="M27">
        <v>0</v>
      </c>
      <c r="N27">
        <v>0</v>
      </c>
      <c r="O27">
        <v>223</v>
      </c>
      <c r="P27">
        <v>0</v>
      </c>
      <c r="Q27">
        <v>103</v>
      </c>
      <c r="R27">
        <v>113</v>
      </c>
      <c r="S27">
        <v>118</v>
      </c>
      <c r="T27">
        <v>121</v>
      </c>
      <c r="U27">
        <v>158</v>
      </c>
      <c r="V27">
        <v>124</v>
      </c>
      <c r="W27">
        <v>126</v>
      </c>
      <c r="X27">
        <v>151</v>
      </c>
      <c r="Y27">
        <v>125</v>
      </c>
      <c r="Z27">
        <v>101</v>
      </c>
      <c r="AA27">
        <v>101</v>
      </c>
      <c r="AB27">
        <v>83</v>
      </c>
      <c r="AC27">
        <v>94</v>
      </c>
      <c r="AD27">
        <v>1</v>
      </c>
      <c r="AE27">
        <v>167</v>
      </c>
      <c r="AF27">
        <v>226</v>
      </c>
      <c r="AG27">
        <v>915</v>
      </c>
      <c r="AH27">
        <v>234</v>
      </c>
      <c r="AI27">
        <v>1070</v>
      </c>
      <c r="AJ27">
        <v>50.8</v>
      </c>
      <c r="AK27">
        <v>49.2</v>
      </c>
      <c r="AL27">
        <v>28.7</v>
      </c>
      <c r="AM27">
        <v>3.8</v>
      </c>
      <c r="AN27">
        <v>46.8</v>
      </c>
      <c r="AO27">
        <v>6.1</v>
      </c>
      <c r="AP27">
        <v>0</v>
      </c>
      <c r="AQ27">
        <v>0</v>
      </c>
      <c r="AR27">
        <v>14.7</v>
      </c>
      <c r="AS27">
        <v>0</v>
      </c>
      <c r="AT27">
        <v>6.8</v>
      </c>
      <c r="AU27">
        <v>7.4</v>
      </c>
      <c r="AV27">
        <v>7.8</v>
      </c>
      <c r="AW27">
        <v>8</v>
      </c>
      <c r="AX27">
        <v>10.4</v>
      </c>
      <c r="AY27">
        <v>8.1999999999999993</v>
      </c>
      <c r="AZ27">
        <v>8.3000000000000007</v>
      </c>
      <c r="BA27">
        <v>9.9</v>
      </c>
      <c r="BB27">
        <v>8.1999999999999993</v>
      </c>
      <c r="BC27">
        <v>6.6</v>
      </c>
      <c r="BD27">
        <v>6.6</v>
      </c>
      <c r="BE27">
        <v>5.5</v>
      </c>
      <c r="BF27">
        <v>6.2</v>
      </c>
      <c r="BG27">
        <v>0.1</v>
      </c>
      <c r="BH27">
        <v>11</v>
      </c>
      <c r="BI27">
        <v>14.9</v>
      </c>
      <c r="BJ27">
        <v>60.2</v>
      </c>
      <c r="BK27">
        <v>15.4</v>
      </c>
      <c r="BL27">
        <v>70.400000000000006</v>
      </c>
      <c r="BM27">
        <v>0</v>
      </c>
      <c r="BN27">
        <v>0</v>
      </c>
      <c r="BO27">
        <v>0</v>
      </c>
    </row>
    <row r="28" spans="1:67">
      <c r="A28">
        <v>2022</v>
      </c>
      <c r="B28" t="s">
        <v>318</v>
      </c>
      <c r="C28">
        <v>13</v>
      </c>
      <c r="D28" t="s">
        <v>124</v>
      </c>
      <c r="E28" t="s">
        <v>1072</v>
      </c>
      <c r="F28">
        <v>764</v>
      </c>
      <c r="G28">
        <v>377</v>
      </c>
      <c r="H28">
        <v>387</v>
      </c>
      <c r="I28">
        <v>413</v>
      </c>
      <c r="J28">
        <v>17</v>
      </c>
      <c r="K28">
        <v>195</v>
      </c>
      <c r="L28">
        <v>46</v>
      </c>
      <c r="M28">
        <v>6</v>
      </c>
      <c r="N28">
        <v>0</v>
      </c>
      <c r="O28">
        <v>87</v>
      </c>
      <c r="P28">
        <v>35</v>
      </c>
      <c r="Q28">
        <v>39</v>
      </c>
      <c r="R28">
        <v>39</v>
      </c>
      <c r="S28">
        <v>38</v>
      </c>
      <c r="T28">
        <v>43</v>
      </c>
      <c r="U28">
        <v>43</v>
      </c>
      <c r="V28">
        <v>57</v>
      </c>
      <c r="W28">
        <v>58</v>
      </c>
      <c r="X28">
        <v>61</v>
      </c>
      <c r="Y28">
        <v>70</v>
      </c>
      <c r="Z28">
        <v>90</v>
      </c>
      <c r="AA28">
        <v>75</v>
      </c>
      <c r="AB28">
        <v>70</v>
      </c>
      <c r="AC28">
        <v>46</v>
      </c>
      <c r="AD28">
        <v>0</v>
      </c>
      <c r="AE28">
        <v>71</v>
      </c>
      <c r="AF28">
        <v>173</v>
      </c>
      <c r="AG28">
        <v>485</v>
      </c>
      <c r="AH28">
        <v>173</v>
      </c>
      <c r="AI28">
        <v>569</v>
      </c>
      <c r="AJ28">
        <v>49.3</v>
      </c>
      <c r="AK28">
        <v>50.7</v>
      </c>
      <c r="AL28">
        <v>54.1</v>
      </c>
      <c r="AM28">
        <v>2.2000000000000002</v>
      </c>
      <c r="AN28">
        <v>25.5</v>
      </c>
      <c r="AO28">
        <v>6</v>
      </c>
      <c r="AP28">
        <v>0.8</v>
      </c>
      <c r="AQ28">
        <v>0</v>
      </c>
      <c r="AR28">
        <v>11.4</v>
      </c>
      <c r="AS28">
        <v>4.5999999999999996</v>
      </c>
      <c r="AT28">
        <v>5.0999999999999996</v>
      </c>
      <c r="AU28">
        <v>5.0999999999999996</v>
      </c>
      <c r="AV28">
        <v>5</v>
      </c>
      <c r="AW28">
        <v>5.6</v>
      </c>
      <c r="AX28">
        <v>5.6</v>
      </c>
      <c r="AY28">
        <v>7.5</v>
      </c>
      <c r="AZ28">
        <v>7.6</v>
      </c>
      <c r="BA28">
        <v>8</v>
      </c>
      <c r="BB28">
        <v>9.1999999999999993</v>
      </c>
      <c r="BC28">
        <v>11.8</v>
      </c>
      <c r="BD28">
        <v>9.8000000000000007</v>
      </c>
      <c r="BE28">
        <v>9.1999999999999993</v>
      </c>
      <c r="BF28">
        <v>6</v>
      </c>
      <c r="BG28">
        <v>0</v>
      </c>
      <c r="BH28">
        <v>9.3000000000000007</v>
      </c>
      <c r="BI28">
        <v>22.6</v>
      </c>
      <c r="BJ28">
        <v>63.5</v>
      </c>
      <c r="BK28">
        <v>22.6</v>
      </c>
      <c r="BL28">
        <v>74.5</v>
      </c>
      <c r="BM28">
        <v>0</v>
      </c>
      <c r="BN28">
        <v>0</v>
      </c>
      <c r="BO28">
        <v>0</v>
      </c>
    </row>
    <row r="29" spans="1:67">
      <c r="A29">
        <v>2022</v>
      </c>
      <c r="B29" t="s">
        <v>262</v>
      </c>
      <c r="C29">
        <v>13</v>
      </c>
      <c r="D29" t="s">
        <v>126</v>
      </c>
      <c r="E29" t="s">
        <v>1073</v>
      </c>
      <c r="F29">
        <v>1426</v>
      </c>
      <c r="G29">
        <v>768</v>
      </c>
      <c r="H29">
        <v>658</v>
      </c>
      <c r="I29">
        <v>778</v>
      </c>
      <c r="J29">
        <v>43</v>
      </c>
      <c r="K29">
        <v>293</v>
      </c>
      <c r="L29">
        <v>76</v>
      </c>
      <c r="M29">
        <v>7</v>
      </c>
      <c r="N29">
        <v>1</v>
      </c>
      <c r="O29">
        <v>228</v>
      </c>
      <c r="P29">
        <v>0</v>
      </c>
      <c r="Q29">
        <v>119</v>
      </c>
      <c r="R29">
        <v>118</v>
      </c>
      <c r="S29">
        <v>119</v>
      </c>
      <c r="T29">
        <v>119</v>
      </c>
      <c r="U29">
        <v>120</v>
      </c>
      <c r="V29">
        <v>124</v>
      </c>
      <c r="W29">
        <v>119</v>
      </c>
      <c r="X29">
        <v>112</v>
      </c>
      <c r="Y29">
        <v>109</v>
      </c>
      <c r="Z29">
        <v>91</v>
      </c>
      <c r="AA29">
        <v>93</v>
      </c>
      <c r="AB29">
        <v>90</v>
      </c>
      <c r="AC29">
        <v>93</v>
      </c>
      <c r="AD29">
        <v>0</v>
      </c>
      <c r="AE29">
        <v>221</v>
      </c>
      <c r="AF29">
        <v>965</v>
      </c>
      <c r="AG29">
        <v>982</v>
      </c>
      <c r="AH29">
        <v>189</v>
      </c>
      <c r="AI29">
        <v>1101</v>
      </c>
      <c r="AJ29">
        <v>53.9</v>
      </c>
      <c r="AK29">
        <v>46.1</v>
      </c>
      <c r="AL29">
        <v>54.6</v>
      </c>
      <c r="AM29">
        <v>3</v>
      </c>
      <c r="AN29">
        <v>20.5</v>
      </c>
      <c r="AO29">
        <v>5.3</v>
      </c>
      <c r="AP29">
        <v>0.5</v>
      </c>
      <c r="AQ29">
        <v>0.1</v>
      </c>
      <c r="AR29">
        <v>16</v>
      </c>
      <c r="AS29">
        <v>0</v>
      </c>
      <c r="AT29">
        <v>8.3000000000000007</v>
      </c>
      <c r="AU29">
        <v>8.3000000000000007</v>
      </c>
      <c r="AV29">
        <v>8.3000000000000007</v>
      </c>
      <c r="AW29">
        <v>8.3000000000000007</v>
      </c>
      <c r="AX29">
        <v>8.4</v>
      </c>
      <c r="AY29">
        <v>8.6999999999999993</v>
      </c>
      <c r="AZ29">
        <v>8.3000000000000007</v>
      </c>
      <c r="BA29">
        <v>7.9</v>
      </c>
      <c r="BB29">
        <v>7.6</v>
      </c>
      <c r="BC29">
        <v>6.4</v>
      </c>
      <c r="BD29">
        <v>6.5</v>
      </c>
      <c r="BE29">
        <v>6.3</v>
      </c>
      <c r="BF29">
        <v>6.5</v>
      </c>
      <c r="BG29">
        <v>0</v>
      </c>
      <c r="BH29">
        <v>15.5</v>
      </c>
      <c r="BI29">
        <v>67.7</v>
      </c>
      <c r="BJ29">
        <v>68.900000000000006</v>
      </c>
      <c r="BK29">
        <v>13.3</v>
      </c>
      <c r="BL29">
        <v>77.2</v>
      </c>
      <c r="BM29">
        <v>0</v>
      </c>
      <c r="BN29">
        <v>0</v>
      </c>
      <c r="BO29">
        <v>0</v>
      </c>
    </row>
    <row r="30" spans="1:67">
      <c r="A30">
        <v>2022</v>
      </c>
      <c r="B30" t="s">
        <v>296</v>
      </c>
      <c r="C30">
        <v>13</v>
      </c>
      <c r="D30" t="s">
        <v>128</v>
      </c>
      <c r="E30" t="s">
        <v>1074</v>
      </c>
      <c r="F30">
        <v>1689</v>
      </c>
      <c r="G30">
        <v>881</v>
      </c>
      <c r="H30">
        <v>808</v>
      </c>
      <c r="I30">
        <v>925</v>
      </c>
      <c r="J30">
        <v>151</v>
      </c>
      <c r="K30">
        <v>113</v>
      </c>
      <c r="L30">
        <v>86</v>
      </c>
      <c r="M30">
        <v>6</v>
      </c>
      <c r="N30">
        <v>3</v>
      </c>
      <c r="O30">
        <v>405</v>
      </c>
      <c r="P30">
        <v>0</v>
      </c>
      <c r="Q30">
        <v>146</v>
      </c>
      <c r="R30">
        <v>147</v>
      </c>
      <c r="S30">
        <v>146</v>
      </c>
      <c r="T30">
        <v>151</v>
      </c>
      <c r="U30">
        <v>147</v>
      </c>
      <c r="V30">
        <v>141</v>
      </c>
      <c r="W30">
        <v>141</v>
      </c>
      <c r="X30">
        <v>139</v>
      </c>
      <c r="Y30">
        <v>143</v>
      </c>
      <c r="Z30">
        <v>118</v>
      </c>
      <c r="AA30">
        <v>101</v>
      </c>
      <c r="AB30">
        <v>88</v>
      </c>
      <c r="AC30">
        <v>81</v>
      </c>
      <c r="AD30">
        <v>0</v>
      </c>
      <c r="AE30">
        <v>123</v>
      </c>
      <c r="AF30">
        <v>292</v>
      </c>
      <c r="AG30">
        <v>747</v>
      </c>
      <c r="AH30">
        <v>164</v>
      </c>
      <c r="AI30">
        <v>917</v>
      </c>
      <c r="AJ30">
        <v>52.2</v>
      </c>
      <c r="AK30">
        <v>47.8</v>
      </c>
      <c r="AL30">
        <v>54.8</v>
      </c>
      <c r="AM30">
        <v>8.9</v>
      </c>
      <c r="AN30">
        <v>6.7</v>
      </c>
      <c r="AO30">
        <v>5.0999999999999996</v>
      </c>
      <c r="AP30">
        <v>0.4</v>
      </c>
      <c r="AQ30">
        <v>0.2</v>
      </c>
      <c r="AR30">
        <v>24</v>
      </c>
      <c r="AS30">
        <v>0</v>
      </c>
      <c r="AT30">
        <v>8.6</v>
      </c>
      <c r="AU30">
        <v>8.6999999999999993</v>
      </c>
      <c r="AV30">
        <v>8.6</v>
      </c>
      <c r="AW30">
        <v>8.9</v>
      </c>
      <c r="AX30">
        <v>8.6999999999999993</v>
      </c>
      <c r="AY30">
        <v>8.3000000000000007</v>
      </c>
      <c r="AZ30">
        <v>8.3000000000000007</v>
      </c>
      <c r="BA30">
        <v>8.1999999999999993</v>
      </c>
      <c r="BB30">
        <v>8.5</v>
      </c>
      <c r="BC30">
        <v>7</v>
      </c>
      <c r="BD30">
        <v>6</v>
      </c>
      <c r="BE30">
        <v>5.2</v>
      </c>
      <c r="BF30">
        <v>4.8</v>
      </c>
      <c r="BG30">
        <v>0</v>
      </c>
      <c r="BH30">
        <v>7.3</v>
      </c>
      <c r="BI30">
        <v>17.3</v>
      </c>
      <c r="BJ30">
        <v>44.2</v>
      </c>
      <c r="BK30">
        <v>9.6999999999999993</v>
      </c>
      <c r="BL30">
        <v>54.3</v>
      </c>
      <c r="BM30">
        <v>0</v>
      </c>
      <c r="BN30">
        <v>0</v>
      </c>
      <c r="BO30">
        <v>0</v>
      </c>
    </row>
    <row r="31" spans="1:67">
      <c r="A31">
        <v>2022</v>
      </c>
      <c r="B31" t="s">
        <v>270</v>
      </c>
      <c r="C31">
        <v>13</v>
      </c>
      <c r="D31" t="s">
        <v>130</v>
      </c>
      <c r="E31" t="s">
        <v>1075</v>
      </c>
      <c r="F31">
        <v>818</v>
      </c>
      <c r="G31">
        <v>405</v>
      </c>
      <c r="H31">
        <v>413</v>
      </c>
      <c r="I31">
        <v>23</v>
      </c>
      <c r="J31">
        <v>154</v>
      </c>
      <c r="K31">
        <v>36</v>
      </c>
      <c r="L31">
        <v>36</v>
      </c>
      <c r="M31">
        <v>3</v>
      </c>
      <c r="N31">
        <v>2</v>
      </c>
      <c r="O31">
        <v>564</v>
      </c>
      <c r="P31">
        <v>0</v>
      </c>
      <c r="Q31">
        <v>96</v>
      </c>
      <c r="R31">
        <v>98</v>
      </c>
      <c r="S31">
        <v>96</v>
      </c>
      <c r="T31">
        <v>96</v>
      </c>
      <c r="U31">
        <v>96</v>
      </c>
      <c r="V31">
        <v>96</v>
      </c>
      <c r="W31">
        <v>97</v>
      </c>
      <c r="X31">
        <v>94</v>
      </c>
      <c r="Y31">
        <v>49</v>
      </c>
      <c r="Z31">
        <v>0</v>
      </c>
      <c r="AA31">
        <v>0</v>
      </c>
      <c r="AB31">
        <v>0</v>
      </c>
      <c r="AC31">
        <v>0</v>
      </c>
      <c r="AD31">
        <v>0</v>
      </c>
      <c r="AE31">
        <v>62</v>
      </c>
      <c r="AF31">
        <v>186</v>
      </c>
      <c r="AG31">
        <v>161</v>
      </c>
      <c r="AH31">
        <v>117</v>
      </c>
      <c r="AI31">
        <v>308</v>
      </c>
      <c r="AJ31">
        <v>49.5</v>
      </c>
      <c r="AK31">
        <v>50.5</v>
      </c>
      <c r="AL31">
        <v>2.8</v>
      </c>
      <c r="AM31">
        <v>18.8</v>
      </c>
      <c r="AN31">
        <v>4.4000000000000004</v>
      </c>
      <c r="AO31">
        <v>4.4000000000000004</v>
      </c>
      <c r="AP31">
        <v>0.4</v>
      </c>
      <c r="AQ31">
        <v>0.2</v>
      </c>
      <c r="AR31">
        <v>68.900000000000006</v>
      </c>
      <c r="AS31">
        <v>0</v>
      </c>
      <c r="AT31">
        <v>11.7</v>
      </c>
      <c r="AU31">
        <v>12</v>
      </c>
      <c r="AV31">
        <v>11.7</v>
      </c>
      <c r="AW31">
        <v>11.7</v>
      </c>
      <c r="AX31">
        <v>11.7</v>
      </c>
      <c r="AY31">
        <v>11.7</v>
      </c>
      <c r="AZ31">
        <v>11.9</v>
      </c>
      <c r="BA31">
        <v>11.5</v>
      </c>
      <c r="BB31">
        <v>6</v>
      </c>
      <c r="BC31">
        <v>0</v>
      </c>
      <c r="BD31">
        <v>0</v>
      </c>
      <c r="BE31">
        <v>0</v>
      </c>
      <c r="BF31">
        <v>0</v>
      </c>
      <c r="BG31">
        <v>0</v>
      </c>
      <c r="BH31">
        <v>7.6</v>
      </c>
      <c r="BI31">
        <v>22.7</v>
      </c>
      <c r="BJ31">
        <v>19.7</v>
      </c>
      <c r="BK31">
        <v>14.3</v>
      </c>
      <c r="BL31">
        <v>37.700000000000003</v>
      </c>
      <c r="BM31">
        <v>0</v>
      </c>
      <c r="BN31">
        <v>0</v>
      </c>
      <c r="BO31">
        <v>0</v>
      </c>
    </row>
    <row r="32" spans="1:67">
      <c r="A32">
        <v>2022</v>
      </c>
      <c r="B32" t="s">
        <v>273</v>
      </c>
      <c r="C32">
        <v>13</v>
      </c>
      <c r="D32" t="s">
        <v>132</v>
      </c>
      <c r="E32" t="s">
        <v>1076</v>
      </c>
      <c r="F32">
        <v>702</v>
      </c>
      <c r="G32">
        <v>350</v>
      </c>
      <c r="H32">
        <v>351</v>
      </c>
      <c r="I32">
        <v>238</v>
      </c>
      <c r="J32">
        <v>17</v>
      </c>
      <c r="K32">
        <v>130</v>
      </c>
      <c r="L32">
        <v>23</v>
      </c>
      <c r="M32">
        <v>0</v>
      </c>
      <c r="N32">
        <v>1</v>
      </c>
      <c r="O32">
        <v>293</v>
      </c>
      <c r="P32">
        <v>0</v>
      </c>
      <c r="Q32">
        <v>0</v>
      </c>
      <c r="R32">
        <v>0</v>
      </c>
      <c r="S32">
        <v>0</v>
      </c>
      <c r="T32">
        <v>0</v>
      </c>
      <c r="U32">
        <v>0</v>
      </c>
      <c r="V32">
        <v>91</v>
      </c>
      <c r="W32">
        <v>90</v>
      </c>
      <c r="X32">
        <v>88</v>
      </c>
      <c r="Y32">
        <v>97</v>
      </c>
      <c r="Z32">
        <v>96</v>
      </c>
      <c r="AA32">
        <v>77</v>
      </c>
      <c r="AB32">
        <v>80</v>
      </c>
      <c r="AC32">
        <v>83</v>
      </c>
      <c r="AD32">
        <v>0</v>
      </c>
      <c r="AE32">
        <v>31</v>
      </c>
      <c r="AF32">
        <v>82</v>
      </c>
      <c r="AG32">
        <v>313</v>
      </c>
      <c r="AH32">
        <v>135</v>
      </c>
      <c r="AI32">
        <v>407</v>
      </c>
      <c r="AJ32">
        <v>49.9</v>
      </c>
      <c r="AK32">
        <v>50</v>
      </c>
      <c r="AL32">
        <v>33.9</v>
      </c>
      <c r="AM32">
        <v>2.4</v>
      </c>
      <c r="AN32">
        <v>18.5</v>
      </c>
      <c r="AO32">
        <v>3.3</v>
      </c>
      <c r="AP32">
        <v>0</v>
      </c>
      <c r="AQ32">
        <v>0.1</v>
      </c>
      <c r="AR32">
        <v>41.7</v>
      </c>
      <c r="AS32">
        <v>0</v>
      </c>
      <c r="AT32">
        <v>0</v>
      </c>
      <c r="AU32">
        <v>0</v>
      </c>
      <c r="AV32">
        <v>0</v>
      </c>
      <c r="AW32">
        <v>0</v>
      </c>
      <c r="AX32">
        <v>0</v>
      </c>
      <c r="AY32">
        <v>13</v>
      </c>
      <c r="AZ32">
        <v>12.8</v>
      </c>
      <c r="BA32">
        <v>12.5</v>
      </c>
      <c r="BB32">
        <v>13.8</v>
      </c>
      <c r="BC32">
        <v>13.7</v>
      </c>
      <c r="BD32">
        <v>11</v>
      </c>
      <c r="BE32">
        <v>11.4</v>
      </c>
      <c r="BF32">
        <v>11.8</v>
      </c>
      <c r="BG32">
        <v>0</v>
      </c>
      <c r="BH32">
        <v>4.4000000000000004</v>
      </c>
      <c r="BI32">
        <v>11.7</v>
      </c>
      <c r="BJ32">
        <v>44.6</v>
      </c>
      <c r="BK32">
        <v>19.2</v>
      </c>
      <c r="BL32">
        <v>58</v>
      </c>
      <c r="BM32">
        <v>0</v>
      </c>
      <c r="BN32">
        <v>1</v>
      </c>
      <c r="BO32">
        <v>0.1</v>
      </c>
    </row>
    <row r="33" spans="1:67">
      <c r="A33">
        <v>2022</v>
      </c>
      <c r="B33" t="s">
        <v>303</v>
      </c>
      <c r="C33">
        <v>13</v>
      </c>
      <c r="D33" t="s">
        <v>134</v>
      </c>
      <c r="E33" t="s">
        <v>1077</v>
      </c>
      <c r="F33">
        <v>217</v>
      </c>
      <c r="G33">
        <v>98</v>
      </c>
      <c r="H33">
        <v>117</v>
      </c>
      <c r="I33">
        <v>0</v>
      </c>
      <c r="J33">
        <v>6</v>
      </c>
      <c r="K33">
        <v>5</v>
      </c>
      <c r="L33">
        <v>28</v>
      </c>
      <c r="M33">
        <v>0</v>
      </c>
      <c r="N33">
        <v>0</v>
      </c>
      <c r="O33">
        <v>178</v>
      </c>
      <c r="P33">
        <v>0</v>
      </c>
      <c r="Q33">
        <v>20</v>
      </c>
      <c r="R33">
        <v>20</v>
      </c>
      <c r="S33">
        <v>21</v>
      </c>
      <c r="T33">
        <v>20</v>
      </c>
      <c r="U33">
        <v>22</v>
      </c>
      <c r="V33">
        <v>22</v>
      </c>
      <c r="W33">
        <v>31</v>
      </c>
      <c r="X33">
        <v>30</v>
      </c>
      <c r="Y33">
        <v>31</v>
      </c>
      <c r="Z33">
        <v>0</v>
      </c>
      <c r="AA33">
        <v>0</v>
      </c>
      <c r="AB33">
        <v>0</v>
      </c>
      <c r="AC33">
        <v>0</v>
      </c>
      <c r="AD33">
        <v>0</v>
      </c>
      <c r="AE33">
        <v>0</v>
      </c>
      <c r="AF33">
        <v>2</v>
      </c>
      <c r="AG33">
        <v>42</v>
      </c>
      <c r="AH33">
        <v>31</v>
      </c>
      <c r="AI33">
        <v>58</v>
      </c>
      <c r="AJ33">
        <v>45.2</v>
      </c>
      <c r="AK33">
        <v>53.9</v>
      </c>
      <c r="AL33">
        <v>0</v>
      </c>
      <c r="AM33">
        <v>2.8</v>
      </c>
      <c r="AN33">
        <v>2.2999999999999998</v>
      </c>
      <c r="AO33">
        <v>12.9</v>
      </c>
      <c r="AP33">
        <v>0</v>
      </c>
      <c r="AQ33">
        <v>0</v>
      </c>
      <c r="AR33">
        <v>82</v>
      </c>
      <c r="AS33">
        <v>0</v>
      </c>
      <c r="AT33">
        <v>9.1999999999999993</v>
      </c>
      <c r="AU33">
        <v>9.1999999999999993</v>
      </c>
      <c r="AV33">
        <v>9.6999999999999993</v>
      </c>
      <c r="AW33">
        <v>9.1999999999999993</v>
      </c>
      <c r="AX33">
        <v>10.1</v>
      </c>
      <c r="AY33">
        <v>10.1</v>
      </c>
      <c r="AZ33">
        <v>14.3</v>
      </c>
      <c r="BA33">
        <v>13.8</v>
      </c>
      <c r="BB33">
        <v>14.3</v>
      </c>
      <c r="BC33">
        <v>0</v>
      </c>
      <c r="BD33">
        <v>0</v>
      </c>
      <c r="BE33">
        <v>0</v>
      </c>
      <c r="BF33">
        <v>0</v>
      </c>
      <c r="BG33">
        <v>0</v>
      </c>
      <c r="BH33">
        <v>0</v>
      </c>
      <c r="BI33">
        <v>0.9</v>
      </c>
      <c r="BJ33">
        <v>19.399999999999999</v>
      </c>
      <c r="BK33">
        <v>14.3</v>
      </c>
      <c r="BL33">
        <v>26.7</v>
      </c>
      <c r="BM33">
        <v>0</v>
      </c>
      <c r="BN33">
        <v>2</v>
      </c>
      <c r="BO33">
        <v>0.9</v>
      </c>
    </row>
    <row r="34" spans="1:67">
      <c r="A34">
        <v>2022</v>
      </c>
      <c r="B34" t="s">
        <v>293</v>
      </c>
      <c r="C34">
        <v>13</v>
      </c>
      <c r="D34" t="s">
        <v>136</v>
      </c>
      <c r="E34" t="s">
        <v>1078</v>
      </c>
      <c r="F34">
        <v>395</v>
      </c>
      <c r="G34">
        <v>261</v>
      </c>
      <c r="H34">
        <v>134</v>
      </c>
      <c r="I34">
        <v>145</v>
      </c>
      <c r="J34">
        <v>4</v>
      </c>
      <c r="K34">
        <v>218</v>
      </c>
      <c r="L34">
        <v>10</v>
      </c>
      <c r="M34">
        <v>1</v>
      </c>
      <c r="N34">
        <v>0</v>
      </c>
      <c r="O34">
        <v>17</v>
      </c>
      <c r="P34">
        <v>0</v>
      </c>
      <c r="Q34">
        <v>0</v>
      </c>
      <c r="R34">
        <v>0</v>
      </c>
      <c r="S34">
        <v>0</v>
      </c>
      <c r="T34">
        <v>0</v>
      </c>
      <c r="U34">
        <v>0</v>
      </c>
      <c r="V34">
        <v>0</v>
      </c>
      <c r="W34">
        <v>0</v>
      </c>
      <c r="X34">
        <v>0</v>
      </c>
      <c r="Y34">
        <v>0</v>
      </c>
      <c r="Z34">
        <v>107</v>
      </c>
      <c r="AA34">
        <v>103</v>
      </c>
      <c r="AB34">
        <v>94</v>
      </c>
      <c r="AC34">
        <v>91</v>
      </c>
      <c r="AD34">
        <v>0</v>
      </c>
      <c r="AE34">
        <v>53</v>
      </c>
      <c r="AF34">
        <v>200</v>
      </c>
      <c r="AG34">
        <v>323</v>
      </c>
      <c r="AH34">
        <v>89</v>
      </c>
      <c r="AI34">
        <v>351</v>
      </c>
      <c r="AJ34">
        <v>66.099999999999994</v>
      </c>
      <c r="AK34">
        <v>33.9</v>
      </c>
      <c r="AL34">
        <v>36.700000000000003</v>
      </c>
      <c r="AM34">
        <v>1</v>
      </c>
      <c r="AN34">
        <v>55.2</v>
      </c>
      <c r="AO34">
        <v>2.5</v>
      </c>
      <c r="AP34">
        <v>0.3</v>
      </c>
      <c r="AQ34">
        <v>0</v>
      </c>
      <c r="AR34">
        <v>4.3</v>
      </c>
      <c r="AS34">
        <v>0</v>
      </c>
      <c r="AT34">
        <v>0</v>
      </c>
      <c r="AU34">
        <v>0</v>
      </c>
      <c r="AV34">
        <v>0</v>
      </c>
      <c r="AW34">
        <v>0</v>
      </c>
      <c r="AX34">
        <v>0</v>
      </c>
      <c r="AY34">
        <v>0</v>
      </c>
      <c r="AZ34">
        <v>0</v>
      </c>
      <c r="BA34">
        <v>0</v>
      </c>
      <c r="BB34">
        <v>0</v>
      </c>
      <c r="BC34">
        <v>27.1</v>
      </c>
      <c r="BD34">
        <v>26.1</v>
      </c>
      <c r="BE34">
        <v>23.8</v>
      </c>
      <c r="BF34">
        <v>23</v>
      </c>
      <c r="BG34">
        <v>0</v>
      </c>
      <c r="BH34">
        <v>13.4</v>
      </c>
      <c r="BI34">
        <v>50.6</v>
      </c>
      <c r="BJ34">
        <v>81.8</v>
      </c>
      <c r="BK34">
        <v>22.5</v>
      </c>
      <c r="BL34">
        <v>88.9</v>
      </c>
      <c r="BM34">
        <v>0</v>
      </c>
      <c r="BN34">
        <v>0</v>
      </c>
      <c r="BO34">
        <v>0</v>
      </c>
    </row>
    <row r="35" spans="1:67">
      <c r="A35">
        <v>2022</v>
      </c>
      <c r="B35" t="s">
        <v>304</v>
      </c>
      <c r="C35">
        <v>13</v>
      </c>
      <c r="D35" t="s">
        <v>138</v>
      </c>
      <c r="E35" t="s">
        <v>1079</v>
      </c>
      <c r="F35">
        <v>653</v>
      </c>
      <c r="G35">
        <v>350</v>
      </c>
      <c r="H35">
        <v>303</v>
      </c>
      <c r="I35">
        <v>7</v>
      </c>
      <c r="J35">
        <v>6</v>
      </c>
      <c r="K35">
        <v>610</v>
      </c>
      <c r="L35">
        <v>10</v>
      </c>
      <c r="M35">
        <v>0</v>
      </c>
      <c r="N35">
        <v>0</v>
      </c>
      <c r="O35">
        <v>20</v>
      </c>
      <c r="P35">
        <v>0</v>
      </c>
      <c r="Q35">
        <v>68</v>
      </c>
      <c r="R35">
        <v>49</v>
      </c>
      <c r="S35">
        <v>76</v>
      </c>
      <c r="T35">
        <v>86</v>
      </c>
      <c r="U35">
        <v>74</v>
      </c>
      <c r="V35">
        <v>74</v>
      </c>
      <c r="W35">
        <v>84</v>
      </c>
      <c r="X35">
        <v>76</v>
      </c>
      <c r="Y35">
        <v>66</v>
      </c>
      <c r="Z35">
        <v>0</v>
      </c>
      <c r="AA35">
        <v>0</v>
      </c>
      <c r="AB35">
        <v>0</v>
      </c>
      <c r="AC35">
        <v>0</v>
      </c>
      <c r="AD35">
        <v>0</v>
      </c>
      <c r="AE35">
        <v>78</v>
      </c>
      <c r="AF35">
        <v>215</v>
      </c>
      <c r="AG35">
        <v>558</v>
      </c>
      <c r="AH35">
        <v>128</v>
      </c>
      <c r="AI35">
        <v>583</v>
      </c>
      <c r="AJ35">
        <v>53.6</v>
      </c>
      <c r="AK35">
        <v>46.4</v>
      </c>
      <c r="AL35">
        <v>1.1000000000000001</v>
      </c>
      <c r="AM35">
        <v>0.9</v>
      </c>
      <c r="AN35">
        <v>93.4</v>
      </c>
      <c r="AO35">
        <v>1.5</v>
      </c>
      <c r="AP35">
        <v>0</v>
      </c>
      <c r="AQ35">
        <v>0</v>
      </c>
      <c r="AR35">
        <v>3.1</v>
      </c>
      <c r="AS35">
        <v>0</v>
      </c>
      <c r="AT35">
        <v>10.4</v>
      </c>
      <c r="AU35">
        <v>7.5</v>
      </c>
      <c r="AV35">
        <v>11.6</v>
      </c>
      <c r="AW35">
        <v>13.2</v>
      </c>
      <c r="AX35">
        <v>11.3</v>
      </c>
      <c r="AY35">
        <v>11.3</v>
      </c>
      <c r="AZ35">
        <v>12.9</v>
      </c>
      <c r="BA35">
        <v>11.6</v>
      </c>
      <c r="BB35">
        <v>10.1</v>
      </c>
      <c r="BC35">
        <v>0</v>
      </c>
      <c r="BD35">
        <v>0</v>
      </c>
      <c r="BE35">
        <v>0</v>
      </c>
      <c r="BF35">
        <v>0</v>
      </c>
      <c r="BG35">
        <v>0</v>
      </c>
      <c r="BH35">
        <v>11.9</v>
      </c>
      <c r="BI35">
        <v>32.9</v>
      </c>
      <c r="BJ35">
        <v>85.5</v>
      </c>
      <c r="BK35">
        <v>19.600000000000001</v>
      </c>
      <c r="BL35">
        <v>89.3</v>
      </c>
      <c r="BM35">
        <v>0</v>
      </c>
      <c r="BN35">
        <v>0</v>
      </c>
      <c r="BO35">
        <v>0</v>
      </c>
    </row>
    <row r="36" spans="1:67">
      <c r="A36">
        <v>2022</v>
      </c>
      <c r="B36" t="s">
        <v>308</v>
      </c>
      <c r="C36">
        <v>13</v>
      </c>
      <c r="D36" t="s">
        <v>140</v>
      </c>
      <c r="E36" t="s">
        <v>1080</v>
      </c>
      <c r="F36">
        <v>796</v>
      </c>
      <c r="G36">
        <v>441</v>
      </c>
      <c r="H36">
        <v>355</v>
      </c>
      <c r="I36">
        <v>2</v>
      </c>
      <c r="J36">
        <v>0</v>
      </c>
      <c r="K36">
        <v>786</v>
      </c>
      <c r="L36">
        <v>1</v>
      </c>
      <c r="M36">
        <v>0</v>
      </c>
      <c r="N36">
        <v>0</v>
      </c>
      <c r="O36">
        <v>7</v>
      </c>
      <c r="P36">
        <v>82</v>
      </c>
      <c r="Q36">
        <v>80</v>
      </c>
      <c r="R36">
        <v>80</v>
      </c>
      <c r="S36">
        <v>84</v>
      </c>
      <c r="T36">
        <v>84</v>
      </c>
      <c r="U36">
        <v>81</v>
      </c>
      <c r="V36">
        <v>78</v>
      </c>
      <c r="W36">
        <v>77</v>
      </c>
      <c r="X36">
        <v>75</v>
      </c>
      <c r="Y36">
        <v>75</v>
      </c>
      <c r="Z36">
        <v>0</v>
      </c>
      <c r="AA36">
        <v>0</v>
      </c>
      <c r="AB36">
        <v>0</v>
      </c>
      <c r="AC36">
        <v>0</v>
      </c>
      <c r="AD36">
        <v>0</v>
      </c>
      <c r="AE36">
        <v>208</v>
      </c>
      <c r="AF36">
        <v>613</v>
      </c>
      <c r="AG36">
        <v>669</v>
      </c>
      <c r="AH36">
        <v>61</v>
      </c>
      <c r="AI36">
        <v>719</v>
      </c>
      <c r="AJ36">
        <v>55.4</v>
      </c>
      <c r="AK36">
        <v>44.6</v>
      </c>
      <c r="AL36">
        <v>0.3</v>
      </c>
      <c r="AM36">
        <v>0</v>
      </c>
      <c r="AN36">
        <v>98.7</v>
      </c>
      <c r="AO36">
        <v>0.1</v>
      </c>
      <c r="AP36">
        <v>0</v>
      </c>
      <c r="AQ36">
        <v>0</v>
      </c>
      <c r="AR36">
        <v>0.9</v>
      </c>
      <c r="AS36">
        <v>10.3</v>
      </c>
      <c r="AT36">
        <v>10.1</v>
      </c>
      <c r="AU36">
        <v>10.1</v>
      </c>
      <c r="AV36">
        <v>10.6</v>
      </c>
      <c r="AW36">
        <v>10.6</v>
      </c>
      <c r="AX36">
        <v>10.199999999999999</v>
      </c>
      <c r="AY36">
        <v>9.8000000000000007</v>
      </c>
      <c r="AZ36">
        <v>9.6999999999999993</v>
      </c>
      <c r="BA36">
        <v>9.4</v>
      </c>
      <c r="BB36">
        <v>9.4</v>
      </c>
      <c r="BC36">
        <v>0</v>
      </c>
      <c r="BD36">
        <v>0</v>
      </c>
      <c r="BE36">
        <v>0</v>
      </c>
      <c r="BF36">
        <v>0</v>
      </c>
      <c r="BG36">
        <v>0</v>
      </c>
      <c r="BH36">
        <v>26.1</v>
      </c>
      <c r="BI36">
        <v>77</v>
      </c>
      <c r="BJ36">
        <v>84</v>
      </c>
      <c r="BK36">
        <v>7.7</v>
      </c>
      <c r="BL36">
        <v>90.3</v>
      </c>
      <c r="BM36">
        <v>0</v>
      </c>
      <c r="BN36">
        <v>0</v>
      </c>
      <c r="BO36">
        <v>0</v>
      </c>
    </row>
    <row r="37" spans="1:67">
      <c r="A37">
        <v>2022</v>
      </c>
      <c r="B37" t="s">
        <v>302</v>
      </c>
      <c r="C37">
        <v>13</v>
      </c>
      <c r="D37" t="s">
        <v>142</v>
      </c>
      <c r="E37" t="s">
        <v>1081</v>
      </c>
      <c r="F37">
        <v>306</v>
      </c>
      <c r="G37">
        <v>150</v>
      </c>
      <c r="H37">
        <v>156</v>
      </c>
      <c r="I37">
        <v>16</v>
      </c>
      <c r="J37">
        <v>0</v>
      </c>
      <c r="K37">
        <v>96</v>
      </c>
      <c r="L37">
        <v>14</v>
      </c>
      <c r="M37">
        <v>0</v>
      </c>
      <c r="N37">
        <v>0</v>
      </c>
      <c r="O37">
        <v>180</v>
      </c>
      <c r="P37">
        <v>0</v>
      </c>
      <c r="Q37">
        <v>36</v>
      </c>
      <c r="R37">
        <v>34</v>
      </c>
      <c r="S37">
        <v>33</v>
      </c>
      <c r="T37">
        <v>33</v>
      </c>
      <c r="U37">
        <v>34</v>
      </c>
      <c r="V37">
        <v>39</v>
      </c>
      <c r="W37">
        <v>34</v>
      </c>
      <c r="X37">
        <v>30</v>
      </c>
      <c r="Y37">
        <v>33</v>
      </c>
      <c r="Z37">
        <v>0</v>
      </c>
      <c r="AA37">
        <v>0</v>
      </c>
      <c r="AB37">
        <v>0</v>
      </c>
      <c r="AC37">
        <v>0</v>
      </c>
      <c r="AD37">
        <v>0</v>
      </c>
      <c r="AE37">
        <v>15</v>
      </c>
      <c r="AF37">
        <v>40</v>
      </c>
      <c r="AG37">
        <v>114</v>
      </c>
      <c r="AH37">
        <v>60</v>
      </c>
      <c r="AI37">
        <v>168</v>
      </c>
      <c r="AJ37">
        <v>49</v>
      </c>
      <c r="AK37">
        <v>51</v>
      </c>
      <c r="AL37">
        <v>5.2</v>
      </c>
      <c r="AM37">
        <v>0</v>
      </c>
      <c r="AN37">
        <v>31.4</v>
      </c>
      <c r="AO37">
        <v>4.5999999999999996</v>
      </c>
      <c r="AP37">
        <v>0</v>
      </c>
      <c r="AQ37">
        <v>0</v>
      </c>
      <c r="AR37">
        <v>58.8</v>
      </c>
      <c r="AS37">
        <v>0</v>
      </c>
      <c r="AT37">
        <v>11.8</v>
      </c>
      <c r="AU37">
        <v>11.1</v>
      </c>
      <c r="AV37">
        <v>10.8</v>
      </c>
      <c r="AW37">
        <v>10.8</v>
      </c>
      <c r="AX37">
        <v>11.1</v>
      </c>
      <c r="AY37">
        <v>12.7</v>
      </c>
      <c r="AZ37">
        <v>11.1</v>
      </c>
      <c r="BA37">
        <v>9.8000000000000007</v>
      </c>
      <c r="BB37">
        <v>10.8</v>
      </c>
      <c r="BC37">
        <v>0</v>
      </c>
      <c r="BD37">
        <v>0</v>
      </c>
      <c r="BE37">
        <v>0</v>
      </c>
      <c r="BF37">
        <v>0</v>
      </c>
      <c r="BG37">
        <v>0</v>
      </c>
      <c r="BH37">
        <v>4.9000000000000004</v>
      </c>
      <c r="BI37">
        <v>13.1</v>
      </c>
      <c r="BJ37">
        <v>37.299999999999997</v>
      </c>
      <c r="BK37">
        <v>19.600000000000001</v>
      </c>
      <c r="BL37">
        <v>54.9</v>
      </c>
      <c r="BM37">
        <v>0</v>
      </c>
      <c r="BN37">
        <v>0</v>
      </c>
      <c r="BO37">
        <v>0</v>
      </c>
    </row>
    <row r="38" spans="1:67">
      <c r="A38">
        <v>2022</v>
      </c>
      <c r="B38" t="s">
        <v>310</v>
      </c>
      <c r="C38">
        <v>13</v>
      </c>
      <c r="D38" t="s">
        <v>144</v>
      </c>
      <c r="E38" t="s">
        <v>1082</v>
      </c>
      <c r="F38">
        <v>822</v>
      </c>
      <c r="G38">
        <v>415</v>
      </c>
      <c r="H38">
        <v>406</v>
      </c>
      <c r="I38">
        <v>210</v>
      </c>
      <c r="J38">
        <v>138</v>
      </c>
      <c r="K38">
        <v>402</v>
      </c>
      <c r="L38">
        <v>30</v>
      </c>
      <c r="M38">
        <v>0</v>
      </c>
      <c r="N38">
        <v>0</v>
      </c>
      <c r="O38">
        <v>42</v>
      </c>
      <c r="P38">
        <v>40</v>
      </c>
      <c r="Q38">
        <v>98</v>
      </c>
      <c r="R38">
        <v>96</v>
      </c>
      <c r="S38">
        <v>96</v>
      </c>
      <c r="T38">
        <v>93</v>
      </c>
      <c r="U38">
        <v>85</v>
      </c>
      <c r="V38">
        <v>85</v>
      </c>
      <c r="W38">
        <v>76</v>
      </c>
      <c r="X38">
        <v>80</v>
      </c>
      <c r="Y38">
        <v>73</v>
      </c>
      <c r="Z38">
        <v>0</v>
      </c>
      <c r="AA38">
        <v>0</v>
      </c>
      <c r="AB38">
        <v>0</v>
      </c>
      <c r="AC38">
        <v>0</v>
      </c>
      <c r="AD38">
        <v>0</v>
      </c>
      <c r="AE38">
        <v>463</v>
      </c>
      <c r="AF38">
        <v>612</v>
      </c>
      <c r="AG38">
        <v>600</v>
      </c>
      <c r="AH38">
        <v>120</v>
      </c>
      <c r="AI38">
        <v>719</v>
      </c>
      <c r="AJ38">
        <v>50.5</v>
      </c>
      <c r="AK38">
        <v>49.4</v>
      </c>
      <c r="AL38">
        <v>25.5</v>
      </c>
      <c r="AM38">
        <v>16.8</v>
      </c>
      <c r="AN38">
        <v>48.9</v>
      </c>
      <c r="AO38">
        <v>3.6</v>
      </c>
      <c r="AP38">
        <v>0</v>
      </c>
      <c r="AQ38">
        <v>0</v>
      </c>
      <c r="AR38">
        <v>5.0999999999999996</v>
      </c>
      <c r="AS38">
        <v>4.9000000000000004</v>
      </c>
      <c r="AT38">
        <v>11.9</v>
      </c>
      <c r="AU38">
        <v>11.7</v>
      </c>
      <c r="AV38">
        <v>11.7</v>
      </c>
      <c r="AW38">
        <v>11.3</v>
      </c>
      <c r="AX38">
        <v>10.3</v>
      </c>
      <c r="AY38">
        <v>10.3</v>
      </c>
      <c r="AZ38">
        <v>9.1999999999999993</v>
      </c>
      <c r="BA38">
        <v>9.6999999999999993</v>
      </c>
      <c r="BB38">
        <v>8.9</v>
      </c>
      <c r="BC38">
        <v>0</v>
      </c>
      <c r="BD38">
        <v>0</v>
      </c>
      <c r="BE38">
        <v>0</v>
      </c>
      <c r="BF38">
        <v>0</v>
      </c>
      <c r="BG38">
        <v>0</v>
      </c>
      <c r="BH38">
        <v>56.3</v>
      </c>
      <c r="BI38">
        <v>74.5</v>
      </c>
      <c r="BJ38">
        <v>73</v>
      </c>
      <c r="BK38">
        <v>14.6</v>
      </c>
      <c r="BL38">
        <v>87.5</v>
      </c>
      <c r="BM38">
        <v>0</v>
      </c>
      <c r="BN38">
        <v>1</v>
      </c>
      <c r="BO38">
        <v>0.1</v>
      </c>
    </row>
    <row r="39" spans="1:67">
      <c r="A39">
        <v>2022</v>
      </c>
      <c r="B39" t="s">
        <v>311</v>
      </c>
      <c r="C39">
        <v>13</v>
      </c>
      <c r="D39" t="s">
        <v>146</v>
      </c>
      <c r="E39" t="s">
        <v>1083</v>
      </c>
      <c r="F39">
        <v>74</v>
      </c>
      <c r="G39">
        <v>48</v>
      </c>
      <c r="H39">
        <v>24</v>
      </c>
      <c r="I39">
        <v>1</v>
      </c>
      <c r="J39">
        <v>7</v>
      </c>
      <c r="K39">
        <v>32</v>
      </c>
      <c r="L39">
        <v>4</v>
      </c>
      <c r="M39">
        <v>0</v>
      </c>
      <c r="N39">
        <v>0</v>
      </c>
      <c r="O39">
        <v>30</v>
      </c>
      <c r="P39">
        <v>0</v>
      </c>
      <c r="Q39">
        <v>0</v>
      </c>
      <c r="R39">
        <v>0</v>
      </c>
      <c r="S39">
        <v>0</v>
      </c>
      <c r="T39">
        <v>0</v>
      </c>
      <c r="U39">
        <v>0</v>
      </c>
      <c r="V39">
        <v>0</v>
      </c>
      <c r="W39">
        <v>0</v>
      </c>
      <c r="X39">
        <v>0</v>
      </c>
      <c r="Y39">
        <v>0</v>
      </c>
      <c r="Z39">
        <v>27</v>
      </c>
      <c r="AA39">
        <v>13</v>
      </c>
      <c r="AB39">
        <v>11</v>
      </c>
      <c r="AC39">
        <v>23</v>
      </c>
      <c r="AD39">
        <v>0</v>
      </c>
      <c r="AE39">
        <v>2</v>
      </c>
      <c r="AF39">
        <v>4</v>
      </c>
      <c r="AG39">
        <v>59</v>
      </c>
      <c r="AH39">
        <v>22</v>
      </c>
      <c r="AI39">
        <v>67</v>
      </c>
      <c r="AJ39">
        <v>64.900000000000006</v>
      </c>
      <c r="AK39">
        <v>32.4</v>
      </c>
      <c r="AL39">
        <v>1.4</v>
      </c>
      <c r="AM39">
        <v>9.5</v>
      </c>
      <c r="AN39">
        <v>43.2</v>
      </c>
      <c r="AO39">
        <v>5.4</v>
      </c>
      <c r="AP39">
        <v>0</v>
      </c>
      <c r="AQ39">
        <v>0</v>
      </c>
      <c r="AR39">
        <v>40.5</v>
      </c>
      <c r="AS39">
        <v>0</v>
      </c>
      <c r="AT39">
        <v>0</v>
      </c>
      <c r="AU39">
        <v>0</v>
      </c>
      <c r="AV39">
        <v>0</v>
      </c>
      <c r="AW39">
        <v>0</v>
      </c>
      <c r="AX39">
        <v>0</v>
      </c>
      <c r="AY39">
        <v>0</v>
      </c>
      <c r="AZ39">
        <v>0</v>
      </c>
      <c r="BA39">
        <v>0</v>
      </c>
      <c r="BB39">
        <v>0</v>
      </c>
      <c r="BC39">
        <v>36.5</v>
      </c>
      <c r="BD39">
        <v>17.600000000000001</v>
      </c>
      <c r="BE39">
        <v>14.9</v>
      </c>
      <c r="BF39">
        <v>31.1</v>
      </c>
      <c r="BG39">
        <v>0</v>
      </c>
      <c r="BH39">
        <v>2.7</v>
      </c>
      <c r="BI39">
        <v>5.4</v>
      </c>
      <c r="BJ39">
        <v>79.7</v>
      </c>
      <c r="BK39">
        <v>29.7</v>
      </c>
      <c r="BL39">
        <v>90.5</v>
      </c>
      <c r="BM39">
        <v>0</v>
      </c>
      <c r="BN39">
        <v>2</v>
      </c>
      <c r="BO39">
        <v>2.7</v>
      </c>
    </row>
    <row r="40" spans="1:67">
      <c r="A40">
        <v>2022</v>
      </c>
      <c r="B40" t="s">
        <v>306</v>
      </c>
      <c r="C40">
        <v>13</v>
      </c>
      <c r="D40" t="s">
        <v>148</v>
      </c>
      <c r="E40" t="s">
        <v>1084</v>
      </c>
      <c r="F40">
        <v>600</v>
      </c>
      <c r="G40">
        <v>289</v>
      </c>
      <c r="H40">
        <v>311</v>
      </c>
      <c r="I40">
        <v>383</v>
      </c>
      <c r="J40">
        <v>0</v>
      </c>
      <c r="K40">
        <v>201</v>
      </c>
      <c r="L40">
        <v>10</v>
      </c>
      <c r="M40">
        <v>3</v>
      </c>
      <c r="N40">
        <v>1</v>
      </c>
      <c r="O40">
        <v>2</v>
      </c>
      <c r="P40">
        <v>0</v>
      </c>
      <c r="Q40">
        <v>63</v>
      </c>
      <c r="R40">
        <v>71</v>
      </c>
      <c r="S40">
        <v>70</v>
      </c>
      <c r="T40">
        <v>71</v>
      </c>
      <c r="U40">
        <v>72</v>
      </c>
      <c r="V40">
        <v>65</v>
      </c>
      <c r="W40">
        <v>66</v>
      </c>
      <c r="X40">
        <v>61</v>
      </c>
      <c r="Y40">
        <v>61</v>
      </c>
      <c r="Z40">
        <v>0</v>
      </c>
      <c r="AA40">
        <v>0</v>
      </c>
      <c r="AB40">
        <v>0</v>
      </c>
      <c r="AC40">
        <v>0</v>
      </c>
      <c r="AD40">
        <v>0</v>
      </c>
      <c r="AE40">
        <v>110</v>
      </c>
      <c r="AF40">
        <v>297</v>
      </c>
      <c r="AG40">
        <v>482</v>
      </c>
      <c r="AH40">
        <v>117</v>
      </c>
      <c r="AI40">
        <v>527</v>
      </c>
      <c r="AJ40">
        <v>48.2</v>
      </c>
      <c r="AK40">
        <v>51.8</v>
      </c>
      <c r="AL40">
        <v>63.8</v>
      </c>
      <c r="AM40">
        <v>0</v>
      </c>
      <c r="AN40">
        <v>33.5</v>
      </c>
      <c r="AO40">
        <v>1.7</v>
      </c>
      <c r="AP40">
        <v>0.5</v>
      </c>
      <c r="AQ40">
        <v>0.2</v>
      </c>
      <c r="AR40">
        <v>0.3</v>
      </c>
      <c r="AS40">
        <v>0</v>
      </c>
      <c r="AT40">
        <v>10.5</v>
      </c>
      <c r="AU40">
        <v>11.8</v>
      </c>
      <c r="AV40">
        <v>11.7</v>
      </c>
      <c r="AW40">
        <v>11.8</v>
      </c>
      <c r="AX40">
        <v>12</v>
      </c>
      <c r="AY40">
        <v>10.8</v>
      </c>
      <c r="AZ40">
        <v>11</v>
      </c>
      <c r="BA40">
        <v>10.199999999999999</v>
      </c>
      <c r="BB40">
        <v>10.199999999999999</v>
      </c>
      <c r="BC40">
        <v>0</v>
      </c>
      <c r="BD40">
        <v>0</v>
      </c>
      <c r="BE40">
        <v>0</v>
      </c>
      <c r="BF40">
        <v>0</v>
      </c>
      <c r="BG40">
        <v>0</v>
      </c>
      <c r="BH40">
        <v>18.3</v>
      </c>
      <c r="BI40">
        <v>49.5</v>
      </c>
      <c r="BJ40">
        <v>80.3</v>
      </c>
      <c r="BK40">
        <v>19.5</v>
      </c>
      <c r="BL40">
        <v>87.8</v>
      </c>
      <c r="BM40">
        <v>0</v>
      </c>
      <c r="BN40">
        <v>0</v>
      </c>
      <c r="BO40">
        <v>0</v>
      </c>
    </row>
    <row r="41" spans="1:67">
      <c r="A41">
        <v>2022</v>
      </c>
      <c r="B41" t="s">
        <v>313</v>
      </c>
      <c r="C41">
        <v>13</v>
      </c>
      <c r="D41" t="s">
        <v>150</v>
      </c>
      <c r="E41" t="s">
        <v>1085</v>
      </c>
      <c r="F41">
        <v>225</v>
      </c>
      <c r="G41">
        <v>110</v>
      </c>
      <c r="H41">
        <v>115</v>
      </c>
      <c r="I41">
        <v>9</v>
      </c>
      <c r="J41">
        <v>6</v>
      </c>
      <c r="K41">
        <v>26</v>
      </c>
      <c r="L41">
        <v>10</v>
      </c>
      <c r="M41">
        <v>0</v>
      </c>
      <c r="N41">
        <v>0</v>
      </c>
      <c r="O41">
        <v>174</v>
      </c>
      <c r="P41">
        <v>0</v>
      </c>
      <c r="Q41">
        <v>0</v>
      </c>
      <c r="R41">
        <v>0</v>
      </c>
      <c r="S41">
        <v>0</v>
      </c>
      <c r="T41">
        <v>0</v>
      </c>
      <c r="U41">
        <v>47</v>
      </c>
      <c r="V41">
        <v>51</v>
      </c>
      <c r="W41">
        <v>44</v>
      </c>
      <c r="X41">
        <v>49</v>
      </c>
      <c r="Y41">
        <v>34</v>
      </c>
      <c r="Z41">
        <v>0</v>
      </c>
      <c r="AA41">
        <v>0</v>
      </c>
      <c r="AB41">
        <v>0</v>
      </c>
      <c r="AC41">
        <v>0</v>
      </c>
      <c r="AD41">
        <v>0</v>
      </c>
      <c r="AE41">
        <v>14</v>
      </c>
      <c r="AF41">
        <v>18</v>
      </c>
      <c r="AG41">
        <v>49</v>
      </c>
      <c r="AH41">
        <v>63</v>
      </c>
      <c r="AI41">
        <v>113</v>
      </c>
      <c r="AJ41">
        <v>48.9</v>
      </c>
      <c r="AK41">
        <v>51.1</v>
      </c>
      <c r="AL41">
        <v>4</v>
      </c>
      <c r="AM41">
        <v>2.7</v>
      </c>
      <c r="AN41">
        <v>11.6</v>
      </c>
      <c r="AO41">
        <v>4.4000000000000004</v>
      </c>
      <c r="AP41">
        <v>0</v>
      </c>
      <c r="AQ41">
        <v>0</v>
      </c>
      <c r="AR41">
        <v>77.3</v>
      </c>
      <c r="AS41">
        <v>0</v>
      </c>
      <c r="AT41">
        <v>0</v>
      </c>
      <c r="AU41">
        <v>0</v>
      </c>
      <c r="AV41">
        <v>0</v>
      </c>
      <c r="AW41">
        <v>0</v>
      </c>
      <c r="AX41">
        <v>20.9</v>
      </c>
      <c r="AY41">
        <v>22.7</v>
      </c>
      <c r="AZ41">
        <v>19.600000000000001</v>
      </c>
      <c r="BA41">
        <v>21.8</v>
      </c>
      <c r="BB41">
        <v>15.1</v>
      </c>
      <c r="BC41">
        <v>0</v>
      </c>
      <c r="BD41">
        <v>0</v>
      </c>
      <c r="BE41">
        <v>0</v>
      </c>
      <c r="BF41">
        <v>0</v>
      </c>
      <c r="BG41">
        <v>0</v>
      </c>
      <c r="BH41">
        <v>6.2</v>
      </c>
      <c r="BI41">
        <v>8</v>
      </c>
      <c r="BJ41">
        <v>21.8</v>
      </c>
      <c r="BK41">
        <v>28</v>
      </c>
      <c r="BL41">
        <v>50.2</v>
      </c>
      <c r="BM41">
        <v>0</v>
      </c>
      <c r="BN41">
        <v>0</v>
      </c>
      <c r="BO41">
        <v>0</v>
      </c>
    </row>
    <row r="42" spans="1:67">
      <c r="A42">
        <v>2022</v>
      </c>
      <c r="B42" t="s">
        <v>314</v>
      </c>
      <c r="C42">
        <v>13</v>
      </c>
      <c r="D42" t="s">
        <v>152</v>
      </c>
      <c r="E42" t="s">
        <v>1086</v>
      </c>
      <c r="F42">
        <v>165</v>
      </c>
      <c r="G42">
        <v>98</v>
      </c>
      <c r="H42">
        <v>67</v>
      </c>
      <c r="I42">
        <v>1</v>
      </c>
      <c r="J42">
        <v>1</v>
      </c>
      <c r="K42">
        <v>19</v>
      </c>
      <c r="L42">
        <v>17</v>
      </c>
      <c r="M42">
        <v>1</v>
      </c>
      <c r="N42">
        <v>0</v>
      </c>
      <c r="O42">
        <v>126</v>
      </c>
      <c r="P42">
        <v>0</v>
      </c>
      <c r="Q42">
        <v>10</v>
      </c>
      <c r="R42">
        <v>11</v>
      </c>
      <c r="S42">
        <v>12</v>
      </c>
      <c r="T42">
        <v>14</v>
      </c>
      <c r="U42">
        <v>15</v>
      </c>
      <c r="V42">
        <v>11</v>
      </c>
      <c r="W42">
        <v>20</v>
      </c>
      <c r="X42">
        <v>17</v>
      </c>
      <c r="Y42">
        <v>22</v>
      </c>
      <c r="Z42">
        <v>5</v>
      </c>
      <c r="AA42">
        <v>5</v>
      </c>
      <c r="AB42">
        <v>8</v>
      </c>
      <c r="AC42">
        <v>15</v>
      </c>
      <c r="AD42">
        <v>0</v>
      </c>
      <c r="AE42">
        <v>6</v>
      </c>
      <c r="AF42">
        <v>6</v>
      </c>
      <c r="AG42">
        <v>89</v>
      </c>
      <c r="AH42">
        <v>44</v>
      </c>
      <c r="AI42">
        <v>107</v>
      </c>
      <c r="AJ42">
        <v>59.4</v>
      </c>
      <c r="AK42">
        <v>40.6</v>
      </c>
      <c r="AL42">
        <v>0.6</v>
      </c>
      <c r="AM42">
        <v>0.6</v>
      </c>
      <c r="AN42">
        <v>11.5</v>
      </c>
      <c r="AO42">
        <v>10.3</v>
      </c>
      <c r="AP42">
        <v>0.6</v>
      </c>
      <c r="AQ42">
        <v>0</v>
      </c>
      <c r="AR42">
        <v>76.400000000000006</v>
      </c>
      <c r="AS42">
        <v>0</v>
      </c>
      <c r="AT42">
        <v>6.1</v>
      </c>
      <c r="AU42">
        <v>6.7</v>
      </c>
      <c r="AV42">
        <v>7.3</v>
      </c>
      <c r="AW42">
        <v>8.5</v>
      </c>
      <c r="AX42">
        <v>9.1</v>
      </c>
      <c r="AY42">
        <v>6.7</v>
      </c>
      <c r="AZ42">
        <v>12.1</v>
      </c>
      <c r="BA42">
        <v>10.3</v>
      </c>
      <c r="BB42">
        <v>13.3</v>
      </c>
      <c r="BC42">
        <v>3</v>
      </c>
      <c r="BD42">
        <v>3</v>
      </c>
      <c r="BE42">
        <v>4.8</v>
      </c>
      <c r="BF42">
        <v>9.1</v>
      </c>
      <c r="BG42">
        <v>0</v>
      </c>
      <c r="BH42">
        <v>3.6</v>
      </c>
      <c r="BI42">
        <v>3.6</v>
      </c>
      <c r="BJ42">
        <v>53.9</v>
      </c>
      <c r="BK42">
        <v>26.7</v>
      </c>
      <c r="BL42">
        <v>64.8</v>
      </c>
      <c r="BM42">
        <v>0</v>
      </c>
      <c r="BN42">
        <v>0</v>
      </c>
      <c r="BO42">
        <v>0</v>
      </c>
    </row>
    <row r="43" spans="1:67">
      <c r="A43">
        <v>2022</v>
      </c>
      <c r="B43" t="s">
        <v>316</v>
      </c>
      <c r="C43">
        <v>13</v>
      </c>
      <c r="D43" t="s">
        <v>154</v>
      </c>
      <c r="E43" t="s">
        <v>1087</v>
      </c>
      <c r="F43">
        <v>1225</v>
      </c>
      <c r="G43">
        <v>626</v>
      </c>
      <c r="H43">
        <v>599</v>
      </c>
      <c r="I43">
        <v>582</v>
      </c>
      <c r="J43">
        <v>8</v>
      </c>
      <c r="K43">
        <v>583</v>
      </c>
      <c r="L43">
        <v>29</v>
      </c>
      <c r="M43">
        <v>3</v>
      </c>
      <c r="N43">
        <v>3</v>
      </c>
      <c r="O43">
        <v>17</v>
      </c>
      <c r="P43">
        <v>54</v>
      </c>
      <c r="Q43">
        <v>91</v>
      </c>
      <c r="R43">
        <v>94</v>
      </c>
      <c r="S43">
        <v>97</v>
      </c>
      <c r="T43">
        <v>100</v>
      </c>
      <c r="U43">
        <v>102</v>
      </c>
      <c r="V43">
        <v>96</v>
      </c>
      <c r="W43">
        <v>94</v>
      </c>
      <c r="X43">
        <v>95</v>
      </c>
      <c r="Y43">
        <v>94</v>
      </c>
      <c r="Z43">
        <v>82</v>
      </c>
      <c r="AA43">
        <v>81</v>
      </c>
      <c r="AB43">
        <v>74</v>
      </c>
      <c r="AC43">
        <v>71</v>
      </c>
      <c r="AD43">
        <v>0</v>
      </c>
      <c r="AE43">
        <v>213</v>
      </c>
      <c r="AF43">
        <v>673</v>
      </c>
      <c r="AG43">
        <v>964</v>
      </c>
      <c r="AH43">
        <v>267</v>
      </c>
      <c r="AI43">
        <v>1071</v>
      </c>
      <c r="AJ43">
        <v>51.1</v>
      </c>
      <c r="AK43">
        <v>48.9</v>
      </c>
      <c r="AL43">
        <v>47.5</v>
      </c>
      <c r="AM43">
        <v>0.7</v>
      </c>
      <c r="AN43">
        <v>47.6</v>
      </c>
      <c r="AO43">
        <v>2.4</v>
      </c>
      <c r="AP43">
        <v>0.2</v>
      </c>
      <c r="AQ43">
        <v>0.2</v>
      </c>
      <c r="AR43">
        <v>1.4</v>
      </c>
      <c r="AS43">
        <v>4.4000000000000004</v>
      </c>
      <c r="AT43">
        <v>7.4</v>
      </c>
      <c r="AU43">
        <v>7.7</v>
      </c>
      <c r="AV43">
        <v>7.9</v>
      </c>
      <c r="AW43">
        <v>8.1999999999999993</v>
      </c>
      <c r="AX43">
        <v>8.3000000000000007</v>
      </c>
      <c r="AY43">
        <v>7.8</v>
      </c>
      <c r="AZ43">
        <v>7.7</v>
      </c>
      <c r="BA43">
        <v>7.8</v>
      </c>
      <c r="BB43">
        <v>7.7</v>
      </c>
      <c r="BC43">
        <v>6.7</v>
      </c>
      <c r="BD43">
        <v>6.6</v>
      </c>
      <c r="BE43">
        <v>6</v>
      </c>
      <c r="BF43">
        <v>5.8</v>
      </c>
      <c r="BG43">
        <v>0</v>
      </c>
      <c r="BH43">
        <v>17.399999999999999</v>
      </c>
      <c r="BI43">
        <v>54.9</v>
      </c>
      <c r="BJ43">
        <v>78.7</v>
      </c>
      <c r="BK43">
        <v>21.8</v>
      </c>
      <c r="BL43">
        <v>87.4</v>
      </c>
      <c r="BM43">
        <v>0</v>
      </c>
      <c r="BN43">
        <v>0</v>
      </c>
      <c r="BO43">
        <v>0</v>
      </c>
    </row>
    <row r="44" spans="1:67">
      <c r="A44">
        <v>2022</v>
      </c>
      <c r="B44" t="s">
        <v>317</v>
      </c>
      <c r="C44">
        <v>13</v>
      </c>
      <c r="D44" t="s">
        <v>156</v>
      </c>
      <c r="E44" t="s">
        <v>1088</v>
      </c>
      <c r="F44">
        <v>1586</v>
      </c>
      <c r="G44">
        <v>826</v>
      </c>
      <c r="H44">
        <v>760</v>
      </c>
      <c r="I44">
        <v>298</v>
      </c>
      <c r="J44">
        <v>406</v>
      </c>
      <c r="K44">
        <v>176</v>
      </c>
      <c r="L44">
        <v>83</v>
      </c>
      <c r="M44">
        <v>4</v>
      </c>
      <c r="N44">
        <v>2</v>
      </c>
      <c r="O44">
        <v>617</v>
      </c>
      <c r="P44">
        <v>0</v>
      </c>
      <c r="Q44">
        <v>169</v>
      </c>
      <c r="R44">
        <v>159</v>
      </c>
      <c r="S44">
        <v>156</v>
      </c>
      <c r="T44">
        <v>141</v>
      </c>
      <c r="U44">
        <v>141</v>
      </c>
      <c r="V44">
        <v>117</v>
      </c>
      <c r="W44">
        <v>117</v>
      </c>
      <c r="X44">
        <v>117</v>
      </c>
      <c r="Y44">
        <v>132</v>
      </c>
      <c r="Z44">
        <v>93</v>
      </c>
      <c r="AA44">
        <v>109</v>
      </c>
      <c r="AB44">
        <v>74</v>
      </c>
      <c r="AC44">
        <v>61</v>
      </c>
      <c r="AD44">
        <v>0</v>
      </c>
      <c r="AE44">
        <v>34</v>
      </c>
      <c r="AF44">
        <v>759</v>
      </c>
      <c r="AG44">
        <v>511</v>
      </c>
      <c r="AH44">
        <v>169</v>
      </c>
      <c r="AI44">
        <v>658</v>
      </c>
      <c r="AJ44">
        <v>52.1</v>
      </c>
      <c r="AK44">
        <v>47.9</v>
      </c>
      <c r="AL44">
        <v>18.8</v>
      </c>
      <c r="AM44">
        <v>25.6</v>
      </c>
      <c r="AN44">
        <v>11.1</v>
      </c>
      <c r="AO44">
        <v>5.2</v>
      </c>
      <c r="AP44">
        <v>0.3</v>
      </c>
      <c r="AQ44">
        <v>0.1</v>
      </c>
      <c r="AR44">
        <v>38.9</v>
      </c>
      <c r="AS44">
        <v>0</v>
      </c>
      <c r="AT44">
        <v>10.7</v>
      </c>
      <c r="AU44">
        <v>10</v>
      </c>
      <c r="AV44">
        <v>9.8000000000000007</v>
      </c>
      <c r="AW44">
        <v>8.9</v>
      </c>
      <c r="AX44">
        <v>8.9</v>
      </c>
      <c r="AY44">
        <v>7.4</v>
      </c>
      <c r="AZ44">
        <v>7.4</v>
      </c>
      <c r="BA44">
        <v>7.4</v>
      </c>
      <c r="BB44">
        <v>8.3000000000000007</v>
      </c>
      <c r="BC44">
        <v>5.9</v>
      </c>
      <c r="BD44">
        <v>6.9</v>
      </c>
      <c r="BE44">
        <v>4.7</v>
      </c>
      <c r="BF44">
        <v>3.8</v>
      </c>
      <c r="BG44">
        <v>0</v>
      </c>
      <c r="BH44">
        <v>2.1</v>
      </c>
      <c r="BI44">
        <v>47.9</v>
      </c>
      <c r="BJ44">
        <v>32.200000000000003</v>
      </c>
      <c r="BK44">
        <v>10.7</v>
      </c>
      <c r="BL44">
        <v>41.5</v>
      </c>
      <c r="BM44">
        <v>0</v>
      </c>
      <c r="BN44">
        <v>0</v>
      </c>
      <c r="BO44">
        <v>0</v>
      </c>
    </row>
    <row r="45" spans="1:67">
      <c r="A45">
        <v>2022</v>
      </c>
      <c r="B45" t="s">
        <v>336</v>
      </c>
      <c r="C45">
        <v>13</v>
      </c>
      <c r="D45" t="s">
        <v>158</v>
      </c>
      <c r="E45" t="s">
        <v>1089</v>
      </c>
      <c r="F45">
        <v>350</v>
      </c>
      <c r="G45">
        <v>166</v>
      </c>
      <c r="H45">
        <v>181</v>
      </c>
      <c r="I45">
        <v>32</v>
      </c>
      <c r="J45">
        <v>7</v>
      </c>
      <c r="K45">
        <v>84</v>
      </c>
      <c r="L45">
        <v>11</v>
      </c>
      <c r="M45">
        <v>2</v>
      </c>
      <c r="N45">
        <v>0</v>
      </c>
      <c r="O45">
        <v>214</v>
      </c>
      <c r="P45">
        <v>0</v>
      </c>
      <c r="Q45">
        <v>0</v>
      </c>
      <c r="R45">
        <v>0</v>
      </c>
      <c r="S45">
        <v>0</v>
      </c>
      <c r="T45">
        <v>0</v>
      </c>
      <c r="U45">
        <v>0</v>
      </c>
      <c r="V45">
        <v>0</v>
      </c>
      <c r="W45">
        <v>0</v>
      </c>
      <c r="X45">
        <v>67</v>
      </c>
      <c r="Y45">
        <v>73</v>
      </c>
      <c r="Z45">
        <v>60</v>
      </c>
      <c r="AA45">
        <v>59</v>
      </c>
      <c r="AB45">
        <v>50</v>
      </c>
      <c r="AC45">
        <v>41</v>
      </c>
      <c r="AD45">
        <v>0</v>
      </c>
      <c r="AE45">
        <v>8</v>
      </c>
      <c r="AF45">
        <v>11</v>
      </c>
      <c r="AG45">
        <v>186</v>
      </c>
      <c r="AH45">
        <v>99</v>
      </c>
      <c r="AI45">
        <v>221</v>
      </c>
      <c r="AJ45">
        <v>47.4</v>
      </c>
      <c r="AK45">
        <v>51.7</v>
      </c>
      <c r="AL45">
        <v>9.1</v>
      </c>
      <c r="AM45">
        <v>2</v>
      </c>
      <c r="AN45">
        <v>24</v>
      </c>
      <c r="AO45">
        <v>3.1</v>
      </c>
      <c r="AP45">
        <v>0.6</v>
      </c>
      <c r="AQ45">
        <v>0</v>
      </c>
      <c r="AR45">
        <v>61.1</v>
      </c>
      <c r="AS45">
        <v>0</v>
      </c>
      <c r="AT45">
        <v>0</v>
      </c>
      <c r="AU45">
        <v>0</v>
      </c>
      <c r="AV45">
        <v>0</v>
      </c>
      <c r="AW45">
        <v>0</v>
      </c>
      <c r="AX45">
        <v>0</v>
      </c>
      <c r="AY45">
        <v>0</v>
      </c>
      <c r="AZ45">
        <v>0</v>
      </c>
      <c r="BA45">
        <v>19.100000000000001</v>
      </c>
      <c r="BB45">
        <v>20.9</v>
      </c>
      <c r="BC45">
        <v>17.100000000000001</v>
      </c>
      <c r="BD45">
        <v>16.899999999999999</v>
      </c>
      <c r="BE45">
        <v>14.3</v>
      </c>
      <c r="BF45">
        <v>11.7</v>
      </c>
      <c r="BG45">
        <v>0</v>
      </c>
      <c r="BH45">
        <v>2.2999999999999998</v>
      </c>
      <c r="BI45">
        <v>3.1</v>
      </c>
      <c r="BJ45">
        <v>53.1</v>
      </c>
      <c r="BK45">
        <v>28.3</v>
      </c>
      <c r="BL45">
        <v>63.1</v>
      </c>
      <c r="BM45">
        <v>0</v>
      </c>
      <c r="BN45">
        <v>3</v>
      </c>
      <c r="BO45">
        <v>0.9</v>
      </c>
    </row>
    <row r="46" spans="1:67">
      <c r="A46">
        <v>2022</v>
      </c>
      <c r="B46" t="s">
        <v>297</v>
      </c>
      <c r="C46">
        <v>13</v>
      </c>
      <c r="D46" t="s">
        <v>160</v>
      </c>
      <c r="E46" t="s">
        <v>1090</v>
      </c>
      <c r="F46">
        <v>386</v>
      </c>
      <c r="G46">
        <v>222</v>
      </c>
      <c r="H46">
        <v>162</v>
      </c>
      <c r="I46">
        <v>8</v>
      </c>
      <c r="J46">
        <v>9</v>
      </c>
      <c r="K46">
        <v>16</v>
      </c>
      <c r="L46">
        <v>13</v>
      </c>
      <c r="M46">
        <v>0</v>
      </c>
      <c r="N46">
        <v>0</v>
      </c>
      <c r="O46">
        <v>340</v>
      </c>
      <c r="P46">
        <v>0</v>
      </c>
      <c r="Q46">
        <v>0</v>
      </c>
      <c r="R46">
        <v>0</v>
      </c>
      <c r="S46">
        <v>0</v>
      </c>
      <c r="T46">
        <v>0</v>
      </c>
      <c r="U46">
        <v>0</v>
      </c>
      <c r="V46">
        <v>0</v>
      </c>
      <c r="W46">
        <v>0</v>
      </c>
      <c r="X46">
        <v>67</v>
      </c>
      <c r="Y46">
        <v>71</v>
      </c>
      <c r="Z46">
        <v>68</v>
      </c>
      <c r="AA46">
        <v>58</v>
      </c>
      <c r="AB46">
        <v>69</v>
      </c>
      <c r="AC46">
        <v>53</v>
      </c>
      <c r="AD46">
        <v>0</v>
      </c>
      <c r="AE46">
        <v>0</v>
      </c>
      <c r="AF46">
        <v>10</v>
      </c>
      <c r="AG46">
        <v>49</v>
      </c>
      <c r="AH46">
        <v>57</v>
      </c>
      <c r="AI46">
        <v>98</v>
      </c>
      <c r="AJ46">
        <v>57.5</v>
      </c>
      <c r="AK46">
        <v>42</v>
      </c>
      <c r="AL46">
        <v>2.1</v>
      </c>
      <c r="AM46">
        <v>2.2999999999999998</v>
      </c>
      <c r="AN46">
        <v>4.0999999999999996</v>
      </c>
      <c r="AO46">
        <v>3.4</v>
      </c>
      <c r="AP46">
        <v>0</v>
      </c>
      <c r="AQ46">
        <v>0</v>
      </c>
      <c r="AR46">
        <v>88.1</v>
      </c>
      <c r="AS46">
        <v>0</v>
      </c>
      <c r="AT46">
        <v>0</v>
      </c>
      <c r="AU46">
        <v>0</v>
      </c>
      <c r="AV46">
        <v>0</v>
      </c>
      <c r="AW46">
        <v>0</v>
      </c>
      <c r="AX46">
        <v>0</v>
      </c>
      <c r="AY46">
        <v>0</v>
      </c>
      <c r="AZ46">
        <v>0</v>
      </c>
      <c r="BA46">
        <v>17.399999999999999</v>
      </c>
      <c r="BB46">
        <v>18.399999999999999</v>
      </c>
      <c r="BC46">
        <v>17.600000000000001</v>
      </c>
      <c r="BD46">
        <v>15</v>
      </c>
      <c r="BE46">
        <v>17.899999999999999</v>
      </c>
      <c r="BF46">
        <v>13.7</v>
      </c>
      <c r="BG46">
        <v>0</v>
      </c>
      <c r="BH46">
        <v>0</v>
      </c>
      <c r="BI46">
        <v>2.6</v>
      </c>
      <c r="BJ46">
        <v>12.7</v>
      </c>
      <c r="BK46">
        <v>14.8</v>
      </c>
      <c r="BL46">
        <v>25.4</v>
      </c>
      <c r="BM46">
        <v>0</v>
      </c>
      <c r="BN46">
        <v>2</v>
      </c>
      <c r="BO46">
        <v>0.5</v>
      </c>
    </row>
    <row r="47" spans="1:67">
      <c r="A47">
        <v>2022</v>
      </c>
      <c r="B47" t="s">
        <v>328</v>
      </c>
      <c r="C47">
        <v>13</v>
      </c>
      <c r="D47" t="s">
        <v>162</v>
      </c>
      <c r="E47" t="s">
        <v>1091</v>
      </c>
      <c r="F47">
        <v>400</v>
      </c>
      <c r="G47">
        <v>260</v>
      </c>
      <c r="H47">
        <v>136</v>
      </c>
      <c r="I47">
        <v>33</v>
      </c>
      <c r="J47">
        <v>4</v>
      </c>
      <c r="K47">
        <v>77</v>
      </c>
      <c r="L47">
        <v>27</v>
      </c>
      <c r="M47">
        <v>0</v>
      </c>
      <c r="N47">
        <v>0</v>
      </c>
      <c r="O47">
        <v>259</v>
      </c>
      <c r="P47">
        <v>0</v>
      </c>
      <c r="Q47">
        <v>0</v>
      </c>
      <c r="R47">
        <v>0</v>
      </c>
      <c r="S47">
        <v>0</v>
      </c>
      <c r="T47">
        <v>0</v>
      </c>
      <c r="U47">
        <v>0</v>
      </c>
      <c r="V47">
        <v>0</v>
      </c>
      <c r="W47">
        <v>0</v>
      </c>
      <c r="X47">
        <v>72</v>
      </c>
      <c r="Y47">
        <v>70</v>
      </c>
      <c r="Z47">
        <v>71</v>
      </c>
      <c r="AA47">
        <v>65</v>
      </c>
      <c r="AB47">
        <v>61</v>
      </c>
      <c r="AC47">
        <v>61</v>
      </c>
      <c r="AD47">
        <v>0</v>
      </c>
      <c r="AE47">
        <v>0</v>
      </c>
      <c r="AF47">
        <v>0</v>
      </c>
      <c r="AG47">
        <v>163</v>
      </c>
      <c r="AH47">
        <v>88</v>
      </c>
      <c r="AI47">
        <v>197</v>
      </c>
      <c r="AJ47">
        <v>65</v>
      </c>
      <c r="AK47">
        <v>34</v>
      </c>
      <c r="AL47">
        <v>8.3000000000000007</v>
      </c>
      <c r="AM47">
        <v>1</v>
      </c>
      <c r="AN47">
        <v>19.3</v>
      </c>
      <c r="AO47">
        <v>6.8</v>
      </c>
      <c r="AP47">
        <v>0</v>
      </c>
      <c r="AQ47">
        <v>0</v>
      </c>
      <c r="AR47">
        <v>64.8</v>
      </c>
      <c r="AS47">
        <v>0</v>
      </c>
      <c r="AT47">
        <v>0</v>
      </c>
      <c r="AU47">
        <v>0</v>
      </c>
      <c r="AV47">
        <v>0</v>
      </c>
      <c r="AW47">
        <v>0</v>
      </c>
      <c r="AX47">
        <v>0</v>
      </c>
      <c r="AY47">
        <v>0</v>
      </c>
      <c r="AZ47">
        <v>0</v>
      </c>
      <c r="BA47">
        <v>18</v>
      </c>
      <c r="BB47">
        <v>17.5</v>
      </c>
      <c r="BC47">
        <v>17.8</v>
      </c>
      <c r="BD47">
        <v>16.3</v>
      </c>
      <c r="BE47">
        <v>15.3</v>
      </c>
      <c r="BF47">
        <v>15.3</v>
      </c>
      <c r="BG47">
        <v>0</v>
      </c>
      <c r="BH47">
        <v>0</v>
      </c>
      <c r="BI47">
        <v>0</v>
      </c>
      <c r="BJ47">
        <v>40.799999999999997</v>
      </c>
      <c r="BK47">
        <v>22</v>
      </c>
      <c r="BL47">
        <v>49.3</v>
      </c>
      <c r="BM47">
        <v>0</v>
      </c>
      <c r="BN47">
        <v>4</v>
      </c>
      <c r="BO47">
        <v>1</v>
      </c>
    </row>
    <row r="48" spans="1:67">
      <c r="A48">
        <v>2022</v>
      </c>
      <c r="B48" t="s">
        <v>340</v>
      </c>
      <c r="C48">
        <v>13</v>
      </c>
      <c r="D48" t="s">
        <v>164</v>
      </c>
      <c r="E48" t="s">
        <v>1092</v>
      </c>
      <c r="F48">
        <v>317</v>
      </c>
      <c r="G48">
        <v>146</v>
      </c>
      <c r="H48">
        <v>171</v>
      </c>
      <c r="I48">
        <v>140</v>
      </c>
      <c r="J48">
        <v>15</v>
      </c>
      <c r="K48">
        <v>145</v>
      </c>
      <c r="L48">
        <v>4</v>
      </c>
      <c r="M48">
        <v>1</v>
      </c>
      <c r="N48">
        <v>1</v>
      </c>
      <c r="O48">
        <v>11</v>
      </c>
      <c r="P48">
        <v>0</v>
      </c>
      <c r="Q48">
        <v>0</v>
      </c>
      <c r="R48">
        <v>0</v>
      </c>
      <c r="S48">
        <v>0</v>
      </c>
      <c r="T48">
        <v>0</v>
      </c>
      <c r="U48">
        <v>0</v>
      </c>
      <c r="V48">
        <v>0</v>
      </c>
      <c r="W48">
        <v>99</v>
      </c>
      <c r="X48">
        <v>96</v>
      </c>
      <c r="Y48">
        <v>122</v>
      </c>
      <c r="Z48">
        <v>0</v>
      </c>
      <c r="AA48">
        <v>0</v>
      </c>
      <c r="AB48">
        <v>0</v>
      </c>
      <c r="AC48">
        <v>0</v>
      </c>
      <c r="AD48">
        <v>0</v>
      </c>
      <c r="AE48">
        <v>80</v>
      </c>
      <c r="AF48">
        <v>162</v>
      </c>
      <c r="AG48">
        <v>268</v>
      </c>
      <c r="AH48">
        <v>95</v>
      </c>
      <c r="AI48">
        <v>287</v>
      </c>
      <c r="AJ48">
        <v>46.1</v>
      </c>
      <c r="AK48">
        <v>53.9</v>
      </c>
      <c r="AL48">
        <v>44.2</v>
      </c>
      <c r="AM48">
        <v>4.7</v>
      </c>
      <c r="AN48">
        <v>45.7</v>
      </c>
      <c r="AO48">
        <v>1.3</v>
      </c>
      <c r="AP48">
        <v>0.3</v>
      </c>
      <c r="AQ48">
        <v>0.3</v>
      </c>
      <c r="AR48">
        <v>3.5</v>
      </c>
      <c r="AS48">
        <v>0</v>
      </c>
      <c r="AT48">
        <v>0</v>
      </c>
      <c r="AU48">
        <v>0</v>
      </c>
      <c r="AV48">
        <v>0</v>
      </c>
      <c r="AW48">
        <v>0</v>
      </c>
      <c r="AX48">
        <v>0</v>
      </c>
      <c r="AY48">
        <v>0</v>
      </c>
      <c r="AZ48">
        <v>31.2</v>
      </c>
      <c r="BA48">
        <v>30.3</v>
      </c>
      <c r="BB48">
        <v>38.5</v>
      </c>
      <c r="BC48">
        <v>0</v>
      </c>
      <c r="BD48">
        <v>0</v>
      </c>
      <c r="BE48">
        <v>0</v>
      </c>
      <c r="BF48">
        <v>0</v>
      </c>
      <c r="BG48">
        <v>0</v>
      </c>
      <c r="BH48">
        <v>25.2</v>
      </c>
      <c r="BI48">
        <v>51.1</v>
      </c>
      <c r="BJ48">
        <v>84.5</v>
      </c>
      <c r="BK48">
        <v>30</v>
      </c>
      <c r="BL48">
        <v>90.5</v>
      </c>
      <c r="BM48">
        <v>0</v>
      </c>
      <c r="BN48">
        <v>0</v>
      </c>
      <c r="BO48">
        <v>0</v>
      </c>
    </row>
    <row r="49" spans="1:67">
      <c r="A49">
        <v>2022</v>
      </c>
      <c r="B49" t="s">
        <v>277</v>
      </c>
      <c r="C49">
        <v>13</v>
      </c>
      <c r="D49" t="s">
        <v>166</v>
      </c>
      <c r="E49" t="s">
        <v>1093</v>
      </c>
      <c r="F49">
        <v>939</v>
      </c>
      <c r="G49">
        <v>503</v>
      </c>
      <c r="H49">
        <v>436</v>
      </c>
      <c r="I49">
        <v>536</v>
      </c>
      <c r="J49">
        <v>1</v>
      </c>
      <c r="K49">
        <v>344</v>
      </c>
      <c r="L49">
        <v>32</v>
      </c>
      <c r="M49">
        <v>1</v>
      </c>
      <c r="N49">
        <v>1</v>
      </c>
      <c r="O49">
        <v>24</v>
      </c>
      <c r="P49">
        <v>113</v>
      </c>
      <c r="Q49">
        <v>131</v>
      </c>
      <c r="R49">
        <v>133</v>
      </c>
      <c r="S49">
        <v>123</v>
      </c>
      <c r="T49">
        <v>143</v>
      </c>
      <c r="U49">
        <v>122</v>
      </c>
      <c r="V49">
        <v>101</v>
      </c>
      <c r="W49">
        <v>73</v>
      </c>
      <c r="X49">
        <v>0</v>
      </c>
      <c r="Y49">
        <v>0</v>
      </c>
      <c r="Z49">
        <v>0</v>
      </c>
      <c r="AA49">
        <v>0</v>
      </c>
      <c r="AB49">
        <v>0</v>
      </c>
      <c r="AC49">
        <v>0</v>
      </c>
      <c r="AD49">
        <v>0</v>
      </c>
      <c r="AE49">
        <v>123</v>
      </c>
      <c r="AF49">
        <v>260</v>
      </c>
      <c r="AG49">
        <v>674</v>
      </c>
      <c r="AH49">
        <v>95</v>
      </c>
      <c r="AI49">
        <v>718</v>
      </c>
      <c r="AJ49">
        <v>53.6</v>
      </c>
      <c r="AK49">
        <v>46.4</v>
      </c>
      <c r="AL49">
        <v>57.1</v>
      </c>
      <c r="AM49">
        <v>0.1</v>
      </c>
      <c r="AN49">
        <v>36.6</v>
      </c>
      <c r="AO49">
        <v>3.4</v>
      </c>
      <c r="AP49">
        <v>0.1</v>
      </c>
      <c r="AQ49">
        <v>0.1</v>
      </c>
      <c r="AR49">
        <v>2.6</v>
      </c>
      <c r="AS49">
        <v>12</v>
      </c>
      <c r="AT49">
        <v>14</v>
      </c>
      <c r="AU49">
        <v>14.2</v>
      </c>
      <c r="AV49">
        <v>13.1</v>
      </c>
      <c r="AW49">
        <v>15.2</v>
      </c>
      <c r="AX49">
        <v>13</v>
      </c>
      <c r="AY49">
        <v>10.8</v>
      </c>
      <c r="AZ49">
        <v>7.8</v>
      </c>
      <c r="BA49">
        <v>0</v>
      </c>
      <c r="BB49">
        <v>0</v>
      </c>
      <c r="BC49">
        <v>0</v>
      </c>
      <c r="BD49">
        <v>0</v>
      </c>
      <c r="BE49">
        <v>0</v>
      </c>
      <c r="BF49">
        <v>0</v>
      </c>
      <c r="BG49">
        <v>0</v>
      </c>
      <c r="BH49">
        <v>13.1</v>
      </c>
      <c r="BI49">
        <v>27.7</v>
      </c>
      <c r="BJ49">
        <v>71.8</v>
      </c>
      <c r="BK49">
        <v>10.1</v>
      </c>
      <c r="BL49">
        <v>76.5</v>
      </c>
      <c r="BM49">
        <v>0</v>
      </c>
      <c r="BN49">
        <v>0</v>
      </c>
      <c r="BO49">
        <v>0</v>
      </c>
    </row>
    <row r="50" spans="1:67">
      <c r="A50">
        <v>2022</v>
      </c>
      <c r="B50" t="s">
        <v>331</v>
      </c>
      <c r="C50">
        <v>13</v>
      </c>
      <c r="D50" t="s">
        <v>168</v>
      </c>
      <c r="E50" t="s">
        <v>1094</v>
      </c>
      <c r="F50">
        <v>288</v>
      </c>
      <c r="G50">
        <v>152</v>
      </c>
      <c r="H50">
        <v>136</v>
      </c>
      <c r="I50">
        <v>3</v>
      </c>
      <c r="J50">
        <v>3</v>
      </c>
      <c r="K50">
        <v>19</v>
      </c>
      <c r="L50">
        <v>13</v>
      </c>
      <c r="M50">
        <v>1</v>
      </c>
      <c r="N50">
        <v>0</v>
      </c>
      <c r="O50">
        <v>249</v>
      </c>
      <c r="P50">
        <v>0</v>
      </c>
      <c r="Q50">
        <v>32</v>
      </c>
      <c r="R50">
        <v>32</v>
      </c>
      <c r="S50">
        <v>34</v>
      </c>
      <c r="T50">
        <v>32</v>
      </c>
      <c r="U50">
        <v>33</v>
      </c>
      <c r="V50">
        <v>31</v>
      </c>
      <c r="W50">
        <v>31</v>
      </c>
      <c r="X50">
        <v>32</v>
      </c>
      <c r="Y50">
        <v>31</v>
      </c>
      <c r="Z50">
        <v>0</v>
      </c>
      <c r="AA50">
        <v>0</v>
      </c>
      <c r="AB50">
        <v>0</v>
      </c>
      <c r="AC50">
        <v>0</v>
      </c>
      <c r="AD50">
        <v>0</v>
      </c>
      <c r="AE50">
        <v>0</v>
      </c>
      <c r="AF50">
        <v>1</v>
      </c>
      <c r="AG50">
        <v>28</v>
      </c>
      <c r="AH50">
        <v>40</v>
      </c>
      <c r="AI50">
        <v>61</v>
      </c>
      <c r="AJ50">
        <v>52.8</v>
      </c>
      <c r="AK50">
        <v>47.2</v>
      </c>
      <c r="AL50">
        <v>1</v>
      </c>
      <c r="AM50">
        <v>1</v>
      </c>
      <c r="AN50">
        <v>6.6</v>
      </c>
      <c r="AO50">
        <v>4.5</v>
      </c>
      <c r="AP50">
        <v>0.3</v>
      </c>
      <c r="AQ50">
        <v>0</v>
      </c>
      <c r="AR50">
        <v>86.5</v>
      </c>
      <c r="AS50">
        <v>0</v>
      </c>
      <c r="AT50">
        <v>11.1</v>
      </c>
      <c r="AU50">
        <v>11.1</v>
      </c>
      <c r="AV50">
        <v>11.8</v>
      </c>
      <c r="AW50">
        <v>11.1</v>
      </c>
      <c r="AX50">
        <v>11.5</v>
      </c>
      <c r="AY50">
        <v>10.8</v>
      </c>
      <c r="AZ50">
        <v>10.8</v>
      </c>
      <c r="BA50">
        <v>11.1</v>
      </c>
      <c r="BB50">
        <v>10.8</v>
      </c>
      <c r="BC50">
        <v>0</v>
      </c>
      <c r="BD50">
        <v>0</v>
      </c>
      <c r="BE50">
        <v>0</v>
      </c>
      <c r="BF50">
        <v>0</v>
      </c>
      <c r="BG50">
        <v>0</v>
      </c>
      <c r="BH50">
        <v>0</v>
      </c>
      <c r="BI50">
        <v>0.3</v>
      </c>
      <c r="BJ50">
        <v>9.6999999999999993</v>
      </c>
      <c r="BK50">
        <v>13.9</v>
      </c>
      <c r="BL50">
        <v>21.2</v>
      </c>
      <c r="BM50">
        <v>0</v>
      </c>
      <c r="BN50">
        <v>0</v>
      </c>
      <c r="BO50">
        <v>0</v>
      </c>
    </row>
    <row r="51" spans="1:67">
      <c r="A51">
        <v>2022</v>
      </c>
      <c r="B51" t="s">
        <v>330</v>
      </c>
      <c r="C51">
        <v>13</v>
      </c>
      <c r="D51" t="s">
        <v>170</v>
      </c>
      <c r="E51" t="s">
        <v>1095</v>
      </c>
      <c r="F51">
        <v>655</v>
      </c>
      <c r="G51">
        <v>327</v>
      </c>
      <c r="H51">
        <v>326</v>
      </c>
      <c r="I51">
        <v>7</v>
      </c>
      <c r="J51">
        <v>11</v>
      </c>
      <c r="K51">
        <v>28</v>
      </c>
      <c r="L51">
        <v>45</v>
      </c>
      <c r="M51">
        <v>7</v>
      </c>
      <c r="N51">
        <v>0</v>
      </c>
      <c r="O51">
        <v>557</v>
      </c>
      <c r="P51">
        <v>0</v>
      </c>
      <c r="Q51">
        <v>0</v>
      </c>
      <c r="R51">
        <v>0</v>
      </c>
      <c r="S51">
        <v>0</v>
      </c>
      <c r="T51">
        <v>0</v>
      </c>
      <c r="U51">
        <v>0</v>
      </c>
      <c r="V51">
        <v>89</v>
      </c>
      <c r="W51">
        <v>92</v>
      </c>
      <c r="X51">
        <v>92</v>
      </c>
      <c r="Y51">
        <v>91</v>
      </c>
      <c r="Z51">
        <v>73</v>
      </c>
      <c r="AA51">
        <v>66</v>
      </c>
      <c r="AB51">
        <v>75</v>
      </c>
      <c r="AC51">
        <v>77</v>
      </c>
      <c r="AD51">
        <v>0</v>
      </c>
      <c r="AE51">
        <v>9</v>
      </c>
      <c r="AF51">
        <v>18</v>
      </c>
      <c r="AG51">
        <v>155</v>
      </c>
      <c r="AH51">
        <v>143</v>
      </c>
      <c r="AI51">
        <v>259</v>
      </c>
      <c r="AJ51">
        <v>49.9</v>
      </c>
      <c r="AK51">
        <v>49.8</v>
      </c>
      <c r="AL51">
        <v>1.1000000000000001</v>
      </c>
      <c r="AM51">
        <v>1.7</v>
      </c>
      <c r="AN51">
        <v>4.3</v>
      </c>
      <c r="AO51">
        <v>6.9</v>
      </c>
      <c r="AP51">
        <v>1.1000000000000001</v>
      </c>
      <c r="AQ51">
        <v>0</v>
      </c>
      <c r="AR51">
        <v>85</v>
      </c>
      <c r="AS51">
        <v>0</v>
      </c>
      <c r="AT51">
        <v>0</v>
      </c>
      <c r="AU51">
        <v>0</v>
      </c>
      <c r="AV51">
        <v>0</v>
      </c>
      <c r="AW51">
        <v>0</v>
      </c>
      <c r="AX51">
        <v>0</v>
      </c>
      <c r="AY51">
        <v>13.6</v>
      </c>
      <c r="AZ51">
        <v>14</v>
      </c>
      <c r="BA51">
        <v>14</v>
      </c>
      <c r="BB51">
        <v>13.9</v>
      </c>
      <c r="BC51">
        <v>11.1</v>
      </c>
      <c r="BD51">
        <v>10.1</v>
      </c>
      <c r="BE51">
        <v>11.5</v>
      </c>
      <c r="BF51">
        <v>11.8</v>
      </c>
      <c r="BG51">
        <v>0</v>
      </c>
      <c r="BH51">
        <v>1.4</v>
      </c>
      <c r="BI51">
        <v>2.7</v>
      </c>
      <c r="BJ51">
        <v>23.7</v>
      </c>
      <c r="BK51">
        <v>21.8</v>
      </c>
      <c r="BL51">
        <v>39.5</v>
      </c>
      <c r="BM51">
        <v>0</v>
      </c>
      <c r="BN51">
        <v>2</v>
      </c>
      <c r="BO51">
        <v>0.3</v>
      </c>
    </row>
    <row r="52" spans="1:67">
      <c r="A52">
        <v>2022</v>
      </c>
      <c r="B52" t="s">
        <v>332</v>
      </c>
      <c r="C52">
        <v>13</v>
      </c>
      <c r="D52" t="s">
        <v>172</v>
      </c>
      <c r="E52" t="s">
        <v>1096</v>
      </c>
      <c r="F52">
        <v>1521</v>
      </c>
      <c r="G52">
        <v>710</v>
      </c>
      <c r="H52">
        <v>811</v>
      </c>
      <c r="I52">
        <v>856</v>
      </c>
      <c r="J52">
        <v>10</v>
      </c>
      <c r="K52">
        <v>617</v>
      </c>
      <c r="L52">
        <v>18</v>
      </c>
      <c r="M52">
        <v>3</v>
      </c>
      <c r="N52">
        <v>1</v>
      </c>
      <c r="O52">
        <v>16</v>
      </c>
      <c r="P52">
        <v>0</v>
      </c>
      <c r="Q52">
        <v>0</v>
      </c>
      <c r="R52">
        <v>0</v>
      </c>
      <c r="S52">
        <v>0</v>
      </c>
      <c r="T52">
        <v>0</v>
      </c>
      <c r="U52">
        <v>0</v>
      </c>
      <c r="V52">
        <v>128</v>
      </c>
      <c r="W52">
        <v>218</v>
      </c>
      <c r="X52">
        <v>243</v>
      </c>
      <c r="Y52">
        <v>252</v>
      </c>
      <c r="Z52">
        <v>243</v>
      </c>
      <c r="AA52">
        <v>180</v>
      </c>
      <c r="AB52">
        <v>130</v>
      </c>
      <c r="AC52">
        <v>127</v>
      </c>
      <c r="AD52">
        <v>0</v>
      </c>
      <c r="AE52">
        <v>248</v>
      </c>
      <c r="AF52">
        <v>593</v>
      </c>
      <c r="AG52">
        <v>1220</v>
      </c>
      <c r="AH52">
        <v>248</v>
      </c>
      <c r="AI52">
        <v>1338</v>
      </c>
      <c r="AJ52">
        <v>46.7</v>
      </c>
      <c r="AK52">
        <v>53.3</v>
      </c>
      <c r="AL52">
        <v>56.3</v>
      </c>
      <c r="AM52">
        <v>0.7</v>
      </c>
      <c r="AN52">
        <v>40.6</v>
      </c>
      <c r="AO52">
        <v>1.2</v>
      </c>
      <c r="AP52">
        <v>0.2</v>
      </c>
      <c r="AQ52">
        <v>0.1</v>
      </c>
      <c r="AR52">
        <v>1.1000000000000001</v>
      </c>
      <c r="AS52">
        <v>0</v>
      </c>
      <c r="AT52">
        <v>0</v>
      </c>
      <c r="AU52">
        <v>0</v>
      </c>
      <c r="AV52">
        <v>0</v>
      </c>
      <c r="AW52">
        <v>0</v>
      </c>
      <c r="AX52">
        <v>0</v>
      </c>
      <c r="AY52">
        <v>8.4</v>
      </c>
      <c r="AZ52">
        <v>14.3</v>
      </c>
      <c r="BA52">
        <v>16</v>
      </c>
      <c r="BB52">
        <v>16.600000000000001</v>
      </c>
      <c r="BC52">
        <v>16</v>
      </c>
      <c r="BD52">
        <v>11.8</v>
      </c>
      <c r="BE52">
        <v>8.5</v>
      </c>
      <c r="BF52">
        <v>8.3000000000000007</v>
      </c>
      <c r="BG52">
        <v>0</v>
      </c>
      <c r="BH52">
        <v>16.3</v>
      </c>
      <c r="BI52">
        <v>39</v>
      </c>
      <c r="BJ52">
        <v>80.2</v>
      </c>
      <c r="BK52">
        <v>16.3</v>
      </c>
      <c r="BL52">
        <v>88</v>
      </c>
      <c r="BM52">
        <v>0</v>
      </c>
      <c r="BN52">
        <v>0</v>
      </c>
      <c r="BO52">
        <v>0</v>
      </c>
    </row>
    <row r="53" spans="1:67">
      <c r="A53">
        <v>2022</v>
      </c>
      <c r="B53" t="s">
        <v>334</v>
      </c>
      <c r="C53">
        <v>13</v>
      </c>
      <c r="D53" t="s">
        <v>174</v>
      </c>
      <c r="E53" t="s">
        <v>1097</v>
      </c>
      <c r="F53">
        <v>495</v>
      </c>
      <c r="G53">
        <v>251</v>
      </c>
      <c r="H53">
        <v>243</v>
      </c>
      <c r="I53">
        <v>56</v>
      </c>
      <c r="J53">
        <v>29</v>
      </c>
      <c r="K53">
        <v>237</v>
      </c>
      <c r="L53">
        <v>9</v>
      </c>
      <c r="M53">
        <v>0</v>
      </c>
      <c r="N53">
        <v>0</v>
      </c>
      <c r="O53">
        <v>164</v>
      </c>
      <c r="P53">
        <v>0</v>
      </c>
      <c r="Q53">
        <v>0</v>
      </c>
      <c r="R53">
        <v>0</v>
      </c>
      <c r="S53">
        <v>0</v>
      </c>
      <c r="T53">
        <v>0</v>
      </c>
      <c r="U53">
        <v>0</v>
      </c>
      <c r="V53">
        <v>0</v>
      </c>
      <c r="W53">
        <v>72</v>
      </c>
      <c r="X53">
        <v>72</v>
      </c>
      <c r="Y53">
        <v>71</v>
      </c>
      <c r="Z53">
        <v>78</v>
      </c>
      <c r="AA53">
        <v>67</v>
      </c>
      <c r="AB53">
        <v>71</v>
      </c>
      <c r="AC53">
        <v>64</v>
      </c>
      <c r="AD53">
        <v>0</v>
      </c>
      <c r="AE53">
        <v>14</v>
      </c>
      <c r="AF53">
        <v>125</v>
      </c>
      <c r="AG53">
        <v>267</v>
      </c>
      <c r="AH53">
        <v>86</v>
      </c>
      <c r="AI53">
        <v>299</v>
      </c>
      <c r="AJ53">
        <v>50.7</v>
      </c>
      <c r="AK53">
        <v>49.1</v>
      </c>
      <c r="AL53">
        <v>11.3</v>
      </c>
      <c r="AM53">
        <v>5.9</v>
      </c>
      <c r="AN53">
        <v>47.9</v>
      </c>
      <c r="AO53">
        <v>1.8</v>
      </c>
      <c r="AP53">
        <v>0</v>
      </c>
      <c r="AQ53">
        <v>0</v>
      </c>
      <c r="AR53">
        <v>33.1</v>
      </c>
      <c r="AS53">
        <v>0</v>
      </c>
      <c r="AT53">
        <v>0</v>
      </c>
      <c r="AU53">
        <v>0</v>
      </c>
      <c r="AV53">
        <v>0</v>
      </c>
      <c r="AW53">
        <v>0</v>
      </c>
      <c r="AX53">
        <v>0</v>
      </c>
      <c r="AY53">
        <v>0</v>
      </c>
      <c r="AZ53">
        <v>14.5</v>
      </c>
      <c r="BA53">
        <v>14.5</v>
      </c>
      <c r="BB53">
        <v>14.3</v>
      </c>
      <c r="BC53">
        <v>15.8</v>
      </c>
      <c r="BD53">
        <v>13.5</v>
      </c>
      <c r="BE53">
        <v>14.3</v>
      </c>
      <c r="BF53">
        <v>12.9</v>
      </c>
      <c r="BG53">
        <v>0</v>
      </c>
      <c r="BH53">
        <v>2.8</v>
      </c>
      <c r="BI53">
        <v>25.3</v>
      </c>
      <c r="BJ53">
        <v>53.9</v>
      </c>
      <c r="BK53">
        <v>17.399999999999999</v>
      </c>
      <c r="BL53">
        <v>60.4</v>
      </c>
      <c r="BM53">
        <v>0</v>
      </c>
      <c r="BN53">
        <v>1</v>
      </c>
      <c r="BO53">
        <v>0.2</v>
      </c>
    </row>
    <row r="54" spans="1:67">
      <c r="A54">
        <v>2022</v>
      </c>
      <c r="B54" t="s">
        <v>703</v>
      </c>
      <c r="C54">
        <v>13</v>
      </c>
      <c r="D54" t="s">
        <v>176</v>
      </c>
      <c r="E54" t="s">
        <v>1098</v>
      </c>
      <c r="F54">
        <v>671</v>
      </c>
      <c r="G54">
        <v>345</v>
      </c>
      <c r="H54">
        <v>326</v>
      </c>
      <c r="I54">
        <v>314</v>
      </c>
      <c r="J54">
        <v>4</v>
      </c>
      <c r="K54">
        <v>301</v>
      </c>
      <c r="L54">
        <v>12</v>
      </c>
      <c r="M54">
        <v>0</v>
      </c>
      <c r="N54">
        <v>0</v>
      </c>
      <c r="O54">
        <v>40</v>
      </c>
      <c r="P54">
        <v>0</v>
      </c>
      <c r="Q54">
        <v>75</v>
      </c>
      <c r="R54">
        <v>76</v>
      </c>
      <c r="S54">
        <v>75</v>
      </c>
      <c r="T54">
        <v>75</v>
      </c>
      <c r="U54">
        <v>76</v>
      </c>
      <c r="V54">
        <v>75</v>
      </c>
      <c r="W54">
        <v>78</v>
      </c>
      <c r="X54">
        <v>75</v>
      </c>
      <c r="Y54">
        <v>66</v>
      </c>
      <c r="Z54">
        <v>0</v>
      </c>
      <c r="AA54">
        <v>0</v>
      </c>
      <c r="AB54">
        <v>0</v>
      </c>
      <c r="AC54">
        <v>0</v>
      </c>
      <c r="AD54">
        <v>0</v>
      </c>
      <c r="AE54">
        <v>175</v>
      </c>
      <c r="AF54">
        <v>359</v>
      </c>
      <c r="AG54">
        <v>557</v>
      </c>
      <c r="AH54">
        <v>91</v>
      </c>
      <c r="AI54">
        <v>598</v>
      </c>
      <c r="AJ54">
        <v>51.4</v>
      </c>
      <c r="AK54">
        <v>48.6</v>
      </c>
      <c r="AL54">
        <v>46.8</v>
      </c>
      <c r="AM54">
        <v>0.6</v>
      </c>
      <c r="AN54">
        <v>44.9</v>
      </c>
      <c r="AO54">
        <v>1.8</v>
      </c>
      <c r="AP54">
        <v>0</v>
      </c>
      <c r="AQ54">
        <v>0</v>
      </c>
      <c r="AR54">
        <v>6</v>
      </c>
      <c r="AS54">
        <v>0</v>
      </c>
      <c r="AT54">
        <v>11.2</v>
      </c>
      <c r="AU54">
        <v>11.3</v>
      </c>
      <c r="AV54">
        <v>11.2</v>
      </c>
      <c r="AW54">
        <v>11.2</v>
      </c>
      <c r="AX54">
        <v>11.3</v>
      </c>
      <c r="AY54">
        <v>11.2</v>
      </c>
      <c r="AZ54">
        <v>11.6</v>
      </c>
      <c r="BA54">
        <v>11.2</v>
      </c>
      <c r="BB54">
        <v>9.8000000000000007</v>
      </c>
      <c r="BC54">
        <v>0</v>
      </c>
      <c r="BD54">
        <v>0</v>
      </c>
      <c r="BE54">
        <v>0</v>
      </c>
      <c r="BF54">
        <v>0</v>
      </c>
      <c r="BG54">
        <v>0</v>
      </c>
      <c r="BH54">
        <v>26.1</v>
      </c>
      <c r="BI54">
        <v>53.5</v>
      </c>
      <c r="BJ54">
        <v>83</v>
      </c>
      <c r="BK54">
        <v>13.6</v>
      </c>
      <c r="BL54">
        <v>89.1</v>
      </c>
      <c r="BM54">
        <v>0</v>
      </c>
      <c r="BN54">
        <v>0</v>
      </c>
      <c r="BO54">
        <v>0</v>
      </c>
    </row>
    <row r="55" spans="1:67">
      <c r="A55">
        <v>2022</v>
      </c>
      <c r="B55" t="s">
        <v>329</v>
      </c>
      <c r="C55">
        <v>13</v>
      </c>
      <c r="D55" t="s">
        <v>178</v>
      </c>
      <c r="E55" t="s">
        <v>1099</v>
      </c>
      <c r="F55">
        <v>1096</v>
      </c>
      <c r="G55">
        <v>554</v>
      </c>
      <c r="H55">
        <v>542</v>
      </c>
      <c r="I55">
        <v>604</v>
      </c>
      <c r="J55">
        <v>82</v>
      </c>
      <c r="K55">
        <v>243</v>
      </c>
      <c r="L55">
        <v>48</v>
      </c>
      <c r="M55">
        <v>0</v>
      </c>
      <c r="N55">
        <v>2</v>
      </c>
      <c r="O55">
        <v>117</v>
      </c>
      <c r="P55">
        <v>38</v>
      </c>
      <c r="Q55">
        <v>61</v>
      </c>
      <c r="R55">
        <v>65</v>
      </c>
      <c r="S55">
        <v>85</v>
      </c>
      <c r="T55">
        <v>91</v>
      </c>
      <c r="U55">
        <v>92</v>
      </c>
      <c r="V55">
        <v>92</v>
      </c>
      <c r="W55">
        <v>80</v>
      </c>
      <c r="X55">
        <v>89</v>
      </c>
      <c r="Y55">
        <v>92</v>
      </c>
      <c r="Z55">
        <v>86</v>
      </c>
      <c r="AA55">
        <v>81</v>
      </c>
      <c r="AB55">
        <v>82</v>
      </c>
      <c r="AC55">
        <v>62</v>
      </c>
      <c r="AD55">
        <v>0</v>
      </c>
      <c r="AE55">
        <v>181</v>
      </c>
      <c r="AF55">
        <v>484</v>
      </c>
      <c r="AG55">
        <v>729</v>
      </c>
      <c r="AH55">
        <v>168</v>
      </c>
      <c r="AI55">
        <v>842</v>
      </c>
      <c r="AJ55">
        <v>50.5</v>
      </c>
      <c r="AK55">
        <v>49.5</v>
      </c>
      <c r="AL55">
        <v>55.1</v>
      </c>
      <c r="AM55">
        <v>7.5</v>
      </c>
      <c r="AN55">
        <v>22.2</v>
      </c>
      <c r="AO55">
        <v>4.4000000000000004</v>
      </c>
      <c r="AP55">
        <v>0</v>
      </c>
      <c r="AQ55">
        <v>0.2</v>
      </c>
      <c r="AR55">
        <v>10.7</v>
      </c>
      <c r="AS55">
        <v>3.5</v>
      </c>
      <c r="AT55">
        <v>5.6</v>
      </c>
      <c r="AU55">
        <v>5.9</v>
      </c>
      <c r="AV55">
        <v>7.8</v>
      </c>
      <c r="AW55">
        <v>8.3000000000000007</v>
      </c>
      <c r="AX55">
        <v>8.4</v>
      </c>
      <c r="AY55">
        <v>8.4</v>
      </c>
      <c r="AZ55">
        <v>7.3</v>
      </c>
      <c r="BA55">
        <v>8.1</v>
      </c>
      <c r="BB55">
        <v>8.4</v>
      </c>
      <c r="BC55">
        <v>7.8</v>
      </c>
      <c r="BD55">
        <v>7.4</v>
      </c>
      <c r="BE55">
        <v>7.5</v>
      </c>
      <c r="BF55">
        <v>5.7</v>
      </c>
      <c r="BG55">
        <v>0</v>
      </c>
      <c r="BH55">
        <v>16.5</v>
      </c>
      <c r="BI55">
        <v>44.2</v>
      </c>
      <c r="BJ55">
        <v>66.5</v>
      </c>
      <c r="BK55">
        <v>15.3</v>
      </c>
      <c r="BL55">
        <v>76.8</v>
      </c>
      <c r="BM55">
        <v>0</v>
      </c>
      <c r="BN55">
        <v>0</v>
      </c>
      <c r="BO55">
        <v>0</v>
      </c>
    </row>
    <row r="56" spans="1:67">
      <c r="A56">
        <v>2022</v>
      </c>
      <c r="B56" t="s">
        <v>337</v>
      </c>
      <c r="C56">
        <v>13</v>
      </c>
      <c r="D56" t="s">
        <v>180</v>
      </c>
      <c r="E56" t="s">
        <v>1100</v>
      </c>
      <c r="F56">
        <v>1050</v>
      </c>
      <c r="G56">
        <v>517</v>
      </c>
      <c r="H56">
        <v>529</v>
      </c>
      <c r="I56">
        <v>377</v>
      </c>
      <c r="J56">
        <v>74</v>
      </c>
      <c r="K56">
        <v>72</v>
      </c>
      <c r="L56">
        <v>62</v>
      </c>
      <c r="M56">
        <v>4</v>
      </c>
      <c r="N56">
        <v>0</v>
      </c>
      <c r="O56">
        <v>461</v>
      </c>
      <c r="P56">
        <v>0</v>
      </c>
      <c r="Q56">
        <v>74</v>
      </c>
      <c r="R56">
        <v>74</v>
      </c>
      <c r="S56">
        <v>80</v>
      </c>
      <c r="T56">
        <v>85</v>
      </c>
      <c r="U56">
        <v>85</v>
      </c>
      <c r="V56">
        <v>76</v>
      </c>
      <c r="W56">
        <v>80</v>
      </c>
      <c r="X56">
        <v>80</v>
      </c>
      <c r="Y56">
        <v>82</v>
      </c>
      <c r="Z56">
        <v>96</v>
      </c>
      <c r="AA56">
        <v>80</v>
      </c>
      <c r="AB56">
        <v>90</v>
      </c>
      <c r="AC56">
        <v>68</v>
      </c>
      <c r="AD56">
        <v>0</v>
      </c>
      <c r="AE56">
        <v>112</v>
      </c>
      <c r="AF56">
        <v>456</v>
      </c>
      <c r="AG56">
        <v>391</v>
      </c>
      <c r="AH56">
        <v>211</v>
      </c>
      <c r="AI56">
        <v>627</v>
      </c>
      <c r="AJ56">
        <v>49.2</v>
      </c>
      <c r="AK56">
        <v>50.4</v>
      </c>
      <c r="AL56">
        <v>35.9</v>
      </c>
      <c r="AM56">
        <v>7</v>
      </c>
      <c r="AN56">
        <v>6.9</v>
      </c>
      <c r="AO56">
        <v>5.9</v>
      </c>
      <c r="AP56">
        <v>0.4</v>
      </c>
      <c r="AQ56">
        <v>0</v>
      </c>
      <c r="AR56">
        <v>43.9</v>
      </c>
      <c r="AS56">
        <v>0</v>
      </c>
      <c r="AT56">
        <v>7</v>
      </c>
      <c r="AU56">
        <v>7</v>
      </c>
      <c r="AV56">
        <v>7.6</v>
      </c>
      <c r="AW56">
        <v>8.1</v>
      </c>
      <c r="AX56">
        <v>8.1</v>
      </c>
      <c r="AY56">
        <v>7.2</v>
      </c>
      <c r="AZ56">
        <v>7.6</v>
      </c>
      <c r="BA56">
        <v>7.6</v>
      </c>
      <c r="BB56">
        <v>7.8</v>
      </c>
      <c r="BC56">
        <v>9.1</v>
      </c>
      <c r="BD56">
        <v>7.6</v>
      </c>
      <c r="BE56">
        <v>8.6</v>
      </c>
      <c r="BF56">
        <v>6.5</v>
      </c>
      <c r="BG56">
        <v>0</v>
      </c>
      <c r="BH56">
        <v>10.7</v>
      </c>
      <c r="BI56">
        <v>43.4</v>
      </c>
      <c r="BJ56">
        <v>37.200000000000003</v>
      </c>
      <c r="BK56">
        <v>20.100000000000001</v>
      </c>
      <c r="BL56">
        <v>59.7</v>
      </c>
      <c r="BM56">
        <v>0</v>
      </c>
      <c r="BN56">
        <v>4</v>
      </c>
      <c r="BO56">
        <v>0.4</v>
      </c>
    </row>
    <row r="57" spans="1:67">
      <c r="A57">
        <v>2022</v>
      </c>
      <c r="B57" t="s">
        <v>339</v>
      </c>
      <c r="C57">
        <v>13</v>
      </c>
      <c r="D57" t="s">
        <v>182</v>
      </c>
      <c r="E57" t="s">
        <v>1101</v>
      </c>
      <c r="F57">
        <v>846</v>
      </c>
      <c r="G57">
        <v>488</v>
      </c>
      <c r="H57">
        <v>356</v>
      </c>
      <c r="I57">
        <v>24</v>
      </c>
      <c r="J57">
        <v>24</v>
      </c>
      <c r="K57">
        <v>51</v>
      </c>
      <c r="L57">
        <v>26</v>
      </c>
      <c r="M57">
        <v>3</v>
      </c>
      <c r="N57">
        <v>1</v>
      </c>
      <c r="O57">
        <v>717</v>
      </c>
      <c r="P57">
        <v>0</v>
      </c>
      <c r="Q57">
        <v>0</v>
      </c>
      <c r="R57">
        <v>0</v>
      </c>
      <c r="S57">
        <v>0</v>
      </c>
      <c r="T57">
        <v>0</v>
      </c>
      <c r="U57">
        <v>0</v>
      </c>
      <c r="V57">
        <v>0</v>
      </c>
      <c r="W57">
        <v>0</v>
      </c>
      <c r="X57">
        <v>0</v>
      </c>
      <c r="Y57">
        <v>0</v>
      </c>
      <c r="Z57">
        <v>215</v>
      </c>
      <c r="AA57">
        <v>202</v>
      </c>
      <c r="AB57">
        <v>221</v>
      </c>
      <c r="AC57">
        <v>208</v>
      </c>
      <c r="AD57">
        <v>0</v>
      </c>
      <c r="AE57">
        <v>9</v>
      </c>
      <c r="AF57">
        <v>109</v>
      </c>
      <c r="AG57">
        <v>211</v>
      </c>
      <c r="AH57">
        <v>136</v>
      </c>
      <c r="AI57">
        <v>317</v>
      </c>
      <c r="AJ57">
        <v>57.7</v>
      </c>
      <c r="AK57">
        <v>42.1</v>
      </c>
      <c r="AL57">
        <v>2.8</v>
      </c>
      <c r="AM57">
        <v>2.8</v>
      </c>
      <c r="AN57">
        <v>6</v>
      </c>
      <c r="AO57">
        <v>3.1</v>
      </c>
      <c r="AP57">
        <v>0.4</v>
      </c>
      <c r="AQ57">
        <v>0.1</v>
      </c>
      <c r="AR57">
        <v>84.8</v>
      </c>
      <c r="AS57">
        <v>0</v>
      </c>
      <c r="AT57">
        <v>0</v>
      </c>
      <c r="AU57">
        <v>0</v>
      </c>
      <c r="AV57">
        <v>0</v>
      </c>
      <c r="AW57">
        <v>0</v>
      </c>
      <c r="AX57">
        <v>0</v>
      </c>
      <c r="AY57">
        <v>0</v>
      </c>
      <c r="AZ57">
        <v>0</v>
      </c>
      <c r="BA57">
        <v>0</v>
      </c>
      <c r="BB57">
        <v>0</v>
      </c>
      <c r="BC57">
        <v>25.4</v>
      </c>
      <c r="BD57">
        <v>23.9</v>
      </c>
      <c r="BE57">
        <v>26.1</v>
      </c>
      <c r="BF57">
        <v>24.6</v>
      </c>
      <c r="BG57">
        <v>0</v>
      </c>
      <c r="BH57">
        <v>1.1000000000000001</v>
      </c>
      <c r="BI57">
        <v>12.9</v>
      </c>
      <c r="BJ57">
        <v>24.9</v>
      </c>
      <c r="BK57">
        <v>16.100000000000001</v>
      </c>
      <c r="BL57">
        <v>37.5</v>
      </c>
      <c r="BM57">
        <v>0</v>
      </c>
      <c r="BN57">
        <v>2</v>
      </c>
      <c r="BO57">
        <v>0.2</v>
      </c>
    </row>
    <row r="58" spans="1:67">
      <c r="A58">
        <v>2022</v>
      </c>
      <c r="B58" t="s">
        <v>267</v>
      </c>
      <c r="C58">
        <v>13</v>
      </c>
      <c r="D58" t="s">
        <v>184</v>
      </c>
      <c r="E58" t="s">
        <v>1102</v>
      </c>
      <c r="F58">
        <v>1277</v>
      </c>
      <c r="G58">
        <v>690</v>
      </c>
      <c r="H58">
        <v>587</v>
      </c>
      <c r="I58">
        <v>79</v>
      </c>
      <c r="J58">
        <v>26</v>
      </c>
      <c r="K58">
        <v>198</v>
      </c>
      <c r="L58">
        <v>56</v>
      </c>
      <c r="M58">
        <v>1</v>
      </c>
      <c r="N58">
        <v>1</v>
      </c>
      <c r="O58">
        <v>916</v>
      </c>
      <c r="P58">
        <v>0</v>
      </c>
      <c r="Q58">
        <v>109</v>
      </c>
      <c r="R58">
        <v>108</v>
      </c>
      <c r="S58">
        <v>110</v>
      </c>
      <c r="T58">
        <v>110</v>
      </c>
      <c r="U58">
        <v>105</v>
      </c>
      <c r="V58">
        <v>108</v>
      </c>
      <c r="W58">
        <v>109</v>
      </c>
      <c r="X58">
        <v>107</v>
      </c>
      <c r="Y58">
        <v>109</v>
      </c>
      <c r="Z58">
        <v>78</v>
      </c>
      <c r="AA58">
        <v>61</v>
      </c>
      <c r="AB58">
        <v>88</v>
      </c>
      <c r="AC58">
        <v>75</v>
      </c>
      <c r="AD58">
        <v>0</v>
      </c>
      <c r="AE58">
        <v>219</v>
      </c>
      <c r="AF58">
        <v>379</v>
      </c>
      <c r="AG58">
        <v>826</v>
      </c>
      <c r="AH58">
        <v>153</v>
      </c>
      <c r="AI58">
        <v>926</v>
      </c>
      <c r="AJ58">
        <v>54</v>
      </c>
      <c r="AK58">
        <v>46</v>
      </c>
      <c r="AL58">
        <v>6.2</v>
      </c>
      <c r="AM58">
        <v>2</v>
      </c>
      <c r="AN58">
        <v>15.5</v>
      </c>
      <c r="AO58">
        <v>4.4000000000000004</v>
      </c>
      <c r="AP58">
        <v>0.1</v>
      </c>
      <c r="AQ58">
        <v>0.1</v>
      </c>
      <c r="AR58">
        <v>71.7</v>
      </c>
      <c r="AS58">
        <v>0</v>
      </c>
      <c r="AT58">
        <v>8.5</v>
      </c>
      <c r="AU58">
        <v>8.5</v>
      </c>
      <c r="AV58">
        <v>8.6</v>
      </c>
      <c r="AW58">
        <v>8.6</v>
      </c>
      <c r="AX58">
        <v>8.1999999999999993</v>
      </c>
      <c r="AY58">
        <v>8.5</v>
      </c>
      <c r="AZ58">
        <v>8.5</v>
      </c>
      <c r="BA58">
        <v>8.4</v>
      </c>
      <c r="BB58">
        <v>8.5</v>
      </c>
      <c r="BC58">
        <v>6.1</v>
      </c>
      <c r="BD58">
        <v>4.8</v>
      </c>
      <c r="BE58">
        <v>6.9</v>
      </c>
      <c r="BF58">
        <v>5.9</v>
      </c>
      <c r="BG58">
        <v>0</v>
      </c>
      <c r="BH58">
        <v>17.100000000000001</v>
      </c>
      <c r="BI58">
        <v>29.7</v>
      </c>
      <c r="BJ58">
        <v>64.7</v>
      </c>
      <c r="BK58">
        <v>12</v>
      </c>
      <c r="BL58">
        <v>72.5</v>
      </c>
      <c r="BM58">
        <v>0</v>
      </c>
      <c r="BN58">
        <v>0</v>
      </c>
      <c r="BO58">
        <v>0</v>
      </c>
    </row>
    <row r="59" spans="1:67">
      <c r="A59">
        <v>2022</v>
      </c>
      <c r="B59" t="s">
        <v>315</v>
      </c>
      <c r="C59">
        <v>13</v>
      </c>
      <c r="D59" t="s">
        <v>186</v>
      </c>
      <c r="E59" t="s">
        <v>1103</v>
      </c>
      <c r="F59">
        <v>350</v>
      </c>
      <c r="G59">
        <v>159</v>
      </c>
      <c r="H59">
        <v>191</v>
      </c>
      <c r="I59">
        <v>99</v>
      </c>
      <c r="J59">
        <v>7</v>
      </c>
      <c r="K59">
        <v>224</v>
      </c>
      <c r="L59">
        <v>8</v>
      </c>
      <c r="M59">
        <v>4</v>
      </c>
      <c r="N59">
        <v>0</v>
      </c>
      <c r="O59">
        <v>8</v>
      </c>
      <c r="P59">
        <v>0</v>
      </c>
      <c r="Q59">
        <v>59</v>
      </c>
      <c r="R59">
        <v>61</v>
      </c>
      <c r="S59">
        <v>59</v>
      </c>
      <c r="T59">
        <v>59</v>
      </c>
      <c r="U59">
        <v>55</v>
      </c>
      <c r="V59">
        <v>57</v>
      </c>
      <c r="W59">
        <v>0</v>
      </c>
      <c r="X59">
        <v>0</v>
      </c>
      <c r="Y59">
        <v>0</v>
      </c>
      <c r="Z59">
        <v>0</v>
      </c>
      <c r="AA59">
        <v>0</v>
      </c>
      <c r="AB59">
        <v>0</v>
      </c>
      <c r="AC59">
        <v>0</v>
      </c>
      <c r="AD59">
        <v>0</v>
      </c>
      <c r="AE59">
        <v>88</v>
      </c>
      <c r="AF59">
        <v>112</v>
      </c>
      <c r="AG59">
        <v>308</v>
      </c>
      <c r="AH59">
        <v>49</v>
      </c>
      <c r="AI59">
        <v>326</v>
      </c>
      <c r="AJ59">
        <v>45.4</v>
      </c>
      <c r="AK59">
        <v>54.6</v>
      </c>
      <c r="AL59">
        <v>28.3</v>
      </c>
      <c r="AM59">
        <v>2</v>
      </c>
      <c r="AN59">
        <v>64</v>
      </c>
      <c r="AO59">
        <v>2.2999999999999998</v>
      </c>
      <c r="AP59">
        <v>1.1000000000000001</v>
      </c>
      <c r="AQ59">
        <v>0</v>
      </c>
      <c r="AR59">
        <v>2.2999999999999998</v>
      </c>
      <c r="AS59">
        <v>0</v>
      </c>
      <c r="AT59">
        <v>16.899999999999999</v>
      </c>
      <c r="AU59">
        <v>17.399999999999999</v>
      </c>
      <c r="AV59">
        <v>16.899999999999999</v>
      </c>
      <c r="AW59">
        <v>16.899999999999999</v>
      </c>
      <c r="AX59">
        <v>15.7</v>
      </c>
      <c r="AY59">
        <v>16.3</v>
      </c>
      <c r="AZ59">
        <v>0</v>
      </c>
      <c r="BA59">
        <v>0</v>
      </c>
      <c r="BB59">
        <v>0</v>
      </c>
      <c r="BC59">
        <v>0</v>
      </c>
      <c r="BD59">
        <v>0</v>
      </c>
      <c r="BE59">
        <v>0</v>
      </c>
      <c r="BF59">
        <v>0</v>
      </c>
      <c r="BG59">
        <v>0</v>
      </c>
      <c r="BH59">
        <v>25.1</v>
      </c>
      <c r="BI59">
        <v>32</v>
      </c>
      <c r="BJ59">
        <v>88</v>
      </c>
      <c r="BK59">
        <v>14</v>
      </c>
      <c r="BL59">
        <v>93.1</v>
      </c>
      <c r="BM59">
        <v>0</v>
      </c>
      <c r="BN59">
        <v>0</v>
      </c>
      <c r="BO59">
        <v>0</v>
      </c>
    </row>
    <row r="60" spans="1:67">
      <c r="A60">
        <v>2022</v>
      </c>
      <c r="B60" t="s">
        <v>324</v>
      </c>
      <c r="C60">
        <v>13</v>
      </c>
      <c r="D60" t="s">
        <v>188</v>
      </c>
      <c r="E60" t="s">
        <v>1104</v>
      </c>
      <c r="F60">
        <v>185</v>
      </c>
      <c r="G60">
        <v>95</v>
      </c>
      <c r="H60">
        <v>90</v>
      </c>
      <c r="I60">
        <v>21</v>
      </c>
      <c r="J60">
        <v>0</v>
      </c>
      <c r="K60">
        <v>156</v>
      </c>
      <c r="L60">
        <v>0</v>
      </c>
      <c r="M60">
        <v>2</v>
      </c>
      <c r="N60">
        <v>0</v>
      </c>
      <c r="O60">
        <v>6</v>
      </c>
      <c r="P60">
        <v>0</v>
      </c>
      <c r="Q60">
        <v>0</v>
      </c>
      <c r="R60">
        <v>0</v>
      </c>
      <c r="S60">
        <v>0</v>
      </c>
      <c r="T60">
        <v>0</v>
      </c>
      <c r="U60">
        <v>0</v>
      </c>
      <c r="V60">
        <v>0</v>
      </c>
      <c r="W60">
        <v>0</v>
      </c>
      <c r="X60">
        <v>0</v>
      </c>
      <c r="Y60">
        <v>0</v>
      </c>
      <c r="Z60">
        <v>150</v>
      </c>
      <c r="AA60">
        <v>5</v>
      </c>
      <c r="AB60">
        <v>14</v>
      </c>
      <c r="AC60">
        <v>16</v>
      </c>
      <c r="AD60">
        <v>0</v>
      </c>
      <c r="AE60">
        <v>117</v>
      </c>
      <c r="AF60">
        <v>146</v>
      </c>
      <c r="AG60">
        <v>164</v>
      </c>
      <c r="AH60">
        <v>20</v>
      </c>
      <c r="AI60">
        <v>179</v>
      </c>
      <c r="AJ60">
        <v>51.4</v>
      </c>
      <c r="AK60">
        <v>48.6</v>
      </c>
      <c r="AL60">
        <v>11.4</v>
      </c>
      <c r="AM60">
        <v>0</v>
      </c>
      <c r="AN60">
        <v>84.3</v>
      </c>
      <c r="AO60">
        <v>0</v>
      </c>
      <c r="AP60">
        <v>1.1000000000000001</v>
      </c>
      <c r="AQ60">
        <v>0</v>
      </c>
      <c r="AR60">
        <v>3.2</v>
      </c>
      <c r="AS60">
        <v>0</v>
      </c>
      <c r="AT60">
        <v>0</v>
      </c>
      <c r="AU60">
        <v>0</v>
      </c>
      <c r="AV60">
        <v>0</v>
      </c>
      <c r="AW60">
        <v>0</v>
      </c>
      <c r="AX60">
        <v>0</v>
      </c>
      <c r="AY60">
        <v>0</v>
      </c>
      <c r="AZ60">
        <v>0</v>
      </c>
      <c r="BA60">
        <v>0</v>
      </c>
      <c r="BB60">
        <v>0</v>
      </c>
      <c r="BC60">
        <v>81.099999999999994</v>
      </c>
      <c r="BD60">
        <v>2.7</v>
      </c>
      <c r="BE60">
        <v>7.6</v>
      </c>
      <c r="BF60">
        <v>8.6</v>
      </c>
      <c r="BG60">
        <v>0</v>
      </c>
      <c r="BH60">
        <v>63.2</v>
      </c>
      <c r="BI60">
        <v>78.900000000000006</v>
      </c>
      <c r="BJ60">
        <v>88.6</v>
      </c>
      <c r="BK60">
        <v>10.8</v>
      </c>
      <c r="BL60">
        <v>96.8</v>
      </c>
      <c r="BM60">
        <v>0</v>
      </c>
      <c r="BN60">
        <v>0</v>
      </c>
      <c r="BO60">
        <v>0</v>
      </c>
    </row>
    <row r="61" spans="1:67">
      <c r="A61">
        <v>2022</v>
      </c>
      <c r="B61" t="s">
        <v>325</v>
      </c>
      <c r="C61">
        <v>13</v>
      </c>
      <c r="D61" t="s">
        <v>190</v>
      </c>
      <c r="E61" t="s">
        <v>1105</v>
      </c>
      <c r="F61">
        <v>775</v>
      </c>
      <c r="G61">
        <v>404</v>
      </c>
      <c r="H61">
        <v>371</v>
      </c>
      <c r="I61">
        <v>183</v>
      </c>
      <c r="J61">
        <v>51</v>
      </c>
      <c r="K61">
        <v>214</v>
      </c>
      <c r="L61">
        <v>21</v>
      </c>
      <c r="M61">
        <v>9</v>
      </c>
      <c r="N61">
        <v>0</v>
      </c>
      <c r="O61">
        <v>297</v>
      </c>
      <c r="P61">
        <v>0</v>
      </c>
      <c r="Q61">
        <v>63</v>
      </c>
      <c r="R61">
        <v>60</v>
      </c>
      <c r="S61">
        <v>62</v>
      </c>
      <c r="T61">
        <v>63</v>
      </c>
      <c r="U61">
        <v>63</v>
      </c>
      <c r="V61">
        <v>64</v>
      </c>
      <c r="W61">
        <v>63</v>
      </c>
      <c r="X61">
        <v>65</v>
      </c>
      <c r="Y61">
        <v>63</v>
      </c>
      <c r="Z61">
        <v>59</v>
      </c>
      <c r="AA61">
        <v>50</v>
      </c>
      <c r="AB61">
        <v>47</v>
      </c>
      <c r="AC61">
        <v>53</v>
      </c>
      <c r="AD61">
        <v>0</v>
      </c>
      <c r="AE61">
        <v>163</v>
      </c>
      <c r="AF61">
        <v>496</v>
      </c>
      <c r="AG61">
        <v>461</v>
      </c>
      <c r="AH61">
        <v>64</v>
      </c>
      <c r="AI61">
        <v>586</v>
      </c>
      <c r="AJ61">
        <v>52.1</v>
      </c>
      <c r="AK61">
        <v>47.9</v>
      </c>
      <c r="AL61">
        <v>23.6</v>
      </c>
      <c r="AM61">
        <v>6.6</v>
      </c>
      <c r="AN61">
        <v>27.6</v>
      </c>
      <c r="AO61">
        <v>2.7</v>
      </c>
      <c r="AP61">
        <v>1.2</v>
      </c>
      <c r="AQ61">
        <v>0</v>
      </c>
      <c r="AR61">
        <v>38.299999999999997</v>
      </c>
      <c r="AS61">
        <v>0</v>
      </c>
      <c r="AT61">
        <v>8.1</v>
      </c>
      <c r="AU61">
        <v>7.7</v>
      </c>
      <c r="AV61">
        <v>8</v>
      </c>
      <c r="AW61">
        <v>8.1</v>
      </c>
      <c r="AX61">
        <v>8.1</v>
      </c>
      <c r="AY61">
        <v>8.3000000000000007</v>
      </c>
      <c r="AZ61">
        <v>8.1</v>
      </c>
      <c r="BA61">
        <v>8.4</v>
      </c>
      <c r="BB61">
        <v>8.1</v>
      </c>
      <c r="BC61">
        <v>7.6</v>
      </c>
      <c r="BD61">
        <v>6.5</v>
      </c>
      <c r="BE61">
        <v>6.1</v>
      </c>
      <c r="BF61">
        <v>6.8</v>
      </c>
      <c r="BG61">
        <v>0</v>
      </c>
      <c r="BH61">
        <v>21</v>
      </c>
      <c r="BI61">
        <v>64</v>
      </c>
      <c r="BJ61">
        <v>59.5</v>
      </c>
      <c r="BK61">
        <v>8.3000000000000007</v>
      </c>
      <c r="BL61">
        <v>75.599999999999994</v>
      </c>
      <c r="BM61">
        <v>0</v>
      </c>
      <c r="BN61">
        <v>0</v>
      </c>
      <c r="BO61">
        <v>0</v>
      </c>
    </row>
    <row r="62" spans="1:67">
      <c r="A62">
        <v>2022</v>
      </c>
      <c r="B62" t="s">
        <v>298</v>
      </c>
      <c r="C62">
        <v>13</v>
      </c>
      <c r="D62" t="s">
        <v>192</v>
      </c>
      <c r="E62" t="s">
        <v>1106</v>
      </c>
      <c r="F62">
        <v>504</v>
      </c>
      <c r="G62">
        <v>258</v>
      </c>
      <c r="H62">
        <v>246</v>
      </c>
      <c r="I62">
        <v>64</v>
      </c>
      <c r="J62">
        <v>8</v>
      </c>
      <c r="K62">
        <v>239</v>
      </c>
      <c r="L62">
        <v>24</v>
      </c>
      <c r="M62">
        <v>3</v>
      </c>
      <c r="N62">
        <v>0</v>
      </c>
      <c r="O62">
        <v>166</v>
      </c>
      <c r="P62">
        <v>0</v>
      </c>
      <c r="Q62">
        <v>0</v>
      </c>
      <c r="R62">
        <v>0</v>
      </c>
      <c r="S62">
        <v>0</v>
      </c>
      <c r="T62">
        <v>0</v>
      </c>
      <c r="U62">
        <v>0</v>
      </c>
      <c r="V62">
        <v>83</v>
      </c>
      <c r="W62">
        <v>91</v>
      </c>
      <c r="X62">
        <v>91</v>
      </c>
      <c r="Y62">
        <v>87</v>
      </c>
      <c r="Z62">
        <v>43</v>
      </c>
      <c r="AA62">
        <v>34</v>
      </c>
      <c r="AB62">
        <v>43</v>
      </c>
      <c r="AC62">
        <v>32</v>
      </c>
      <c r="AD62">
        <v>0</v>
      </c>
      <c r="AE62">
        <v>49</v>
      </c>
      <c r="AF62">
        <v>221</v>
      </c>
      <c r="AG62">
        <v>362</v>
      </c>
      <c r="AH62">
        <v>59</v>
      </c>
      <c r="AI62">
        <v>399</v>
      </c>
      <c r="AJ62">
        <v>51.2</v>
      </c>
      <c r="AK62">
        <v>48.8</v>
      </c>
      <c r="AL62">
        <v>12.7</v>
      </c>
      <c r="AM62">
        <v>1.6</v>
      </c>
      <c r="AN62">
        <v>47.4</v>
      </c>
      <c r="AO62">
        <v>4.8</v>
      </c>
      <c r="AP62">
        <v>0.6</v>
      </c>
      <c r="AQ62">
        <v>0</v>
      </c>
      <c r="AR62">
        <v>32.9</v>
      </c>
      <c r="AS62">
        <v>0</v>
      </c>
      <c r="AT62">
        <v>0</v>
      </c>
      <c r="AU62">
        <v>0</v>
      </c>
      <c r="AV62">
        <v>0</v>
      </c>
      <c r="AW62">
        <v>0</v>
      </c>
      <c r="AX62">
        <v>0</v>
      </c>
      <c r="AY62">
        <v>16.5</v>
      </c>
      <c r="AZ62">
        <v>18.100000000000001</v>
      </c>
      <c r="BA62">
        <v>18.100000000000001</v>
      </c>
      <c r="BB62">
        <v>17.3</v>
      </c>
      <c r="BC62">
        <v>8.5</v>
      </c>
      <c r="BD62">
        <v>6.7</v>
      </c>
      <c r="BE62">
        <v>8.5</v>
      </c>
      <c r="BF62">
        <v>6.3</v>
      </c>
      <c r="BG62">
        <v>0</v>
      </c>
      <c r="BH62">
        <v>9.6999999999999993</v>
      </c>
      <c r="BI62">
        <v>43.8</v>
      </c>
      <c r="BJ62">
        <v>71.8</v>
      </c>
      <c r="BK62">
        <v>11.7</v>
      </c>
      <c r="BL62">
        <v>79.2</v>
      </c>
      <c r="BM62">
        <v>0</v>
      </c>
      <c r="BN62">
        <v>0</v>
      </c>
      <c r="BO62">
        <v>0</v>
      </c>
    </row>
    <row r="63" spans="1:67">
      <c r="A63">
        <v>2022</v>
      </c>
      <c r="B63" t="s">
        <v>327</v>
      </c>
      <c r="C63">
        <v>13</v>
      </c>
      <c r="D63" t="s">
        <v>194</v>
      </c>
      <c r="E63" t="s">
        <v>1107</v>
      </c>
      <c r="F63">
        <v>572</v>
      </c>
      <c r="G63">
        <v>285</v>
      </c>
      <c r="H63">
        <v>286</v>
      </c>
      <c r="I63">
        <v>57</v>
      </c>
      <c r="J63">
        <v>106</v>
      </c>
      <c r="K63">
        <v>58</v>
      </c>
      <c r="L63">
        <v>76</v>
      </c>
      <c r="M63">
        <v>0</v>
      </c>
      <c r="N63">
        <v>1</v>
      </c>
      <c r="O63">
        <v>274</v>
      </c>
      <c r="P63">
        <v>0</v>
      </c>
      <c r="Q63">
        <v>44</v>
      </c>
      <c r="R63">
        <v>44</v>
      </c>
      <c r="S63">
        <v>44</v>
      </c>
      <c r="T63">
        <v>45</v>
      </c>
      <c r="U63">
        <v>43</v>
      </c>
      <c r="V63">
        <v>44</v>
      </c>
      <c r="W63">
        <v>65</v>
      </c>
      <c r="X63">
        <v>58</v>
      </c>
      <c r="Y63">
        <v>52</v>
      </c>
      <c r="Z63">
        <v>44</v>
      </c>
      <c r="AA63">
        <v>28</v>
      </c>
      <c r="AB63">
        <v>21</v>
      </c>
      <c r="AC63">
        <v>40</v>
      </c>
      <c r="AD63">
        <v>0</v>
      </c>
      <c r="AE63">
        <v>11</v>
      </c>
      <c r="AF63">
        <v>120</v>
      </c>
      <c r="AG63">
        <v>152</v>
      </c>
      <c r="AH63">
        <v>67</v>
      </c>
      <c r="AI63">
        <v>212</v>
      </c>
      <c r="AJ63">
        <v>49.8</v>
      </c>
      <c r="AK63">
        <v>50</v>
      </c>
      <c r="AL63">
        <v>10</v>
      </c>
      <c r="AM63">
        <v>18.5</v>
      </c>
      <c r="AN63">
        <v>10.1</v>
      </c>
      <c r="AO63">
        <v>13.3</v>
      </c>
      <c r="AP63">
        <v>0</v>
      </c>
      <c r="AQ63">
        <v>0.2</v>
      </c>
      <c r="AR63">
        <v>47.9</v>
      </c>
      <c r="AS63">
        <v>0</v>
      </c>
      <c r="AT63">
        <v>7.7</v>
      </c>
      <c r="AU63">
        <v>7.7</v>
      </c>
      <c r="AV63">
        <v>7.7</v>
      </c>
      <c r="AW63">
        <v>7.9</v>
      </c>
      <c r="AX63">
        <v>7.5</v>
      </c>
      <c r="AY63">
        <v>7.7</v>
      </c>
      <c r="AZ63">
        <v>11.4</v>
      </c>
      <c r="BA63">
        <v>10.1</v>
      </c>
      <c r="BB63">
        <v>9.1</v>
      </c>
      <c r="BC63">
        <v>7.7</v>
      </c>
      <c r="BD63">
        <v>4.9000000000000004</v>
      </c>
      <c r="BE63">
        <v>3.7</v>
      </c>
      <c r="BF63">
        <v>7</v>
      </c>
      <c r="BG63">
        <v>0</v>
      </c>
      <c r="BH63">
        <v>1.9</v>
      </c>
      <c r="BI63">
        <v>21</v>
      </c>
      <c r="BJ63">
        <v>26.6</v>
      </c>
      <c r="BK63">
        <v>11.7</v>
      </c>
      <c r="BL63">
        <v>37.1</v>
      </c>
      <c r="BM63">
        <v>0</v>
      </c>
      <c r="BN63">
        <v>1</v>
      </c>
      <c r="BO63">
        <v>0.2</v>
      </c>
    </row>
    <row r="64" spans="1:67">
      <c r="A64">
        <v>2022</v>
      </c>
      <c r="B64" t="s">
        <v>342</v>
      </c>
      <c r="C64">
        <v>13</v>
      </c>
      <c r="D64" t="s">
        <v>196</v>
      </c>
      <c r="E64" t="s">
        <v>1108</v>
      </c>
      <c r="F64">
        <v>380</v>
      </c>
      <c r="G64">
        <v>202</v>
      </c>
      <c r="H64">
        <v>178</v>
      </c>
      <c r="I64">
        <v>82</v>
      </c>
      <c r="J64">
        <v>7</v>
      </c>
      <c r="K64">
        <v>260</v>
      </c>
      <c r="L64">
        <v>12</v>
      </c>
      <c r="M64">
        <v>3</v>
      </c>
      <c r="N64">
        <v>1</v>
      </c>
      <c r="O64">
        <v>15</v>
      </c>
      <c r="P64">
        <v>0</v>
      </c>
      <c r="Q64">
        <v>0</v>
      </c>
      <c r="R64">
        <v>0</v>
      </c>
      <c r="S64">
        <v>0</v>
      </c>
      <c r="T64">
        <v>0</v>
      </c>
      <c r="U64">
        <v>0</v>
      </c>
      <c r="V64">
        <v>74</v>
      </c>
      <c r="W64">
        <v>105</v>
      </c>
      <c r="X64">
        <v>97</v>
      </c>
      <c r="Y64">
        <v>104</v>
      </c>
      <c r="Z64">
        <v>0</v>
      </c>
      <c r="AA64">
        <v>0</v>
      </c>
      <c r="AB64">
        <v>0</v>
      </c>
      <c r="AC64">
        <v>0</v>
      </c>
      <c r="AD64">
        <v>0</v>
      </c>
      <c r="AE64">
        <v>20</v>
      </c>
      <c r="AF64">
        <v>99</v>
      </c>
      <c r="AG64">
        <v>331</v>
      </c>
      <c r="AH64">
        <v>74</v>
      </c>
      <c r="AI64">
        <v>342</v>
      </c>
      <c r="AJ64">
        <v>53.2</v>
      </c>
      <c r="AK64">
        <v>46.8</v>
      </c>
      <c r="AL64">
        <v>21.6</v>
      </c>
      <c r="AM64">
        <v>1.8</v>
      </c>
      <c r="AN64">
        <v>68.400000000000006</v>
      </c>
      <c r="AO64">
        <v>3.2</v>
      </c>
      <c r="AP64">
        <v>0.8</v>
      </c>
      <c r="AQ64">
        <v>0.3</v>
      </c>
      <c r="AR64">
        <v>3.9</v>
      </c>
      <c r="AS64">
        <v>0</v>
      </c>
      <c r="AT64">
        <v>0</v>
      </c>
      <c r="AU64">
        <v>0</v>
      </c>
      <c r="AV64">
        <v>0</v>
      </c>
      <c r="AW64">
        <v>0</v>
      </c>
      <c r="AX64">
        <v>0</v>
      </c>
      <c r="AY64">
        <v>19.5</v>
      </c>
      <c r="AZ64">
        <v>27.6</v>
      </c>
      <c r="BA64">
        <v>25.5</v>
      </c>
      <c r="BB64">
        <v>27.4</v>
      </c>
      <c r="BC64">
        <v>0</v>
      </c>
      <c r="BD64">
        <v>0</v>
      </c>
      <c r="BE64">
        <v>0</v>
      </c>
      <c r="BF64">
        <v>0</v>
      </c>
      <c r="BG64">
        <v>0</v>
      </c>
      <c r="BH64">
        <v>5.3</v>
      </c>
      <c r="BI64">
        <v>26.1</v>
      </c>
      <c r="BJ64">
        <v>87.1</v>
      </c>
      <c r="BK64">
        <v>19.5</v>
      </c>
      <c r="BL64">
        <v>90</v>
      </c>
      <c r="BM64">
        <v>0</v>
      </c>
      <c r="BN64">
        <v>0</v>
      </c>
      <c r="BO64">
        <v>0</v>
      </c>
    </row>
    <row r="65" spans="1:67">
      <c r="A65">
        <v>2022</v>
      </c>
      <c r="B65" t="s">
        <v>299</v>
      </c>
      <c r="C65">
        <v>13</v>
      </c>
      <c r="D65" t="s">
        <v>198</v>
      </c>
      <c r="E65" t="s">
        <v>1109</v>
      </c>
      <c r="F65">
        <v>554</v>
      </c>
      <c r="G65">
        <v>269</v>
      </c>
      <c r="H65">
        <v>284</v>
      </c>
      <c r="I65">
        <v>160</v>
      </c>
      <c r="J65">
        <v>16</v>
      </c>
      <c r="K65">
        <v>217</v>
      </c>
      <c r="L65">
        <v>16</v>
      </c>
      <c r="M65">
        <v>7</v>
      </c>
      <c r="N65">
        <v>0</v>
      </c>
      <c r="O65">
        <v>138</v>
      </c>
      <c r="P65">
        <v>0</v>
      </c>
      <c r="Q65">
        <v>0</v>
      </c>
      <c r="R65">
        <v>0</v>
      </c>
      <c r="S65">
        <v>0</v>
      </c>
      <c r="T65">
        <v>0</v>
      </c>
      <c r="U65">
        <v>0</v>
      </c>
      <c r="V65">
        <v>0</v>
      </c>
      <c r="W65">
        <v>84</v>
      </c>
      <c r="X65">
        <v>87</v>
      </c>
      <c r="Y65">
        <v>86</v>
      </c>
      <c r="Z65">
        <v>84</v>
      </c>
      <c r="AA65">
        <v>81</v>
      </c>
      <c r="AB65">
        <v>76</v>
      </c>
      <c r="AC65">
        <v>56</v>
      </c>
      <c r="AD65">
        <v>0</v>
      </c>
      <c r="AE65">
        <v>27</v>
      </c>
      <c r="AF65">
        <v>42</v>
      </c>
      <c r="AG65">
        <v>356</v>
      </c>
      <c r="AH65">
        <v>60</v>
      </c>
      <c r="AI65">
        <v>380</v>
      </c>
      <c r="AJ65">
        <v>48.6</v>
      </c>
      <c r="AK65">
        <v>51.3</v>
      </c>
      <c r="AL65">
        <v>28.9</v>
      </c>
      <c r="AM65">
        <v>2.9</v>
      </c>
      <c r="AN65">
        <v>39.200000000000003</v>
      </c>
      <c r="AO65">
        <v>2.9</v>
      </c>
      <c r="AP65">
        <v>1.3</v>
      </c>
      <c r="AQ65">
        <v>0</v>
      </c>
      <c r="AR65">
        <v>24.9</v>
      </c>
      <c r="AS65">
        <v>0</v>
      </c>
      <c r="AT65">
        <v>0</v>
      </c>
      <c r="AU65">
        <v>0</v>
      </c>
      <c r="AV65">
        <v>0</v>
      </c>
      <c r="AW65">
        <v>0</v>
      </c>
      <c r="AX65">
        <v>0</v>
      </c>
      <c r="AY65">
        <v>0</v>
      </c>
      <c r="AZ65">
        <v>15.2</v>
      </c>
      <c r="BA65">
        <v>15.7</v>
      </c>
      <c r="BB65">
        <v>15.5</v>
      </c>
      <c r="BC65">
        <v>15.2</v>
      </c>
      <c r="BD65">
        <v>14.6</v>
      </c>
      <c r="BE65">
        <v>13.7</v>
      </c>
      <c r="BF65">
        <v>10.1</v>
      </c>
      <c r="BG65">
        <v>0</v>
      </c>
      <c r="BH65">
        <v>4.9000000000000004</v>
      </c>
      <c r="BI65">
        <v>7.6</v>
      </c>
      <c r="BJ65">
        <v>64.3</v>
      </c>
      <c r="BK65">
        <v>10.8</v>
      </c>
      <c r="BL65">
        <v>68.599999999999994</v>
      </c>
      <c r="BM65">
        <v>0</v>
      </c>
      <c r="BN65">
        <v>1</v>
      </c>
      <c r="BO65">
        <v>0.2</v>
      </c>
    </row>
    <row r="66" spans="1:67">
      <c r="A66">
        <v>2022</v>
      </c>
      <c r="B66" t="s">
        <v>321</v>
      </c>
      <c r="C66">
        <v>13</v>
      </c>
      <c r="D66" t="s">
        <v>200</v>
      </c>
      <c r="E66" t="s">
        <v>1110</v>
      </c>
      <c r="F66">
        <v>243</v>
      </c>
      <c r="G66">
        <v>135</v>
      </c>
      <c r="H66">
        <v>108</v>
      </c>
      <c r="I66">
        <v>25</v>
      </c>
      <c r="J66">
        <v>0</v>
      </c>
      <c r="K66">
        <v>209</v>
      </c>
      <c r="L66">
        <v>2</v>
      </c>
      <c r="M66">
        <v>0</v>
      </c>
      <c r="N66">
        <v>0</v>
      </c>
      <c r="O66">
        <v>7</v>
      </c>
      <c r="P66">
        <v>0</v>
      </c>
      <c r="Q66">
        <v>0</v>
      </c>
      <c r="R66">
        <v>0</v>
      </c>
      <c r="S66">
        <v>0</v>
      </c>
      <c r="T66">
        <v>0</v>
      </c>
      <c r="U66">
        <v>0</v>
      </c>
      <c r="V66">
        <v>0</v>
      </c>
      <c r="W66">
        <v>0</v>
      </c>
      <c r="X66">
        <v>0</v>
      </c>
      <c r="Y66">
        <v>0</v>
      </c>
      <c r="Z66">
        <v>38</v>
      </c>
      <c r="AA66">
        <v>71</v>
      </c>
      <c r="AB66">
        <v>73</v>
      </c>
      <c r="AC66">
        <v>61</v>
      </c>
      <c r="AD66">
        <v>0</v>
      </c>
      <c r="AE66">
        <v>12</v>
      </c>
      <c r="AF66">
        <v>62</v>
      </c>
      <c r="AG66">
        <v>220</v>
      </c>
      <c r="AH66">
        <v>50</v>
      </c>
      <c r="AI66">
        <v>224</v>
      </c>
      <c r="AJ66">
        <v>55.6</v>
      </c>
      <c r="AK66">
        <v>44.4</v>
      </c>
      <c r="AL66">
        <v>10.3</v>
      </c>
      <c r="AM66">
        <v>0</v>
      </c>
      <c r="AN66">
        <v>86</v>
      </c>
      <c r="AO66">
        <v>0.8</v>
      </c>
      <c r="AP66">
        <v>0</v>
      </c>
      <c r="AQ66">
        <v>0</v>
      </c>
      <c r="AR66">
        <v>2.9</v>
      </c>
      <c r="AS66">
        <v>0</v>
      </c>
      <c r="AT66">
        <v>0</v>
      </c>
      <c r="AU66">
        <v>0</v>
      </c>
      <c r="AV66">
        <v>0</v>
      </c>
      <c r="AW66">
        <v>0</v>
      </c>
      <c r="AX66">
        <v>0</v>
      </c>
      <c r="AY66">
        <v>0</v>
      </c>
      <c r="AZ66">
        <v>0</v>
      </c>
      <c r="BA66">
        <v>0</v>
      </c>
      <c r="BB66">
        <v>0</v>
      </c>
      <c r="BC66">
        <v>15.6</v>
      </c>
      <c r="BD66">
        <v>29.2</v>
      </c>
      <c r="BE66">
        <v>30</v>
      </c>
      <c r="BF66">
        <v>25.1</v>
      </c>
      <c r="BG66">
        <v>0</v>
      </c>
      <c r="BH66">
        <v>4.9000000000000004</v>
      </c>
      <c r="BI66">
        <v>25.5</v>
      </c>
      <c r="BJ66">
        <v>90.5</v>
      </c>
      <c r="BK66">
        <v>20.6</v>
      </c>
      <c r="BL66">
        <v>92.2</v>
      </c>
      <c r="BM66">
        <v>0</v>
      </c>
      <c r="BN66">
        <v>0</v>
      </c>
      <c r="BO66">
        <v>0</v>
      </c>
    </row>
    <row r="67" spans="1:67">
      <c r="A67">
        <v>2022</v>
      </c>
      <c r="B67" t="s">
        <v>268</v>
      </c>
      <c r="C67">
        <v>13</v>
      </c>
      <c r="D67" t="s">
        <v>202</v>
      </c>
      <c r="E67" t="s">
        <v>1111</v>
      </c>
      <c r="F67">
        <v>456</v>
      </c>
      <c r="G67">
        <v>206</v>
      </c>
      <c r="H67">
        <v>250</v>
      </c>
      <c r="I67">
        <v>136</v>
      </c>
      <c r="J67">
        <v>3</v>
      </c>
      <c r="K67">
        <v>290</v>
      </c>
      <c r="L67">
        <v>4</v>
      </c>
      <c r="M67">
        <v>0</v>
      </c>
      <c r="N67">
        <v>2</v>
      </c>
      <c r="O67">
        <v>21</v>
      </c>
      <c r="P67">
        <v>0</v>
      </c>
      <c r="Q67">
        <v>0</v>
      </c>
      <c r="R67">
        <v>0</v>
      </c>
      <c r="S67">
        <v>0</v>
      </c>
      <c r="T67">
        <v>0</v>
      </c>
      <c r="U67">
        <v>0</v>
      </c>
      <c r="V67">
        <v>0</v>
      </c>
      <c r="W67">
        <v>58</v>
      </c>
      <c r="X67">
        <v>81</v>
      </c>
      <c r="Y67">
        <v>74</v>
      </c>
      <c r="Z67">
        <v>71</v>
      </c>
      <c r="AA67">
        <v>66</v>
      </c>
      <c r="AB67">
        <v>62</v>
      </c>
      <c r="AC67">
        <v>44</v>
      </c>
      <c r="AD67">
        <v>0</v>
      </c>
      <c r="AE67">
        <v>31</v>
      </c>
      <c r="AF67">
        <v>115</v>
      </c>
      <c r="AG67">
        <v>381</v>
      </c>
      <c r="AH67">
        <v>90</v>
      </c>
      <c r="AI67">
        <v>398</v>
      </c>
      <c r="AJ67">
        <v>45.2</v>
      </c>
      <c r="AK67">
        <v>54.8</v>
      </c>
      <c r="AL67">
        <v>29.8</v>
      </c>
      <c r="AM67">
        <v>0.7</v>
      </c>
      <c r="AN67">
        <v>63.6</v>
      </c>
      <c r="AO67">
        <v>0.9</v>
      </c>
      <c r="AP67">
        <v>0</v>
      </c>
      <c r="AQ67">
        <v>0.4</v>
      </c>
      <c r="AR67">
        <v>4.5999999999999996</v>
      </c>
      <c r="AS67">
        <v>0</v>
      </c>
      <c r="AT67">
        <v>0</v>
      </c>
      <c r="AU67">
        <v>0</v>
      </c>
      <c r="AV67">
        <v>0</v>
      </c>
      <c r="AW67">
        <v>0</v>
      </c>
      <c r="AX67">
        <v>0</v>
      </c>
      <c r="AY67">
        <v>0</v>
      </c>
      <c r="AZ67">
        <v>12.7</v>
      </c>
      <c r="BA67">
        <v>17.8</v>
      </c>
      <c r="BB67">
        <v>16.2</v>
      </c>
      <c r="BC67">
        <v>15.6</v>
      </c>
      <c r="BD67">
        <v>14.5</v>
      </c>
      <c r="BE67">
        <v>13.6</v>
      </c>
      <c r="BF67">
        <v>9.6</v>
      </c>
      <c r="BG67">
        <v>0</v>
      </c>
      <c r="BH67">
        <v>6.8</v>
      </c>
      <c r="BI67">
        <v>25.2</v>
      </c>
      <c r="BJ67">
        <v>83.6</v>
      </c>
      <c r="BK67">
        <v>19.7</v>
      </c>
      <c r="BL67">
        <v>87.3</v>
      </c>
      <c r="BM67">
        <v>0</v>
      </c>
      <c r="BN67">
        <v>0</v>
      </c>
      <c r="BO67">
        <v>0</v>
      </c>
    </row>
    <row r="68" spans="1:67">
      <c r="A68">
        <v>2022</v>
      </c>
      <c r="B68" t="s">
        <v>286</v>
      </c>
      <c r="C68">
        <v>13</v>
      </c>
      <c r="D68" t="s">
        <v>204</v>
      </c>
      <c r="E68" t="s">
        <v>1112</v>
      </c>
      <c r="F68">
        <v>1117</v>
      </c>
      <c r="G68">
        <v>571</v>
      </c>
      <c r="H68">
        <v>545</v>
      </c>
      <c r="I68">
        <v>230</v>
      </c>
      <c r="J68">
        <v>302</v>
      </c>
      <c r="K68">
        <v>292</v>
      </c>
      <c r="L68">
        <v>41</v>
      </c>
      <c r="M68">
        <v>18</v>
      </c>
      <c r="N68">
        <v>0</v>
      </c>
      <c r="O68">
        <v>234</v>
      </c>
      <c r="P68">
        <v>0</v>
      </c>
      <c r="Q68">
        <v>81</v>
      </c>
      <c r="R68">
        <v>85</v>
      </c>
      <c r="S68">
        <v>89</v>
      </c>
      <c r="T68">
        <v>117</v>
      </c>
      <c r="U68">
        <v>125</v>
      </c>
      <c r="V68">
        <v>116</v>
      </c>
      <c r="W68">
        <v>122</v>
      </c>
      <c r="X68">
        <v>101</v>
      </c>
      <c r="Y68">
        <v>124</v>
      </c>
      <c r="Z68">
        <v>81</v>
      </c>
      <c r="AA68">
        <v>37</v>
      </c>
      <c r="AB68">
        <v>39</v>
      </c>
      <c r="AC68">
        <v>0</v>
      </c>
      <c r="AD68">
        <v>0</v>
      </c>
      <c r="AE68">
        <v>235</v>
      </c>
      <c r="AF68">
        <v>381</v>
      </c>
      <c r="AG68">
        <v>738</v>
      </c>
      <c r="AH68">
        <v>70</v>
      </c>
      <c r="AI68">
        <v>861</v>
      </c>
      <c r="AJ68">
        <v>51.1</v>
      </c>
      <c r="AK68">
        <v>48.8</v>
      </c>
      <c r="AL68">
        <v>20.6</v>
      </c>
      <c r="AM68">
        <v>27</v>
      </c>
      <c r="AN68">
        <v>26.1</v>
      </c>
      <c r="AO68">
        <v>3.7</v>
      </c>
      <c r="AP68">
        <v>1.6</v>
      </c>
      <c r="AQ68">
        <v>0</v>
      </c>
      <c r="AR68">
        <v>20.9</v>
      </c>
      <c r="AS68">
        <v>0</v>
      </c>
      <c r="AT68">
        <v>7.3</v>
      </c>
      <c r="AU68">
        <v>7.6</v>
      </c>
      <c r="AV68">
        <v>8</v>
      </c>
      <c r="AW68">
        <v>10.5</v>
      </c>
      <c r="AX68">
        <v>11.2</v>
      </c>
      <c r="AY68">
        <v>10.4</v>
      </c>
      <c r="AZ68">
        <v>10.9</v>
      </c>
      <c r="BA68">
        <v>9</v>
      </c>
      <c r="BB68">
        <v>11.1</v>
      </c>
      <c r="BC68">
        <v>7.3</v>
      </c>
      <c r="BD68">
        <v>3.3</v>
      </c>
      <c r="BE68">
        <v>3.5</v>
      </c>
      <c r="BF68">
        <v>0</v>
      </c>
      <c r="BG68">
        <v>0</v>
      </c>
      <c r="BH68">
        <v>21</v>
      </c>
      <c r="BI68">
        <v>34.1</v>
      </c>
      <c r="BJ68">
        <v>66.099999999999994</v>
      </c>
      <c r="BK68">
        <v>6.3</v>
      </c>
      <c r="BL68">
        <v>77.099999999999994</v>
      </c>
      <c r="BM68">
        <v>0</v>
      </c>
      <c r="BN68">
        <v>1</v>
      </c>
      <c r="BO68">
        <v>0.1</v>
      </c>
    </row>
    <row r="69" spans="1:67">
      <c r="A69">
        <v>2022</v>
      </c>
      <c r="B69" t="s">
        <v>341</v>
      </c>
      <c r="C69">
        <v>13</v>
      </c>
      <c r="D69" t="s">
        <v>208</v>
      </c>
      <c r="E69" t="s">
        <v>1113</v>
      </c>
      <c r="F69">
        <v>653</v>
      </c>
      <c r="G69">
        <v>333</v>
      </c>
      <c r="H69">
        <v>320</v>
      </c>
      <c r="I69">
        <v>347</v>
      </c>
      <c r="J69">
        <v>4</v>
      </c>
      <c r="K69">
        <v>276</v>
      </c>
      <c r="L69">
        <v>16</v>
      </c>
      <c r="M69">
        <v>1</v>
      </c>
      <c r="N69">
        <v>4</v>
      </c>
      <c r="O69">
        <v>5</v>
      </c>
      <c r="P69">
        <v>59</v>
      </c>
      <c r="Q69">
        <v>62</v>
      </c>
      <c r="R69">
        <v>67</v>
      </c>
      <c r="S69">
        <v>66</v>
      </c>
      <c r="T69">
        <v>72</v>
      </c>
      <c r="U69">
        <v>74</v>
      </c>
      <c r="V69">
        <v>74</v>
      </c>
      <c r="W69">
        <v>63</v>
      </c>
      <c r="X69">
        <v>54</v>
      </c>
      <c r="Y69">
        <v>62</v>
      </c>
      <c r="Z69">
        <v>0</v>
      </c>
      <c r="AA69">
        <v>0</v>
      </c>
      <c r="AB69">
        <v>0</v>
      </c>
      <c r="AC69">
        <v>0</v>
      </c>
      <c r="AD69">
        <v>0</v>
      </c>
      <c r="AE69">
        <v>242</v>
      </c>
      <c r="AF69">
        <v>317</v>
      </c>
      <c r="AG69">
        <v>549</v>
      </c>
      <c r="AH69">
        <v>89</v>
      </c>
      <c r="AI69">
        <v>598</v>
      </c>
      <c r="AJ69">
        <v>51</v>
      </c>
      <c r="AK69">
        <v>49</v>
      </c>
      <c r="AL69">
        <v>53.1</v>
      </c>
      <c r="AM69">
        <v>0.6</v>
      </c>
      <c r="AN69">
        <v>42.3</v>
      </c>
      <c r="AO69">
        <v>2.5</v>
      </c>
      <c r="AP69">
        <v>0.2</v>
      </c>
      <c r="AQ69">
        <v>0.6</v>
      </c>
      <c r="AR69">
        <v>0.8</v>
      </c>
      <c r="AS69">
        <v>9</v>
      </c>
      <c r="AT69">
        <v>9.5</v>
      </c>
      <c r="AU69">
        <v>10.3</v>
      </c>
      <c r="AV69">
        <v>10.1</v>
      </c>
      <c r="AW69">
        <v>11</v>
      </c>
      <c r="AX69">
        <v>11.3</v>
      </c>
      <c r="AY69">
        <v>11.3</v>
      </c>
      <c r="AZ69">
        <v>9.6</v>
      </c>
      <c r="BA69">
        <v>8.3000000000000007</v>
      </c>
      <c r="BB69">
        <v>9.5</v>
      </c>
      <c r="BC69">
        <v>0</v>
      </c>
      <c r="BD69">
        <v>0</v>
      </c>
      <c r="BE69">
        <v>0</v>
      </c>
      <c r="BF69">
        <v>0</v>
      </c>
      <c r="BG69">
        <v>0</v>
      </c>
      <c r="BH69">
        <v>37.1</v>
      </c>
      <c r="BI69">
        <v>48.5</v>
      </c>
      <c r="BJ69">
        <v>84.1</v>
      </c>
      <c r="BK69">
        <v>13.6</v>
      </c>
      <c r="BL69">
        <v>91.6</v>
      </c>
      <c r="BM69">
        <v>0</v>
      </c>
      <c r="BN69">
        <v>0</v>
      </c>
      <c r="BO69">
        <v>0</v>
      </c>
    </row>
    <row r="70" spans="1:67">
      <c r="A70">
        <v>2022</v>
      </c>
      <c r="B70" t="s">
        <v>326</v>
      </c>
      <c r="C70">
        <v>13</v>
      </c>
      <c r="D70" t="s">
        <v>210</v>
      </c>
      <c r="E70" t="s">
        <v>1114</v>
      </c>
      <c r="F70">
        <v>376</v>
      </c>
      <c r="G70">
        <v>207</v>
      </c>
      <c r="H70">
        <v>169</v>
      </c>
      <c r="I70">
        <v>135</v>
      </c>
      <c r="J70">
        <v>53</v>
      </c>
      <c r="K70">
        <v>91</v>
      </c>
      <c r="L70">
        <v>10</v>
      </c>
      <c r="M70">
        <v>2</v>
      </c>
      <c r="N70">
        <v>0</v>
      </c>
      <c r="O70">
        <v>85</v>
      </c>
      <c r="P70">
        <v>0</v>
      </c>
      <c r="Q70">
        <v>0</v>
      </c>
      <c r="R70">
        <v>0</v>
      </c>
      <c r="S70">
        <v>0</v>
      </c>
      <c r="T70">
        <v>0</v>
      </c>
      <c r="U70">
        <v>0</v>
      </c>
      <c r="V70">
        <v>0</v>
      </c>
      <c r="W70">
        <v>0</v>
      </c>
      <c r="X70">
        <v>73</v>
      </c>
      <c r="Y70">
        <v>73</v>
      </c>
      <c r="Z70">
        <v>66</v>
      </c>
      <c r="AA70">
        <v>56</v>
      </c>
      <c r="AB70">
        <v>48</v>
      </c>
      <c r="AC70">
        <v>60</v>
      </c>
      <c r="AD70">
        <v>0</v>
      </c>
      <c r="AE70">
        <v>45</v>
      </c>
      <c r="AF70">
        <v>170</v>
      </c>
      <c r="AG70">
        <v>187</v>
      </c>
      <c r="AH70">
        <v>46</v>
      </c>
      <c r="AI70">
        <v>247</v>
      </c>
      <c r="AJ70">
        <v>55.1</v>
      </c>
      <c r="AK70">
        <v>44.9</v>
      </c>
      <c r="AL70">
        <v>35.9</v>
      </c>
      <c r="AM70">
        <v>14.1</v>
      </c>
      <c r="AN70">
        <v>24.2</v>
      </c>
      <c r="AO70">
        <v>2.7</v>
      </c>
      <c r="AP70">
        <v>0.5</v>
      </c>
      <c r="AQ70">
        <v>0</v>
      </c>
      <c r="AR70">
        <v>22.6</v>
      </c>
      <c r="AS70">
        <v>0</v>
      </c>
      <c r="AT70">
        <v>0</v>
      </c>
      <c r="AU70">
        <v>0</v>
      </c>
      <c r="AV70">
        <v>0</v>
      </c>
      <c r="AW70">
        <v>0</v>
      </c>
      <c r="AX70">
        <v>0</v>
      </c>
      <c r="AY70">
        <v>0</v>
      </c>
      <c r="AZ70">
        <v>0</v>
      </c>
      <c r="BA70">
        <v>19.399999999999999</v>
      </c>
      <c r="BB70">
        <v>19.399999999999999</v>
      </c>
      <c r="BC70">
        <v>17.600000000000001</v>
      </c>
      <c r="BD70">
        <v>14.9</v>
      </c>
      <c r="BE70">
        <v>12.8</v>
      </c>
      <c r="BF70">
        <v>16</v>
      </c>
      <c r="BG70">
        <v>0</v>
      </c>
      <c r="BH70">
        <v>12</v>
      </c>
      <c r="BI70">
        <v>45.2</v>
      </c>
      <c r="BJ70">
        <v>49.7</v>
      </c>
      <c r="BK70">
        <v>12.2</v>
      </c>
      <c r="BL70">
        <v>65.7</v>
      </c>
      <c r="BM70">
        <v>0</v>
      </c>
      <c r="BN70">
        <v>0</v>
      </c>
      <c r="BO70">
        <v>0</v>
      </c>
    </row>
    <row r="71" spans="1:67">
      <c r="A71">
        <v>2022</v>
      </c>
      <c r="B71" t="s">
        <v>323</v>
      </c>
      <c r="C71">
        <v>13</v>
      </c>
      <c r="D71" t="s">
        <v>214</v>
      </c>
      <c r="E71" t="s">
        <v>1115</v>
      </c>
      <c r="F71">
        <v>175</v>
      </c>
      <c r="G71">
        <v>75</v>
      </c>
      <c r="H71">
        <v>100</v>
      </c>
      <c r="I71">
        <v>21</v>
      </c>
      <c r="J71">
        <v>3</v>
      </c>
      <c r="K71">
        <v>137</v>
      </c>
      <c r="L71">
        <v>5</v>
      </c>
      <c r="M71">
        <v>1</v>
      </c>
      <c r="N71">
        <v>1</v>
      </c>
      <c r="O71">
        <v>7</v>
      </c>
      <c r="P71">
        <v>0</v>
      </c>
      <c r="Q71">
        <v>0</v>
      </c>
      <c r="R71">
        <v>0</v>
      </c>
      <c r="S71">
        <v>0</v>
      </c>
      <c r="T71">
        <v>0</v>
      </c>
      <c r="U71">
        <v>0</v>
      </c>
      <c r="V71">
        <v>0</v>
      </c>
      <c r="W71">
        <v>0</v>
      </c>
      <c r="X71">
        <v>0</v>
      </c>
      <c r="Y71">
        <v>0</v>
      </c>
      <c r="Z71">
        <v>122</v>
      </c>
      <c r="AA71">
        <v>4</v>
      </c>
      <c r="AB71">
        <v>24</v>
      </c>
      <c r="AC71">
        <v>25</v>
      </c>
      <c r="AD71">
        <v>0</v>
      </c>
      <c r="AE71">
        <v>25</v>
      </c>
      <c r="AF71">
        <v>46</v>
      </c>
      <c r="AG71">
        <v>157</v>
      </c>
      <c r="AH71">
        <v>43</v>
      </c>
      <c r="AI71">
        <v>161</v>
      </c>
      <c r="AJ71">
        <v>42.9</v>
      </c>
      <c r="AK71">
        <v>57.1</v>
      </c>
      <c r="AL71">
        <v>12</v>
      </c>
      <c r="AM71">
        <v>1.7</v>
      </c>
      <c r="AN71">
        <v>78.3</v>
      </c>
      <c r="AO71">
        <v>2.9</v>
      </c>
      <c r="AP71">
        <v>0.6</v>
      </c>
      <c r="AQ71">
        <v>0.6</v>
      </c>
      <c r="AR71">
        <v>4</v>
      </c>
      <c r="AS71">
        <v>0</v>
      </c>
      <c r="AT71">
        <v>0</v>
      </c>
      <c r="AU71">
        <v>0</v>
      </c>
      <c r="AV71">
        <v>0</v>
      </c>
      <c r="AW71">
        <v>0</v>
      </c>
      <c r="AX71">
        <v>0</v>
      </c>
      <c r="AY71">
        <v>0</v>
      </c>
      <c r="AZ71">
        <v>0</v>
      </c>
      <c r="BA71">
        <v>0</v>
      </c>
      <c r="BB71">
        <v>0</v>
      </c>
      <c r="BC71">
        <v>69.7</v>
      </c>
      <c r="BD71">
        <v>2.2999999999999998</v>
      </c>
      <c r="BE71">
        <v>13.7</v>
      </c>
      <c r="BF71">
        <v>14.3</v>
      </c>
      <c r="BG71">
        <v>0</v>
      </c>
      <c r="BH71">
        <v>14.3</v>
      </c>
      <c r="BI71">
        <v>26.3</v>
      </c>
      <c r="BJ71">
        <v>89.7</v>
      </c>
      <c r="BK71">
        <v>24.6</v>
      </c>
      <c r="BL71">
        <v>92</v>
      </c>
      <c r="BM71">
        <v>0</v>
      </c>
      <c r="BN71">
        <v>0</v>
      </c>
      <c r="BO71">
        <v>0</v>
      </c>
    </row>
    <row r="72" spans="1:67">
      <c r="A72">
        <v>2022</v>
      </c>
      <c r="B72" t="s">
        <v>266</v>
      </c>
      <c r="C72">
        <v>13</v>
      </c>
      <c r="D72" t="s">
        <v>216</v>
      </c>
      <c r="E72" t="s">
        <v>1116</v>
      </c>
      <c r="F72">
        <v>566</v>
      </c>
      <c r="G72">
        <v>265</v>
      </c>
      <c r="H72">
        <v>301</v>
      </c>
      <c r="I72">
        <v>77</v>
      </c>
      <c r="J72">
        <v>11</v>
      </c>
      <c r="K72">
        <v>151</v>
      </c>
      <c r="L72">
        <v>32</v>
      </c>
      <c r="M72">
        <v>3</v>
      </c>
      <c r="N72">
        <v>0</v>
      </c>
      <c r="O72">
        <v>292</v>
      </c>
      <c r="P72">
        <v>0</v>
      </c>
      <c r="Q72">
        <v>0</v>
      </c>
      <c r="R72">
        <v>0</v>
      </c>
      <c r="S72">
        <v>0</v>
      </c>
      <c r="T72">
        <v>0</v>
      </c>
      <c r="U72">
        <v>0</v>
      </c>
      <c r="V72">
        <v>0</v>
      </c>
      <c r="W72">
        <v>100</v>
      </c>
      <c r="X72">
        <v>103</v>
      </c>
      <c r="Y72">
        <v>103</v>
      </c>
      <c r="Z72">
        <v>77</v>
      </c>
      <c r="AA72">
        <v>55</v>
      </c>
      <c r="AB72">
        <v>63</v>
      </c>
      <c r="AC72">
        <v>65</v>
      </c>
      <c r="AD72">
        <v>0</v>
      </c>
      <c r="AE72">
        <v>114</v>
      </c>
      <c r="AF72">
        <v>147</v>
      </c>
      <c r="AG72">
        <v>447</v>
      </c>
      <c r="AH72">
        <v>146</v>
      </c>
      <c r="AI72">
        <v>490</v>
      </c>
      <c r="AJ72">
        <v>46.8</v>
      </c>
      <c r="AK72">
        <v>53.2</v>
      </c>
      <c r="AL72">
        <v>13.6</v>
      </c>
      <c r="AM72">
        <v>1.9</v>
      </c>
      <c r="AN72">
        <v>26.7</v>
      </c>
      <c r="AO72">
        <v>5.7</v>
      </c>
      <c r="AP72">
        <v>0.5</v>
      </c>
      <c r="AQ72">
        <v>0</v>
      </c>
      <c r="AR72">
        <v>51.6</v>
      </c>
      <c r="AS72">
        <v>0</v>
      </c>
      <c r="AT72">
        <v>0</v>
      </c>
      <c r="AU72">
        <v>0</v>
      </c>
      <c r="AV72">
        <v>0</v>
      </c>
      <c r="AW72">
        <v>0</v>
      </c>
      <c r="AX72">
        <v>0</v>
      </c>
      <c r="AY72">
        <v>0</v>
      </c>
      <c r="AZ72">
        <v>17.7</v>
      </c>
      <c r="BA72">
        <v>18.2</v>
      </c>
      <c r="BB72">
        <v>18.2</v>
      </c>
      <c r="BC72">
        <v>13.6</v>
      </c>
      <c r="BD72">
        <v>9.6999999999999993</v>
      </c>
      <c r="BE72">
        <v>11.1</v>
      </c>
      <c r="BF72">
        <v>11.5</v>
      </c>
      <c r="BG72">
        <v>0</v>
      </c>
      <c r="BH72">
        <v>20.100000000000001</v>
      </c>
      <c r="BI72">
        <v>26</v>
      </c>
      <c r="BJ72">
        <v>79</v>
      </c>
      <c r="BK72">
        <v>25.8</v>
      </c>
      <c r="BL72">
        <v>86.6</v>
      </c>
      <c r="BM72">
        <v>0</v>
      </c>
      <c r="BN72">
        <v>0</v>
      </c>
      <c r="BO72">
        <v>0</v>
      </c>
    </row>
    <row r="73" spans="1:67">
      <c r="A73">
        <v>2022</v>
      </c>
      <c r="B73" t="s">
        <v>338</v>
      </c>
      <c r="C73">
        <v>13</v>
      </c>
      <c r="D73" t="s">
        <v>218</v>
      </c>
      <c r="E73" t="s">
        <v>1117</v>
      </c>
      <c r="F73">
        <v>433</v>
      </c>
      <c r="G73">
        <v>205</v>
      </c>
      <c r="H73">
        <v>228</v>
      </c>
      <c r="I73">
        <v>82</v>
      </c>
      <c r="J73">
        <v>13</v>
      </c>
      <c r="K73">
        <v>314</v>
      </c>
      <c r="L73">
        <v>9</v>
      </c>
      <c r="M73">
        <v>0</v>
      </c>
      <c r="N73">
        <v>0</v>
      </c>
      <c r="O73">
        <v>15</v>
      </c>
      <c r="P73">
        <v>0</v>
      </c>
      <c r="Q73">
        <v>54</v>
      </c>
      <c r="R73">
        <v>56</v>
      </c>
      <c r="S73">
        <v>54</v>
      </c>
      <c r="T73">
        <v>54</v>
      </c>
      <c r="U73">
        <v>55</v>
      </c>
      <c r="V73">
        <v>54</v>
      </c>
      <c r="W73">
        <v>54</v>
      </c>
      <c r="X73">
        <v>52</v>
      </c>
      <c r="Y73">
        <v>0</v>
      </c>
      <c r="Z73">
        <v>0</v>
      </c>
      <c r="AA73">
        <v>0</v>
      </c>
      <c r="AB73">
        <v>0</v>
      </c>
      <c r="AC73">
        <v>0</v>
      </c>
      <c r="AD73">
        <v>0</v>
      </c>
      <c r="AE73">
        <v>70</v>
      </c>
      <c r="AF73">
        <v>101</v>
      </c>
      <c r="AG73">
        <v>334</v>
      </c>
      <c r="AH73">
        <v>85</v>
      </c>
      <c r="AI73">
        <v>365</v>
      </c>
      <c r="AJ73">
        <v>47.3</v>
      </c>
      <c r="AK73">
        <v>52.7</v>
      </c>
      <c r="AL73">
        <v>18.899999999999999</v>
      </c>
      <c r="AM73">
        <v>3</v>
      </c>
      <c r="AN73">
        <v>72.5</v>
      </c>
      <c r="AO73">
        <v>2.1</v>
      </c>
      <c r="AP73">
        <v>0</v>
      </c>
      <c r="AQ73">
        <v>0</v>
      </c>
      <c r="AR73">
        <v>3.5</v>
      </c>
      <c r="AS73">
        <v>0</v>
      </c>
      <c r="AT73">
        <v>12.5</v>
      </c>
      <c r="AU73">
        <v>12.9</v>
      </c>
      <c r="AV73">
        <v>12.5</v>
      </c>
      <c r="AW73">
        <v>12.5</v>
      </c>
      <c r="AX73">
        <v>12.7</v>
      </c>
      <c r="AY73">
        <v>12.5</v>
      </c>
      <c r="AZ73">
        <v>12.5</v>
      </c>
      <c r="BA73">
        <v>12</v>
      </c>
      <c r="BB73">
        <v>0</v>
      </c>
      <c r="BC73">
        <v>0</v>
      </c>
      <c r="BD73">
        <v>0</v>
      </c>
      <c r="BE73">
        <v>0</v>
      </c>
      <c r="BF73">
        <v>0</v>
      </c>
      <c r="BG73">
        <v>0</v>
      </c>
      <c r="BH73">
        <v>16.2</v>
      </c>
      <c r="BI73">
        <v>23.3</v>
      </c>
      <c r="BJ73">
        <v>77.099999999999994</v>
      </c>
      <c r="BK73">
        <v>19.600000000000001</v>
      </c>
      <c r="BL73">
        <v>84.3</v>
      </c>
      <c r="BM73">
        <v>0</v>
      </c>
      <c r="BN73">
        <v>0</v>
      </c>
      <c r="BO73">
        <v>0</v>
      </c>
    </row>
    <row r="74" spans="1:67">
      <c r="A74">
        <v>2022</v>
      </c>
      <c r="B74" t="s">
        <v>319</v>
      </c>
      <c r="C74">
        <v>13</v>
      </c>
      <c r="D74" t="s">
        <v>222</v>
      </c>
      <c r="E74" t="s">
        <v>1118</v>
      </c>
      <c r="F74">
        <v>744</v>
      </c>
      <c r="G74">
        <v>376</v>
      </c>
      <c r="H74">
        <v>368</v>
      </c>
      <c r="I74">
        <v>661</v>
      </c>
      <c r="J74">
        <v>4</v>
      </c>
      <c r="K74">
        <v>49</v>
      </c>
      <c r="L74">
        <v>16</v>
      </c>
      <c r="M74">
        <v>1</v>
      </c>
      <c r="N74">
        <v>1</v>
      </c>
      <c r="O74">
        <v>12</v>
      </c>
      <c r="P74">
        <v>0</v>
      </c>
      <c r="Q74">
        <v>0</v>
      </c>
      <c r="R74">
        <v>0</v>
      </c>
      <c r="S74">
        <v>0</v>
      </c>
      <c r="T74">
        <v>0</v>
      </c>
      <c r="U74">
        <v>0</v>
      </c>
      <c r="V74">
        <v>0</v>
      </c>
      <c r="W74">
        <v>90</v>
      </c>
      <c r="X74">
        <v>123</v>
      </c>
      <c r="Y74">
        <v>115</v>
      </c>
      <c r="Z74">
        <v>122</v>
      </c>
      <c r="AA74">
        <v>89</v>
      </c>
      <c r="AB74">
        <v>83</v>
      </c>
      <c r="AC74">
        <v>122</v>
      </c>
      <c r="AD74">
        <v>0</v>
      </c>
      <c r="AE74">
        <v>109</v>
      </c>
      <c r="AF74">
        <v>153</v>
      </c>
      <c r="AG74">
        <v>478</v>
      </c>
      <c r="AH74">
        <v>69</v>
      </c>
      <c r="AI74">
        <v>552</v>
      </c>
      <c r="AJ74">
        <v>50.5</v>
      </c>
      <c r="AK74">
        <v>49.5</v>
      </c>
      <c r="AL74">
        <v>88.8</v>
      </c>
      <c r="AM74">
        <v>0.5</v>
      </c>
      <c r="AN74">
        <v>6.6</v>
      </c>
      <c r="AO74">
        <v>2.2000000000000002</v>
      </c>
      <c r="AP74">
        <v>0.1</v>
      </c>
      <c r="AQ74">
        <v>0.1</v>
      </c>
      <c r="AR74">
        <v>1.6</v>
      </c>
      <c r="AS74">
        <v>0</v>
      </c>
      <c r="AT74">
        <v>0</v>
      </c>
      <c r="AU74">
        <v>0</v>
      </c>
      <c r="AV74">
        <v>0</v>
      </c>
      <c r="AW74">
        <v>0</v>
      </c>
      <c r="AX74">
        <v>0</v>
      </c>
      <c r="AY74">
        <v>0</v>
      </c>
      <c r="AZ74">
        <v>12.1</v>
      </c>
      <c r="BA74">
        <v>16.5</v>
      </c>
      <c r="BB74">
        <v>15.5</v>
      </c>
      <c r="BC74">
        <v>16.399999999999999</v>
      </c>
      <c r="BD74">
        <v>12</v>
      </c>
      <c r="BE74">
        <v>11.2</v>
      </c>
      <c r="BF74">
        <v>16.399999999999999</v>
      </c>
      <c r="BG74">
        <v>0</v>
      </c>
      <c r="BH74">
        <v>14.7</v>
      </c>
      <c r="BI74">
        <v>20.6</v>
      </c>
      <c r="BJ74">
        <v>64.2</v>
      </c>
      <c r="BK74">
        <v>9.3000000000000007</v>
      </c>
      <c r="BL74">
        <v>74.2</v>
      </c>
      <c r="BM74">
        <v>0</v>
      </c>
      <c r="BN74">
        <v>0</v>
      </c>
      <c r="BO74">
        <v>0</v>
      </c>
    </row>
    <row r="75" spans="1:67">
      <c r="A75">
        <v>2022</v>
      </c>
      <c r="B75" t="s">
        <v>309</v>
      </c>
      <c r="C75">
        <v>13</v>
      </c>
      <c r="D75" t="s">
        <v>224</v>
      </c>
      <c r="E75" t="s">
        <v>1119</v>
      </c>
      <c r="F75">
        <v>332</v>
      </c>
      <c r="G75">
        <v>175</v>
      </c>
      <c r="H75">
        <v>157</v>
      </c>
      <c r="I75">
        <v>45</v>
      </c>
      <c r="J75">
        <v>3</v>
      </c>
      <c r="K75">
        <v>268</v>
      </c>
      <c r="L75">
        <v>8</v>
      </c>
      <c r="M75">
        <v>2</v>
      </c>
      <c r="N75">
        <v>0</v>
      </c>
      <c r="O75">
        <v>6</v>
      </c>
      <c r="P75">
        <v>0</v>
      </c>
      <c r="Q75">
        <v>0</v>
      </c>
      <c r="R75">
        <v>0</v>
      </c>
      <c r="S75">
        <v>0</v>
      </c>
      <c r="T75">
        <v>0</v>
      </c>
      <c r="U75">
        <v>0</v>
      </c>
      <c r="V75">
        <v>0</v>
      </c>
      <c r="W75">
        <v>72</v>
      </c>
      <c r="X75">
        <v>95</v>
      </c>
      <c r="Y75">
        <v>86</v>
      </c>
      <c r="Z75">
        <v>79</v>
      </c>
      <c r="AA75">
        <v>0</v>
      </c>
      <c r="AB75">
        <v>0</v>
      </c>
      <c r="AC75">
        <v>0</v>
      </c>
      <c r="AD75">
        <v>0</v>
      </c>
      <c r="AE75">
        <v>89</v>
      </c>
      <c r="AF75">
        <v>89</v>
      </c>
      <c r="AG75">
        <v>293</v>
      </c>
      <c r="AH75">
        <v>75</v>
      </c>
      <c r="AI75">
        <v>304</v>
      </c>
      <c r="AJ75">
        <v>52.7</v>
      </c>
      <c r="AK75">
        <v>47.3</v>
      </c>
      <c r="AL75">
        <v>13.6</v>
      </c>
      <c r="AM75">
        <v>0.9</v>
      </c>
      <c r="AN75">
        <v>80.7</v>
      </c>
      <c r="AO75">
        <v>2.4</v>
      </c>
      <c r="AP75">
        <v>0.6</v>
      </c>
      <c r="AQ75">
        <v>0</v>
      </c>
      <c r="AR75">
        <v>1.8</v>
      </c>
      <c r="AS75">
        <v>0</v>
      </c>
      <c r="AT75">
        <v>0</v>
      </c>
      <c r="AU75">
        <v>0</v>
      </c>
      <c r="AV75">
        <v>0</v>
      </c>
      <c r="AW75">
        <v>0</v>
      </c>
      <c r="AX75">
        <v>0</v>
      </c>
      <c r="AY75">
        <v>0</v>
      </c>
      <c r="AZ75">
        <v>21.7</v>
      </c>
      <c r="BA75">
        <v>28.6</v>
      </c>
      <c r="BB75">
        <v>25.9</v>
      </c>
      <c r="BC75">
        <v>23.8</v>
      </c>
      <c r="BD75">
        <v>0</v>
      </c>
      <c r="BE75">
        <v>0</v>
      </c>
      <c r="BF75">
        <v>0</v>
      </c>
      <c r="BG75">
        <v>0</v>
      </c>
      <c r="BH75">
        <v>26.8</v>
      </c>
      <c r="BI75">
        <v>26.8</v>
      </c>
      <c r="BJ75">
        <v>88.3</v>
      </c>
      <c r="BK75">
        <v>22.6</v>
      </c>
      <c r="BL75">
        <v>91.6</v>
      </c>
      <c r="BM75">
        <v>0</v>
      </c>
      <c r="BN75">
        <v>0</v>
      </c>
      <c r="BO75">
        <v>0</v>
      </c>
    </row>
    <row r="76" spans="1:67">
      <c r="A76">
        <v>2022</v>
      </c>
      <c r="B76" t="s">
        <v>320</v>
      </c>
      <c r="C76">
        <v>13</v>
      </c>
      <c r="D76" t="s">
        <v>226</v>
      </c>
      <c r="E76" t="s">
        <v>1120</v>
      </c>
      <c r="F76">
        <v>320</v>
      </c>
      <c r="G76">
        <v>146</v>
      </c>
      <c r="H76">
        <v>174</v>
      </c>
      <c r="I76">
        <v>13</v>
      </c>
      <c r="J76">
        <v>1</v>
      </c>
      <c r="K76">
        <v>57</v>
      </c>
      <c r="L76">
        <v>4</v>
      </c>
      <c r="M76">
        <v>0</v>
      </c>
      <c r="N76">
        <v>1</v>
      </c>
      <c r="O76">
        <v>244</v>
      </c>
      <c r="P76">
        <v>0</v>
      </c>
      <c r="Q76">
        <v>41</v>
      </c>
      <c r="R76">
        <v>40</v>
      </c>
      <c r="S76">
        <v>40</v>
      </c>
      <c r="T76">
        <v>40</v>
      </c>
      <c r="U76">
        <v>40</v>
      </c>
      <c r="V76">
        <v>40</v>
      </c>
      <c r="W76">
        <v>40</v>
      </c>
      <c r="X76">
        <v>39</v>
      </c>
      <c r="Y76">
        <v>0</v>
      </c>
      <c r="Z76">
        <v>0</v>
      </c>
      <c r="AA76">
        <v>0</v>
      </c>
      <c r="AB76">
        <v>0</v>
      </c>
      <c r="AC76">
        <v>0</v>
      </c>
      <c r="AD76">
        <v>0</v>
      </c>
      <c r="AE76">
        <v>12</v>
      </c>
      <c r="AF76">
        <v>17</v>
      </c>
      <c r="AG76">
        <v>140</v>
      </c>
      <c r="AH76">
        <v>63</v>
      </c>
      <c r="AI76">
        <v>178</v>
      </c>
      <c r="AJ76">
        <v>45.6</v>
      </c>
      <c r="AK76">
        <v>54.4</v>
      </c>
      <c r="AL76">
        <v>4.0999999999999996</v>
      </c>
      <c r="AM76">
        <v>0.3</v>
      </c>
      <c r="AN76">
        <v>17.8</v>
      </c>
      <c r="AO76">
        <v>1.3</v>
      </c>
      <c r="AP76">
        <v>0</v>
      </c>
      <c r="AQ76">
        <v>0.3</v>
      </c>
      <c r="AR76">
        <v>76.3</v>
      </c>
      <c r="AS76">
        <v>0</v>
      </c>
      <c r="AT76">
        <v>12.8</v>
      </c>
      <c r="AU76">
        <v>12.5</v>
      </c>
      <c r="AV76">
        <v>12.5</v>
      </c>
      <c r="AW76">
        <v>12.5</v>
      </c>
      <c r="AX76">
        <v>12.5</v>
      </c>
      <c r="AY76">
        <v>12.5</v>
      </c>
      <c r="AZ76">
        <v>12.5</v>
      </c>
      <c r="BA76">
        <v>12.2</v>
      </c>
      <c r="BB76">
        <v>0</v>
      </c>
      <c r="BC76">
        <v>0</v>
      </c>
      <c r="BD76">
        <v>0</v>
      </c>
      <c r="BE76">
        <v>0</v>
      </c>
      <c r="BF76">
        <v>0</v>
      </c>
      <c r="BG76">
        <v>0</v>
      </c>
      <c r="BH76">
        <v>3.8</v>
      </c>
      <c r="BI76">
        <v>5.3</v>
      </c>
      <c r="BJ76">
        <v>43.8</v>
      </c>
      <c r="BK76">
        <v>19.7</v>
      </c>
      <c r="BL76">
        <v>55.6</v>
      </c>
      <c r="BM76">
        <v>0</v>
      </c>
      <c r="BN76">
        <v>0</v>
      </c>
      <c r="BO76">
        <v>0</v>
      </c>
    </row>
    <row r="77" spans="1:67">
      <c r="A77">
        <v>2022</v>
      </c>
      <c r="B77" t="s">
        <v>300</v>
      </c>
      <c r="C77">
        <v>13</v>
      </c>
      <c r="D77" t="s">
        <v>228</v>
      </c>
      <c r="E77" t="s">
        <v>1121</v>
      </c>
      <c r="F77">
        <v>368</v>
      </c>
      <c r="G77">
        <v>171</v>
      </c>
      <c r="H77">
        <v>197</v>
      </c>
      <c r="I77">
        <v>60</v>
      </c>
      <c r="J77">
        <v>5</v>
      </c>
      <c r="K77">
        <v>133</v>
      </c>
      <c r="L77">
        <v>10</v>
      </c>
      <c r="M77">
        <v>1</v>
      </c>
      <c r="N77">
        <v>0</v>
      </c>
      <c r="O77">
        <v>159</v>
      </c>
      <c r="P77">
        <v>0</v>
      </c>
      <c r="Q77">
        <v>0</v>
      </c>
      <c r="R77">
        <v>0</v>
      </c>
      <c r="S77">
        <v>0</v>
      </c>
      <c r="T77">
        <v>0</v>
      </c>
      <c r="U77">
        <v>0</v>
      </c>
      <c r="V77">
        <v>0</v>
      </c>
      <c r="W77">
        <v>62</v>
      </c>
      <c r="X77">
        <v>65</v>
      </c>
      <c r="Y77">
        <v>67</v>
      </c>
      <c r="Z77">
        <v>60</v>
      </c>
      <c r="AA77">
        <v>56</v>
      </c>
      <c r="AB77">
        <v>32</v>
      </c>
      <c r="AC77">
        <v>26</v>
      </c>
      <c r="AD77">
        <v>0</v>
      </c>
      <c r="AE77">
        <v>31</v>
      </c>
      <c r="AF77">
        <v>51</v>
      </c>
      <c r="AG77">
        <v>231</v>
      </c>
      <c r="AH77">
        <v>65</v>
      </c>
      <c r="AI77">
        <v>258</v>
      </c>
      <c r="AJ77">
        <v>46.5</v>
      </c>
      <c r="AK77">
        <v>53.5</v>
      </c>
      <c r="AL77">
        <v>16.3</v>
      </c>
      <c r="AM77">
        <v>1.4</v>
      </c>
      <c r="AN77">
        <v>36.1</v>
      </c>
      <c r="AO77">
        <v>2.7</v>
      </c>
      <c r="AP77">
        <v>0.3</v>
      </c>
      <c r="AQ77">
        <v>0</v>
      </c>
      <c r="AR77">
        <v>43.2</v>
      </c>
      <c r="AS77">
        <v>0</v>
      </c>
      <c r="AT77">
        <v>0</v>
      </c>
      <c r="AU77">
        <v>0</v>
      </c>
      <c r="AV77">
        <v>0</v>
      </c>
      <c r="AW77">
        <v>0</v>
      </c>
      <c r="AX77">
        <v>0</v>
      </c>
      <c r="AY77">
        <v>0</v>
      </c>
      <c r="AZ77">
        <v>16.8</v>
      </c>
      <c r="BA77">
        <v>17.7</v>
      </c>
      <c r="BB77">
        <v>18.2</v>
      </c>
      <c r="BC77">
        <v>16.3</v>
      </c>
      <c r="BD77">
        <v>15.2</v>
      </c>
      <c r="BE77">
        <v>8.6999999999999993</v>
      </c>
      <c r="BF77">
        <v>7.1</v>
      </c>
      <c r="BG77">
        <v>0</v>
      </c>
      <c r="BH77">
        <v>8.4</v>
      </c>
      <c r="BI77">
        <v>13.9</v>
      </c>
      <c r="BJ77">
        <v>62.8</v>
      </c>
      <c r="BK77">
        <v>17.7</v>
      </c>
      <c r="BL77">
        <v>70.099999999999994</v>
      </c>
      <c r="BM77">
        <v>0</v>
      </c>
      <c r="BN77">
        <v>0</v>
      </c>
      <c r="BO77">
        <v>0</v>
      </c>
    </row>
    <row r="78" spans="1:67">
      <c r="A78">
        <v>2022</v>
      </c>
      <c r="B78" t="s">
        <v>312</v>
      </c>
      <c r="C78">
        <v>13</v>
      </c>
      <c r="D78" t="s">
        <v>230</v>
      </c>
      <c r="E78" t="s">
        <v>1122</v>
      </c>
      <c r="F78">
        <v>223</v>
      </c>
      <c r="G78">
        <v>90</v>
      </c>
      <c r="H78">
        <v>122</v>
      </c>
      <c r="I78">
        <v>10</v>
      </c>
      <c r="J78">
        <v>2</v>
      </c>
      <c r="K78">
        <v>36</v>
      </c>
      <c r="L78">
        <v>10</v>
      </c>
      <c r="M78">
        <v>5</v>
      </c>
      <c r="N78">
        <v>1</v>
      </c>
      <c r="O78">
        <v>159</v>
      </c>
      <c r="P78">
        <v>0</v>
      </c>
      <c r="Q78">
        <v>0</v>
      </c>
      <c r="R78">
        <v>0</v>
      </c>
      <c r="S78">
        <v>0</v>
      </c>
      <c r="T78">
        <v>0</v>
      </c>
      <c r="U78">
        <v>0</v>
      </c>
      <c r="V78">
        <v>0</v>
      </c>
      <c r="W78">
        <v>0</v>
      </c>
      <c r="X78">
        <v>0</v>
      </c>
      <c r="Y78">
        <v>0</v>
      </c>
      <c r="Z78">
        <v>46</v>
      </c>
      <c r="AA78">
        <v>54</v>
      </c>
      <c r="AB78">
        <v>66</v>
      </c>
      <c r="AC78">
        <v>57</v>
      </c>
      <c r="AD78">
        <v>0</v>
      </c>
      <c r="AE78">
        <v>0</v>
      </c>
      <c r="AF78">
        <v>0</v>
      </c>
      <c r="AG78">
        <v>145</v>
      </c>
      <c r="AH78">
        <v>121</v>
      </c>
      <c r="AI78">
        <v>178</v>
      </c>
      <c r="AJ78">
        <v>40.4</v>
      </c>
      <c r="AK78">
        <v>54.7</v>
      </c>
      <c r="AL78">
        <v>4.5</v>
      </c>
      <c r="AM78">
        <v>0.9</v>
      </c>
      <c r="AN78">
        <v>16.100000000000001</v>
      </c>
      <c r="AO78">
        <v>4.5</v>
      </c>
      <c r="AP78">
        <v>2.2000000000000002</v>
      </c>
      <c r="AQ78">
        <v>0.4</v>
      </c>
      <c r="AR78">
        <v>71.3</v>
      </c>
      <c r="AS78">
        <v>0</v>
      </c>
      <c r="AT78">
        <v>0</v>
      </c>
      <c r="AU78">
        <v>0</v>
      </c>
      <c r="AV78">
        <v>0</v>
      </c>
      <c r="AW78">
        <v>0</v>
      </c>
      <c r="AX78">
        <v>0</v>
      </c>
      <c r="AY78">
        <v>0</v>
      </c>
      <c r="AZ78">
        <v>0</v>
      </c>
      <c r="BA78">
        <v>0</v>
      </c>
      <c r="BB78">
        <v>0</v>
      </c>
      <c r="BC78">
        <v>20.6</v>
      </c>
      <c r="BD78">
        <v>24.2</v>
      </c>
      <c r="BE78">
        <v>29.6</v>
      </c>
      <c r="BF78">
        <v>25.6</v>
      </c>
      <c r="BG78">
        <v>0</v>
      </c>
      <c r="BH78">
        <v>0</v>
      </c>
      <c r="BI78">
        <v>0</v>
      </c>
      <c r="BJ78">
        <v>65</v>
      </c>
      <c r="BK78">
        <v>54.3</v>
      </c>
      <c r="BL78">
        <v>79.8</v>
      </c>
      <c r="BM78">
        <v>0</v>
      </c>
      <c r="BN78">
        <v>11</v>
      </c>
      <c r="BO78">
        <v>4.9000000000000004</v>
      </c>
    </row>
    <row r="79" spans="1:67">
      <c r="A79">
        <v>2022</v>
      </c>
      <c r="B79" t="s">
        <v>322</v>
      </c>
      <c r="C79">
        <v>13</v>
      </c>
      <c r="D79" t="s">
        <v>232</v>
      </c>
      <c r="E79" t="s">
        <v>1123</v>
      </c>
      <c r="F79">
        <v>138</v>
      </c>
      <c r="G79">
        <v>58</v>
      </c>
      <c r="H79">
        <v>80</v>
      </c>
      <c r="I79">
        <v>1</v>
      </c>
      <c r="J79">
        <v>0</v>
      </c>
      <c r="K79">
        <v>118</v>
      </c>
      <c r="L79">
        <v>1</v>
      </c>
      <c r="M79">
        <v>2</v>
      </c>
      <c r="N79">
        <v>1</v>
      </c>
      <c r="O79">
        <v>15</v>
      </c>
      <c r="P79">
        <v>0</v>
      </c>
      <c r="Q79">
        <v>0</v>
      </c>
      <c r="R79">
        <v>0</v>
      </c>
      <c r="S79">
        <v>0</v>
      </c>
      <c r="T79">
        <v>0</v>
      </c>
      <c r="U79">
        <v>0</v>
      </c>
      <c r="V79">
        <v>0</v>
      </c>
      <c r="W79">
        <v>0</v>
      </c>
      <c r="X79">
        <v>0</v>
      </c>
      <c r="Y79">
        <v>0</v>
      </c>
      <c r="Z79">
        <v>68</v>
      </c>
      <c r="AA79">
        <v>4</v>
      </c>
      <c r="AB79">
        <v>37</v>
      </c>
      <c r="AC79">
        <v>29</v>
      </c>
      <c r="AD79">
        <v>0</v>
      </c>
      <c r="AE79">
        <v>33</v>
      </c>
      <c r="AF79">
        <v>81</v>
      </c>
      <c r="AG79">
        <v>126</v>
      </c>
      <c r="AH79">
        <v>38</v>
      </c>
      <c r="AI79">
        <v>134</v>
      </c>
      <c r="AJ79">
        <v>42</v>
      </c>
      <c r="AK79">
        <v>58</v>
      </c>
      <c r="AL79">
        <v>0.7</v>
      </c>
      <c r="AM79">
        <v>0</v>
      </c>
      <c r="AN79">
        <v>85.5</v>
      </c>
      <c r="AO79">
        <v>0.7</v>
      </c>
      <c r="AP79">
        <v>1.4</v>
      </c>
      <c r="AQ79">
        <v>0.7</v>
      </c>
      <c r="AR79">
        <v>10.9</v>
      </c>
      <c r="AS79">
        <v>0</v>
      </c>
      <c r="AT79">
        <v>0</v>
      </c>
      <c r="AU79">
        <v>0</v>
      </c>
      <c r="AV79">
        <v>0</v>
      </c>
      <c r="AW79">
        <v>0</v>
      </c>
      <c r="AX79">
        <v>0</v>
      </c>
      <c r="AY79">
        <v>0</v>
      </c>
      <c r="AZ79">
        <v>0</v>
      </c>
      <c r="BA79">
        <v>0</v>
      </c>
      <c r="BB79">
        <v>0</v>
      </c>
      <c r="BC79">
        <v>49.3</v>
      </c>
      <c r="BD79">
        <v>2.9</v>
      </c>
      <c r="BE79">
        <v>26.8</v>
      </c>
      <c r="BF79">
        <v>21</v>
      </c>
      <c r="BG79">
        <v>0</v>
      </c>
      <c r="BH79">
        <v>23.9</v>
      </c>
      <c r="BI79">
        <v>58.7</v>
      </c>
      <c r="BJ79">
        <v>91.3</v>
      </c>
      <c r="BK79">
        <v>27.5</v>
      </c>
      <c r="BL79">
        <v>97.1</v>
      </c>
      <c r="BM79">
        <v>0</v>
      </c>
      <c r="BN79">
        <v>0</v>
      </c>
      <c r="BO79">
        <v>0</v>
      </c>
    </row>
    <row r="80" spans="1:67">
      <c r="A80" s="292"/>
      <c r="B80" s="292"/>
      <c r="C80" s="292"/>
      <c r="D80" s="292"/>
      <c r="E80" s="292"/>
      <c r="F80" s="292">
        <f>SUM(F2:F79)</f>
        <v>48399</v>
      </c>
      <c r="G80" s="292">
        <f t="shared" ref="G80:BO80" si="0">SUM(G2:G79)</f>
        <v>24649</v>
      </c>
      <c r="H80" s="292">
        <f t="shared" si="0"/>
        <v>23689</v>
      </c>
      <c r="I80" s="292">
        <f t="shared" si="0"/>
        <v>14575</v>
      </c>
      <c r="J80" s="292">
        <f t="shared" si="0"/>
        <v>2343</v>
      </c>
      <c r="K80" s="292">
        <f t="shared" si="0"/>
        <v>17284</v>
      </c>
      <c r="L80" s="292">
        <f t="shared" si="0"/>
        <v>1733</v>
      </c>
      <c r="M80" s="292">
        <f t="shared" si="0"/>
        <v>169</v>
      </c>
      <c r="N80" s="292">
        <f t="shared" si="0"/>
        <v>50</v>
      </c>
      <c r="O80" s="292">
        <f t="shared" si="0"/>
        <v>12245</v>
      </c>
      <c r="P80" s="292">
        <f t="shared" si="0"/>
        <v>703</v>
      </c>
      <c r="Q80" s="292">
        <f t="shared" si="0"/>
        <v>2733</v>
      </c>
      <c r="R80" s="292">
        <f t="shared" si="0"/>
        <v>2756</v>
      </c>
      <c r="S80" s="292">
        <f t="shared" si="0"/>
        <v>2818</v>
      </c>
      <c r="T80" s="292">
        <f t="shared" si="0"/>
        <v>2908</v>
      </c>
      <c r="U80" s="292">
        <f t="shared" si="0"/>
        <v>2960</v>
      </c>
      <c r="V80" s="292">
        <f t="shared" si="0"/>
        <v>3568</v>
      </c>
      <c r="W80" s="292">
        <f t="shared" si="0"/>
        <v>4915</v>
      </c>
      <c r="X80" s="292">
        <f t="shared" si="0"/>
        <v>5202</v>
      </c>
      <c r="Y80" s="292">
        <f t="shared" si="0"/>
        <v>5085</v>
      </c>
      <c r="Z80" s="292">
        <f t="shared" si="0"/>
        <v>4377</v>
      </c>
      <c r="AA80" s="292">
        <f t="shared" si="0"/>
        <v>3594</v>
      </c>
      <c r="AB80" s="292">
        <f t="shared" si="0"/>
        <v>3361</v>
      </c>
      <c r="AC80" s="292">
        <f t="shared" si="0"/>
        <v>3409</v>
      </c>
      <c r="AD80" s="292">
        <f t="shared" si="0"/>
        <v>10</v>
      </c>
      <c r="AE80" s="292">
        <f t="shared" si="0"/>
        <v>6504</v>
      </c>
      <c r="AF80" s="292">
        <f t="shared" si="0"/>
        <v>17072</v>
      </c>
      <c r="AG80" s="292">
        <f t="shared" si="0"/>
        <v>29868</v>
      </c>
      <c r="AH80" s="292">
        <f t="shared" si="0"/>
        <v>7797</v>
      </c>
      <c r="AI80" s="292">
        <f t="shared" si="0"/>
        <v>34544</v>
      </c>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f t="shared" si="0"/>
        <v>18</v>
      </c>
    </row>
    <row r="81" spans="7:67">
      <c r="G81" s="136">
        <f>G80/$F$80</f>
        <v>0.50928738197070189</v>
      </c>
      <c r="H81" s="136">
        <f>H80/$F$80</f>
        <v>0.48945226141035975</v>
      </c>
      <c r="I81" s="136">
        <f t="shared" ref="I81:AI81" si="1">I80/$F$80</f>
        <v>0.30114258559061136</v>
      </c>
      <c r="J81" s="136">
        <f t="shared" si="1"/>
        <v>4.8410091117585076E-2</v>
      </c>
      <c r="K81" s="136">
        <f t="shared" si="1"/>
        <v>0.35711481642182691</v>
      </c>
      <c r="L81" s="136">
        <f t="shared" si="1"/>
        <v>3.5806524928200995E-2</v>
      </c>
      <c r="M81" s="136">
        <f t="shared" si="1"/>
        <v>3.4918076819769003E-3</v>
      </c>
      <c r="N81" s="136">
        <f t="shared" si="1"/>
        <v>1.033079195851154E-3</v>
      </c>
      <c r="O81" s="136">
        <f t="shared" si="1"/>
        <v>0.25300109506394758</v>
      </c>
      <c r="P81" s="136">
        <f t="shared" si="1"/>
        <v>1.4525093493667224E-2</v>
      </c>
      <c r="Q81" s="136">
        <f t="shared" si="1"/>
        <v>5.6468108845224074E-2</v>
      </c>
      <c r="R81" s="136">
        <f t="shared" si="1"/>
        <v>5.6943325275315607E-2</v>
      </c>
      <c r="S81" s="136">
        <f t="shared" si="1"/>
        <v>5.8224343478171035E-2</v>
      </c>
      <c r="T81" s="136">
        <f t="shared" si="1"/>
        <v>6.0083886030703117E-2</v>
      </c>
      <c r="U81" s="136">
        <f t="shared" si="1"/>
        <v>6.1158288394388312E-2</v>
      </c>
      <c r="V81" s="136">
        <f t="shared" si="1"/>
        <v>7.3720531415938345E-2</v>
      </c>
      <c r="W81" s="136">
        <f t="shared" si="1"/>
        <v>0.10155168495216843</v>
      </c>
      <c r="X81" s="136">
        <f t="shared" si="1"/>
        <v>0.10748155953635406</v>
      </c>
      <c r="Y81" s="136">
        <f t="shared" si="1"/>
        <v>0.10506415421806235</v>
      </c>
      <c r="Z81" s="136">
        <f t="shared" si="1"/>
        <v>9.0435752804810018E-2</v>
      </c>
      <c r="AA81" s="136">
        <f t="shared" si="1"/>
        <v>7.4257732597780943E-2</v>
      </c>
      <c r="AB81" s="136">
        <f t="shared" si="1"/>
        <v>6.9443583545114568E-2</v>
      </c>
      <c r="AC81" s="136">
        <f t="shared" si="1"/>
        <v>7.0435339573131681E-2</v>
      </c>
      <c r="AD81" s="136">
        <f t="shared" si="1"/>
        <v>2.0661583917023078E-4</v>
      </c>
      <c r="AE81" s="136">
        <f t="shared" si="1"/>
        <v>0.1343829417963181</v>
      </c>
      <c r="AF81" s="136">
        <f t="shared" si="1"/>
        <v>0.352734560631418</v>
      </c>
      <c r="AG81" s="136">
        <f t="shared" si="1"/>
        <v>0.61712018843364536</v>
      </c>
      <c r="AH81" s="136">
        <f t="shared" si="1"/>
        <v>0.16109836980102896</v>
      </c>
      <c r="AI81" s="136">
        <f t="shared" si="1"/>
        <v>0.71373375482964529</v>
      </c>
      <c r="BO81" s="294">
        <f>BO80/$F$80</f>
        <v>3.7190851050641541E-4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A0E89-27AB-4D40-B91F-D721750D5535}">
  <dimension ref="A1:R405"/>
  <sheetViews>
    <sheetView topLeftCell="I394" workbookViewId="0">
      <selection activeCell="C85" sqref="C85"/>
    </sheetView>
  </sheetViews>
  <sheetFormatPr defaultColWidth="8.7109375" defaultRowHeight="12.75"/>
  <cols>
    <col min="1" max="1" width="70.28515625" customWidth="1"/>
    <col min="2" max="2" width="11.85546875" customWidth="1"/>
    <col min="3" max="3" width="25" customWidth="1"/>
    <col min="4" max="4" width="25.5703125" customWidth="1"/>
    <col min="5" max="5" width="24.140625" customWidth="1"/>
    <col min="6" max="7" width="24.5703125" customWidth="1"/>
    <col min="8" max="8" width="25.140625" customWidth="1"/>
    <col min="9" max="9" width="12.7109375" customWidth="1"/>
    <col min="10" max="10" width="13.140625" customWidth="1"/>
    <col min="11" max="11" width="11.5703125" customWidth="1"/>
    <col min="12" max="12" width="12.140625" customWidth="1"/>
    <col min="13" max="13" width="15.42578125" customWidth="1"/>
    <col min="14" max="14" width="15.85546875" customWidth="1"/>
    <col min="15" max="16" width="12.140625" customWidth="1"/>
    <col min="17" max="17" width="27" customWidth="1"/>
    <col min="18" max="18" width="27.5703125" customWidth="1"/>
  </cols>
  <sheetData>
    <row r="1" spans="1:18">
      <c r="A1" s="262" t="s">
        <v>1124</v>
      </c>
    </row>
    <row r="2" spans="1:18" ht="30" customHeight="1">
      <c r="A2" s="436" t="s">
        <v>1125</v>
      </c>
      <c r="B2" s="437"/>
      <c r="C2" s="437"/>
      <c r="D2" s="437"/>
      <c r="E2" s="437"/>
      <c r="F2" s="437"/>
      <c r="G2" s="437"/>
      <c r="H2" s="437"/>
      <c r="I2" s="437"/>
      <c r="J2" s="437"/>
      <c r="K2" s="437"/>
      <c r="L2" s="437"/>
      <c r="M2" s="390"/>
      <c r="N2" s="390"/>
      <c r="O2" s="390"/>
      <c r="P2" s="390"/>
      <c r="Q2" s="390"/>
      <c r="R2" s="395"/>
    </row>
    <row r="3" spans="1:18" ht="15">
      <c r="A3" s="258" t="s">
        <v>1126</v>
      </c>
      <c r="B3" s="258" t="s">
        <v>1127</v>
      </c>
      <c r="C3" s="258" t="s">
        <v>1128</v>
      </c>
      <c r="D3" s="258" t="s">
        <v>1129</v>
      </c>
      <c r="E3" s="258" t="s">
        <v>1130</v>
      </c>
      <c r="F3" s="258" t="s">
        <v>1131</v>
      </c>
      <c r="G3" s="258" t="s">
        <v>1132</v>
      </c>
      <c r="H3" s="258" t="s">
        <v>1133</v>
      </c>
      <c r="I3" s="258" t="s">
        <v>1134</v>
      </c>
      <c r="J3" s="258" t="s">
        <v>1135</v>
      </c>
      <c r="K3" s="258" t="s">
        <v>1136</v>
      </c>
      <c r="L3" s="258" t="s">
        <v>1137</v>
      </c>
      <c r="M3" s="258" t="s">
        <v>1138</v>
      </c>
      <c r="N3" s="258" t="s">
        <v>1139</v>
      </c>
      <c r="O3" s="258" t="s">
        <v>1140</v>
      </c>
      <c r="P3" s="258" t="s">
        <v>1140</v>
      </c>
      <c r="Q3" s="258" t="s">
        <v>1141</v>
      </c>
      <c r="R3" s="258" t="s">
        <v>1142</v>
      </c>
    </row>
    <row r="4" spans="1:18">
      <c r="A4" s="259" t="s">
        <v>125</v>
      </c>
      <c r="B4" s="260" t="s">
        <v>126</v>
      </c>
      <c r="C4" s="260">
        <v>952</v>
      </c>
      <c r="D4" s="260">
        <v>66.8</v>
      </c>
      <c r="E4" s="260">
        <v>195</v>
      </c>
      <c r="F4" s="260">
        <v>13.7</v>
      </c>
      <c r="G4" s="260">
        <v>173</v>
      </c>
      <c r="H4" s="260">
        <v>12.1</v>
      </c>
      <c r="I4" s="260" t="s">
        <v>1143</v>
      </c>
      <c r="J4" s="260" t="s">
        <v>1143</v>
      </c>
      <c r="K4" s="260" t="s">
        <v>1143</v>
      </c>
      <c r="L4" s="260" t="s">
        <v>1143</v>
      </c>
      <c r="M4" s="260" t="s">
        <v>1143</v>
      </c>
      <c r="N4" s="260" t="s">
        <v>1143</v>
      </c>
      <c r="O4" s="260">
        <v>887</v>
      </c>
      <c r="P4" s="260">
        <v>62.2</v>
      </c>
      <c r="Q4" s="260">
        <v>684</v>
      </c>
      <c r="R4" s="260">
        <v>48</v>
      </c>
    </row>
    <row r="5" spans="1:18">
      <c r="A5" s="259" t="s">
        <v>1144</v>
      </c>
      <c r="B5" s="260" t="s">
        <v>1145</v>
      </c>
      <c r="C5" s="260">
        <v>298</v>
      </c>
      <c r="D5" s="260">
        <v>14.1</v>
      </c>
      <c r="E5" s="260">
        <v>162</v>
      </c>
      <c r="F5" s="260">
        <v>7.7</v>
      </c>
      <c r="G5" s="260">
        <v>340</v>
      </c>
      <c r="H5" s="260">
        <v>15.8</v>
      </c>
      <c r="I5" s="260" t="s">
        <v>1143</v>
      </c>
      <c r="J5" s="260" t="s">
        <v>1143</v>
      </c>
      <c r="K5" s="260" t="s">
        <v>1143</v>
      </c>
      <c r="L5" s="260" t="s">
        <v>1143</v>
      </c>
      <c r="M5" s="260" t="s">
        <v>1143</v>
      </c>
      <c r="N5" s="260" t="s">
        <v>1143</v>
      </c>
      <c r="O5" s="260">
        <v>889</v>
      </c>
      <c r="P5" s="260">
        <v>41.4</v>
      </c>
      <c r="Q5" s="260">
        <v>628</v>
      </c>
      <c r="R5" s="260">
        <v>29.7</v>
      </c>
    </row>
    <row r="6" spans="1:18">
      <c r="A6" s="259" t="s">
        <v>77</v>
      </c>
      <c r="B6" s="260" t="s">
        <v>78</v>
      </c>
      <c r="C6" s="260">
        <v>173</v>
      </c>
      <c r="D6" s="260">
        <v>32</v>
      </c>
      <c r="E6" s="260">
        <v>34</v>
      </c>
      <c r="F6" s="260">
        <v>6.3</v>
      </c>
      <c r="G6" s="260">
        <v>138</v>
      </c>
      <c r="H6" s="260">
        <v>25.6</v>
      </c>
      <c r="I6" s="260" t="s">
        <v>1143</v>
      </c>
      <c r="J6" s="260" t="s">
        <v>1143</v>
      </c>
      <c r="K6" s="260" t="s">
        <v>1143</v>
      </c>
      <c r="L6" s="260" t="s">
        <v>1143</v>
      </c>
      <c r="M6" s="260" t="s">
        <v>1143</v>
      </c>
      <c r="N6" s="260" t="s">
        <v>1143</v>
      </c>
      <c r="O6" s="260">
        <v>370</v>
      </c>
      <c r="P6" s="260">
        <v>68.5</v>
      </c>
      <c r="Q6" s="260">
        <v>260</v>
      </c>
      <c r="R6" s="260">
        <v>48.1</v>
      </c>
    </row>
    <row r="7" spans="1:18">
      <c r="A7" s="259" t="s">
        <v>1146</v>
      </c>
      <c r="B7" s="260" t="s">
        <v>1147</v>
      </c>
      <c r="C7" s="260">
        <v>1117</v>
      </c>
      <c r="D7" s="260">
        <v>21.5</v>
      </c>
      <c r="E7" s="260">
        <v>273</v>
      </c>
      <c r="F7" s="260">
        <v>5.2</v>
      </c>
      <c r="G7" s="260">
        <v>794</v>
      </c>
      <c r="H7" s="260">
        <v>15</v>
      </c>
      <c r="I7" s="260" t="s">
        <v>1143</v>
      </c>
      <c r="J7" s="260" t="s">
        <v>1143</v>
      </c>
      <c r="K7" s="260" t="s">
        <v>1143</v>
      </c>
      <c r="L7" s="260" t="s">
        <v>1143</v>
      </c>
      <c r="M7" s="260" t="s">
        <v>1143</v>
      </c>
      <c r="N7" s="260" t="s">
        <v>1143</v>
      </c>
      <c r="O7" s="260">
        <v>1469</v>
      </c>
      <c r="P7" s="260">
        <v>27.8</v>
      </c>
      <c r="Q7" s="260">
        <v>422</v>
      </c>
      <c r="R7" s="260">
        <v>8.1</v>
      </c>
    </row>
    <row r="8" spans="1:18">
      <c r="A8" s="259" t="s">
        <v>1148</v>
      </c>
      <c r="B8" s="260" t="s">
        <v>1149</v>
      </c>
      <c r="C8" s="260">
        <v>10</v>
      </c>
      <c r="D8" s="260">
        <v>1.1000000000000001</v>
      </c>
      <c r="E8" s="260">
        <v>6</v>
      </c>
      <c r="F8" s="260">
        <v>0.7</v>
      </c>
      <c r="G8" s="260">
        <v>126</v>
      </c>
      <c r="H8" s="260">
        <v>13.7</v>
      </c>
      <c r="I8" s="260" t="s">
        <v>1143</v>
      </c>
      <c r="J8" s="260" t="s">
        <v>1143</v>
      </c>
      <c r="K8" s="260" t="s">
        <v>1143</v>
      </c>
      <c r="L8" s="260" t="s">
        <v>1143</v>
      </c>
      <c r="M8" s="260" t="s">
        <v>1143</v>
      </c>
      <c r="N8" s="260" t="s">
        <v>1143</v>
      </c>
      <c r="O8" s="260">
        <v>351</v>
      </c>
      <c r="P8" s="260">
        <v>38</v>
      </c>
      <c r="Q8" s="260">
        <v>258</v>
      </c>
      <c r="R8" s="260">
        <v>28.4</v>
      </c>
    </row>
    <row r="9" spans="1:18">
      <c r="A9" s="259" t="s">
        <v>103</v>
      </c>
      <c r="B9" s="260" t="s">
        <v>104</v>
      </c>
      <c r="C9" s="260">
        <v>238</v>
      </c>
      <c r="D9" s="260">
        <v>24.6</v>
      </c>
      <c r="E9" s="260">
        <v>13</v>
      </c>
      <c r="F9" s="260">
        <v>1.3</v>
      </c>
      <c r="G9" s="260">
        <v>56</v>
      </c>
      <c r="H9" s="260">
        <v>5.8</v>
      </c>
      <c r="I9" s="260" t="s">
        <v>1143</v>
      </c>
      <c r="J9" s="260" t="s">
        <v>1143</v>
      </c>
      <c r="K9" s="260" t="s">
        <v>1143</v>
      </c>
      <c r="L9" s="260" t="s">
        <v>1143</v>
      </c>
      <c r="M9" s="260" t="s">
        <v>1143</v>
      </c>
      <c r="N9" s="260" t="s">
        <v>1143</v>
      </c>
      <c r="O9" s="260">
        <v>234</v>
      </c>
      <c r="P9" s="260">
        <v>24.2</v>
      </c>
      <c r="Q9" s="260">
        <v>100</v>
      </c>
      <c r="R9" s="260">
        <v>10.4</v>
      </c>
    </row>
    <row r="10" spans="1:18">
      <c r="A10" s="259" t="s">
        <v>1150</v>
      </c>
      <c r="B10" s="260" t="s">
        <v>1151</v>
      </c>
      <c r="C10" s="260">
        <v>438</v>
      </c>
      <c r="D10" s="260">
        <v>12.5</v>
      </c>
      <c r="E10" s="260">
        <v>180</v>
      </c>
      <c r="F10" s="260">
        <v>5.0999999999999996</v>
      </c>
      <c r="G10" s="260">
        <v>607</v>
      </c>
      <c r="H10" s="260">
        <v>17.100000000000001</v>
      </c>
      <c r="I10" s="260" t="s">
        <v>1143</v>
      </c>
      <c r="J10" s="260" t="s">
        <v>1143</v>
      </c>
      <c r="K10" s="260" t="s">
        <v>1143</v>
      </c>
      <c r="L10" s="260" t="s">
        <v>1143</v>
      </c>
      <c r="M10" s="260" t="s">
        <v>1143</v>
      </c>
      <c r="N10" s="260" t="s">
        <v>1143</v>
      </c>
      <c r="O10" s="260">
        <v>1650</v>
      </c>
      <c r="P10" s="260">
        <v>46.6</v>
      </c>
      <c r="Q10" s="260">
        <v>1227</v>
      </c>
      <c r="R10" s="260">
        <v>35</v>
      </c>
    </row>
    <row r="11" spans="1:18">
      <c r="A11" s="259" t="s">
        <v>71</v>
      </c>
      <c r="B11" s="260" t="s">
        <v>72</v>
      </c>
      <c r="C11" s="260">
        <v>349</v>
      </c>
      <c r="D11" s="260">
        <v>43.8</v>
      </c>
      <c r="E11" s="260">
        <v>248</v>
      </c>
      <c r="F11" s="260">
        <v>31.1</v>
      </c>
      <c r="G11" s="260">
        <v>138</v>
      </c>
      <c r="H11" s="260">
        <v>17.3</v>
      </c>
      <c r="I11" s="260" t="s">
        <v>1143</v>
      </c>
      <c r="J11" s="260" t="s">
        <v>1143</v>
      </c>
      <c r="K11" s="260" t="s">
        <v>1143</v>
      </c>
      <c r="L11" s="260" t="s">
        <v>1143</v>
      </c>
      <c r="M11" s="260" t="s">
        <v>1143</v>
      </c>
      <c r="N11" s="260" t="s">
        <v>1143</v>
      </c>
      <c r="O11" s="260">
        <v>650</v>
      </c>
      <c r="P11" s="260">
        <v>81.599999999999994</v>
      </c>
      <c r="Q11" s="260">
        <v>523</v>
      </c>
      <c r="R11" s="260">
        <v>65.599999999999994</v>
      </c>
    </row>
    <row r="12" spans="1:18">
      <c r="A12" s="259" t="s">
        <v>841</v>
      </c>
      <c r="B12" s="260" t="s">
        <v>1152</v>
      </c>
      <c r="C12" s="260">
        <v>74</v>
      </c>
      <c r="D12" s="260">
        <v>4</v>
      </c>
      <c r="E12" s="260">
        <v>38</v>
      </c>
      <c r="F12" s="260">
        <v>2.1</v>
      </c>
      <c r="G12" s="260">
        <v>419</v>
      </c>
      <c r="H12" s="260">
        <v>22.2</v>
      </c>
      <c r="I12" s="260" t="s">
        <v>1143</v>
      </c>
      <c r="J12" s="260" t="s">
        <v>1143</v>
      </c>
      <c r="K12" s="260" t="s">
        <v>1143</v>
      </c>
      <c r="L12" s="260" t="s">
        <v>1143</v>
      </c>
      <c r="M12" s="260" t="s">
        <v>1143</v>
      </c>
      <c r="N12" s="260" t="s">
        <v>1143</v>
      </c>
      <c r="O12" s="260">
        <v>793</v>
      </c>
      <c r="P12" s="260">
        <v>42</v>
      </c>
      <c r="Q12" s="260">
        <v>524</v>
      </c>
      <c r="R12" s="260">
        <v>28.3</v>
      </c>
    </row>
    <row r="13" spans="1:18">
      <c r="A13" s="259" t="s">
        <v>1153</v>
      </c>
      <c r="B13" s="260" t="s">
        <v>1154</v>
      </c>
      <c r="C13" s="260">
        <v>300</v>
      </c>
      <c r="D13" s="260">
        <v>29.2</v>
      </c>
      <c r="E13" s="260">
        <v>136</v>
      </c>
      <c r="F13" s="260">
        <v>13.2</v>
      </c>
      <c r="G13" s="260">
        <v>228</v>
      </c>
      <c r="H13" s="260">
        <v>22.1</v>
      </c>
      <c r="I13" s="260" t="s">
        <v>1143</v>
      </c>
      <c r="J13" s="260" t="s">
        <v>1143</v>
      </c>
      <c r="K13" s="260" t="s">
        <v>1143</v>
      </c>
      <c r="L13" s="260" t="s">
        <v>1143</v>
      </c>
      <c r="M13" s="260" t="s">
        <v>1143</v>
      </c>
      <c r="N13" s="260" t="s">
        <v>1143</v>
      </c>
      <c r="O13" s="260">
        <v>519</v>
      </c>
      <c r="P13" s="260">
        <v>50.3</v>
      </c>
      <c r="Q13" s="260">
        <v>348</v>
      </c>
      <c r="R13" s="260">
        <v>33.799999999999997</v>
      </c>
    </row>
    <row r="14" spans="1:18">
      <c r="A14" s="259" t="s">
        <v>1155</v>
      </c>
      <c r="B14" s="260" t="s">
        <v>1156</v>
      </c>
      <c r="C14" s="260">
        <v>255</v>
      </c>
      <c r="D14" s="260">
        <v>19.899999999999999</v>
      </c>
      <c r="E14" s="260">
        <v>95</v>
      </c>
      <c r="F14" s="260">
        <v>7.4</v>
      </c>
      <c r="G14" s="260">
        <v>288</v>
      </c>
      <c r="H14" s="260">
        <v>22.2</v>
      </c>
      <c r="I14" s="260" t="s">
        <v>1143</v>
      </c>
      <c r="J14" s="260" t="s">
        <v>1143</v>
      </c>
      <c r="K14" s="260" t="s">
        <v>1143</v>
      </c>
      <c r="L14" s="260" t="s">
        <v>1143</v>
      </c>
      <c r="M14" s="260" t="s">
        <v>1143</v>
      </c>
      <c r="N14" s="260" t="s">
        <v>1143</v>
      </c>
      <c r="O14" s="260">
        <v>566</v>
      </c>
      <c r="P14" s="260">
        <v>43.7</v>
      </c>
      <c r="Q14" s="260">
        <v>381</v>
      </c>
      <c r="R14" s="260">
        <v>29.7</v>
      </c>
    </row>
    <row r="15" spans="1:18">
      <c r="A15" s="259" t="s">
        <v>1157</v>
      </c>
      <c r="B15" s="260" t="s">
        <v>1158</v>
      </c>
      <c r="C15" s="260">
        <v>965</v>
      </c>
      <c r="D15" s="260">
        <v>17.3</v>
      </c>
      <c r="E15" s="260">
        <v>171</v>
      </c>
      <c r="F15" s="260">
        <v>3.1</v>
      </c>
      <c r="G15" s="260">
        <v>1150</v>
      </c>
      <c r="H15" s="260">
        <v>20.399999999999999</v>
      </c>
      <c r="I15" s="260" t="s">
        <v>1143</v>
      </c>
      <c r="J15" s="260" t="s">
        <v>1143</v>
      </c>
      <c r="K15" s="260" t="s">
        <v>1143</v>
      </c>
      <c r="L15" s="260" t="s">
        <v>1143</v>
      </c>
      <c r="M15" s="260" t="s">
        <v>1143</v>
      </c>
      <c r="N15" s="260" t="s">
        <v>1143</v>
      </c>
      <c r="O15" s="260">
        <v>1794</v>
      </c>
      <c r="P15" s="260">
        <v>31.8</v>
      </c>
      <c r="Q15" s="260">
        <v>549</v>
      </c>
      <c r="R15" s="260">
        <v>9.8000000000000007</v>
      </c>
    </row>
    <row r="16" spans="1:18">
      <c r="A16" s="259" t="s">
        <v>215</v>
      </c>
      <c r="B16" s="260" t="s">
        <v>216</v>
      </c>
      <c r="C16" s="260">
        <v>151</v>
      </c>
      <c r="D16" s="260">
        <v>26.4</v>
      </c>
      <c r="E16" s="260">
        <v>110</v>
      </c>
      <c r="F16" s="260">
        <v>19.3</v>
      </c>
      <c r="G16" s="260">
        <v>115</v>
      </c>
      <c r="H16" s="260">
        <v>20.100000000000001</v>
      </c>
      <c r="I16" s="260" t="s">
        <v>1143</v>
      </c>
      <c r="J16" s="260" t="s">
        <v>1143</v>
      </c>
      <c r="K16" s="260" t="s">
        <v>1143</v>
      </c>
      <c r="L16" s="260" t="s">
        <v>1143</v>
      </c>
      <c r="M16" s="260" t="s">
        <v>1143</v>
      </c>
      <c r="N16" s="260" t="s">
        <v>1143</v>
      </c>
      <c r="O16" s="260">
        <v>452</v>
      </c>
      <c r="P16" s="260">
        <v>79.2</v>
      </c>
      <c r="Q16" s="260">
        <v>381</v>
      </c>
      <c r="R16" s="260">
        <v>66.7</v>
      </c>
    </row>
    <row r="17" spans="1:18">
      <c r="A17" s="259" t="s">
        <v>1159</v>
      </c>
      <c r="B17" s="260" t="s">
        <v>1160</v>
      </c>
      <c r="C17" s="260">
        <v>685</v>
      </c>
      <c r="D17" s="260">
        <v>11.9</v>
      </c>
      <c r="E17" s="260">
        <v>235</v>
      </c>
      <c r="F17" s="260">
        <v>4.0999999999999996</v>
      </c>
      <c r="G17" s="260">
        <v>915</v>
      </c>
      <c r="H17" s="260">
        <v>15.7</v>
      </c>
      <c r="I17" s="260" t="s">
        <v>1143</v>
      </c>
      <c r="J17" s="260" t="s">
        <v>1143</v>
      </c>
      <c r="K17" s="260" t="s">
        <v>1143</v>
      </c>
      <c r="L17" s="260" t="s">
        <v>1143</v>
      </c>
      <c r="M17" s="260" t="s">
        <v>1143</v>
      </c>
      <c r="N17" s="260" t="s">
        <v>1143</v>
      </c>
      <c r="O17" s="260">
        <v>1541</v>
      </c>
      <c r="P17" s="260">
        <v>26.4</v>
      </c>
      <c r="Q17" s="260">
        <v>524</v>
      </c>
      <c r="R17" s="260">
        <v>9.1</v>
      </c>
    </row>
    <row r="18" spans="1:18">
      <c r="A18" s="259" t="s">
        <v>1161</v>
      </c>
      <c r="B18" s="260" t="s">
        <v>1162</v>
      </c>
      <c r="C18" s="260">
        <v>88</v>
      </c>
      <c r="D18" s="260">
        <v>4</v>
      </c>
      <c r="E18" s="260">
        <v>33</v>
      </c>
      <c r="F18" s="260">
        <v>1.5</v>
      </c>
      <c r="G18" s="260">
        <v>427</v>
      </c>
      <c r="H18" s="260">
        <v>19.399999999999999</v>
      </c>
      <c r="I18" s="260" t="s">
        <v>1143</v>
      </c>
      <c r="J18" s="260" t="s">
        <v>1143</v>
      </c>
      <c r="K18" s="260" t="s">
        <v>1143</v>
      </c>
      <c r="L18" s="260" t="s">
        <v>1143</v>
      </c>
      <c r="M18" s="260" t="s">
        <v>1143</v>
      </c>
      <c r="N18" s="260" t="s">
        <v>1143</v>
      </c>
      <c r="O18" s="260">
        <v>750</v>
      </c>
      <c r="P18" s="260">
        <v>34</v>
      </c>
      <c r="Q18" s="260">
        <v>437</v>
      </c>
      <c r="R18" s="260">
        <v>19.899999999999999</v>
      </c>
    </row>
    <row r="19" spans="1:18">
      <c r="A19" s="259" t="s">
        <v>1163</v>
      </c>
      <c r="B19" s="260" t="s">
        <v>1164</v>
      </c>
      <c r="C19" s="260">
        <v>753</v>
      </c>
      <c r="D19" s="260">
        <v>27.6</v>
      </c>
      <c r="E19" s="260">
        <v>163</v>
      </c>
      <c r="F19" s="260">
        <v>6</v>
      </c>
      <c r="G19" s="260">
        <v>476</v>
      </c>
      <c r="H19" s="260">
        <v>17.3</v>
      </c>
      <c r="I19" s="260" t="s">
        <v>1143</v>
      </c>
      <c r="J19" s="260" t="s">
        <v>1143</v>
      </c>
      <c r="K19" s="260" t="s">
        <v>1143</v>
      </c>
      <c r="L19" s="260" t="s">
        <v>1143</v>
      </c>
      <c r="M19" s="260" t="s">
        <v>1143</v>
      </c>
      <c r="N19" s="260" t="s">
        <v>1143</v>
      </c>
      <c r="O19" s="260">
        <v>961</v>
      </c>
      <c r="P19" s="260">
        <v>34.9</v>
      </c>
      <c r="Q19" s="260">
        <v>486</v>
      </c>
      <c r="R19" s="260">
        <v>17.8</v>
      </c>
    </row>
    <row r="20" spans="1:18">
      <c r="A20" s="259" t="s">
        <v>1165</v>
      </c>
      <c r="B20" s="260" t="s">
        <v>1166</v>
      </c>
      <c r="C20" s="260">
        <v>240</v>
      </c>
      <c r="D20" s="260">
        <v>20.9</v>
      </c>
      <c r="E20" s="260">
        <v>57</v>
      </c>
      <c r="F20" s="260">
        <v>5</v>
      </c>
      <c r="G20" s="260">
        <v>287</v>
      </c>
      <c r="H20" s="260">
        <v>25</v>
      </c>
      <c r="I20" s="260" t="s">
        <v>1143</v>
      </c>
      <c r="J20" s="260" t="s">
        <v>1143</v>
      </c>
      <c r="K20" s="260" t="s">
        <v>1143</v>
      </c>
      <c r="L20" s="260" t="s">
        <v>1143</v>
      </c>
      <c r="M20" s="260" t="s">
        <v>1143</v>
      </c>
      <c r="N20" s="260" t="s">
        <v>1143</v>
      </c>
      <c r="O20" s="260">
        <v>629</v>
      </c>
      <c r="P20" s="260">
        <v>54.7</v>
      </c>
      <c r="Q20" s="260">
        <v>380</v>
      </c>
      <c r="R20" s="260">
        <v>33.1</v>
      </c>
    </row>
    <row r="21" spans="1:18">
      <c r="A21" s="259" t="s">
        <v>1167</v>
      </c>
      <c r="B21" s="260" t="s">
        <v>1168</v>
      </c>
      <c r="C21" s="260">
        <v>77</v>
      </c>
      <c r="D21" s="260">
        <v>5.4</v>
      </c>
      <c r="E21" s="260">
        <v>41</v>
      </c>
      <c r="F21" s="260">
        <v>2.9</v>
      </c>
      <c r="G21" s="260">
        <v>348</v>
      </c>
      <c r="H21" s="260">
        <v>24</v>
      </c>
      <c r="I21" s="260" t="s">
        <v>1143</v>
      </c>
      <c r="J21" s="260" t="s">
        <v>1143</v>
      </c>
      <c r="K21" s="260" t="s">
        <v>1143</v>
      </c>
      <c r="L21" s="260" t="s">
        <v>1143</v>
      </c>
      <c r="M21" s="260" t="s">
        <v>1143</v>
      </c>
      <c r="N21" s="260" t="s">
        <v>1143</v>
      </c>
      <c r="O21" s="260">
        <v>936</v>
      </c>
      <c r="P21" s="260">
        <v>64.599999999999994</v>
      </c>
      <c r="Q21" s="260">
        <v>790</v>
      </c>
      <c r="R21" s="260">
        <v>55.4</v>
      </c>
    </row>
    <row r="22" spans="1:18">
      <c r="A22" s="259" t="s">
        <v>183</v>
      </c>
      <c r="B22" s="260" t="s">
        <v>184</v>
      </c>
      <c r="C22" s="260">
        <v>359</v>
      </c>
      <c r="D22" s="260">
        <v>27.7</v>
      </c>
      <c r="E22" s="260">
        <v>183</v>
      </c>
      <c r="F22" s="260">
        <v>14.1</v>
      </c>
      <c r="G22" s="260">
        <v>174</v>
      </c>
      <c r="H22" s="260">
        <v>13.4</v>
      </c>
      <c r="I22" s="260" t="s">
        <v>1143</v>
      </c>
      <c r="J22" s="260" t="s">
        <v>1143</v>
      </c>
      <c r="K22" s="260" t="s">
        <v>1143</v>
      </c>
      <c r="L22" s="260" t="s">
        <v>1143</v>
      </c>
      <c r="M22" s="260" t="s">
        <v>1143</v>
      </c>
      <c r="N22" s="260" t="s">
        <v>1143</v>
      </c>
      <c r="O22" s="260">
        <v>800</v>
      </c>
      <c r="P22" s="260">
        <v>61.7</v>
      </c>
      <c r="Q22" s="260">
        <v>654</v>
      </c>
      <c r="R22" s="260">
        <v>50.5</v>
      </c>
    </row>
    <row r="23" spans="1:18">
      <c r="A23" s="259" t="s">
        <v>1169</v>
      </c>
      <c r="B23" s="260" t="s">
        <v>1170</v>
      </c>
      <c r="C23" s="260">
        <v>816</v>
      </c>
      <c r="D23" s="260">
        <v>14.2</v>
      </c>
      <c r="E23" s="260">
        <v>342</v>
      </c>
      <c r="F23" s="260">
        <v>5.9</v>
      </c>
      <c r="G23" s="260">
        <v>1012</v>
      </c>
      <c r="H23" s="260">
        <v>17.5</v>
      </c>
      <c r="I23" s="260" t="s">
        <v>1143</v>
      </c>
      <c r="J23" s="260" t="s">
        <v>1143</v>
      </c>
      <c r="K23" s="260" t="s">
        <v>1143</v>
      </c>
      <c r="L23" s="260" t="s">
        <v>1143</v>
      </c>
      <c r="M23" s="260" t="s">
        <v>1143</v>
      </c>
      <c r="N23" s="260" t="s">
        <v>1143</v>
      </c>
      <c r="O23" s="260">
        <v>2667</v>
      </c>
      <c r="P23" s="260">
        <v>46</v>
      </c>
      <c r="Q23" s="260">
        <v>1899</v>
      </c>
      <c r="R23" s="260">
        <v>33</v>
      </c>
    </row>
    <row r="24" spans="1:18">
      <c r="A24" s="259" t="s">
        <v>1171</v>
      </c>
      <c r="B24" s="260" t="s">
        <v>1172</v>
      </c>
      <c r="C24" s="260">
        <v>229</v>
      </c>
      <c r="D24" s="260">
        <v>9.1</v>
      </c>
      <c r="E24" s="260">
        <v>56</v>
      </c>
      <c r="F24" s="260">
        <v>2.2000000000000002</v>
      </c>
      <c r="G24" s="260">
        <v>274</v>
      </c>
      <c r="H24" s="260">
        <v>10.8</v>
      </c>
      <c r="I24" s="260" t="s">
        <v>1143</v>
      </c>
      <c r="J24" s="260" t="s">
        <v>1143</v>
      </c>
      <c r="K24" s="260" t="s">
        <v>1143</v>
      </c>
      <c r="L24" s="260" t="s">
        <v>1143</v>
      </c>
      <c r="M24" s="260" t="s">
        <v>1143</v>
      </c>
      <c r="N24" s="260" t="s">
        <v>1143</v>
      </c>
      <c r="O24" s="260">
        <v>817</v>
      </c>
      <c r="P24" s="260">
        <v>32.299999999999997</v>
      </c>
      <c r="Q24" s="260">
        <v>559</v>
      </c>
      <c r="R24" s="260">
        <v>22.2</v>
      </c>
    </row>
    <row r="25" spans="1:18">
      <c r="A25" s="259" t="s">
        <v>1173</v>
      </c>
      <c r="B25" s="260" t="s">
        <v>1174</v>
      </c>
      <c r="C25" s="260">
        <v>62</v>
      </c>
      <c r="D25" s="260">
        <v>9.1</v>
      </c>
      <c r="E25" s="260">
        <v>33</v>
      </c>
      <c r="F25" s="260">
        <v>4.8</v>
      </c>
      <c r="G25" s="260">
        <v>137</v>
      </c>
      <c r="H25" s="260">
        <v>19.899999999999999</v>
      </c>
      <c r="I25" s="260" t="s">
        <v>1143</v>
      </c>
      <c r="J25" s="260" t="s">
        <v>1143</v>
      </c>
      <c r="K25" s="260" t="s">
        <v>1143</v>
      </c>
      <c r="L25" s="260" t="s">
        <v>1143</v>
      </c>
      <c r="M25" s="260" t="s">
        <v>1143</v>
      </c>
      <c r="N25" s="260" t="s">
        <v>1143</v>
      </c>
      <c r="O25" s="260">
        <v>341</v>
      </c>
      <c r="P25" s="260">
        <v>49.6</v>
      </c>
      <c r="Q25" s="260">
        <v>248</v>
      </c>
      <c r="R25" s="260">
        <v>36.299999999999997</v>
      </c>
    </row>
    <row r="26" spans="1:18">
      <c r="A26" s="259" t="s">
        <v>1175</v>
      </c>
      <c r="B26" s="260" t="s">
        <v>1176</v>
      </c>
      <c r="C26" s="260">
        <v>156</v>
      </c>
      <c r="D26" s="260">
        <v>9.6999999999999993</v>
      </c>
      <c r="E26" s="260">
        <v>58</v>
      </c>
      <c r="F26" s="260">
        <v>3.6</v>
      </c>
      <c r="G26" s="260">
        <v>352</v>
      </c>
      <c r="H26" s="260">
        <v>21.5</v>
      </c>
      <c r="I26" s="260" t="s">
        <v>1143</v>
      </c>
      <c r="J26" s="260" t="s">
        <v>1143</v>
      </c>
      <c r="K26" s="260" t="s">
        <v>1143</v>
      </c>
      <c r="L26" s="260" t="s">
        <v>1143</v>
      </c>
      <c r="M26" s="260" t="s">
        <v>1143</v>
      </c>
      <c r="N26" s="260" t="s">
        <v>1143</v>
      </c>
      <c r="O26" s="260">
        <v>710</v>
      </c>
      <c r="P26" s="260">
        <v>43.3</v>
      </c>
      <c r="Q26" s="260">
        <v>444</v>
      </c>
      <c r="R26" s="260">
        <v>27.7</v>
      </c>
    </row>
    <row r="27" spans="1:18">
      <c r="A27" s="259" t="s">
        <v>849</v>
      </c>
      <c r="B27" s="260" t="s">
        <v>1177</v>
      </c>
      <c r="C27" s="260">
        <v>1200</v>
      </c>
      <c r="D27" s="260">
        <v>25.5</v>
      </c>
      <c r="E27" s="260">
        <v>601</v>
      </c>
      <c r="F27" s="260">
        <v>12.8</v>
      </c>
      <c r="G27" s="260">
        <v>839</v>
      </c>
      <c r="H27" s="260">
        <v>17.600000000000001</v>
      </c>
      <c r="I27" s="260" t="s">
        <v>1143</v>
      </c>
      <c r="J27" s="260" t="s">
        <v>1143</v>
      </c>
      <c r="K27" s="260" t="s">
        <v>1143</v>
      </c>
      <c r="L27" s="260" t="s">
        <v>1143</v>
      </c>
      <c r="M27" s="260" t="s">
        <v>1143</v>
      </c>
      <c r="N27" s="260" t="s">
        <v>1143</v>
      </c>
      <c r="O27" s="260">
        <v>2737</v>
      </c>
      <c r="P27" s="260">
        <v>57.5</v>
      </c>
      <c r="Q27" s="260">
        <v>1976</v>
      </c>
      <c r="R27" s="260">
        <v>41.9</v>
      </c>
    </row>
    <row r="28" spans="1:18">
      <c r="A28" s="259" t="s">
        <v>201</v>
      </c>
      <c r="B28" s="260" t="s">
        <v>202</v>
      </c>
      <c r="C28" s="260">
        <v>116</v>
      </c>
      <c r="D28" s="260">
        <v>24.7</v>
      </c>
      <c r="E28" s="260">
        <v>41</v>
      </c>
      <c r="F28" s="260">
        <v>8.6999999999999993</v>
      </c>
      <c r="G28" s="260">
        <v>97</v>
      </c>
      <c r="H28" s="260">
        <v>20.7</v>
      </c>
      <c r="I28" s="260" t="s">
        <v>1143</v>
      </c>
      <c r="J28" s="260" t="s">
        <v>1143</v>
      </c>
      <c r="K28" s="260" t="s">
        <v>1143</v>
      </c>
      <c r="L28" s="260" t="s">
        <v>1143</v>
      </c>
      <c r="M28" s="260" t="s">
        <v>1143</v>
      </c>
      <c r="N28" s="260" t="s">
        <v>1143</v>
      </c>
      <c r="O28" s="260">
        <v>377</v>
      </c>
      <c r="P28" s="260">
        <v>80.400000000000006</v>
      </c>
      <c r="Q28" s="260">
        <v>343</v>
      </c>
      <c r="R28" s="260">
        <v>73.099999999999994</v>
      </c>
    </row>
    <row r="29" spans="1:18">
      <c r="A29" s="259" t="s">
        <v>1178</v>
      </c>
      <c r="B29" s="260" t="s">
        <v>1179</v>
      </c>
      <c r="C29" s="260">
        <v>481</v>
      </c>
      <c r="D29" s="260">
        <v>18.399999999999999</v>
      </c>
      <c r="E29" s="260">
        <v>117</v>
      </c>
      <c r="F29" s="260">
        <v>4.5</v>
      </c>
      <c r="G29" s="260">
        <v>456</v>
      </c>
      <c r="H29" s="260">
        <v>17.2</v>
      </c>
      <c r="I29" s="260" t="s">
        <v>1143</v>
      </c>
      <c r="J29" s="260" t="s">
        <v>1143</v>
      </c>
      <c r="K29" s="260" t="s">
        <v>1143</v>
      </c>
      <c r="L29" s="260" t="s">
        <v>1143</v>
      </c>
      <c r="M29" s="260" t="s">
        <v>1143</v>
      </c>
      <c r="N29" s="260" t="s">
        <v>1143</v>
      </c>
      <c r="O29" s="260">
        <v>822</v>
      </c>
      <c r="P29" s="260">
        <v>30.9</v>
      </c>
      <c r="Q29" s="260">
        <v>276</v>
      </c>
      <c r="R29" s="260">
        <v>10.6</v>
      </c>
    </row>
    <row r="30" spans="1:18">
      <c r="A30" s="259" t="s">
        <v>1180</v>
      </c>
      <c r="B30" s="260" t="s">
        <v>1181</v>
      </c>
      <c r="C30" s="260">
        <v>56</v>
      </c>
      <c r="D30" s="260">
        <v>2.6</v>
      </c>
      <c r="E30" s="260">
        <v>31</v>
      </c>
      <c r="F30" s="260">
        <v>1.4</v>
      </c>
      <c r="G30" s="260">
        <v>419</v>
      </c>
      <c r="H30" s="260">
        <v>19.399999999999999</v>
      </c>
      <c r="I30" s="260" t="s">
        <v>1143</v>
      </c>
      <c r="J30" s="260" t="s">
        <v>1143</v>
      </c>
      <c r="K30" s="260" t="s">
        <v>1143</v>
      </c>
      <c r="L30" s="260" t="s">
        <v>1143</v>
      </c>
      <c r="M30" s="260" t="s">
        <v>1143</v>
      </c>
      <c r="N30" s="260" t="s">
        <v>1143</v>
      </c>
      <c r="O30" s="260">
        <v>761</v>
      </c>
      <c r="P30" s="260">
        <v>35.200000000000003</v>
      </c>
      <c r="Q30" s="260">
        <v>467</v>
      </c>
      <c r="R30" s="260">
        <v>21.7</v>
      </c>
    </row>
    <row r="31" spans="1:18">
      <c r="A31" s="259" t="s">
        <v>1182</v>
      </c>
      <c r="B31" s="260" t="s">
        <v>1183</v>
      </c>
      <c r="C31" s="260">
        <v>110</v>
      </c>
      <c r="D31" s="260">
        <v>5.5</v>
      </c>
      <c r="E31" s="260">
        <v>48</v>
      </c>
      <c r="F31" s="260">
        <v>2.4</v>
      </c>
      <c r="G31" s="260">
        <v>428</v>
      </c>
      <c r="H31" s="260">
        <v>21.3</v>
      </c>
      <c r="I31" s="260" t="s">
        <v>1143</v>
      </c>
      <c r="J31" s="260" t="s">
        <v>1143</v>
      </c>
      <c r="K31" s="260" t="s">
        <v>1143</v>
      </c>
      <c r="L31" s="260" t="s">
        <v>1143</v>
      </c>
      <c r="M31" s="260" t="s">
        <v>1143</v>
      </c>
      <c r="N31" s="260" t="s">
        <v>1143</v>
      </c>
      <c r="O31" s="260">
        <v>810</v>
      </c>
      <c r="P31" s="260">
        <v>40.200000000000003</v>
      </c>
      <c r="Q31" s="260">
        <v>492</v>
      </c>
      <c r="R31" s="260">
        <v>24.8</v>
      </c>
    </row>
    <row r="32" spans="1:18">
      <c r="A32" s="259" t="s">
        <v>1184</v>
      </c>
      <c r="B32" s="260" t="s">
        <v>1185</v>
      </c>
      <c r="C32" s="260">
        <v>1189</v>
      </c>
      <c r="D32" s="260">
        <v>26.9</v>
      </c>
      <c r="E32" s="260">
        <v>347</v>
      </c>
      <c r="F32" s="260">
        <v>7.9</v>
      </c>
      <c r="G32" s="260">
        <v>540</v>
      </c>
      <c r="H32" s="260">
        <v>12</v>
      </c>
      <c r="I32" s="260" t="s">
        <v>1143</v>
      </c>
      <c r="J32" s="260" t="s">
        <v>1143</v>
      </c>
      <c r="K32" s="260" t="s">
        <v>1143</v>
      </c>
      <c r="L32" s="260" t="s">
        <v>1143</v>
      </c>
      <c r="M32" s="260" t="s">
        <v>1143</v>
      </c>
      <c r="N32" s="260" t="s">
        <v>1143</v>
      </c>
      <c r="O32" s="260">
        <v>1324</v>
      </c>
      <c r="P32" s="260">
        <v>29.3</v>
      </c>
      <c r="Q32" s="260">
        <v>368</v>
      </c>
      <c r="R32" s="260">
        <v>8.3000000000000007</v>
      </c>
    </row>
    <row r="33" spans="1:18">
      <c r="A33" s="259" t="s">
        <v>91</v>
      </c>
      <c r="B33" s="260" t="s">
        <v>92</v>
      </c>
      <c r="C33" s="260">
        <v>98</v>
      </c>
      <c r="D33" s="260">
        <v>28.5</v>
      </c>
      <c r="E33" s="260">
        <v>15</v>
      </c>
      <c r="F33" s="260">
        <v>4.4000000000000004</v>
      </c>
      <c r="G33" s="260">
        <v>45</v>
      </c>
      <c r="H33" s="260">
        <v>13.1</v>
      </c>
      <c r="I33" s="260" t="s">
        <v>1143</v>
      </c>
      <c r="J33" s="260" t="s">
        <v>1143</v>
      </c>
      <c r="K33" s="260" t="s">
        <v>1143</v>
      </c>
      <c r="L33" s="260" t="s">
        <v>1143</v>
      </c>
      <c r="M33" s="260" t="s">
        <v>1143</v>
      </c>
      <c r="N33" s="260" t="s">
        <v>1143</v>
      </c>
      <c r="O33" s="260">
        <v>218</v>
      </c>
      <c r="P33" s="260">
        <v>63.4</v>
      </c>
      <c r="Q33" s="260">
        <v>193</v>
      </c>
      <c r="R33" s="260">
        <v>56.1</v>
      </c>
    </row>
    <row r="34" spans="1:18">
      <c r="A34" s="259" t="s">
        <v>129</v>
      </c>
      <c r="B34" s="260" t="s">
        <v>130</v>
      </c>
      <c r="C34" s="260">
        <v>166</v>
      </c>
      <c r="D34" s="260">
        <v>21.4</v>
      </c>
      <c r="E34" s="260">
        <v>55</v>
      </c>
      <c r="F34" s="260">
        <v>7.1</v>
      </c>
      <c r="G34" s="260">
        <v>93</v>
      </c>
      <c r="H34" s="260">
        <v>12</v>
      </c>
      <c r="I34" s="260" t="s">
        <v>1143</v>
      </c>
      <c r="J34" s="260" t="s">
        <v>1143</v>
      </c>
      <c r="K34" s="260" t="s">
        <v>1143</v>
      </c>
      <c r="L34" s="260" t="s">
        <v>1143</v>
      </c>
      <c r="M34" s="260" t="s">
        <v>1143</v>
      </c>
      <c r="N34" s="260" t="s">
        <v>1143</v>
      </c>
      <c r="O34" s="260">
        <v>242</v>
      </c>
      <c r="P34" s="260">
        <v>31.2</v>
      </c>
      <c r="Q34" s="260">
        <v>113</v>
      </c>
      <c r="R34" s="260">
        <v>14.6</v>
      </c>
    </row>
    <row r="35" spans="1:18">
      <c r="A35" s="259" t="s">
        <v>1186</v>
      </c>
      <c r="B35" s="260" t="s">
        <v>1187</v>
      </c>
      <c r="C35" s="260">
        <v>9</v>
      </c>
      <c r="D35" s="260">
        <v>1</v>
      </c>
      <c r="E35" s="260">
        <v>9</v>
      </c>
      <c r="F35" s="260">
        <v>1</v>
      </c>
      <c r="G35" s="260">
        <v>130</v>
      </c>
      <c r="H35" s="260">
        <v>15</v>
      </c>
      <c r="I35" s="260" t="s">
        <v>1143</v>
      </c>
      <c r="J35" s="260" t="s">
        <v>1143</v>
      </c>
      <c r="K35" s="260" t="s">
        <v>1143</v>
      </c>
      <c r="L35" s="260" t="s">
        <v>1143</v>
      </c>
      <c r="M35" s="260" t="s">
        <v>1143</v>
      </c>
      <c r="N35" s="260" t="s">
        <v>1143</v>
      </c>
      <c r="O35" s="260">
        <v>274</v>
      </c>
      <c r="P35" s="260">
        <v>31.6</v>
      </c>
      <c r="Q35" s="260">
        <v>184</v>
      </c>
      <c r="R35" s="260">
        <v>21.3</v>
      </c>
    </row>
    <row r="36" spans="1:18">
      <c r="A36" s="259" t="s">
        <v>81</v>
      </c>
      <c r="B36" s="260" t="s">
        <v>82</v>
      </c>
      <c r="C36" s="260">
        <v>5</v>
      </c>
      <c r="D36" s="260">
        <v>1.3</v>
      </c>
      <c r="E36" s="260">
        <v>5</v>
      </c>
      <c r="F36" s="260">
        <v>1.3</v>
      </c>
      <c r="G36" s="260">
        <v>75</v>
      </c>
      <c r="H36" s="260">
        <v>20.2</v>
      </c>
      <c r="I36" s="260" t="s">
        <v>1143</v>
      </c>
      <c r="J36" s="260" t="s">
        <v>1143</v>
      </c>
      <c r="K36" s="260" t="s">
        <v>1143</v>
      </c>
      <c r="L36" s="260" t="s">
        <v>1143</v>
      </c>
      <c r="M36" s="260" t="s">
        <v>1143</v>
      </c>
      <c r="N36" s="260" t="s">
        <v>1143</v>
      </c>
      <c r="O36" s="260">
        <v>223</v>
      </c>
      <c r="P36" s="260">
        <v>59.9</v>
      </c>
      <c r="Q36" s="260">
        <v>184</v>
      </c>
      <c r="R36" s="260">
        <v>49.5</v>
      </c>
    </row>
    <row r="37" spans="1:18">
      <c r="A37" s="259" t="s">
        <v>1188</v>
      </c>
      <c r="B37" s="260" t="s">
        <v>1189</v>
      </c>
      <c r="C37" s="260">
        <v>113</v>
      </c>
      <c r="D37" s="260">
        <v>9.6999999999999993</v>
      </c>
      <c r="E37" s="260">
        <v>51</v>
      </c>
      <c r="F37" s="260">
        <v>4.4000000000000004</v>
      </c>
      <c r="G37" s="260">
        <v>215</v>
      </c>
      <c r="H37" s="260">
        <v>18.2</v>
      </c>
      <c r="I37" s="260" t="s">
        <v>1143</v>
      </c>
      <c r="J37" s="260" t="s">
        <v>1143</v>
      </c>
      <c r="K37" s="260" t="s">
        <v>1143</v>
      </c>
      <c r="L37" s="260" t="s">
        <v>1143</v>
      </c>
      <c r="M37" s="260" t="s">
        <v>1143</v>
      </c>
      <c r="N37" s="260" t="s">
        <v>1143</v>
      </c>
      <c r="O37" s="260">
        <v>522</v>
      </c>
      <c r="P37" s="260">
        <v>44.2</v>
      </c>
      <c r="Q37" s="260">
        <v>393</v>
      </c>
      <c r="R37" s="260">
        <v>33.799999999999997</v>
      </c>
    </row>
    <row r="38" spans="1:18">
      <c r="A38" s="259" t="s">
        <v>1190</v>
      </c>
      <c r="B38" s="260" t="s">
        <v>1191</v>
      </c>
      <c r="C38" s="260">
        <v>131</v>
      </c>
      <c r="D38" s="260">
        <v>12.5</v>
      </c>
      <c r="E38" s="260">
        <v>22</v>
      </c>
      <c r="F38" s="260">
        <v>2.1</v>
      </c>
      <c r="G38" s="260">
        <v>171</v>
      </c>
      <c r="H38" s="260">
        <v>16.2</v>
      </c>
      <c r="I38" s="260" t="s">
        <v>1143</v>
      </c>
      <c r="J38" s="260" t="s">
        <v>1143</v>
      </c>
      <c r="K38" s="260" t="s">
        <v>1143</v>
      </c>
      <c r="L38" s="260" t="s">
        <v>1143</v>
      </c>
      <c r="M38" s="260" t="s">
        <v>1143</v>
      </c>
      <c r="N38" s="260" t="s">
        <v>1143</v>
      </c>
      <c r="O38" s="260">
        <v>298</v>
      </c>
      <c r="P38" s="260">
        <v>28.2</v>
      </c>
      <c r="Q38" s="260">
        <v>147</v>
      </c>
      <c r="R38" s="260">
        <v>14.1</v>
      </c>
    </row>
    <row r="39" spans="1:18">
      <c r="A39" s="259" t="s">
        <v>1192</v>
      </c>
      <c r="B39" s="260" t="s">
        <v>1193</v>
      </c>
      <c r="C39" s="260">
        <v>453</v>
      </c>
      <c r="D39" s="260">
        <v>9.8000000000000007</v>
      </c>
      <c r="E39" s="260">
        <v>193</v>
      </c>
      <c r="F39" s="260">
        <v>4.2</v>
      </c>
      <c r="G39" s="260">
        <v>912</v>
      </c>
      <c r="H39" s="260">
        <v>19.399999999999999</v>
      </c>
      <c r="I39" s="260" t="s">
        <v>1143</v>
      </c>
      <c r="J39" s="260" t="s">
        <v>1143</v>
      </c>
      <c r="K39" s="260" t="s">
        <v>1143</v>
      </c>
      <c r="L39" s="260" t="s">
        <v>1143</v>
      </c>
      <c r="M39" s="260" t="s">
        <v>1143</v>
      </c>
      <c r="N39" s="260" t="s">
        <v>1143</v>
      </c>
      <c r="O39" s="260">
        <v>1937</v>
      </c>
      <c r="P39" s="260">
        <v>41.2</v>
      </c>
      <c r="Q39" s="260">
        <v>1309</v>
      </c>
      <c r="R39" s="260">
        <v>28.3</v>
      </c>
    </row>
    <row r="40" spans="1:18">
      <c r="A40" s="259" t="s">
        <v>1194</v>
      </c>
      <c r="B40" s="260" t="s">
        <v>1195</v>
      </c>
      <c r="C40" s="260">
        <v>507</v>
      </c>
      <c r="D40" s="260">
        <v>11.1</v>
      </c>
      <c r="E40" s="260">
        <v>77</v>
      </c>
      <c r="F40" s="260">
        <v>1.7</v>
      </c>
      <c r="G40" s="260">
        <v>934</v>
      </c>
      <c r="H40" s="260">
        <v>20.2</v>
      </c>
      <c r="I40" s="260" t="s">
        <v>1143</v>
      </c>
      <c r="J40" s="260" t="s">
        <v>1143</v>
      </c>
      <c r="K40" s="260" t="s">
        <v>1143</v>
      </c>
      <c r="L40" s="260" t="s">
        <v>1143</v>
      </c>
      <c r="M40" s="260" t="s">
        <v>1143</v>
      </c>
      <c r="N40" s="260" t="s">
        <v>1143</v>
      </c>
      <c r="O40" s="260">
        <v>1696</v>
      </c>
      <c r="P40" s="260">
        <v>36.700000000000003</v>
      </c>
      <c r="Q40" s="260">
        <v>963</v>
      </c>
      <c r="R40" s="260">
        <v>21.1</v>
      </c>
    </row>
    <row r="41" spans="1:18">
      <c r="A41" s="259" t="s">
        <v>1196</v>
      </c>
      <c r="B41" s="260" t="s">
        <v>1197</v>
      </c>
      <c r="C41" s="260">
        <v>8</v>
      </c>
      <c r="D41" s="260">
        <v>0.6</v>
      </c>
      <c r="E41" s="260">
        <v>5</v>
      </c>
      <c r="F41" s="260">
        <v>0.4</v>
      </c>
      <c r="G41" s="260">
        <v>130</v>
      </c>
      <c r="H41" s="260">
        <v>10.6</v>
      </c>
      <c r="I41" s="260" t="s">
        <v>1143</v>
      </c>
      <c r="J41" s="260" t="s">
        <v>1143</v>
      </c>
      <c r="K41" s="260" t="s">
        <v>1143</v>
      </c>
      <c r="L41" s="260" t="s">
        <v>1143</v>
      </c>
      <c r="M41" s="260" t="s">
        <v>1143</v>
      </c>
      <c r="N41" s="260" t="s">
        <v>1143</v>
      </c>
      <c r="O41" s="260">
        <v>238</v>
      </c>
      <c r="P41" s="260">
        <v>19.3</v>
      </c>
      <c r="Q41" s="260">
        <v>128</v>
      </c>
      <c r="R41" s="260">
        <v>10.4</v>
      </c>
    </row>
    <row r="42" spans="1:18">
      <c r="A42" s="259" t="s">
        <v>1198</v>
      </c>
      <c r="B42" s="260" t="s">
        <v>1199</v>
      </c>
      <c r="C42" s="260">
        <v>103</v>
      </c>
      <c r="D42" s="260">
        <v>6.6</v>
      </c>
      <c r="E42" s="260">
        <v>27</v>
      </c>
      <c r="F42" s="260">
        <v>1.7</v>
      </c>
      <c r="G42" s="260">
        <v>284</v>
      </c>
      <c r="H42" s="260">
        <v>17.899999999999999</v>
      </c>
      <c r="I42" s="260" t="s">
        <v>1143</v>
      </c>
      <c r="J42" s="260" t="s">
        <v>1143</v>
      </c>
      <c r="K42" s="260" t="s">
        <v>1143</v>
      </c>
      <c r="L42" s="260" t="s">
        <v>1143</v>
      </c>
      <c r="M42" s="260" t="s">
        <v>1143</v>
      </c>
      <c r="N42" s="260" t="s">
        <v>1143</v>
      </c>
      <c r="O42" s="260">
        <v>646</v>
      </c>
      <c r="P42" s="260">
        <v>40.799999999999997</v>
      </c>
      <c r="Q42" s="260">
        <v>428</v>
      </c>
      <c r="R42" s="260">
        <v>27.3</v>
      </c>
    </row>
    <row r="43" spans="1:18">
      <c r="A43" s="259" t="s">
        <v>1200</v>
      </c>
      <c r="B43" s="260" t="s">
        <v>1201</v>
      </c>
      <c r="C43" s="260">
        <v>66</v>
      </c>
      <c r="D43" s="260">
        <v>7.4</v>
      </c>
      <c r="E43" s="260">
        <v>13</v>
      </c>
      <c r="F43" s="260">
        <v>1.5</v>
      </c>
      <c r="G43" s="260">
        <v>239</v>
      </c>
      <c r="H43" s="260">
        <v>26.9</v>
      </c>
      <c r="I43" s="260" t="s">
        <v>1143</v>
      </c>
      <c r="J43" s="260" t="s">
        <v>1143</v>
      </c>
      <c r="K43" s="260" t="s">
        <v>1143</v>
      </c>
      <c r="L43" s="260" t="s">
        <v>1143</v>
      </c>
      <c r="M43" s="260" t="s">
        <v>1143</v>
      </c>
      <c r="N43" s="260" t="s">
        <v>1143</v>
      </c>
      <c r="O43" s="260">
        <v>473</v>
      </c>
      <c r="P43" s="260">
        <v>53.1</v>
      </c>
      <c r="Q43" s="260">
        <v>283</v>
      </c>
      <c r="R43" s="260">
        <v>31.8</v>
      </c>
    </row>
    <row r="44" spans="1:18">
      <c r="A44" s="259" t="s">
        <v>389</v>
      </c>
      <c r="B44" s="260" t="s">
        <v>1202</v>
      </c>
      <c r="C44" s="260">
        <v>23120</v>
      </c>
      <c r="D44" s="260">
        <v>48.1</v>
      </c>
      <c r="E44" s="260">
        <v>14025</v>
      </c>
      <c r="F44" s="260">
        <v>29.2</v>
      </c>
      <c r="G44" s="260">
        <v>10441</v>
      </c>
      <c r="H44" s="260">
        <v>21.5</v>
      </c>
      <c r="I44" s="260" t="s">
        <v>1143</v>
      </c>
      <c r="J44" s="260" t="s">
        <v>1143</v>
      </c>
      <c r="K44" s="260" t="s">
        <v>1143</v>
      </c>
      <c r="L44" s="260" t="s">
        <v>1143</v>
      </c>
      <c r="M44" s="260" t="s">
        <v>1143</v>
      </c>
      <c r="N44" s="260" t="s">
        <v>1143</v>
      </c>
      <c r="O44" s="260">
        <v>37913</v>
      </c>
      <c r="P44" s="260">
        <v>78.2</v>
      </c>
      <c r="Q44" s="260">
        <v>30300</v>
      </c>
      <c r="R44" s="260">
        <v>63</v>
      </c>
    </row>
    <row r="45" spans="1:18">
      <c r="A45" s="259" t="s">
        <v>131</v>
      </c>
      <c r="B45" s="260" t="s">
        <v>132</v>
      </c>
      <c r="C45" s="260">
        <v>92</v>
      </c>
      <c r="D45" s="260">
        <v>12.7</v>
      </c>
      <c r="E45" s="260">
        <v>32</v>
      </c>
      <c r="F45" s="260">
        <v>4.4000000000000004</v>
      </c>
      <c r="G45" s="260">
        <v>115</v>
      </c>
      <c r="H45" s="260">
        <v>15.9</v>
      </c>
      <c r="I45" s="260" t="s">
        <v>1143</v>
      </c>
      <c r="J45" s="260" t="s">
        <v>1143</v>
      </c>
      <c r="K45" s="260" t="s">
        <v>1143</v>
      </c>
      <c r="L45" s="260" t="s">
        <v>1143</v>
      </c>
      <c r="M45" s="260" t="s">
        <v>1143</v>
      </c>
      <c r="N45" s="260" t="s">
        <v>1143</v>
      </c>
      <c r="O45" s="260">
        <v>380</v>
      </c>
      <c r="P45" s="260">
        <v>52.6</v>
      </c>
      <c r="Q45" s="260">
        <v>280</v>
      </c>
      <c r="R45" s="260">
        <v>38.700000000000003</v>
      </c>
    </row>
    <row r="46" spans="1:18">
      <c r="A46" s="259" t="s">
        <v>93</v>
      </c>
      <c r="B46" s="260" t="s">
        <v>94</v>
      </c>
      <c r="C46" s="260">
        <v>131</v>
      </c>
      <c r="D46" s="260">
        <v>36.799999999999997</v>
      </c>
      <c r="E46" s="260">
        <v>57</v>
      </c>
      <c r="F46" s="260">
        <v>16</v>
      </c>
      <c r="G46" s="260">
        <v>136</v>
      </c>
      <c r="H46" s="260">
        <v>38.1</v>
      </c>
      <c r="I46" s="260" t="s">
        <v>1143</v>
      </c>
      <c r="J46" s="260" t="s">
        <v>1143</v>
      </c>
      <c r="K46" s="260" t="s">
        <v>1143</v>
      </c>
      <c r="L46" s="260" t="s">
        <v>1143</v>
      </c>
      <c r="M46" s="260" t="s">
        <v>1143</v>
      </c>
      <c r="N46" s="260" t="s">
        <v>1143</v>
      </c>
      <c r="O46" s="260">
        <v>300</v>
      </c>
      <c r="P46" s="260">
        <v>84</v>
      </c>
      <c r="Q46" s="260">
        <v>254</v>
      </c>
      <c r="R46" s="260">
        <v>71.3</v>
      </c>
    </row>
    <row r="47" spans="1:18">
      <c r="A47" s="259" t="s">
        <v>75</v>
      </c>
      <c r="B47" s="260" t="s">
        <v>76</v>
      </c>
      <c r="C47" s="260">
        <v>185</v>
      </c>
      <c r="D47" s="260">
        <v>36.299999999999997</v>
      </c>
      <c r="E47" s="260">
        <v>86</v>
      </c>
      <c r="F47" s="260">
        <v>16.899999999999999</v>
      </c>
      <c r="G47" s="260">
        <v>169</v>
      </c>
      <c r="H47" s="260">
        <v>33.200000000000003</v>
      </c>
      <c r="I47" s="260" t="s">
        <v>1143</v>
      </c>
      <c r="J47" s="260" t="s">
        <v>1143</v>
      </c>
      <c r="K47" s="260" t="s">
        <v>1143</v>
      </c>
      <c r="L47" s="260" t="s">
        <v>1143</v>
      </c>
      <c r="M47" s="260" t="s">
        <v>1143</v>
      </c>
      <c r="N47" s="260" t="s">
        <v>1143</v>
      </c>
      <c r="O47" s="260">
        <v>424</v>
      </c>
      <c r="P47" s="260">
        <v>83.3</v>
      </c>
      <c r="Q47" s="260">
        <v>367</v>
      </c>
      <c r="R47" s="260">
        <v>72.099999999999994</v>
      </c>
    </row>
    <row r="48" spans="1:18">
      <c r="A48" s="259" t="s">
        <v>83</v>
      </c>
      <c r="B48" s="260" t="s">
        <v>84</v>
      </c>
      <c r="C48" s="260">
        <v>227</v>
      </c>
      <c r="D48" s="260">
        <v>33.799999999999997</v>
      </c>
      <c r="E48" s="260">
        <v>129</v>
      </c>
      <c r="F48" s="260">
        <v>19.2</v>
      </c>
      <c r="G48" s="260">
        <v>136</v>
      </c>
      <c r="H48" s="260">
        <v>20.3</v>
      </c>
      <c r="I48" s="260" t="s">
        <v>1143</v>
      </c>
      <c r="J48" s="260" t="s">
        <v>1143</v>
      </c>
      <c r="K48" s="260" t="s">
        <v>1143</v>
      </c>
      <c r="L48" s="260" t="s">
        <v>1143</v>
      </c>
      <c r="M48" s="260" t="s">
        <v>1143</v>
      </c>
      <c r="N48" s="260" t="s">
        <v>1143</v>
      </c>
      <c r="O48" s="260">
        <v>531</v>
      </c>
      <c r="P48" s="260">
        <v>79.099999999999994</v>
      </c>
      <c r="Q48" s="260">
        <v>405</v>
      </c>
      <c r="R48" s="260">
        <v>60.4</v>
      </c>
    </row>
    <row r="49" spans="1:18">
      <c r="A49" s="259" t="s">
        <v>165</v>
      </c>
      <c r="B49" s="260" t="s">
        <v>166</v>
      </c>
      <c r="C49" s="260">
        <v>251</v>
      </c>
      <c r="D49" s="260">
        <v>26.6</v>
      </c>
      <c r="E49" s="260">
        <v>109</v>
      </c>
      <c r="F49" s="260">
        <v>11.6</v>
      </c>
      <c r="G49" s="260">
        <v>100</v>
      </c>
      <c r="H49" s="260">
        <v>10.6</v>
      </c>
      <c r="I49" s="260" t="s">
        <v>1143</v>
      </c>
      <c r="J49" s="260" t="s">
        <v>1143</v>
      </c>
      <c r="K49" s="260" t="s">
        <v>1143</v>
      </c>
      <c r="L49" s="260" t="s">
        <v>1143</v>
      </c>
      <c r="M49" s="260" t="s">
        <v>1143</v>
      </c>
      <c r="N49" s="260" t="s">
        <v>1143</v>
      </c>
      <c r="O49" s="260">
        <v>668</v>
      </c>
      <c r="P49" s="260">
        <v>70.8</v>
      </c>
      <c r="Q49" s="260">
        <v>587</v>
      </c>
      <c r="R49" s="260">
        <v>62.2</v>
      </c>
    </row>
    <row r="50" spans="1:18">
      <c r="A50" s="259" t="s">
        <v>1203</v>
      </c>
      <c r="B50" s="260" t="s">
        <v>1204</v>
      </c>
      <c r="C50" s="260">
        <v>32</v>
      </c>
      <c r="D50" s="260">
        <v>1.9</v>
      </c>
      <c r="E50" s="260">
        <v>17</v>
      </c>
      <c r="F50" s="260">
        <v>1</v>
      </c>
      <c r="G50" s="260">
        <v>305</v>
      </c>
      <c r="H50" s="260">
        <v>18.3</v>
      </c>
      <c r="I50" s="260" t="s">
        <v>1143</v>
      </c>
      <c r="J50" s="260" t="s">
        <v>1143</v>
      </c>
      <c r="K50" s="260" t="s">
        <v>1143</v>
      </c>
      <c r="L50" s="260" t="s">
        <v>1143</v>
      </c>
      <c r="M50" s="260" t="s">
        <v>1143</v>
      </c>
      <c r="N50" s="260" t="s">
        <v>1143</v>
      </c>
      <c r="O50" s="260">
        <v>694</v>
      </c>
      <c r="P50" s="260">
        <v>41.7</v>
      </c>
      <c r="Q50" s="260">
        <v>506</v>
      </c>
      <c r="R50" s="260">
        <v>30.7</v>
      </c>
    </row>
    <row r="51" spans="1:18">
      <c r="A51" s="259" t="s">
        <v>1205</v>
      </c>
      <c r="B51" s="260" t="s">
        <v>1206</v>
      </c>
      <c r="C51" s="260">
        <v>11</v>
      </c>
      <c r="D51" s="260">
        <v>1.6</v>
      </c>
      <c r="E51" s="260">
        <v>9</v>
      </c>
      <c r="F51" s="260">
        <v>1.3</v>
      </c>
      <c r="G51" s="260">
        <v>129</v>
      </c>
      <c r="H51" s="260">
        <v>18.899999999999999</v>
      </c>
      <c r="I51" s="260" t="s">
        <v>1143</v>
      </c>
      <c r="J51" s="260" t="s">
        <v>1143</v>
      </c>
      <c r="K51" s="260" t="s">
        <v>1143</v>
      </c>
      <c r="L51" s="260" t="s">
        <v>1143</v>
      </c>
      <c r="M51" s="260" t="s">
        <v>1143</v>
      </c>
      <c r="N51" s="260" t="s">
        <v>1143</v>
      </c>
      <c r="O51" s="260">
        <v>172</v>
      </c>
      <c r="P51" s="260">
        <v>25.1</v>
      </c>
      <c r="Q51" s="260">
        <v>50</v>
      </c>
      <c r="R51" s="260">
        <v>7.4</v>
      </c>
    </row>
    <row r="52" spans="1:18">
      <c r="A52" s="259" t="s">
        <v>1207</v>
      </c>
      <c r="B52" s="260" t="s">
        <v>1208</v>
      </c>
      <c r="C52" s="260">
        <v>1079</v>
      </c>
      <c r="D52" s="260">
        <v>19.8</v>
      </c>
      <c r="E52" s="260">
        <v>332</v>
      </c>
      <c r="F52" s="260">
        <v>6.1</v>
      </c>
      <c r="G52" s="260">
        <v>1102</v>
      </c>
      <c r="H52" s="260">
        <v>19.899999999999999</v>
      </c>
      <c r="I52" s="260" t="s">
        <v>1143</v>
      </c>
      <c r="J52" s="260" t="s">
        <v>1143</v>
      </c>
      <c r="K52" s="260" t="s">
        <v>1143</v>
      </c>
      <c r="L52" s="260" t="s">
        <v>1143</v>
      </c>
      <c r="M52" s="260" t="s">
        <v>1143</v>
      </c>
      <c r="N52" s="260" t="s">
        <v>1143</v>
      </c>
      <c r="O52" s="260">
        <v>2321</v>
      </c>
      <c r="P52" s="260">
        <v>42</v>
      </c>
      <c r="Q52" s="260">
        <v>1194</v>
      </c>
      <c r="R52" s="260">
        <v>21.9</v>
      </c>
    </row>
    <row r="53" spans="1:18">
      <c r="A53" s="259" t="s">
        <v>1209</v>
      </c>
      <c r="B53" s="260" t="s">
        <v>1210</v>
      </c>
      <c r="C53" s="260">
        <v>22</v>
      </c>
      <c r="D53" s="260">
        <v>5.2</v>
      </c>
      <c r="E53" s="260">
        <v>18</v>
      </c>
      <c r="F53" s="260">
        <v>4.3</v>
      </c>
      <c r="G53" s="260">
        <v>81</v>
      </c>
      <c r="H53" s="260">
        <v>19.2</v>
      </c>
      <c r="I53" s="260" t="s">
        <v>1143</v>
      </c>
      <c r="J53" s="260" t="s">
        <v>1143</v>
      </c>
      <c r="K53" s="260" t="s">
        <v>1143</v>
      </c>
      <c r="L53" s="260" t="s">
        <v>1143</v>
      </c>
      <c r="M53" s="260" t="s">
        <v>1143</v>
      </c>
      <c r="N53" s="260" t="s">
        <v>1143</v>
      </c>
      <c r="O53" s="260">
        <v>173</v>
      </c>
      <c r="P53" s="260">
        <v>41</v>
      </c>
      <c r="Q53" s="260">
        <v>131</v>
      </c>
      <c r="R53" s="260">
        <v>31.2</v>
      </c>
    </row>
    <row r="54" spans="1:18">
      <c r="A54" s="259" t="s">
        <v>85</v>
      </c>
      <c r="B54" s="260" t="s">
        <v>86</v>
      </c>
      <c r="C54" s="260">
        <v>152</v>
      </c>
      <c r="D54" s="260">
        <v>45</v>
      </c>
      <c r="E54" s="260">
        <v>93</v>
      </c>
      <c r="F54" s="260">
        <v>27.5</v>
      </c>
      <c r="G54" s="260">
        <v>74</v>
      </c>
      <c r="H54" s="260">
        <v>21.9</v>
      </c>
      <c r="I54" s="260" t="s">
        <v>1143</v>
      </c>
      <c r="J54" s="260" t="s">
        <v>1143</v>
      </c>
      <c r="K54" s="260" t="s">
        <v>1143</v>
      </c>
      <c r="L54" s="260" t="s">
        <v>1143</v>
      </c>
      <c r="M54" s="260" t="s">
        <v>1143</v>
      </c>
      <c r="N54" s="260" t="s">
        <v>1143</v>
      </c>
      <c r="O54" s="260">
        <v>282</v>
      </c>
      <c r="P54" s="260">
        <v>83.4</v>
      </c>
      <c r="Q54" s="260">
        <v>232</v>
      </c>
      <c r="R54" s="260">
        <v>68.599999999999994</v>
      </c>
    </row>
    <row r="55" spans="1:18">
      <c r="A55" s="259" t="s">
        <v>1211</v>
      </c>
      <c r="B55" s="260" t="s">
        <v>1212</v>
      </c>
      <c r="C55" s="260">
        <v>307</v>
      </c>
      <c r="D55" s="260">
        <v>5.8</v>
      </c>
      <c r="E55" s="260">
        <v>149</v>
      </c>
      <c r="F55" s="260">
        <v>2.8</v>
      </c>
      <c r="G55" s="260">
        <v>864</v>
      </c>
      <c r="H55" s="260">
        <v>16.3</v>
      </c>
      <c r="I55" s="260" t="s">
        <v>1143</v>
      </c>
      <c r="J55" s="260" t="s">
        <v>1143</v>
      </c>
      <c r="K55" s="260" t="s">
        <v>1143</v>
      </c>
      <c r="L55" s="260" t="s">
        <v>1143</v>
      </c>
      <c r="M55" s="260" t="s">
        <v>1143</v>
      </c>
      <c r="N55" s="260" t="s">
        <v>1143</v>
      </c>
      <c r="O55" s="260">
        <v>1745</v>
      </c>
      <c r="P55" s="260">
        <v>32.9</v>
      </c>
      <c r="Q55" s="260">
        <v>1079</v>
      </c>
      <c r="R55" s="260">
        <v>20.5</v>
      </c>
    </row>
    <row r="56" spans="1:18">
      <c r="A56" s="259" t="s">
        <v>1213</v>
      </c>
      <c r="B56" s="260" t="s">
        <v>1214</v>
      </c>
      <c r="C56" s="260">
        <v>3</v>
      </c>
      <c r="D56" s="260">
        <v>1.1000000000000001</v>
      </c>
      <c r="E56" s="260">
        <v>3</v>
      </c>
      <c r="F56" s="260">
        <v>1.1000000000000001</v>
      </c>
      <c r="G56" s="260">
        <v>43</v>
      </c>
      <c r="H56" s="260">
        <v>15.9</v>
      </c>
      <c r="I56" s="260" t="s">
        <v>1143</v>
      </c>
      <c r="J56" s="260" t="s">
        <v>1143</v>
      </c>
      <c r="K56" s="260" t="s">
        <v>1143</v>
      </c>
      <c r="L56" s="260" t="s">
        <v>1143</v>
      </c>
      <c r="M56" s="260" t="s">
        <v>1143</v>
      </c>
      <c r="N56" s="260" t="s">
        <v>1143</v>
      </c>
      <c r="O56" s="260">
        <v>98</v>
      </c>
      <c r="P56" s="260">
        <v>36.299999999999997</v>
      </c>
      <c r="Q56" s="260">
        <v>64</v>
      </c>
      <c r="R56" s="260">
        <v>23.8</v>
      </c>
    </row>
    <row r="57" spans="1:18">
      <c r="A57" s="259" t="s">
        <v>1215</v>
      </c>
      <c r="B57" s="260" t="s">
        <v>1216</v>
      </c>
      <c r="C57" s="260">
        <v>0</v>
      </c>
      <c r="D57" s="260">
        <v>0</v>
      </c>
      <c r="E57" s="260">
        <v>0</v>
      </c>
      <c r="F57" s="260">
        <v>0</v>
      </c>
      <c r="G57" s="260">
        <v>66</v>
      </c>
      <c r="H57" s="260">
        <v>14.7</v>
      </c>
      <c r="I57" s="260" t="s">
        <v>1143</v>
      </c>
      <c r="J57" s="260" t="s">
        <v>1143</v>
      </c>
      <c r="K57" s="260" t="s">
        <v>1143</v>
      </c>
      <c r="L57" s="260" t="s">
        <v>1143</v>
      </c>
      <c r="M57" s="260" t="s">
        <v>1143</v>
      </c>
      <c r="N57" s="260" t="s">
        <v>1143</v>
      </c>
      <c r="O57" s="260">
        <v>164</v>
      </c>
      <c r="P57" s="260">
        <v>36.6</v>
      </c>
      <c r="Q57" s="260">
        <v>114</v>
      </c>
      <c r="R57" s="260">
        <v>25.4</v>
      </c>
    </row>
    <row r="58" spans="1:18">
      <c r="A58" s="259" t="s">
        <v>1217</v>
      </c>
      <c r="B58" s="260" t="s">
        <v>1218</v>
      </c>
      <c r="C58" s="260">
        <v>27</v>
      </c>
      <c r="D58" s="260">
        <v>2</v>
      </c>
      <c r="E58" s="260">
        <v>4</v>
      </c>
      <c r="F58" s="260">
        <v>0.3</v>
      </c>
      <c r="G58" s="260">
        <v>226</v>
      </c>
      <c r="H58" s="260">
        <v>17.100000000000001</v>
      </c>
      <c r="I58" s="260" t="s">
        <v>1143</v>
      </c>
      <c r="J58" s="260" t="s">
        <v>1143</v>
      </c>
      <c r="K58" s="260" t="s">
        <v>1143</v>
      </c>
      <c r="L58" s="260" t="s">
        <v>1143</v>
      </c>
      <c r="M58" s="260" t="s">
        <v>1143</v>
      </c>
      <c r="N58" s="260" t="s">
        <v>1143</v>
      </c>
      <c r="O58" s="260">
        <v>544</v>
      </c>
      <c r="P58" s="260">
        <v>41.2</v>
      </c>
      <c r="Q58" s="260">
        <v>385</v>
      </c>
      <c r="R58" s="260">
        <v>29.2</v>
      </c>
    </row>
    <row r="59" spans="1:18">
      <c r="A59" s="259" t="s">
        <v>759</v>
      </c>
      <c r="B59" s="260" t="s">
        <v>1219</v>
      </c>
      <c r="C59" s="260">
        <v>6869</v>
      </c>
      <c r="D59" s="260">
        <v>44.7</v>
      </c>
      <c r="E59" s="260">
        <v>3976</v>
      </c>
      <c r="F59" s="260">
        <v>25.8</v>
      </c>
      <c r="G59" s="260">
        <v>2678</v>
      </c>
      <c r="H59" s="260">
        <v>17.3</v>
      </c>
      <c r="I59" s="260" t="s">
        <v>1143</v>
      </c>
      <c r="J59" s="260" t="s">
        <v>1143</v>
      </c>
      <c r="K59" s="260" t="s">
        <v>1143</v>
      </c>
      <c r="L59" s="260" t="s">
        <v>1143</v>
      </c>
      <c r="M59" s="260" t="s">
        <v>1143</v>
      </c>
      <c r="N59" s="260" t="s">
        <v>1143</v>
      </c>
      <c r="O59" s="260">
        <v>12056</v>
      </c>
      <c r="P59" s="260">
        <v>77.900000000000006</v>
      </c>
      <c r="Q59" s="260">
        <v>10081</v>
      </c>
      <c r="R59" s="260">
        <v>65.5</v>
      </c>
    </row>
    <row r="60" spans="1:18">
      <c r="A60" s="259" t="s">
        <v>99</v>
      </c>
      <c r="B60" s="260" t="s">
        <v>100</v>
      </c>
      <c r="C60" s="260">
        <v>707</v>
      </c>
      <c r="D60" s="260">
        <v>34.4</v>
      </c>
      <c r="E60" s="260">
        <v>143</v>
      </c>
      <c r="F60" s="260">
        <v>7</v>
      </c>
      <c r="G60" s="260">
        <v>229</v>
      </c>
      <c r="H60" s="260">
        <v>11.2</v>
      </c>
      <c r="I60" s="260" t="s">
        <v>1143</v>
      </c>
      <c r="J60" s="260" t="s">
        <v>1143</v>
      </c>
      <c r="K60" s="260" t="s">
        <v>1143</v>
      </c>
      <c r="L60" s="260" t="s">
        <v>1143</v>
      </c>
      <c r="M60" s="260" t="s">
        <v>1143</v>
      </c>
      <c r="N60" s="260" t="s">
        <v>1143</v>
      </c>
      <c r="O60" s="260">
        <v>1357</v>
      </c>
      <c r="P60" s="260">
        <v>66.099999999999994</v>
      </c>
      <c r="Q60" s="260">
        <v>1116</v>
      </c>
      <c r="R60" s="260">
        <v>54.4</v>
      </c>
    </row>
    <row r="61" spans="1:18">
      <c r="A61" s="259" t="s">
        <v>1220</v>
      </c>
      <c r="B61" s="260" t="s">
        <v>1221</v>
      </c>
      <c r="C61" s="260">
        <v>2</v>
      </c>
      <c r="D61" s="260">
        <v>0.8</v>
      </c>
      <c r="E61" s="260">
        <v>1</v>
      </c>
      <c r="F61" s="260">
        <v>0.4</v>
      </c>
      <c r="G61" s="260">
        <v>32</v>
      </c>
      <c r="H61" s="260">
        <v>12</v>
      </c>
      <c r="I61" s="260" t="s">
        <v>1143</v>
      </c>
      <c r="J61" s="260" t="s">
        <v>1143</v>
      </c>
      <c r="K61" s="260" t="s">
        <v>1143</v>
      </c>
      <c r="L61" s="260" t="s">
        <v>1143</v>
      </c>
      <c r="M61" s="260" t="s">
        <v>1143</v>
      </c>
      <c r="N61" s="260" t="s">
        <v>1143</v>
      </c>
      <c r="O61" s="260">
        <v>96</v>
      </c>
      <c r="P61" s="260">
        <v>36.1</v>
      </c>
      <c r="Q61" s="260">
        <v>77</v>
      </c>
      <c r="R61" s="260">
        <v>28.9</v>
      </c>
    </row>
    <row r="62" spans="1:18">
      <c r="A62" s="259" t="s">
        <v>1222</v>
      </c>
      <c r="B62" s="260" t="s">
        <v>1223</v>
      </c>
      <c r="C62" s="260">
        <v>2006</v>
      </c>
      <c r="D62" s="260">
        <v>29.1</v>
      </c>
      <c r="E62" s="260">
        <v>649</v>
      </c>
      <c r="F62" s="260">
        <v>9.4</v>
      </c>
      <c r="G62" s="260">
        <v>1183</v>
      </c>
      <c r="H62" s="260">
        <v>17</v>
      </c>
      <c r="I62" s="260" t="s">
        <v>1143</v>
      </c>
      <c r="J62" s="260" t="s">
        <v>1143</v>
      </c>
      <c r="K62" s="260" t="s">
        <v>1143</v>
      </c>
      <c r="L62" s="260" t="s">
        <v>1143</v>
      </c>
      <c r="M62" s="260" t="s">
        <v>1143</v>
      </c>
      <c r="N62" s="260" t="s">
        <v>1143</v>
      </c>
      <c r="O62" s="260">
        <v>2462</v>
      </c>
      <c r="P62" s="260">
        <v>35.4</v>
      </c>
      <c r="Q62" s="260">
        <v>747</v>
      </c>
      <c r="R62" s="260">
        <v>10.8</v>
      </c>
    </row>
    <row r="63" spans="1:18">
      <c r="A63" s="259" t="s">
        <v>1224</v>
      </c>
      <c r="B63" s="260" t="s">
        <v>1225</v>
      </c>
      <c r="C63" s="260">
        <v>692</v>
      </c>
      <c r="D63" s="260">
        <v>20.399999999999999</v>
      </c>
      <c r="E63" s="260">
        <v>171</v>
      </c>
      <c r="F63" s="260">
        <v>5</v>
      </c>
      <c r="G63" s="260">
        <v>493</v>
      </c>
      <c r="H63" s="260">
        <v>14.2</v>
      </c>
      <c r="I63" s="260" t="s">
        <v>1143</v>
      </c>
      <c r="J63" s="260" t="s">
        <v>1143</v>
      </c>
      <c r="K63" s="260" t="s">
        <v>1143</v>
      </c>
      <c r="L63" s="260" t="s">
        <v>1143</v>
      </c>
      <c r="M63" s="260" t="s">
        <v>1143</v>
      </c>
      <c r="N63" s="260" t="s">
        <v>1143</v>
      </c>
      <c r="O63" s="260">
        <v>1072</v>
      </c>
      <c r="P63" s="260">
        <v>30.9</v>
      </c>
      <c r="Q63" s="260">
        <v>515</v>
      </c>
      <c r="R63" s="260">
        <v>15.2</v>
      </c>
    </row>
    <row r="64" spans="1:18">
      <c r="A64" s="259" t="s">
        <v>533</v>
      </c>
      <c r="B64" s="260" t="s">
        <v>1226</v>
      </c>
      <c r="C64" s="260">
        <v>1845</v>
      </c>
      <c r="D64" s="260">
        <v>27.6</v>
      </c>
      <c r="E64" s="260">
        <v>392</v>
      </c>
      <c r="F64" s="260">
        <v>5.9</v>
      </c>
      <c r="G64" s="260">
        <v>1574</v>
      </c>
      <c r="H64" s="260">
        <v>23.1</v>
      </c>
      <c r="I64" s="260" t="s">
        <v>1143</v>
      </c>
      <c r="J64" s="260" t="s">
        <v>1143</v>
      </c>
      <c r="K64" s="260" t="s">
        <v>1143</v>
      </c>
      <c r="L64" s="260" t="s">
        <v>1143</v>
      </c>
      <c r="M64" s="260" t="s">
        <v>1143</v>
      </c>
      <c r="N64" s="260" t="s">
        <v>1143</v>
      </c>
      <c r="O64" s="260">
        <v>3289</v>
      </c>
      <c r="P64" s="260">
        <v>48.2</v>
      </c>
      <c r="Q64" s="260">
        <v>2101</v>
      </c>
      <c r="R64" s="260">
        <v>31.5</v>
      </c>
    </row>
    <row r="65" spans="1:18">
      <c r="A65" s="259" t="s">
        <v>1227</v>
      </c>
      <c r="B65" s="260" t="s">
        <v>1228</v>
      </c>
      <c r="C65" s="260">
        <v>230</v>
      </c>
      <c r="D65" s="260">
        <v>7.3</v>
      </c>
      <c r="E65" s="260">
        <v>71</v>
      </c>
      <c r="F65" s="260">
        <v>2.2000000000000002</v>
      </c>
      <c r="G65" s="260">
        <v>413</v>
      </c>
      <c r="H65" s="260">
        <v>12.9</v>
      </c>
      <c r="I65" s="260" t="s">
        <v>1143</v>
      </c>
      <c r="J65" s="260" t="s">
        <v>1143</v>
      </c>
      <c r="K65" s="260" t="s">
        <v>1143</v>
      </c>
      <c r="L65" s="260" t="s">
        <v>1143</v>
      </c>
      <c r="M65" s="260" t="s">
        <v>1143</v>
      </c>
      <c r="N65" s="260" t="s">
        <v>1143</v>
      </c>
      <c r="O65" s="260">
        <v>947</v>
      </c>
      <c r="P65" s="260">
        <v>29.5</v>
      </c>
      <c r="Q65" s="260">
        <v>537</v>
      </c>
      <c r="R65" s="260">
        <v>17</v>
      </c>
    </row>
    <row r="66" spans="1:18">
      <c r="A66" s="259" t="s">
        <v>107</v>
      </c>
      <c r="B66" s="260" t="s">
        <v>108</v>
      </c>
      <c r="C66" s="260">
        <v>15</v>
      </c>
      <c r="D66" s="260">
        <v>6</v>
      </c>
      <c r="E66" s="260">
        <v>1</v>
      </c>
      <c r="F66" s="260">
        <v>0.4</v>
      </c>
      <c r="G66" s="260">
        <v>44</v>
      </c>
      <c r="H66" s="260">
        <v>17.600000000000001</v>
      </c>
      <c r="I66" s="260" t="s">
        <v>1143</v>
      </c>
      <c r="J66" s="260" t="s">
        <v>1143</v>
      </c>
      <c r="K66" s="260" t="s">
        <v>1143</v>
      </c>
      <c r="L66" s="260" t="s">
        <v>1143</v>
      </c>
      <c r="M66" s="260" t="s">
        <v>1143</v>
      </c>
      <c r="N66" s="260" t="s">
        <v>1143</v>
      </c>
      <c r="O66" s="260">
        <v>85</v>
      </c>
      <c r="P66" s="260">
        <v>34</v>
      </c>
      <c r="Q66" s="260">
        <v>45</v>
      </c>
      <c r="R66" s="260">
        <v>18</v>
      </c>
    </row>
    <row r="67" spans="1:18">
      <c r="A67" s="259" t="s">
        <v>1229</v>
      </c>
      <c r="B67" s="260" t="s">
        <v>1230</v>
      </c>
      <c r="C67" s="260">
        <v>31</v>
      </c>
      <c r="D67" s="260">
        <v>5</v>
      </c>
      <c r="E67" s="260">
        <v>14</v>
      </c>
      <c r="F67" s="260">
        <v>2.2000000000000002</v>
      </c>
      <c r="G67" s="260">
        <v>166</v>
      </c>
      <c r="H67" s="260">
        <v>26.5</v>
      </c>
      <c r="I67" s="260" t="s">
        <v>1143</v>
      </c>
      <c r="J67" s="260" t="s">
        <v>1143</v>
      </c>
      <c r="K67" s="260" t="s">
        <v>1143</v>
      </c>
      <c r="L67" s="260" t="s">
        <v>1143</v>
      </c>
      <c r="M67" s="260" t="s">
        <v>1143</v>
      </c>
      <c r="N67" s="260" t="s">
        <v>1143</v>
      </c>
      <c r="O67" s="260">
        <v>393</v>
      </c>
      <c r="P67" s="260">
        <v>62.8</v>
      </c>
      <c r="Q67" s="260">
        <v>292</v>
      </c>
      <c r="R67" s="260">
        <v>46.6</v>
      </c>
    </row>
    <row r="68" spans="1:18">
      <c r="A68" s="259" t="s">
        <v>1231</v>
      </c>
      <c r="B68" s="260" t="s">
        <v>1232</v>
      </c>
      <c r="C68" s="260">
        <v>28</v>
      </c>
      <c r="D68" s="260">
        <v>4.8</v>
      </c>
      <c r="E68" s="260">
        <v>11</v>
      </c>
      <c r="F68" s="260">
        <v>1.9</v>
      </c>
      <c r="G68" s="260">
        <v>101</v>
      </c>
      <c r="H68" s="260">
        <v>17.2</v>
      </c>
      <c r="I68" s="260" t="s">
        <v>1143</v>
      </c>
      <c r="J68" s="260" t="s">
        <v>1143</v>
      </c>
      <c r="K68" s="260" t="s">
        <v>1143</v>
      </c>
      <c r="L68" s="260" t="s">
        <v>1143</v>
      </c>
      <c r="M68" s="260" t="s">
        <v>1143</v>
      </c>
      <c r="N68" s="260" t="s">
        <v>1143</v>
      </c>
      <c r="O68" s="260">
        <v>145</v>
      </c>
      <c r="P68" s="260">
        <v>24.7</v>
      </c>
      <c r="Q68" s="260">
        <v>28</v>
      </c>
      <c r="R68" s="260">
        <v>4.8</v>
      </c>
    </row>
    <row r="69" spans="1:18">
      <c r="A69" s="259" t="s">
        <v>1233</v>
      </c>
      <c r="B69" s="260" t="s">
        <v>1234</v>
      </c>
      <c r="C69" s="260">
        <v>22</v>
      </c>
      <c r="D69" s="260">
        <v>1.5</v>
      </c>
      <c r="E69" s="260">
        <v>21</v>
      </c>
      <c r="F69" s="260">
        <v>1.4</v>
      </c>
      <c r="G69" s="260">
        <v>288</v>
      </c>
      <c r="H69" s="260">
        <v>19.3</v>
      </c>
      <c r="I69" s="260" t="s">
        <v>1143</v>
      </c>
      <c r="J69" s="260" t="s">
        <v>1143</v>
      </c>
      <c r="K69" s="260" t="s">
        <v>1143</v>
      </c>
      <c r="L69" s="260" t="s">
        <v>1143</v>
      </c>
      <c r="M69" s="260" t="s">
        <v>1143</v>
      </c>
      <c r="N69" s="260" t="s">
        <v>1143</v>
      </c>
      <c r="O69" s="260">
        <v>575</v>
      </c>
      <c r="P69" s="260">
        <v>38.5</v>
      </c>
      <c r="Q69" s="260">
        <v>376</v>
      </c>
      <c r="R69" s="260">
        <v>25.5</v>
      </c>
    </row>
    <row r="70" spans="1:18">
      <c r="A70" s="259" t="s">
        <v>1235</v>
      </c>
      <c r="B70" s="260" t="s">
        <v>1236</v>
      </c>
      <c r="C70" s="260">
        <v>14</v>
      </c>
      <c r="D70" s="260">
        <v>0.9</v>
      </c>
      <c r="E70" s="260">
        <v>8</v>
      </c>
      <c r="F70" s="260">
        <v>0.5</v>
      </c>
      <c r="G70" s="260">
        <v>232</v>
      </c>
      <c r="H70" s="260">
        <v>15.2</v>
      </c>
      <c r="I70" s="260" t="s">
        <v>1143</v>
      </c>
      <c r="J70" s="260" t="s">
        <v>1143</v>
      </c>
      <c r="K70" s="260" t="s">
        <v>1143</v>
      </c>
      <c r="L70" s="260" t="s">
        <v>1143</v>
      </c>
      <c r="M70" s="260" t="s">
        <v>1143</v>
      </c>
      <c r="N70" s="260" t="s">
        <v>1143</v>
      </c>
      <c r="O70" s="260">
        <v>667</v>
      </c>
      <c r="P70" s="260">
        <v>43.8</v>
      </c>
      <c r="Q70" s="260">
        <v>560</v>
      </c>
      <c r="R70" s="260">
        <v>37</v>
      </c>
    </row>
    <row r="71" spans="1:18">
      <c r="A71" s="259" t="s">
        <v>1237</v>
      </c>
      <c r="B71" s="260" t="s">
        <v>1238</v>
      </c>
      <c r="C71" s="260">
        <v>1006</v>
      </c>
      <c r="D71" s="260">
        <v>20.8</v>
      </c>
      <c r="E71" s="260">
        <v>205</v>
      </c>
      <c r="F71" s="260">
        <v>4.2</v>
      </c>
      <c r="G71" s="260">
        <v>813</v>
      </c>
      <c r="H71" s="260">
        <v>16.600000000000001</v>
      </c>
      <c r="I71" s="260" t="s">
        <v>1143</v>
      </c>
      <c r="J71" s="260" t="s">
        <v>1143</v>
      </c>
      <c r="K71" s="260" t="s">
        <v>1143</v>
      </c>
      <c r="L71" s="260" t="s">
        <v>1143</v>
      </c>
      <c r="M71" s="260" t="s">
        <v>1143</v>
      </c>
      <c r="N71" s="260" t="s">
        <v>1143</v>
      </c>
      <c r="O71" s="260">
        <v>1527</v>
      </c>
      <c r="P71" s="260">
        <v>31.2</v>
      </c>
      <c r="Q71" s="260">
        <v>711</v>
      </c>
      <c r="R71" s="260">
        <v>14.7</v>
      </c>
    </row>
    <row r="72" spans="1:18">
      <c r="A72" s="259" t="s">
        <v>765</v>
      </c>
      <c r="B72" s="260" t="s">
        <v>1239</v>
      </c>
      <c r="C72" s="260">
        <v>4952</v>
      </c>
      <c r="D72" s="260">
        <v>83.4</v>
      </c>
      <c r="E72" s="260">
        <v>2118</v>
      </c>
      <c r="F72" s="260">
        <v>35.700000000000003</v>
      </c>
      <c r="G72" s="260">
        <v>1017</v>
      </c>
      <c r="H72" s="260">
        <v>16.7</v>
      </c>
      <c r="I72" s="260" t="s">
        <v>1143</v>
      </c>
      <c r="J72" s="260" t="s">
        <v>1143</v>
      </c>
      <c r="K72" s="260" t="s">
        <v>1143</v>
      </c>
      <c r="L72" s="260" t="s">
        <v>1143</v>
      </c>
      <c r="M72" s="260" t="s">
        <v>1143</v>
      </c>
      <c r="N72" s="260" t="s">
        <v>1143</v>
      </c>
      <c r="O72" s="260">
        <v>5232</v>
      </c>
      <c r="P72" s="260">
        <v>85.8</v>
      </c>
      <c r="Q72" s="260">
        <v>4191</v>
      </c>
      <c r="R72" s="260">
        <v>70.599999999999994</v>
      </c>
    </row>
    <row r="73" spans="1:18">
      <c r="A73" s="259" t="s">
        <v>1240</v>
      </c>
      <c r="B73" s="260" t="s">
        <v>1241</v>
      </c>
      <c r="C73" s="260">
        <v>0</v>
      </c>
      <c r="D73" s="260">
        <v>0</v>
      </c>
      <c r="E73" s="260">
        <v>0</v>
      </c>
      <c r="F73" s="260">
        <v>0</v>
      </c>
      <c r="G73" s="260">
        <v>24</v>
      </c>
      <c r="H73" s="260">
        <v>23.8</v>
      </c>
      <c r="I73" s="260" t="s">
        <v>1143</v>
      </c>
      <c r="J73" s="260" t="s">
        <v>1143</v>
      </c>
      <c r="K73" s="260" t="s">
        <v>1143</v>
      </c>
      <c r="L73" s="260" t="s">
        <v>1143</v>
      </c>
      <c r="M73" s="260" t="s">
        <v>1143</v>
      </c>
      <c r="N73" s="260" t="s">
        <v>1143</v>
      </c>
      <c r="O73" s="260">
        <v>46</v>
      </c>
      <c r="P73" s="260">
        <v>45.5</v>
      </c>
      <c r="Q73" s="260">
        <v>27</v>
      </c>
      <c r="R73" s="260">
        <v>26.7</v>
      </c>
    </row>
    <row r="74" spans="1:18">
      <c r="A74" s="259" t="s">
        <v>954</v>
      </c>
      <c r="B74" s="260" t="s">
        <v>1242</v>
      </c>
      <c r="C74" s="260">
        <v>912</v>
      </c>
      <c r="D74" s="260">
        <v>13.3</v>
      </c>
      <c r="E74" s="260">
        <v>392</v>
      </c>
      <c r="F74" s="260">
        <v>5.7</v>
      </c>
      <c r="G74" s="260">
        <v>1301</v>
      </c>
      <c r="H74" s="260">
        <v>18.899999999999999</v>
      </c>
      <c r="I74" s="260" t="s">
        <v>1143</v>
      </c>
      <c r="J74" s="260" t="s">
        <v>1143</v>
      </c>
      <c r="K74" s="260" t="s">
        <v>1143</v>
      </c>
      <c r="L74" s="260" t="s">
        <v>1143</v>
      </c>
      <c r="M74" s="260" t="s">
        <v>1143</v>
      </c>
      <c r="N74" s="260" t="s">
        <v>1143</v>
      </c>
      <c r="O74" s="260">
        <v>4570</v>
      </c>
      <c r="P74" s="260">
        <v>66.5</v>
      </c>
      <c r="Q74" s="260">
        <v>4035</v>
      </c>
      <c r="R74" s="260">
        <v>58.9</v>
      </c>
    </row>
    <row r="75" spans="1:18">
      <c r="A75" s="259" t="s">
        <v>87</v>
      </c>
      <c r="B75" s="260" t="s">
        <v>88</v>
      </c>
      <c r="C75" s="260">
        <v>100</v>
      </c>
      <c r="D75" s="260">
        <v>25.1</v>
      </c>
      <c r="E75" s="260">
        <v>17</v>
      </c>
      <c r="F75" s="260">
        <v>4.3</v>
      </c>
      <c r="G75" s="260">
        <v>77</v>
      </c>
      <c r="H75" s="260">
        <v>19.3</v>
      </c>
      <c r="I75" s="260" t="s">
        <v>1143</v>
      </c>
      <c r="J75" s="260" t="s">
        <v>1143</v>
      </c>
      <c r="K75" s="260" t="s">
        <v>1143</v>
      </c>
      <c r="L75" s="260" t="s">
        <v>1143</v>
      </c>
      <c r="M75" s="260" t="s">
        <v>1143</v>
      </c>
      <c r="N75" s="260" t="s">
        <v>1143</v>
      </c>
      <c r="O75" s="260">
        <v>219</v>
      </c>
      <c r="P75" s="260">
        <v>54.9</v>
      </c>
      <c r="Q75" s="260">
        <v>149</v>
      </c>
      <c r="R75" s="260">
        <v>37.299999999999997</v>
      </c>
    </row>
    <row r="76" spans="1:18">
      <c r="A76" s="259" t="s">
        <v>113</v>
      </c>
      <c r="B76" s="260" t="s">
        <v>114</v>
      </c>
      <c r="C76" s="260">
        <v>103</v>
      </c>
      <c r="D76" s="260">
        <v>34.4</v>
      </c>
      <c r="E76" s="260">
        <v>70</v>
      </c>
      <c r="F76" s="260">
        <v>23.4</v>
      </c>
      <c r="G76" s="260">
        <v>65</v>
      </c>
      <c r="H76" s="260">
        <v>21.7</v>
      </c>
      <c r="I76" s="260" t="s">
        <v>1143</v>
      </c>
      <c r="J76" s="260" t="s">
        <v>1143</v>
      </c>
      <c r="K76" s="260" t="s">
        <v>1143</v>
      </c>
      <c r="L76" s="260" t="s">
        <v>1143</v>
      </c>
      <c r="M76" s="260" t="s">
        <v>1143</v>
      </c>
      <c r="N76" s="260" t="s">
        <v>1143</v>
      </c>
      <c r="O76" s="260">
        <v>251</v>
      </c>
      <c r="P76" s="260">
        <v>83.9</v>
      </c>
      <c r="Q76" s="260">
        <v>207</v>
      </c>
      <c r="R76" s="260">
        <v>69.2</v>
      </c>
    </row>
    <row r="77" spans="1:18">
      <c r="A77" s="259" t="s">
        <v>1243</v>
      </c>
      <c r="B77" s="260" t="s">
        <v>1244</v>
      </c>
      <c r="C77" s="260">
        <v>0</v>
      </c>
      <c r="D77" s="260">
        <v>0</v>
      </c>
      <c r="E77" s="260">
        <v>0</v>
      </c>
      <c r="F77" s="260">
        <v>0</v>
      </c>
      <c r="G77" s="260">
        <v>35</v>
      </c>
      <c r="H77" s="260">
        <v>18.399999999999999</v>
      </c>
      <c r="I77" s="260" t="s">
        <v>1143</v>
      </c>
      <c r="J77" s="260" t="s">
        <v>1143</v>
      </c>
      <c r="K77" s="260" t="s">
        <v>1143</v>
      </c>
      <c r="L77" s="260" t="s">
        <v>1143</v>
      </c>
      <c r="M77" s="260" t="s">
        <v>1143</v>
      </c>
      <c r="N77" s="260" t="s">
        <v>1143</v>
      </c>
      <c r="O77" s="260">
        <v>76</v>
      </c>
      <c r="P77" s="260">
        <v>40</v>
      </c>
      <c r="Q77" s="260">
        <v>57</v>
      </c>
      <c r="R77" s="260">
        <v>30</v>
      </c>
    </row>
    <row r="78" spans="1:18">
      <c r="A78" s="259" t="s">
        <v>1245</v>
      </c>
      <c r="B78" s="260" t="s">
        <v>1246</v>
      </c>
      <c r="C78" s="260">
        <v>506</v>
      </c>
      <c r="D78" s="260">
        <v>27.7</v>
      </c>
      <c r="E78" s="260">
        <v>245</v>
      </c>
      <c r="F78" s="260">
        <v>13.4</v>
      </c>
      <c r="G78" s="260">
        <v>424</v>
      </c>
      <c r="H78" s="260">
        <v>22.8</v>
      </c>
      <c r="I78" s="260" t="s">
        <v>1143</v>
      </c>
      <c r="J78" s="260" t="s">
        <v>1143</v>
      </c>
      <c r="K78" s="260" t="s">
        <v>1143</v>
      </c>
      <c r="L78" s="260" t="s">
        <v>1143</v>
      </c>
      <c r="M78" s="260" t="s">
        <v>1143</v>
      </c>
      <c r="N78" s="260" t="s">
        <v>1143</v>
      </c>
      <c r="O78" s="260">
        <v>1098</v>
      </c>
      <c r="P78" s="260">
        <v>59</v>
      </c>
      <c r="Q78" s="260">
        <v>798</v>
      </c>
      <c r="R78" s="260">
        <v>43.7</v>
      </c>
    </row>
    <row r="79" spans="1:18">
      <c r="A79" s="259" t="s">
        <v>115</v>
      </c>
      <c r="B79" s="260" t="s">
        <v>116</v>
      </c>
      <c r="C79" s="260">
        <v>76</v>
      </c>
      <c r="D79" s="260">
        <v>21.8</v>
      </c>
      <c r="E79" s="260">
        <v>36</v>
      </c>
      <c r="F79" s="260">
        <v>10.3</v>
      </c>
      <c r="G79" s="260">
        <v>86</v>
      </c>
      <c r="H79" s="260">
        <v>24.7</v>
      </c>
      <c r="I79" s="260" t="s">
        <v>1143</v>
      </c>
      <c r="J79" s="260" t="s">
        <v>1143</v>
      </c>
      <c r="K79" s="260" t="s">
        <v>1143</v>
      </c>
      <c r="L79" s="260" t="s">
        <v>1143</v>
      </c>
      <c r="M79" s="260" t="s">
        <v>1143</v>
      </c>
      <c r="N79" s="260" t="s">
        <v>1143</v>
      </c>
      <c r="O79" s="260">
        <v>268</v>
      </c>
      <c r="P79" s="260">
        <v>77</v>
      </c>
      <c r="Q79" s="260">
        <v>234</v>
      </c>
      <c r="R79" s="260">
        <v>67.2</v>
      </c>
    </row>
    <row r="80" spans="1:18">
      <c r="A80" s="259" t="s">
        <v>1247</v>
      </c>
      <c r="B80" s="260" t="s">
        <v>1248</v>
      </c>
      <c r="C80" s="260">
        <v>8</v>
      </c>
      <c r="D80" s="260">
        <v>0.6</v>
      </c>
      <c r="E80" s="260">
        <v>1</v>
      </c>
      <c r="F80" s="260">
        <v>0.1</v>
      </c>
      <c r="G80" s="260">
        <v>192</v>
      </c>
      <c r="H80" s="260">
        <v>13.1</v>
      </c>
      <c r="I80" s="260" t="s">
        <v>1143</v>
      </c>
      <c r="J80" s="260" t="s">
        <v>1143</v>
      </c>
      <c r="K80" s="260" t="s">
        <v>1143</v>
      </c>
      <c r="L80" s="260" t="s">
        <v>1143</v>
      </c>
      <c r="M80" s="260" t="s">
        <v>1143</v>
      </c>
      <c r="N80" s="260" t="s">
        <v>1143</v>
      </c>
      <c r="O80" s="260">
        <v>263</v>
      </c>
      <c r="P80" s="260">
        <v>17.899999999999999</v>
      </c>
      <c r="Q80" s="260">
        <v>83</v>
      </c>
      <c r="R80" s="260">
        <v>5.7</v>
      </c>
    </row>
    <row r="81" spans="1:18">
      <c r="A81" s="259" t="s">
        <v>203</v>
      </c>
      <c r="B81" s="260" t="s">
        <v>204</v>
      </c>
      <c r="C81" s="260">
        <v>393</v>
      </c>
      <c r="D81" s="260">
        <v>38.700000000000003</v>
      </c>
      <c r="E81" s="260">
        <v>232</v>
      </c>
      <c r="F81" s="260">
        <v>22.9</v>
      </c>
      <c r="G81" s="260">
        <v>59</v>
      </c>
      <c r="H81" s="260">
        <v>5.8</v>
      </c>
      <c r="I81" s="260" t="s">
        <v>1143</v>
      </c>
      <c r="J81" s="260" t="s">
        <v>1143</v>
      </c>
      <c r="K81" s="260" t="s">
        <v>1143</v>
      </c>
      <c r="L81" s="260" t="s">
        <v>1143</v>
      </c>
      <c r="M81" s="260" t="s">
        <v>1143</v>
      </c>
      <c r="N81" s="260" t="s">
        <v>1143</v>
      </c>
      <c r="O81" s="260">
        <v>693</v>
      </c>
      <c r="P81" s="260">
        <v>68.3</v>
      </c>
      <c r="Q81" s="260">
        <v>533</v>
      </c>
      <c r="R81" s="260">
        <v>52.5</v>
      </c>
    </row>
    <row r="82" spans="1:18">
      <c r="A82" s="259" t="s">
        <v>111</v>
      </c>
      <c r="B82" s="260" t="s">
        <v>112</v>
      </c>
      <c r="C82" s="260">
        <v>137</v>
      </c>
      <c r="D82" s="260">
        <v>45.1</v>
      </c>
      <c r="E82" s="260">
        <v>18</v>
      </c>
      <c r="F82" s="260">
        <v>5.9</v>
      </c>
      <c r="G82" s="260">
        <v>44</v>
      </c>
      <c r="H82" s="260">
        <v>14.5</v>
      </c>
      <c r="I82" s="260" t="s">
        <v>1143</v>
      </c>
      <c r="J82" s="260" t="s">
        <v>1143</v>
      </c>
      <c r="K82" s="260" t="s">
        <v>1143</v>
      </c>
      <c r="L82" s="260" t="s">
        <v>1143</v>
      </c>
      <c r="M82" s="260" t="s">
        <v>1143</v>
      </c>
      <c r="N82" s="260" t="s">
        <v>1143</v>
      </c>
      <c r="O82" s="260">
        <v>174</v>
      </c>
      <c r="P82" s="260">
        <v>57.2</v>
      </c>
      <c r="Q82" s="260">
        <v>138</v>
      </c>
      <c r="R82" s="260">
        <v>45.4</v>
      </c>
    </row>
    <row r="83" spans="1:18">
      <c r="A83" s="259" t="s">
        <v>95</v>
      </c>
      <c r="B83" s="260" t="s">
        <v>96</v>
      </c>
      <c r="C83" s="260">
        <v>229</v>
      </c>
      <c r="D83" s="260">
        <v>57.3</v>
      </c>
      <c r="E83" s="260">
        <v>78</v>
      </c>
      <c r="F83" s="260">
        <v>19.5</v>
      </c>
      <c r="G83" s="260">
        <v>46</v>
      </c>
      <c r="H83" s="260">
        <v>11.5</v>
      </c>
      <c r="I83" s="260" t="s">
        <v>1143</v>
      </c>
      <c r="J83" s="260" t="s">
        <v>1143</v>
      </c>
      <c r="K83" s="260" t="s">
        <v>1143</v>
      </c>
      <c r="L83" s="260" t="s">
        <v>1143</v>
      </c>
      <c r="M83" s="260" t="s">
        <v>1143</v>
      </c>
      <c r="N83" s="260" t="s">
        <v>1143</v>
      </c>
      <c r="O83" s="260">
        <v>332</v>
      </c>
      <c r="P83" s="260">
        <v>83</v>
      </c>
      <c r="Q83" s="260">
        <v>259</v>
      </c>
      <c r="R83" s="260">
        <v>64.8</v>
      </c>
    </row>
    <row r="84" spans="1:18">
      <c r="A84" s="259" t="s">
        <v>119</v>
      </c>
      <c r="B84" s="260" t="s">
        <v>120</v>
      </c>
      <c r="C84" s="260">
        <v>247</v>
      </c>
      <c r="D84" s="260">
        <v>61.9</v>
      </c>
      <c r="E84" s="260">
        <v>96</v>
      </c>
      <c r="F84" s="260">
        <v>24.1</v>
      </c>
      <c r="G84" s="260">
        <v>49</v>
      </c>
      <c r="H84" s="260">
        <v>12.3</v>
      </c>
      <c r="I84" s="260" t="s">
        <v>1143</v>
      </c>
      <c r="J84" s="260" t="s">
        <v>1143</v>
      </c>
      <c r="K84" s="260" t="s">
        <v>1143</v>
      </c>
      <c r="L84" s="260" t="s">
        <v>1143</v>
      </c>
      <c r="M84" s="260" t="s">
        <v>1143</v>
      </c>
      <c r="N84" s="260" t="s">
        <v>1143</v>
      </c>
      <c r="O84" s="260">
        <v>321</v>
      </c>
      <c r="P84" s="260">
        <v>80.5</v>
      </c>
      <c r="Q84" s="260">
        <v>250</v>
      </c>
      <c r="R84" s="260">
        <v>62.7</v>
      </c>
    </row>
    <row r="85" spans="1:18">
      <c r="A85" s="259" t="s">
        <v>105</v>
      </c>
      <c r="B85" s="260" t="s">
        <v>106</v>
      </c>
      <c r="C85" s="260">
        <v>209</v>
      </c>
      <c r="D85" s="260">
        <v>52.3</v>
      </c>
      <c r="E85" s="260">
        <v>83</v>
      </c>
      <c r="F85" s="260">
        <v>20.8</v>
      </c>
      <c r="G85" s="260">
        <v>43</v>
      </c>
      <c r="H85" s="260">
        <v>10.8</v>
      </c>
      <c r="I85" s="260" t="s">
        <v>1143</v>
      </c>
      <c r="J85" s="260" t="s">
        <v>1143</v>
      </c>
      <c r="K85" s="260" t="s">
        <v>1143</v>
      </c>
      <c r="L85" s="260" t="s">
        <v>1143</v>
      </c>
      <c r="M85" s="260" t="s">
        <v>1143</v>
      </c>
      <c r="N85" s="260" t="s">
        <v>1143</v>
      </c>
      <c r="O85" s="260">
        <v>314</v>
      </c>
      <c r="P85" s="260">
        <v>78.5</v>
      </c>
      <c r="Q85" s="260">
        <v>241</v>
      </c>
      <c r="R85" s="260">
        <v>60.3</v>
      </c>
    </row>
    <row r="86" spans="1:18">
      <c r="A86" s="259" t="s">
        <v>1249</v>
      </c>
      <c r="B86" s="260" t="s">
        <v>1250</v>
      </c>
      <c r="C86" s="260">
        <v>167</v>
      </c>
      <c r="D86" s="260">
        <v>8.3000000000000007</v>
      </c>
      <c r="E86" s="260">
        <v>47</v>
      </c>
      <c r="F86" s="260">
        <v>2.2999999999999998</v>
      </c>
      <c r="G86" s="260">
        <v>352</v>
      </c>
      <c r="H86" s="260">
        <v>17.399999999999999</v>
      </c>
      <c r="I86" s="260" t="s">
        <v>1143</v>
      </c>
      <c r="J86" s="260" t="s">
        <v>1143</v>
      </c>
      <c r="K86" s="260" t="s">
        <v>1143</v>
      </c>
      <c r="L86" s="260" t="s">
        <v>1143</v>
      </c>
      <c r="M86" s="260" t="s">
        <v>1143</v>
      </c>
      <c r="N86" s="260" t="s">
        <v>1143</v>
      </c>
      <c r="O86" s="260">
        <v>525</v>
      </c>
      <c r="P86" s="260">
        <v>25.9</v>
      </c>
      <c r="Q86" s="260">
        <v>169</v>
      </c>
      <c r="R86" s="260">
        <v>8.4</v>
      </c>
    </row>
    <row r="87" spans="1:18">
      <c r="A87" s="259" t="s">
        <v>1251</v>
      </c>
      <c r="B87" s="260" t="s">
        <v>1252</v>
      </c>
      <c r="C87" s="260">
        <v>69</v>
      </c>
      <c r="D87" s="260">
        <v>5.2</v>
      </c>
      <c r="E87" s="260">
        <v>4</v>
      </c>
      <c r="F87" s="260">
        <v>0.3</v>
      </c>
      <c r="G87" s="260">
        <v>241</v>
      </c>
      <c r="H87" s="260">
        <v>17.899999999999999</v>
      </c>
      <c r="I87" s="260" t="s">
        <v>1143</v>
      </c>
      <c r="J87" s="260" t="s">
        <v>1143</v>
      </c>
      <c r="K87" s="260" t="s">
        <v>1143</v>
      </c>
      <c r="L87" s="260" t="s">
        <v>1143</v>
      </c>
      <c r="M87" s="260" t="s">
        <v>1143</v>
      </c>
      <c r="N87" s="260" t="s">
        <v>1143</v>
      </c>
      <c r="O87" s="260">
        <v>312</v>
      </c>
      <c r="P87" s="260">
        <v>23.2</v>
      </c>
      <c r="Q87" s="260">
        <v>102</v>
      </c>
      <c r="R87" s="260">
        <v>7.8</v>
      </c>
    </row>
    <row r="88" spans="1:18">
      <c r="A88" s="259" t="s">
        <v>117</v>
      </c>
      <c r="B88" s="260" t="s">
        <v>118</v>
      </c>
      <c r="C88" s="260">
        <v>88</v>
      </c>
      <c r="D88" s="260">
        <v>19.3</v>
      </c>
      <c r="E88" s="260">
        <v>70</v>
      </c>
      <c r="F88" s="260">
        <v>15.3</v>
      </c>
      <c r="G88" s="260">
        <v>58</v>
      </c>
      <c r="H88" s="260">
        <v>12.7</v>
      </c>
      <c r="I88" s="260" t="s">
        <v>1143</v>
      </c>
      <c r="J88" s="260" t="s">
        <v>1143</v>
      </c>
      <c r="K88" s="260" t="s">
        <v>1143</v>
      </c>
      <c r="L88" s="260" t="s">
        <v>1143</v>
      </c>
      <c r="M88" s="260" t="s">
        <v>1143</v>
      </c>
      <c r="N88" s="260" t="s">
        <v>1143</v>
      </c>
      <c r="O88" s="260">
        <v>326</v>
      </c>
      <c r="P88" s="260">
        <v>71.3</v>
      </c>
      <c r="Q88" s="260">
        <v>276</v>
      </c>
      <c r="R88" s="260">
        <v>60.4</v>
      </c>
    </row>
    <row r="89" spans="1:18">
      <c r="A89" s="259" t="s">
        <v>1253</v>
      </c>
      <c r="B89" s="260" t="s">
        <v>1254</v>
      </c>
      <c r="C89" s="260">
        <v>0</v>
      </c>
      <c r="D89" s="260">
        <v>0</v>
      </c>
      <c r="E89" s="260">
        <v>0</v>
      </c>
      <c r="F89" s="260">
        <v>0</v>
      </c>
      <c r="G89" s="260">
        <v>21</v>
      </c>
      <c r="H89" s="260">
        <v>16.8</v>
      </c>
      <c r="I89" s="260" t="s">
        <v>1143</v>
      </c>
      <c r="J89" s="260" t="s">
        <v>1143</v>
      </c>
      <c r="K89" s="260" t="s">
        <v>1143</v>
      </c>
      <c r="L89" s="260" t="s">
        <v>1143</v>
      </c>
      <c r="M89" s="260" t="s">
        <v>1143</v>
      </c>
      <c r="N89" s="260" t="s">
        <v>1143</v>
      </c>
      <c r="O89" s="260">
        <v>42</v>
      </c>
      <c r="P89" s="260">
        <v>33.6</v>
      </c>
      <c r="Q89" s="260">
        <v>32</v>
      </c>
      <c r="R89" s="260">
        <v>25.6</v>
      </c>
    </row>
    <row r="90" spans="1:18">
      <c r="A90" s="259" t="s">
        <v>1255</v>
      </c>
      <c r="B90" s="260" t="s">
        <v>1256</v>
      </c>
      <c r="C90" s="260">
        <v>156</v>
      </c>
      <c r="D90" s="260">
        <v>4.7</v>
      </c>
      <c r="E90" s="260">
        <v>44</v>
      </c>
      <c r="F90" s="260">
        <v>1.3</v>
      </c>
      <c r="G90" s="260">
        <v>623</v>
      </c>
      <c r="H90" s="260">
        <v>18.5</v>
      </c>
      <c r="I90" s="260" t="s">
        <v>1143</v>
      </c>
      <c r="J90" s="260" t="s">
        <v>1143</v>
      </c>
      <c r="K90" s="260" t="s">
        <v>1143</v>
      </c>
      <c r="L90" s="260" t="s">
        <v>1143</v>
      </c>
      <c r="M90" s="260" t="s">
        <v>1143</v>
      </c>
      <c r="N90" s="260" t="s">
        <v>1143</v>
      </c>
      <c r="O90" s="260">
        <v>1175</v>
      </c>
      <c r="P90" s="260">
        <v>34.9</v>
      </c>
      <c r="Q90" s="260">
        <v>685</v>
      </c>
      <c r="R90" s="260">
        <v>20.7</v>
      </c>
    </row>
    <row r="91" spans="1:18">
      <c r="A91" s="259" t="s">
        <v>1257</v>
      </c>
      <c r="B91" s="260" t="s">
        <v>1258</v>
      </c>
      <c r="C91" s="260">
        <v>90</v>
      </c>
      <c r="D91" s="260">
        <v>2.6</v>
      </c>
      <c r="E91" s="260">
        <v>54</v>
      </c>
      <c r="F91" s="260">
        <v>1.6</v>
      </c>
      <c r="G91" s="260">
        <v>593</v>
      </c>
      <c r="H91" s="260">
        <v>17.100000000000001</v>
      </c>
      <c r="I91" s="260" t="s">
        <v>1143</v>
      </c>
      <c r="J91" s="260" t="s">
        <v>1143</v>
      </c>
      <c r="K91" s="260" t="s">
        <v>1143</v>
      </c>
      <c r="L91" s="260" t="s">
        <v>1143</v>
      </c>
      <c r="M91" s="260" t="s">
        <v>1143</v>
      </c>
      <c r="N91" s="260" t="s">
        <v>1143</v>
      </c>
      <c r="O91" s="260">
        <v>1315</v>
      </c>
      <c r="P91" s="260">
        <v>38</v>
      </c>
      <c r="Q91" s="260">
        <v>876</v>
      </c>
      <c r="R91" s="260">
        <v>25.6</v>
      </c>
    </row>
    <row r="92" spans="1:18">
      <c r="A92" s="259" t="s">
        <v>1259</v>
      </c>
      <c r="B92" s="260" t="s">
        <v>1260</v>
      </c>
      <c r="C92" s="260">
        <v>342</v>
      </c>
      <c r="D92" s="260">
        <v>13.4</v>
      </c>
      <c r="E92" s="260">
        <v>140</v>
      </c>
      <c r="F92" s="260">
        <v>5.5</v>
      </c>
      <c r="G92" s="260">
        <v>568</v>
      </c>
      <c r="H92" s="260">
        <v>21.9</v>
      </c>
      <c r="I92" s="260" t="s">
        <v>1143</v>
      </c>
      <c r="J92" s="260" t="s">
        <v>1143</v>
      </c>
      <c r="K92" s="260" t="s">
        <v>1143</v>
      </c>
      <c r="L92" s="260" t="s">
        <v>1143</v>
      </c>
      <c r="M92" s="260" t="s">
        <v>1143</v>
      </c>
      <c r="N92" s="260" t="s">
        <v>1143</v>
      </c>
      <c r="O92" s="260">
        <v>1094</v>
      </c>
      <c r="P92" s="260">
        <v>42.1</v>
      </c>
      <c r="Q92" s="260">
        <v>635</v>
      </c>
      <c r="R92" s="260">
        <v>24.8</v>
      </c>
    </row>
    <row r="93" spans="1:18">
      <c r="A93" s="259" t="s">
        <v>1261</v>
      </c>
      <c r="B93" s="260" t="s">
        <v>1262</v>
      </c>
      <c r="C93" s="260">
        <v>6</v>
      </c>
      <c r="D93" s="260">
        <v>1.9</v>
      </c>
      <c r="E93" s="260">
        <v>5</v>
      </c>
      <c r="F93" s="260">
        <v>1.6</v>
      </c>
      <c r="G93" s="260">
        <v>71</v>
      </c>
      <c r="H93" s="260">
        <v>22.8</v>
      </c>
      <c r="I93" s="260" t="s">
        <v>1143</v>
      </c>
      <c r="J93" s="260" t="s">
        <v>1143</v>
      </c>
      <c r="K93" s="260" t="s">
        <v>1143</v>
      </c>
      <c r="L93" s="260" t="s">
        <v>1143</v>
      </c>
      <c r="M93" s="260" t="s">
        <v>1143</v>
      </c>
      <c r="N93" s="260" t="s">
        <v>1143</v>
      </c>
      <c r="O93" s="260">
        <v>108</v>
      </c>
      <c r="P93" s="260">
        <v>34.700000000000003</v>
      </c>
      <c r="Q93" s="260">
        <v>69</v>
      </c>
      <c r="R93" s="260">
        <v>22.2</v>
      </c>
    </row>
    <row r="94" spans="1:18">
      <c r="A94" s="259" t="s">
        <v>1263</v>
      </c>
      <c r="B94" s="260" t="s">
        <v>1264</v>
      </c>
      <c r="C94" s="260">
        <v>543</v>
      </c>
      <c r="D94" s="260">
        <v>19.8</v>
      </c>
      <c r="E94" s="260">
        <v>316</v>
      </c>
      <c r="F94" s="260">
        <v>11.5</v>
      </c>
      <c r="G94" s="260">
        <v>497</v>
      </c>
      <c r="H94" s="260">
        <v>17.899999999999999</v>
      </c>
      <c r="I94" s="260" t="s">
        <v>1143</v>
      </c>
      <c r="J94" s="260" t="s">
        <v>1143</v>
      </c>
      <c r="K94" s="260" t="s">
        <v>1143</v>
      </c>
      <c r="L94" s="260" t="s">
        <v>1143</v>
      </c>
      <c r="M94" s="260" t="s">
        <v>1143</v>
      </c>
      <c r="N94" s="260" t="s">
        <v>1143</v>
      </c>
      <c r="O94" s="260">
        <v>1675</v>
      </c>
      <c r="P94" s="260">
        <v>60.3</v>
      </c>
      <c r="Q94" s="260">
        <v>1315</v>
      </c>
      <c r="R94" s="260">
        <v>48</v>
      </c>
    </row>
    <row r="95" spans="1:18">
      <c r="A95" s="259" t="s">
        <v>1265</v>
      </c>
      <c r="B95" s="260" t="s">
        <v>1266</v>
      </c>
      <c r="C95" s="260">
        <v>32</v>
      </c>
      <c r="D95" s="260">
        <v>1.2</v>
      </c>
      <c r="E95" s="260">
        <v>10</v>
      </c>
      <c r="F95" s="260">
        <v>0.4</v>
      </c>
      <c r="G95" s="260">
        <v>402</v>
      </c>
      <c r="H95" s="260">
        <v>15.3</v>
      </c>
      <c r="I95" s="260" t="s">
        <v>1143</v>
      </c>
      <c r="J95" s="260" t="s">
        <v>1143</v>
      </c>
      <c r="K95" s="260" t="s">
        <v>1143</v>
      </c>
      <c r="L95" s="260" t="s">
        <v>1143</v>
      </c>
      <c r="M95" s="260" t="s">
        <v>1143</v>
      </c>
      <c r="N95" s="260" t="s">
        <v>1143</v>
      </c>
      <c r="O95" s="260">
        <v>752</v>
      </c>
      <c r="P95" s="260">
        <v>28.5</v>
      </c>
      <c r="Q95" s="260">
        <v>463</v>
      </c>
      <c r="R95" s="260">
        <v>17.7</v>
      </c>
    </row>
    <row r="96" spans="1:18">
      <c r="A96" s="259" t="s">
        <v>1267</v>
      </c>
      <c r="B96" s="260" t="s">
        <v>1268</v>
      </c>
      <c r="C96" s="260">
        <v>11</v>
      </c>
      <c r="D96" s="260">
        <v>1</v>
      </c>
      <c r="E96" s="260">
        <v>8</v>
      </c>
      <c r="F96" s="260">
        <v>0.7</v>
      </c>
      <c r="G96" s="260">
        <v>219</v>
      </c>
      <c r="H96" s="260">
        <v>18.8</v>
      </c>
      <c r="I96" s="260" t="s">
        <v>1143</v>
      </c>
      <c r="J96" s="260" t="s">
        <v>1143</v>
      </c>
      <c r="K96" s="260" t="s">
        <v>1143</v>
      </c>
      <c r="L96" s="260" t="s">
        <v>1143</v>
      </c>
      <c r="M96" s="260" t="s">
        <v>1143</v>
      </c>
      <c r="N96" s="260" t="s">
        <v>1143</v>
      </c>
      <c r="O96" s="260">
        <v>375</v>
      </c>
      <c r="P96" s="260">
        <v>32.200000000000003</v>
      </c>
      <c r="Q96" s="260">
        <v>216</v>
      </c>
      <c r="R96" s="260">
        <v>18.8</v>
      </c>
    </row>
    <row r="97" spans="1:18">
      <c r="A97" s="259" t="s">
        <v>1269</v>
      </c>
      <c r="B97" s="260" t="s">
        <v>1270</v>
      </c>
      <c r="C97" s="260">
        <v>36</v>
      </c>
      <c r="D97" s="260">
        <v>7.6</v>
      </c>
      <c r="E97" s="260">
        <v>11</v>
      </c>
      <c r="F97" s="260">
        <v>2.2999999999999998</v>
      </c>
      <c r="G97" s="260">
        <v>66</v>
      </c>
      <c r="H97" s="260">
        <v>13.8</v>
      </c>
      <c r="I97" s="260" t="s">
        <v>1143</v>
      </c>
      <c r="J97" s="260" t="s">
        <v>1143</v>
      </c>
      <c r="K97" s="260" t="s">
        <v>1143</v>
      </c>
      <c r="L97" s="260" t="s">
        <v>1143</v>
      </c>
      <c r="M97" s="260" t="s">
        <v>1143</v>
      </c>
      <c r="N97" s="260" t="s">
        <v>1143</v>
      </c>
      <c r="O97" s="260">
        <v>95</v>
      </c>
      <c r="P97" s="260">
        <v>19.8</v>
      </c>
      <c r="Q97" s="260">
        <v>10</v>
      </c>
      <c r="R97" s="260">
        <v>2.1</v>
      </c>
    </row>
    <row r="98" spans="1:18">
      <c r="A98" s="259" t="s">
        <v>1271</v>
      </c>
      <c r="B98" s="260" t="s">
        <v>1272</v>
      </c>
      <c r="C98" s="260">
        <v>73</v>
      </c>
      <c r="D98" s="260">
        <v>6.2</v>
      </c>
      <c r="E98" s="260">
        <v>3</v>
      </c>
      <c r="F98" s="260">
        <v>0.3</v>
      </c>
      <c r="G98" s="260">
        <v>207</v>
      </c>
      <c r="H98" s="260">
        <v>17</v>
      </c>
      <c r="I98" s="260" t="s">
        <v>1143</v>
      </c>
      <c r="J98" s="260" t="s">
        <v>1143</v>
      </c>
      <c r="K98" s="260" t="s">
        <v>1143</v>
      </c>
      <c r="L98" s="260" t="s">
        <v>1143</v>
      </c>
      <c r="M98" s="260" t="s">
        <v>1143</v>
      </c>
      <c r="N98" s="260" t="s">
        <v>1143</v>
      </c>
      <c r="O98" s="260">
        <v>251</v>
      </c>
      <c r="P98" s="260">
        <v>20.6</v>
      </c>
      <c r="Q98" s="260">
        <v>44</v>
      </c>
      <c r="R98" s="260">
        <v>3.7</v>
      </c>
    </row>
    <row r="99" spans="1:18">
      <c r="A99" s="259" t="s">
        <v>1273</v>
      </c>
      <c r="B99" s="260" t="s">
        <v>1274</v>
      </c>
      <c r="C99" s="260">
        <v>143</v>
      </c>
      <c r="D99" s="260">
        <v>3.9</v>
      </c>
      <c r="E99" s="260">
        <v>63</v>
      </c>
      <c r="F99" s="260">
        <v>1.7</v>
      </c>
      <c r="G99" s="260">
        <v>588</v>
      </c>
      <c r="H99" s="260">
        <v>15.9</v>
      </c>
      <c r="I99" s="260" t="s">
        <v>1143</v>
      </c>
      <c r="J99" s="260" t="s">
        <v>1143</v>
      </c>
      <c r="K99" s="260" t="s">
        <v>1143</v>
      </c>
      <c r="L99" s="260" t="s">
        <v>1143</v>
      </c>
      <c r="M99" s="260" t="s">
        <v>1143</v>
      </c>
      <c r="N99" s="260" t="s">
        <v>1143</v>
      </c>
      <c r="O99" s="260">
        <v>1490</v>
      </c>
      <c r="P99" s="260">
        <v>40.200000000000003</v>
      </c>
      <c r="Q99" s="260">
        <v>1049</v>
      </c>
      <c r="R99" s="260">
        <v>28.7</v>
      </c>
    </row>
    <row r="100" spans="1:18">
      <c r="A100" s="259" t="s">
        <v>68</v>
      </c>
      <c r="B100" s="260" t="s">
        <v>70</v>
      </c>
      <c r="C100" s="260">
        <v>97</v>
      </c>
      <c r="D100" s="260">
        <v>33</v>
      </c>
      <c r="E100" s="260">
        <v>82</v>
      </c>
      <c r="F100" s="260">
        <v>27.9</v>
      </c>
      <c r="G100" s="260">
        <v>36</v>
      </c>
      <c r="H100" s="260">
        <v>12.2</v>
      </c>
      <c r="I100" s="260" t="s">
        <v>1143</v>
      </c>
      <c r="J100" s="260" t="s">
        <v>1143</v>
      </c>
      <c r="K100" s="260" t="s">
        <v>1143</v>
      </c>
      <c r="L100" s="260" t="s">
        <v>1143</v>
      </c>
      <c r="M100" s="260" t="s">
        <v>1143</v>
      </c>
      <c r="N100" s="260" t="s">
        <v>1143</v>
      </c>
      <c r="O100" s="260">
        <v>251</v>
      </c>
      <c r="P100" s="260">
        <v>85.4</v>
      </c>
      <c r="Q100" s="260">
        <v>214</v>
      </c>
      <c r="R100" s="260">
        <v>72.8</v>
      </c>
    </row>
    <row r="101" spans="1:18">
      <c r="A101" s="259" t="s">
        <v>1275</v>
      </c>
      <c r="B101" s="260" t="s">
        <v>1276</v>
      </c>
      <c r="C101" s="260">
        <v>287</v>
      </c>
      <c r="D101" s="260">
        <v>8.3000000000000007</v>
      </c>
      <c r="E101" s="260">
        <v>121</v>
      </c>
      <c r="F101" s="260">
        <v>3.5</v>
      </c>
      <c r="G101" s="260">
        <v>557</v>
      </c>
      <c r="H101" s="260">
        <v>16.100000000000001</v>
      </c>
      <c r="I101" s="260" t="s">
        <v>1143</v>
      </c>
      <c r="J101" s="260" t="s">
        <v>1143</v>
      </c>
      <c r="K101" s="260" t="s">
        <v>1143</v>
      </c>
      <c r="L101" s="260" t="s">
        <v>1143</v>
      </c>
      <c r="M101" s="260" t="s">
        <v>1143</v>
      </c>
      <c r="N101" s="260" t="s">
        <v>1143</v>
      </c>
      <c r="O101" s="260">
        <v>1289</v>
      </c>
      <c r="P101" s="260">
        <v>37.200000000000003</v>
      </c>
      <c r="Q101" s="260">
        <v>880</v>
      </c>
      <c r="R101" s="260">
        <v>25.6</v>
      </c>
    </row>
    <row r="102" spans="1:18">
      <c r="A102" s="259" t="s">
        <v>1277</v>
      </c>
      <c r="B102" s="260" t="s">
        <v>1278</v>
      </c>
      <c r="C102" s="260">
        <v>60</v>
      </c>
      <c r="D102" s="260">
        <v>2.2000000000000002</v>
      </c>
      <c r="E102" s="260">
        <v>9</v>
      </c>
      <c r="F102" s="260">
        <v>0.3</v>
      </c>
      <c r="G102" s="260">
        <v>414</v>
      </c>
      <c r="H102" s="260">
        <v>14.7</v>
      </c>
      <c r="I102" s="260" t="s">
        <v>1143</v>
      </c>
      <c r="J102" s="260" t="s">
        <v>1143</v>
      </c>
      <c r="K102" s="260" t="s">
        <v>1143</v>
      </c>
      <c r="L102" s="260" t="s">
        <v>1143</v>
      </c>
      <c r="M102" s="260" t="s">
        <v>1143</v>
      </c>
      <c r="N102" s="260" t="s">
        <v>1143</v>
      </c>
      <c r="O102" s="260">
        <v>569</v>
      </c>
      <c r="P102" s="260">
        <v>20.2</v>
      </c>
      <c r="Q102" s="260">
        <v>187</v>
      </c>
      <c r="R102" s="260">
        <v>6.7</v>
      </c>
    </row>
    <row r="103" spans="1:18">
      <c r="A103" s="259" t="s">
        <v>1279</v>
      </c>
      <c r="B103" s="260" t="s">
        <v>1280</v>
      </c>
      <c r="C103" s="260">
        <v>27</v>
      </c>
      <c r="D103" s="260">
        <v>1.3</v>
      </c>
      <c r="E103" s="260">
        <v>16</v>
      </c>
      <c r="F103" s="260">
        <v>0.8</v>
      </c>
      <c r="G103" s="260">
        <v>366</v>
      </c>
      <c r="H103" s="260">
        <v>17.399999999999999</v>
      </c>
      <c r="I103" s="260" t="s">
        <v>1143</v>
      </c>
      <c r="J103" s="260" t="s">
        <v>1143</v>
      </c>
      <c r="K103" s="260" t="s">
        <v>1143</v>
      </c>
      <c r="L103" s="260" t="s">
        <v>1143</v>
      </c>
      <c r="M103" s="260" t="s">
        <v>1143</v>
      </c>
      <c r="N103" s="260" t="s">
        <v>1143</v>
      </c>
      <c r="O103" s="260">
        <v>740</v>
      </c>
      <c r="P103" s="260">
        <v>35.200000000000003</v>
      </c>
      <c r="Q103" s="260">
        <v>465</v>
      </c>
      <c r="R103" s="260">
        <v>22.3</v>
      </c>
    </row>
    <row r="104" spans="1:18">
      <c r="A104" s="259" t="s">
        <v>1281</v>
      </c>
      <c r="B104" s="260" t="s">
        <v>1282</v>
      </c>
      <c r="C104" s="260">
        <v>181</v>
      </c>
      <c r="D104" s="260">
        <v>7.5</v>
      </c>
      <c r="E104" s="260">
        <v>39</v>
      </c>
      <c r="F104" s="260">
        <v>1.6</v>
      </c>
      <c r="G104" s="260">
        <v>450</v>
      </c>
      <c r="H104" s="260">
        <v>18.399999999999999</v>
      </c>
      <c r="I104" s="260" t="s">
        <v>1143</v>
      </c>
      <c r="J104" s="260" t="s">
        <v>1143</v>
      </c>
      <c r="K104" s="260" t="s">
        <v>1143</v>
      </c>
      <c r="L104" s="260" t="s">
        <v>1143</v>
      </c>
      <c r="M104" s="260" t="s">
        <v>1143</v>
      </c>
      <c r="N104" s="260" t="s">
        <v>1143</v>
      </c>
      <c r="O104" s="260">
        <v>885</v>
      </c>
      <c r="P104" s="260">
        <v>36.200000000000003</v>
      </c>
      <c r="Q104" s="260">
        <v>546</v>
      </c>
      <c r="R104" s="260">
        <v>22.7</v>
      </c>
    </row>
    <row r="105" spans="1:18">
      <c r="A105" s="259" t="s">
        <v>1283</v>
      </c>
      <c r="B105" s="260" t="s">
        <v>1284</v>
      </c>
      <c r="C105" s="260">
        <v>19</v>
      </c>
      <c r="D105" s="260">
        <v>9.8000000000000007</v>
      </c>
      <c r="E105" s="260">
        <v>9</v>
      </c>
      <c r="F105" s="260">
        <v>4.5999999999999996</v>
      </c>
      <c r="G105" s="260">
        <v>35</v>
      </c>
      <c r="H105" s="260">
        <v>18</v>
      </c>
      <c r="I105" s="260" t="s">
        <v>1143</v>
      </c>
      <c r="J105" s="260" t="s">
        <v>1143</v>
      </c>
      <c r="K105" s="260" t="s">
        <v>1143</v>
      </c>
      <c r="L105" s="260" t="s">
        <v>1143</v>
      </c>
      <c r="M105" s="260" t="s">
        <v>1143</v>
      </c>
      <c r="N105" s="260" t="s">
        <v>1143</v>
      </c>
      <c r="O105" s="260">
        <v>95</v>
      </c>
      <c r="P105" s="260">
        <v>49</v>
      </c>
      <c r="Q105" s="260">
        <v>72</v>
      </c>
      <c r="R105" s="260">
        <v>37.1</v>
      </c>
    </row>
    <row r="106" spans="1:18">
      <c r="A106" s="259" t="s">
        <v>1285</v>
      </c>
      <c r="B106" s="260" t="s">
        <v>1286</v>
      </c>
      <c r="C106" s="260">
        <v>95</v>
      </c>
      <c r="D106" s="260">
        <v>6.6</v>
      </c>
      <c r="E106" s="260">
        <v>47</v>
      </c>
      <c r="F106" s="260">
        <v>3.3</v>
      </c>
      <c r="G106" s="260">
        <v>281</v>
      </c>
      <c r="H106" s="260">
        <v>19.2</v>
      </c>
      <c r="I106" s="260" t="s">
        <v>1143</v>
      </c>
      <c r="J106" s="260" t="s">
        <v>1143</v>
      </c>
      <c r="K106" s="260" t="s">
        <v>1143</v>
      </c>
      <c r="L106" s="260" t="s">
        <v>1143</v>
      </c>
      <c r="M106" s="260" t="s">
        <v>1143</v>
      </c>
      <c r="N106" s="260" t="s">
        <v>1143</v>
      </c>
      <c r="O106" s="260">
        <v>672</v>
      </c>
      <c r="P106" s="260">
        <v>45.9</v>
      </c>
      <c r="Q106" s="260">
        <v>513</v>
      </c>
      <c r="R106" s="260">
        <v>35.5</v>
      </c>
    </row>
    <row r="107" spans="1:18">
      <c r="A107" s="259" t="s">
        <v>1287</v>
      </c>
      <c r="B107" s="260" t="s">
        <v>1288</v>
      </c>
      <c r="C107" s="260">
        <v>184</v>
      </c>
      <c r="D107" s="260">
        <v>5.4</v>
      </c>
      <c r="E107" s="260">
        <v>52</v>
      </c>
      <c r="F107" s="260">
        <v>1.5</v>
      </c>
      <c r="G107" s="260">
        <v>662</v>
      </c>
      <c r="H107" s="260">
        <v>19.2</v>
      </c>
      <c r="I107" s="260" t="s">
        <v>1143</v>
      </c>
      <c r="J107" s="260" t="s">
        <v>1143</v>
      </c>
      <c r="K107" s="260" t="s">
        <v>1143</v>
      </c>
      <c r="L107" s="260" t="s">
        <v>1143</v>
      </c>
      <c r="M107" s="260" t="s">
        <v>1143</v>
      </c>
      <c r="N107" s="260" t="s">
        <v>1143</v>
      </c>
      <c r="O107" s="260">
        <v>1091</v>
      </c>
      <c r="P107" s="260">
        <v>31.7</v>
      </c>
      <c r="Q107" s="260">
        <v>570</v>
      </c>
      <c r="R107" s="260">
        <v>16.7</v>
      </c>
    </row>
    <row r="108" spans="1:18">
      <c r="A108" s="259" t="s">
        <v>1289</v>
      </c>
      <c r="B108" s="260" t="s">
        <v>1290</v>
      </c>
      <c r="C108" s="260">
        <v>147</v>
      </c>
      <c r="D108" s="260">
        <v>38.5</v>
      </c>
      <c r="E108" s="260">
        <v>81</v>
      </c>
      <c r="F108" s="260">
        <v>21.2</v>
      </c>
      <c r="G108" s="260">
        <v>83</v>
      </c>
      <c r="H108" s="260">
        <v>21.7</v>
      </c>
      <c r="I108" s="260" t="s">
        <v>1143</v>
      </c>
      <c r="J108" s="260" t="s">
        <v>1143</v>
      </c>
      <c r="K108" s="260" t="s">
        <v>1143</v>
      </c>
      <c r="L108" s="260" t="s">
        <v>1143</v>
      </c>
      <c r="M108" s="260" t="s">
        <v>1143</v>
      </c>
      <c r="N108" s="260" t="s">
        <v>1143</v>
      </c>
      <c r="O108" s="260">
        <v>231</v>
      </c>
      <c r="P108" s="260">
        <v>60.3</v>
      </c>
      <c r="Q108" s="260">
        <v>143</v>
      </c>
      <c r="R108" s="260">
        <v>37.4</v>
      </c>
    </row>
    <row r="109" spans="1:18">
      <c r="A109" s="259" t="s">
        <v>135</v>
      </c>
      <c r="B109" s="260" t="s">
        <v>136</v>
      </c>
      <c r="C109" s="260">
        <v>207</v>
      </c>
      <c r="D109" s="260">
        <v>53.8</v>
      </c>
      <c r="E109" s="260">
        <v>47</v>
      </c>
      <c r="F109" s="260">
        <v>12.2</v>
      </c>
      <c r="G109" s="260">
        <v>78</v>
      </c>
      <c r="H109" s="260">
        <v>20.3</v>
      </c>
      <c r="I109" s="260" t="s">
        <v>1143</v>
      </c>
      <c r="J109" s="260" t="s">
        <v>1143</v>
      </c>
      <c r="K109" s="260" t="s">
        <v>1143</v>
      </c>
      <c r="L109" s="260" t="s">
        <v>1143</v>
      </c>
      <c r="M109" s="260" t="s">
        <v>1143</v>
      </c>
      <c r="N109" s="260" t="s">
        <v>1143</v>
      </c>
      <c r="O109" s="260">
        <v>317</v>
      </c>
      <c r="P109" s="260">
        <v>82.3</v>
      </c>
      <c r="Q109" s="260">
        <v>272</v>
      </c>
      <c r="R109" s="260">
        <v>70.599999999999994</v>
      </c>
    </row>
    <row r="110" spans="1:18">
      <c r="A110" s="259" t="s">
        <v>1291</v>
      </c>
      <c r="B110" s="260" t="s">
        <v>1292</v>
      </c>
      <c r="C110" s="260">
        <v>2</v>
      </c>
      <c r="D110" s="260">
        <v>1.8</v>
      </c>
      <c r="E110" s="260">
        <v>2</v>
      </c>
      <c r="F110" s="260">
        <v>1.8</v>
      </c>
      <c r="G110" s="260">
        <v>23</v>
      </c>
      <c r="H110" s="260">
        <v>20.2</v>
      </c>
      <c r="I110" s="260" t="s">
        <v>1143</v>
      </c>
      <c r="J110" s="260" t="s">
        <v>1143</v>
      </c>
      <c r="K110" s="260" t="s">
        <v>1143</v>
      </c>
      <c r="L110" s="260" t="s">
        <v>1143</v>
      </c>
      <c r="M110" s="260" t="s">
        <v>1143</v>
      </c>
      <c r="N110" s="260" t="s">
        <v>1143</v>
      </c>
      <c r="O110" s="260">
        <v>52</v>
      </c>
      <c r="P110" s="260">
        <v>45.6</v>
      </c>
      <c r="Q110" s="260">
        <v>32</v>
      </c>
      <c r="R110" s="260">
        <v>28.3</v>
      </c>
    </row>
    <row r="111" spans="1:18">
      <c r="A111" s="259" t="s">
        <v>1293</v>
      </c>
      <c r="B111" s="260" t="s">
        <v>1294</v>
      </c>
      <c r="C111" s="260">
        <v>102</v>
      </c>
      <c r="D111" s="260">
        <v>6.5</v>
      </c>
      <c r="E111" s="260">
        <v>5</v>
      </c>
      <c r="F111" s="260">
        <v>0.3</v>
      </c>
      <c r="G111" s="260">
        <v>282</v>
      </c>
      <c r="H111" s="260">
        <v>18</v>
      </c>
      <c r="I111" s="260" t="s">
        <v>1143</v>
      </c>
      <c r="J111" s="260" t="s">
        <v>1143</v>
      </c>
      <c r="K111" s="260" t="s">
        <v>1143</v>
      </c>
      <c r="L111" s="260" t="s">
        <v>1143</v>
      </c>
      <c r="M111" s="260" t="s">
        <v>1143</v>
      </c>
      <c r="N111" s="260" t="s">
        <v>1143</v>
      </c>
      <c r="O111" s="260">
        <v>533</v>
      </c>
      <c r="P111" s="260">
        <v>34.1</v>
      </c>
      <c r="Q111" s="260">
        <v>300</v>
      </c>
      <c r="R111" s="260">
        <v>19.2</v>
      </c>
    </row>
    <row r="112" spans="1:18">
      <c r="A112" s="259" t="s">
        <v>773</v>
      </c>
      <c r="B112" s="260" t="s">
        <v>1295</v>
      </c>
      <c r="C112" s="260">
        <v>4557</v>
      </c>
      <c r="D112" s="260">
        <v>66.2</v>
      </c>
      <c r="E112" s="260">
        <v>1868</v>
      </c>
      <c r="F112" s="260">
        <v>27.1</v>
      </c>
      <c r="G112" s="260">
        <v>1265</v>
      </c>
      <c r="H112" s="260">
        <v>18.100000000000001</v>
      </c>
      <c r="I112" s="260" t="s">
        <v>1143</v>
      </c>
      <c r="J112" s="260" t="s">
        <v>1143</v>
      </c>
      <c r="K112" s="260" t="s">
        <v>1143</v>
      </c>
      <c r="L112" s="260" t="s">
        <v>1143</v>
      </c>
      <c r="M112" s="260" t="s">
        <v>1143</v>
      </c>
      <c r="N112" s="260" t="s">
        <v>1143</v>
      </c>
      <c r="O112" s="260">
        <v>5389</v>
      </c>
      <c r="P112" s="260">
        <v>77.2</v>
      </c>
      <c r="Q112" s="260">
        <v>4205</v>
      </c>
      <c r="R112" s="260">
        <v>61.1</v>
      </c>
    </row>
    <row r="113" spans="1:18">
      <c r="A113" s="259" t="s">
        <v>73</v>
      </c>
      <c r="B113" s="260" t="s">
        <v>74</v>
      </c>
      <c r="C113" s="260">
        <v>796</v>
      </c>
      <c r="D113" s="260">
        <v>57.3</v>
      </c>
      <c r="E113" s="260">
        <v>118</v>
      </c>
      <c r="F113" s="260">
        <v>8.5</v>
      </c>
      <c r="G113" s="260">
        <v>261</v>
      </c>
      <c r="H113" s="260">
        <v>18.8</v>
      </c>
      <c r="I113" s="260" t="s">
        <v>1143</v>
      </c>
      <c r="J113" s="260" t="s">
        <v>1143</v>
      </c>
      <c r="K113" s="260" t="s">
        <v>1143</v>
      </c>
      <c r="L113" s="260" t="s">
        <v>1143</v>
      </c>
      <c r="M113" s="260" t="s">
        <v>1143</v>
      </c>
      <c r="N113" s="260" t="s">
        <v>1143</v>
      </c>
      <c r="O113" s="260">
        <v>1008</v>
      </c>
      <c r="P113" s="260">
        <v>72.599999999999994</v>
      </c>
      <c r="Q113" s="260">
        <v>747</v>
      </c>
      <c r="R113" s="260">
        <v>53.8</v>
      </c>
    </row>
    <row r="114" spans="1:18">
      <c r="A114" s="259" t="s">
        <v>1296</v>
      </c>
      <c r="B114" s="260" t="s">
        <v>1297</v>
      </c>
      <c r="C114" s="260">
        <v>74</v>
      </c>
      <c r="D114" s="260">
        <v>3.9</v>
      </c>
      <c r="E114" s="260">
        <v>27</v>
      </c>
      <c r="F114" s="260">
        <v>1.4</v>
      </c>
      <c r="G114" s="260">
        <v>322</v>
      </c>
      <c r="H114" s="260">
        <v>16.600000000000001</v>
      </c>
      <c r="I114" s="260" t="s">
        <v>1143</v>
      </c>
      <c r="J114" s="260" t="s">
        <v>1143</v>
      </c>
      <c r="K114" s="260" t="s">
        <v>1143</v>
      </c>
      <c r="L114" s="260" t="s">
        <v>1143</v>
      </c>
      <c r="M114" s="260" t="s">
        <v>1143</v>
      </c>
      <c r="N114" s="260" t="s">
        <v>1143</v>
      </c>
      <c r="O114" s="260">
        <v>822</v>
      </c>
      <c r="P114" s="260">
        <v>42.4</v>
      </c>
      <c r="Q114" s="260">
        <v>634</v>
      </c>
      <c r="R114" s="260">
        <v>33.1</v>
      </c>
    </row>
    <row r="115" spans="1:18">
      <c r="A115" s="259" t="s">
        <v>523</v>
      </c>
      <c r="B115" s="260" t="s">
        <v>1298</v>
      </c>
      <c r="C115" s="260">
        <v>2830</v>
      </c>
      <c r="D115" s="260">
        <v>28.3</v>
      </c>
      <c r="E115" s="260">
        <v>1762</v>
      </c>
      <c r="F115" s="260">
        <v>17.600000000000001</v>
      </c>
      <c r="G115" s="260">
        <v>2325</v>
      </c>
      <c r="H115" s="260">
        <v>23</v>
      </c>
      <c r="I115" s="260" t="s">
        <v>1143</v>
      </c>
      <c r="J115" s="260" t="s">
        <v>1143</v>
      </c>
      <c r="K115" s="260" t="s">
        <v>1143</v>
      </c>
      <c r="L115" s="260" t="s">
        <v>1143</v>
      </c>
      <c r="M115" s="260" t="s">
        <v>1143</v>
      </c>
      <c r="N115" s="260" t="s">
        <v>1143</v>
      </c>
      <c r="O115" s="260">
        <v>8189</v>
      </c>
      <c r="P115" s="260">
        <v>81</v>
      </c>
      <c r="Q115" s="260">
        <v>7381</v>
      </c>
      <c r="R115" s="260">
        <v>73.8</v>
      </c>
    </row>
    <row r="116" spans="1:18">
      <c r="A116" s="259" t="s">
        <v>1299</v>
      </c>
      <c r="B116" s="260" t="s">
        <v>1300</v>
      </c>
      <c r="C116" s="260">
        <v>231</v>
      </c>
      <c r="D116" s="260">
        <v>7.6</v>
      </c>
      <c r="E116" s="260">
        <v>122</v>
      </c>
      <c r="F116" s="260">
        <v>4</v>
      </c>
      <c r="G116" s="260">
        <v>586</v>
      </c>
      <c r="H116" s="260">
        <v>19.100000000000001</v>
      </c>
      <c r="I116" s="260" t="s">
        <v>1143</v>
      </c>
      <c r="J116" s="260" t="s">
        <v>1143</v>
      </c>
      <c r="K116" s="260" t="s">
        <v>1143</v>
      </c>
      <c r="L116" s="260" t="s">
        <v>1143</v>
      </c>
      <c r="M116" s="260" t="s">
        <v>1143</v>
      </c>
      <c r="N116" s="260" t="s">
        <v>1143</v>
      </c>
      <c r="O116" s="260">
        <v>1388</v>
      </c>
      <c r="P116" s="260">
        <v>45.3</v>
      </c>
      <c r="Q116" s="260">
        <v>1018</v>
      </c>
      <c r="R116" s="260">
        <v>33.6</v>
      </c>
    </row>
    <row r="117" spans="1:18">
      <c r="A117" s="259" t="s">
        <v>1301</v>
      </c>
      <c r="B117" s="260" t="s">
        <v>1302</v>
      </c>
      <c r="C117" s="260">
        <v>0</v>
      </c>
      <c r="D117" s="260">
        <v>0</v>
      </c>
      <c r="E117" s="260">
        <v>0</v>
      </c>
      <c r="F117" s="260">
        <v>0</v>
      </c>
      <c r="G117" s="260">
        <v>25</v>
      </c>
      <c r="H117" s="260">
        <v>23.4</v>
      </c>
      <c r="I117" s="260" t="s">
        <v>1143</v>
      </c>
      <c r="J117" s="260" t="s">
        <v>1143</v>
      </c>
      <c r="K117" s="260" t="s">
        <v>1143</v>
      </c>
      <c r="L117" s="260" t="s">
        <v>1143</v>
      </c>
      <c r="M117" s="260" t="s">
        <v>1143</v>
      </c>
      <c r="N117" s="260" t="s">
        <v>1143</v>
      </c>
      <c r="O117" s="260">
        <v>52</v>
      </c>
      <c r="P117" s="260">
        <v>48.6</v>
      </c>
      <c r="Q117" s="260">
        <v>41</v>
      </c>
      <c r="R117" s="260">
        <v>38.299999999999997</v>
      </c>
    </row>
    <row r="118" spans="1:18">
      <c r="A118" s="259" t="s">
        <v>818</v>
      </c>
      <c r="B118" s="260" t="s">
        <v>1303</v>
      </c>
      <c r="C118" s="260">
        <v>1912</v>
      </c>
      <c r="D118" s="260">
        <v>37.4</v>
      </c>
      <c r="E118" s="260">
        <v>802</v>
      </c>
      <c r="F118" s="260">
        <v>15.7</v>
      </c>
      <c r="G118" s="260">
        <v>1269</v>
      </c>
      <c r="H118" s="260">
        <v>24.2</v>
      </c>
      <c r="I118" s="260" t="s">
        <v>1143</v>
      </c>
      <c r="J118" s="260" t="s">
        <v>1143</v>
      </c>
      <c r="K118" s="260" t="s">
        <v>1143</v>
      </c>
      <c r="L118" s="260" t="s">
        <v>1143</v>
      </c>
      <c r="M118" s="260" t="s">
        <v>1143</v>
      </c>
      <c r="N118" s="260" t="s">
        <v>1143</v>
      </c>
      <c r="O118" s="260">
        <v>3967</v>
      </c>
      <c r="P118" s="260">
        <v>75.599999999999994</v>
      </c>
      <c r="Q118" s="260">
        <v>3398</v>
      </c>
      <c r="R118" s="260">
        <v>66.400000000000006</v>
      </c>
    </row>
    <row r="119" spans="1:18">
      <c r="A119" s="259" t="s">
        <v>1304</v>
      </c>
      <c r="B119" s="260" t="s">
        <v>1305</v>
      </c>
      <c r="C119" s="260">
        <v>0</v>
      </c>
      <c r="D119" s="260">
        <v>0</v>
      </c>
      <c r="E119" s="260">
        <v>0</v>
      </c>
      <c r="F119" s="260">
        <v>0</v>
      </c>
      <c r="G119" s="260">
        <v>18</v>
      </c>
      <c r="H119" s="260">
        <v>22.5</v>
      </c>
      <c r="I119" s="260" t="s">
        <v>1143</v>
      </c>
      <c r="J119" s="260" t="s">
        <v>1143</v>
      </c>
      <c r="K119" s="260" t="s">
        <v>1143</v>
      </c>
      <c r="L119" s="260" t="s">
        <v>1143</v>
      </c>
      <c r="M119" s="260" t="s">
        <v>1143</v>
      </c>
      <c r="N119" s="260" t="s">
        <v>1143</v>
      </c>
      <c r="O119" s="260">
        <v>38</v>
      </c>
      <c r="P119" s="260">
        <v>47.5</v>
      </c>
      <c r="Q119" s="260">
        <v>27</v>
      </c>
      <c r="R119" s="260">
        <v>33.799999999999997</v>
      </c>
    </row>
    <row r="120" spans="1:18">
      <c r="A120" s="259" t="s">
        <v>79</v>
      </c>
      <c r="B120" s="260" t="s">
        <v>80</v>
      </c>
      <c r="C120" s="260">
        <v>2</v>
      </c>
      <c r="D120" s="260">
        <v>0.9</v>
      </c>
      <c r="E120" s="260">
        <v>0</v>
      </c>
      <c r="F120" s="260">
        <v>0</v>
      </c>
      <c r="G120" s="260">
        <v>31</v>
      </c>
      <c r="H120" s="260">
        <v>14.4</v>
      </c>
      <c r="I120" s="260" t="s">
        <v>1143</v>
      </c>
      <c r="J120" s="260" t="s">
        <v>1143</v>
      </c>
      <c r="K120" s="260" t="s">
        <v>1143</v>
      </c>
      <c r="L120" s="260" t="s">
        <v>1143</v>
      </c>
      <c r="M120" s="260" t="s">
        <v>1143</v>
      </c>
      <c r="N120" s="260" t="s">
        <v>1143</v>
      </c>
      <c r="O120" s="260">
        <v>80</v>
      </c>
      <c r="P120" s="260">
        <v>37.200000000000003</v>
      </c>
      <c r="Q120" s="260">
        <v>60</v>
      </c>
      <c r="R120" s="260">
        <v>27.9</v>
      </c>
    </row>
    <row r="121" spans="1:18">
      <c r="A121" s="259" t="s">
        <v>656</v>
      </c>
      <c r="B121" s="260" t="s">
        <v>1306</v>
      </c>
      <c r="C121" s="260">
        <v>115</v>
      </c>
      <c r="D121" s="260">
        <v>4.7</v>
      </c>
      <c r="E121" s="260">
        <v>59</v>
      </c>
      <c r="F121" s="260">
        <v>2.4</v>
      </c>
      <c r="G121" s="260">
        <v>502</v>
      </c>
      <c r="H121" s="260">
        <v>20.2</v>
      </c>
      <c r="I121" s="260" t="s">
        <v>1143</v>
      </c>
      <c r="J121" s="260" t="s">
        <v>1143</v>
      </c>
      <c r="K121" s="260" t="s">
        <v>1143</v>
      </c>
      <c r="L121" s="260" t="s">
        <v>1143</v>
      </c>
      <c r="M121" s="260" t="s">
        <v>1143</v>
      </c>
      <c r="N121" s="260" t="s">
        <v>1143</v>
      </c>
      <c r="O121" s="260">
        <v>866</v>
      </c>
      <c r="P121" s="260">
        <v>34.9</v>
      </c>
      <c r="Q121" s="260">
        <v>449</v>
      </c>
      <c r="R121" s="260">
        <v>18.3</v>
      </c>
    </row>
    <row r="122" spans="1:18">
      <c r="A122" s="259" t="s">
        <v>127</v>
      </c>
      <c r="B122" s="260" t="s">
        <v>128</v>
      </c>
      <c r="C122" s="260">
        <v>304</v>
      </c>
      <c r="D122" s="260">
        <v>17.7</v>
      </c>
      <c r="E122" s="260">
        <v>124</v>
      </c>
      <c r="F122" s="260">
        <v>7.2</v>
      </c>
      <c r="G122" s="260">
        <v>174</v>
      </c>
      <c r="H122" s="260">
        <v>10.199999999999999</v>
      </c>
      <c r="I122" s="260" t="s">
        <v>1143</v>
      </c>
      <c r="J122" s="260" t="s">
        <v>1143</v>
      </c>
      <c r="K122" s="260" t="s">
        <v>1143</v>
      </c>
      <c r="L122" s="260" t="s">
        <v>1143</v>
      </c>
      <c r="M122" s="260" t="s">
        <v>1143</v>
      </c>
      <c r="N122" s="260" t="s">
        <v>1143</v>
      </c>
      <c r="O122" s="260">
        <v>779</v>
      </c>
      <c r="P122" s="260">
        <v>45.4</v>
      </c>
      <c r="Q122" s="260">
        <v>522</v>
      </c>
      <c r="R122" s="260">
        <v>30.5</v>
      </c>
    </row>
    <row r="123" spans="1:18">
      <c r="A123" s="259" t="s">
        <v>599</v>
      </c>
      <c r="B123" s="260" t="s">
        <v>1307</v>
      </c>
      <c r="C123" s="260">
        <v>4228</v>
      </c>
      <c r="D123" s="260">
        <v>48.4</v>
      </c>
      <c r="E123" s="260">
        <v>2288</v>
      </c>
      <c r="F123" s="260">
        <v>26.2</v>
      </c>
      <c r="G123" s="260">
        <v>1940</v>
      </c>
      <c r="H123" s="260">
        <v>21.7</v>
      </c>
      <c r="I123" s="260" t="s">
        <v>1143</v>
      </c>
      <c r="J123" s="260" t="s">
        <v>1143</v>
      </c>
      <c r="K123" s="260" t="s">
        <v>1143</v>
      </c>
      <c r="L123" s="260" t="s">
        <v>1143</v>
      </c>
      <c r="M123" s="260" t="s">
        <v>1143</v>
      </c>
      <c r="N123" s="260" t="s">
        <v>1143</v>
      </c>
      <c r="O123" s="260">
        <v>5710</v>
      </c>
      <c r="P123" s="260">
        <v>63.8</v>
      </c>
      <c r="Q123" s="260">
        <v>3918</v>
      </c>
      <c r="R123" s="260">
        <v>44.9</v>
      </c>
    </row>
    <row r="124" spans="1:18">
      <c r="A124" s="259" t="s">
        <v>159</v>
      </c>
      <c r="B124" s="260" t="s">
        <v>160</v>
      </c>
      <c r="C124" s="260">
        <v>10</v>
      </c>
      <c r="D124" s="260">
        <v>2.5</v>
      </c>
      <c r="E124" s="260">
        <v>0</v>
      </c>
      <c r="F124" s="260">
        <v>0</v>
      </c>
      <c r="G124" s="260">
        <v>64</v>
      </c>
      <c r="H124" s="260">
        <v>16</v>
      </c>
      <c r="I124" s="260" t="s">
        <v>1143</v>
      </c>
      <c r="J124" s="260" t="s">
        <v>1143</v>
      </c>
      <c r="K124" s="260" t="s">
        <v>1143</v>
      </c>
      <c r="L124" s="260" t="s">
        <v>1143</v>
      </c>
      <c r="M124" s="260" t="s">
        <v>1143</v>
      </c>
      <c r="N124" s="260" t="s">
        <v>1143</v>
      </c>
      <c r="O124" s="260">
        <v>94</v>
      </c>
      <c r="P124" s="260">
        <v>23.6</v>
      </c>
      <c r="Q124" s="260">
        <v>40</v>
      </c>
      <c r="R124" s="260">
        <v>10</v>
      </c>
    </row>
    <row r="125" spans="1:18">
      <c r="A125" s="259" t="s">
        <v>541</v>
      </c>
      <c r="B125" s="260" t="s">
        <v>1308</v>
      </c>
      <c r="C125" s="260">
        <v>313</v>
      </c>
      <c r="D125" s="260">
        <v>6.5</v>
      </c>
      <c r="E125" s="260">
        <v>74</v>
      </c>
      <c r="F125" s="260">
        <v>1.5</v>
      </c>
      <c r="G125" s="260">
        <v>892</v>
      </c>
      <c r="H125" s="260">
        <v>18.2</v>
      </c>
      <c r="I125" s="260" t="s">
        <v>1143</v>
      </c>
      <c r="J125" s="260" t="s">
        <v>1143</v>
      </c>
      <c r="K125" s="260" t="s">
        <v>1143</v>
      </c>
      <c r="L125" s="260" t="s">
        <v>1143</v>
      </c>
      <c r="M125" s="260" t="s">
        <v>1143</v>
      </c>
      <c r="N125" s="260" t="s">
        <v>1143</v>
      </c>
      <c r="O125" s="260">
        <v>1363</v>
      </c>
      <c r="P125" s="260">
        <v>27.8</v>
      </c>
      <c r="Q125" s="260">
        <v>545</v>
      </c>
      <c r="R125" s="260">
        <v>11.3</v>
      </c>
    </row>
    <row r="126" spans="1:18">
      <c r="A126" s="259" t="s">
        <v>1309</v>
      </c>
      <c r="B126" s="260" t="s">
        <v>1310</v>
      </c>
      <c r="C126" s="260">
        <v>2</v>
      </c>
      <c r="D126" s="260">
        <v>0.4</v>
      </c>
      <c r="E126" s="260">
        <v>1</v>
      </c>
      <c r="F126" s="260">
        <v>0.2</v>
      </c>
      <c r="G126" s="260">
        <v>169</v>
      </c>
      <c r="H126" s="260">
        <v>30.5</v>
      </c>
      <c r="I126" s="260" t="s">
        <v>1143</v>
      </c>
      <c r="J126" s="260" t="s">
        <v>1143</v>
      </c>
      <c r="K126" s="260" t="s">
        <v>1143</v>
      </c>
      <c r="L126" s="260" t="s">
        <v>1143</v>
      </c>
      <c r="M126" s="260" t="s">
        <v>1143</v>
      </c>
      <c r="N126" s="260" t="s">
        <v>1143</v>
      </c>
      <c r="O126" s="260">
        <v>321</v>
      </c>
      <c r="P126" s="260">
        <v>57.8</v>
      </c>
      <c r="Q126" s="260">
        <v>230</v>
      </c>
      <c r="R126" s="260">
        <v>41.4</v>
      </c>
    </row>
    <row r="127" spans="1:18">
      <c r="A127" s="259" t="s">
        <v>1311</v>
      </c>
      <c r="B127" s="260" t="s">
        <v>1312</v>
      </c>
      <c r="C127" s="260">
        <v>36</v>
      </c>
      <c r="D127" s="260">
        <v>1.3</v>
      </c>
      <c r="E127" s="260">
        <v>14</v>
      </c>
      <c r="F127" s="260">
        <v>0.5</v>
      </c>
      <c r="G127" s="260">
        <v>434</v>
      </c>
      <c r="H127" s="260">
        <v>15.9</v>
      </c>
      <c r="I127" s="260" t="s">
        <v>1143</v>
      </c>
      <c r="J127" s="260" t="s">
        <v>1143</v>
      </c>
      <c r="K127" s="260" t="s">
        <v>1143</v>
      </c>
      <c r="L127" s="260" t="s">
        <v>1143</v>
      </c>
      <c r="M127" s="260" t="s">
        <v>1143</v>
      </c>
      <c r="N127" s="260" t="s">
        <v>1143</v>
      </c>
      <c r="O127" s="260">
        <v>812</v>
      </c>
      <c r="P127" s="260">
        <v>29.8</v>
      </c>
      <c r="Q127" s="260">
        <v>512</v>
      </c>
      <c r="R127" s="260">
        <v>18.899999999999999</v>
      </c>
    </row>
    <row r="128" spans="1:18">
      <c r="A128" s="259" t="s">
        <v>1313</v>
      </c>
      <c r="B128" s="260" t="s">
        <v>1314</v>
      </c>
      <c r="C128" s="260">
        <v>23</v>
      </c>
      <c r="D128" s="260">
        <v>3.5</v>
      </c>
      <c r="E128" s="260">
        <v>5</v>
      </c>
      <c r="F128" s="260">
        <v>0.8</v>
      </c>
      <c r="G128" s="260">
        <v>115</v>
      </c>
      <c r="H128" s="260">
        <v>17.5</v>
      </c>
      <c r="I128" s="260" t="s">
        <v>1143</v>
      </c>
      <c r="J128" s="260" t="s">
        <v>1143</v>
      </c>
      <c r="K128" s="260" t="s">
        <v>1143</v>
      </c>
      <c r="L128" s="260" t="s">
        <v>1143</v>
      </c>
      <c r="M128" s="260" t="s">
        <v>1143</v>
      </c>
      <c r="N128" s="260" t="s">
        <v>1143</v>
      </c>
      <c r="O128" s="260">
        <v>216</v>
      </c>
      <c r="P128" s="260">
        <v>32.799999999999997</v>
      </c>
      <c r="Q128" s="260">
        <v>137</v>
      </c>
      <c r="R128" s="260">
        <v>21.1</v>
      </c>
    </row>
    <row r="129" spans="1:18">
      <c r="A129" s="259" t="s">
        <v>1315</v>
      </c>
      <c r="B129" s="260" t="s">
        <v>1316</v>
      </c>
      <c r="C129" s="260">
        <v>220</v>
      </c>
      <c r="D129" s="260">
        <v>10</v>
      </c>
      <c r="E129" s="260">
        <v>110</v>
      </c>
      <c r="F129" s="260">
        <v>5</v>
      </c>
      <c r="G129" s="260">
        <v>502</v>
      </c>
      <c r="H129" s="260">
        <v>22.5</v>
      </c>
      <c r="I129" s="260" t="s">
        <v>1143</v>
      </c>
      <c r="J129" s="260" t="s">
        <v>1143</v>
      </c>
      <c r="K129" s="260" t="s">
        <v>1143</v>
      </c>
      <c r="L129" s="260" t="s">
        <v>1143</v>
      </c>
      <c r="M129" s="260" t="s">
        <v>1143</v>
      </c>
      <c r="N129" s="260" t="s">
        <v>1143</v>
      </c>
      <c r="O129" s="260">
        <v>1456</v>
      </c>
      <c r="P129" s="260">
        <v>65.400000000000006</v>
      </c>
      <c r="Q129" s="260">
        <v>1253</v>
      </c>
      <c r="R129" s="260">
        <v>56.7</v>
      </c>
    </row>
    <row r="130" spans="1:18">
      <c r="A130" s="259" t="s">
        <v>1317</v>
      </c>
      <c r="B130" s="260" t="s">
        <v>1318</v>
      </c>
      <c r="C130" s="260">
        <v>32</v>
      </c>
      <c r="D130" s="260">
        <v>4.2</v>
      </c>
      <c r="E130" s="260">
        <v>18</v>
      </c>
      <c r="F130" s="260">
        <v>2.4</v>
      </c>
      <c r="G130" s="260">
        <v>163</v>
      </c>
      <c r="H130" s="260">
        <v>21.6</v>
      </c>
      <c r="I130" s="260" t="s">
        <v>1143</v>
      </c>
      <c r="J130" s="260" t="s">
        <v>1143</v>
      </c>
      <c r="K130" s="260" t="s">
        <v>1143</v>
      </c>
      <c r="L130" s="260" t="s">
        <v>1143</v>
      </c>
      <c r="M130" s="260" t="s">
        <v>1143</v>
      </c>
      <c r="N130" s="260" t="s">
        <v>1143</v>
      </c>
      <c r="O130" s="260">
        <v>381</v>
      </c>
      <c r="P130" s="260">
        <v>50.4</v>
      </c>
      <c r="Q130" s="260">
        <v>290</v>
      </c>
      <c r="R130" s="260">
        <v>38.5</v>
      </c>
    </row>
    <row r="131" spans="1:18">
      <c r="A131" s="259" t="s">
        <v>1319</v>
      </c>
      <c r="B131" s="260" t="s">
        <v>1320</v>
      </c>
      <c r="C131" s="260">
        <v>18</v>
      </c>
      <c r="D131" s="260">
        <v>1.5</v>
      </c>
      <c r="E131" s="260">
        <v>0</v>
      </c>
      <c r="F131" s="260">
        <v>0</v>
      </c>
      <c r="G131" s="260">
        <v>213</v>
      </c>
      <c r="H131" s="260">
        <v>17.2</v>
      </c>
      <c r="I131" s="260" t="s">
        <v>1143</v>
      </c>
      <c r="J131" s="260" t="s">
        <v>1143</v>
      </c>
      <c r="K131" s="260" t="s">
        <v>1143</v>
      </c>
      <c r="L131" s="260" t="s">
        <v>1143</v>
      </c>
      <c r="M131" s="260" t="s">
        <v>1143</v>
      </c>
      <c r="N131" s="260" t="s">
        <v>1143</v>
      </c>
      <c r="O131" s="260">
        <v>315</v>
      </c>
      <c r="P131" s="260">
        <v>25.5</v>
      </c>
      <c r="Q131" s="260">
        <v>135</v>
      </c>
      <c r="R131" s="260">
        <v>11.1</v>
      </c>
    </row>
    <row r="132" spans="1:18">
      <c r="A132" s="259" t="s">
        <v>1321</v>
      </c>
      <c r="B132" s="260" t="s">
        <v>1322</v>
      </c>
      <c r="C132" s="260">
        <v>89</v>
      </c>
      <c r="D132" s="260">
        <v>10.5</v>
      </c>
      <c r="E132" s="260">
        <v>64</v>
      </c>
      <c r="F132" s="260">
        <v>7.6</v>
      </c>
      <c r="G132" s="260">
        <v>209</v>
      </c>
      <c r="H132" s="260">
        <v>24.5</v>
      </c>
      <c r="I132" s="260" t="s">
        <v>1143</v>
      </c>
      <c r="J132" s="260" t="s">
        <v>1143</v>
      </c>
      <c r="K132" s="260" t="s">
        <v>1143</v>
      </c>
      <c r="L132" s="260" t="s">
        <v>1143</v>
      </c>
      <c r="M132" s="260" t="s">
        <v>1143</v>
      </c>
      <c r="N132" s="260" t="s">
        <v>1143</v>
      </c>
      <c r="O132" s="260">
        <v>531</v>
      </c>
      <c r="P132" s="260">
        <v>62.3</v>
      </c>
      <c r="Q132" s="260">
        <v>434</v>
      </c>
      <c r="R132" s="260">
        <v>51.3</v>
      </c>
    </row>
    <row r="133" spans="1:18">
      <c r="A133" s="259" t="s">
        <v>191</v>
      </c>
      <c r="B133" s="260" t="s">
        <v>192</v>
      </c>
      <c r="C133" s="260">
        <v>207</v>
      </c>
      <c r="D133" s="260">
        <v>41.2</v>
      </c>
      <c r="E133" s="260">
        <v>45</v>
      </c>
      <c r="F133" s="260">
        <v>8.9</v>
      </c>
      <c r="G133" s="260">
        <v>62</v>
      </c>
      <c r="H133" s="260">
        <v>12.3</v>
      </c>
      <c r="I133" s="260" t="s">
        <v>1143</v>
      </c>
      <c r="J133" s="260" t="s">
        <v>1143</v>
      </c>
      <c r="K133" s="260" t="s">
        <v>1143</v>
      </c>
      <c r="L133" s="260" t="s">
        <v>1143</v>
      </c>
      <c r="M133" s="260" t="s">
        <v>1143</v>
      </c>
      <c r="N133" s="260" t="s">
        <v>1143</v>
      </c>
      <c r="O133" s="260">
        <v>364</v>
      </c>
      <c r="P133" s="260">
        <v>72.400000000000006</v>
      </c>
      <c r="Q133" s="260">
        <v>292</v>
      </c>
      <c r="R133" s="260">
        <v>58.1</v>
      </c>
    </row>
    <row r="134" spans="1:18">
      <c r="A134" s="259" t="s">
        <v>918</v>
      </c>
      <c r="B134" s="260" t="s">
        <v>1323</v>
      </c>
      <c r="C134" s="260">
        <v>326</v>
      </c>
      <c r="D134" s="260">
        <v>11.8</v>
      </c>
      <c r="E134" s="260">
        <v>219</v>
      </c>
      <c r="F134" s="260">
        <v>7.9</v>
      </c>
      <c r="G134" s="260">
        <v>718</v>
      </c>
      <c r="H134" s="260">
        <v>25.5</v>
      </c>
      <c r="I134" s="260" t="s">
        <v>1143</v>
      </c>
      <c r="J134" s="260" t="s">
        <v>1143</v>
      </c>
      <c r="K134" s="260" t="s">
        <v>1143</v>
      </c>
      <c r="L134" s="260" t="s">
        <v>1143</v>
      </c>
      <c r="M134" s="260" t="s">
        <v>1143</v>
      </c>
      <c r="N134" s="260" t="s">
        <v>1143</v>
      </c>
      <c r="O134" s="260">
        <v>1556</v>
      </c>
      <c r="P134" s="260">
        <v>55.3</v>
      </c>
      <c r="Q134" s="260">
        <v>1127</v>
      </c>
      <c r="R134" s="260">
        <v>40.700000000000003</v>
      </c>
    </row>
    <row r="135" spans="1:18">
      <c r="A135" s="259" t="s">
        <v>1324</v>
      </c>
      <c r="B135" s="260" t="s">
        <v>1325</v>
      </c>
      <c r="C135" s="260" t="s">
        <v>1143</v>
      </c>
      <c r="D135" s="260" t="s">
        <v>1143</v>
      </c>
      <c r="E135" s="260" t="s">
        <v>1143</v>
      </c>
      <c r="F135" s="260" t="s">
        <v>1143</v>
      </c>
      <c r="G135" s="260" t="s">
        <v>1143</v>
      </c>
      <c r="H135" s="260" t="s">
        <v>1143</v>
      </c>
      <c r="I135" s="260" t="s">
        <v>1143</v>
      </c>
      <c r="J135" s="260" t="s">
        <v>1143</v>
      </c>
      <c r="K135" s="260" t="s">
        <v>1143</v>
      </c>
      <c r="L135" s="260" t="s">
        <v>1143</v>
      </c>
      <c r="M135" s="260" t="s">
        <v>1143</v>
      </c>
      <c r="N135" s="260" t="s">
        <v>1143</v>
      </c>
      <c r="O135" s="260" t="s">
        <v>1143</v>
      </c>
      <c r="P135" s="260" t="s">
        <v>1143</v>
      </c>
      <c r="Q135" s="260" t="s">
        <v>1143</v>
      </c>
      <c r="R135" s="260" t="s">
        <v>1143</v>
      </c>
    </row>
    <row r="136" spans="1:18">
      <c r="A136" s="259" t="s">
        <v>1326</v>
      </c>
      <c r="B136" s="260" t="s">
        <v>1327</v>
      </c>
      <c r="C136" s="260">
        <v>118</v>
      </c>
      <c r="D136" s="260">
        <v>3.8</v>
      </c>
      <c r="E136" s="260">
        <v>63</v>
      </c>
      <c r="F136" s="260">
        <v>2</v>
      </c>
      <c r="G136" s="260">
        <v>633</v>
      </c>
      <c r="H136" s="260">
        <v>20.100000000000001</v>
      </c>
      <c r="I136" s="260" t="s">
        <v>1143</v>
      </c>
      <c r="J136" s="260" t="s">
        <v>1143</v>
      </c>
      <c r="K136" s="260" t="s">
        <v>1143</v>
      </c>
      <c r="L136" s="260" t="s">
        <v>1143</v>
      </c>
      <c r="M136" s="260" t="s">
        <v>1143</v>
      </c>
      <c r="N136" s="260" t="s">
        <v>1143</v>
      </c>
      <c r="O136" s="260">
        <v>987</v>
      </c>
      <c r="P136" s="260">
        <v>31.3</v>
      </c>
      <c r="Q136" s="260">
        <v>468</v>
      </c>
      <c r="R136" s="260">
        <v>15</v>
      </c>
    </row>
    <row r="137" spans="1:18">
      <c r="A137" s="259" t="s">
        <v>868</v>
      </c>
      <c r="B137" s="260" t="s">
        <v>1328</v>
      </c>
      <c r="C137" s="260">
        <v>56</v>
      </c>
      <c r="D137" s="260">
        <v>7.8</v>
      </c>
      <c r="E137" s="260">
        <v>39</v>
      </c>
      <c r="F137" s="260">
        <v>5.4</v>
      </c>
      <c r="G137" s="260">
        <v>137</v>
      </c>
      <c r="H137" s="260">
        <v>19</v>
      </c>
      <c r="I137" s="260" t="s">
        <v>1143</v>
      </c>
      <c r="J137" s="260" t="s">
        <v>1143</v>
      </c>
      <c r="K137" s="260" t="s">
        <v>1143</v>
      </c>
      <c r="L137" s="260" t="s">
        <v>1143</v>
      </c>
      <c r="M137" s="260" t="s">
        <v>1143</v>
      </c>
      <c r="N137" s="260" t="s">
        <v>1143</v>
      </c>
      <c r="O137" s="260">
        <v>315</v>
      </c>
      <c r="P137" s="260">
        <v>43.6</v>
      </c>
      <c r="Q137" s="260">
        <v>233</v>
      </c>
      <c r="R137" s="260">
        <v>32.5</v>
      </c>
    </row>
    <row r="138" spans="1:18">
      <c r="A138" s="259" t="s">
        <v>1329</v>
      </c>
      <c r="B138" s="260" t="s">
        <v>1330</v>
      </c>
      <c r="C138" s="260">
        <v>108</v>
      </c>
      <c r="D138" s="260">
        <v>7.4</v>
      </c>
      <c r="E138" s="260">
        <v>25</v>
      </c>
      <c r="F138" s="260">
        <v>1.7</v>
      </c>
      <c r="G138" s="260">
        <v>159</v>
      </c>
      <c r="H138" s="260">
        <v>11</v>
      </c>
      <c r="I138" s="260" t="s">
        <v>1143</v>
      </c>
      <c r="J138" s="260" t="s">
        <v>1143</v>
      </c>
      <c r="K138" s="260" t="s">
        <v>1143</v>
      </c>
      <c r="L138" s="260" t="s">
        <v>1143</v>
      </c>
      <c r="M138" s="260" t="s">
        <v>1143</v>
      </c>
      <c r="N138" s="260" t="s">
        <v>1143</v>
      </c>
      <c r="O138" s="260">
        <v>690</v>
      </c>
      <c r="P138" s="260">
        <v>47.5</v>
      </c>
      <c r="Q138" s="260">
        <v>590</v>
      </c>
      <c r="R138" s="260">
        <v>40.6</v>
      </c>
    </row>
    <row r="139" spans="1:18">
      <c r="A139" s="259" t="s">
        <v>1331</v>
      </c>
      <c r="B139" s="260" t="s">
        <v>1332</v>
      </c>
      <c r="C139" s="260">
        <v>717</v>
      </c>
      <c r="D139" s="260">
        <v>43.9</v>
      </c>
      <c r="E139" s="260">
        <v>153</v>
      </c>
      <c r="F139" s="260">
        <v>9.4</v>
      </c>
      <c r="G139" s="260">
        <v>268</v>
      </c>
      <c r="H139" s="260">
        <v>16.399999999999999</v>
      </c>
      <c r="I139" s="260" t="s">
        <v>1143</v>
      </c>
      <c r="J139" s="260" t="s">
        <v>1143</v>
      </c>
      <c r="K139" s="260" t="s">
        <v>1143</v>
      </c>
      <c r="L139" s="260" t="s">
        <v>1143</v>
      </c>
      <c r="M139" s="260" t="s">
        <v>1143</v>
      </c>
      <c r="N139" s="260" t="s">
        <v>1143</v>
      </c>
      <c r="O139" s="260">
        <v>1199</v>
      </c>
      <c r="P139" s="260">
        <v>73.400000000000006</v>
      </c>
      <c r="Q139" s="260">
        <v>994</v>
      </c>
      <c r="R139" s="260">
        <v>60.8</v>
      </c>
    </row>
    <row r="140" spans="1:18">
      <c r="A140" s="259" t="s">
        <v>1333</v>
      </c>
      <c r="B140" s="260" t="s">
        <v>1334</v>
      </c>
      <c r="C140" s="260">
        <v>596</v>
      </c>
      <c r="D140" s="260">
        <v>26</v>
      </c>
      <c r="E140" s="260">
        <v>218</v>
      </c>
      <c r="F140" s="260">
        <v>9.5</v>
      </c>
      <c r="G140" s="260">
        <v>398</v>
      </c>
      <c r="H140" s="260">
        <v>17.3</v>
      </c>
      <c r="I140" s="260" t="s">
        <v>1143</v>
      </c>
      <c r="J140" s="260" t="s">
        <v>1143</v>
      </c>
      <c r="K140" s="260" t="s">
        <v>1143</v>
      </c>
      <c r="L140" s="260" t="s">
        <v>1143</v>
      </c>
      <c r="M140" s="260" t="s">
        <v>1143</v>
      </c>
      <c r="N140" s="260" t="s">
        <v>1143</v>
      </c>
      <c r="O140" s="260">
        <v>1453</v>
      </c>
      <c r="P140" s="260">
        <v>63.3</v>
      </c>
      <c r="Q140" s="260">
        <v>1109</v>
      </c>
      <c r="R140" s="260">
        <v>48.3</v>
      </c>
    </row>
    <row r="141" spans="1:18">
      <c r="A141" s="259" t="s">
        <v>1335</v>
      </c>
      <c r="B141" s="260" t="s">
        <v>1336</v>
      </c>
      <c r="C141" s="260">
        <v>420</v>
      </c>
      <c r="D141" s="260">
        <v>19.899999999999999</v>
      </c>
      <c r="E141" s="260">
        <v>88</v>
      </c>
      <c r="F141" s="260">
        <v>4.2</v>
      </c>
      <c r="G141" s="260">
        <v>217</v>
      </c>
      <c r="H141" s="260">
        <v>10.3</v>
      </c>
      <c r="I141" s="260" t="s">
        <v>1143</v>
      </c>
      <c r="J141" s="260" t="s">
        <v>1143</v>
      </c>
      <c r="K141" s="260" t="s">
        <v>1143</v>
      </c>
      <c r="L141" s="260" t="s">
        <v>1143</v>
      </c>
      <c r="M141" s="260" t="s">
        <v>1143</v>
      </c>
      <c r="N141" s="260" t="s">
        <v>1143</v>
      </c>
      <c r="O141" s="260">
        <v>1117</v>
      </c>
      <c r="P141" s="260">
        <v>52.9</v>
      </c>
      <c r="Q141" s="260">
        <v>896</v>
      </c>
      <c r="R141" s="260">
        <v>42.4</v>
      </c>
    </row>
    <row r="142" spans="1:18">
      <c r="A142" s="259" t="s">
        <v>648</v>
      </c>
      <c r="B142" s="260" t="s">
        <v>1337</v>
      </c>
      <c r="C142" s="260">
        <v>136</v>
      </c>
      <c r="D142" s="260">
        <v>8.8000000000000007</v>
      </c>
      <c r="E142" s="260">
        <v>80</v>
      </c>
      <c r="F142" s="260">
        <v>5.2</v>
      </c>
      <c r="G142" s="260">
        <v>308</v>
      </c>
      <c r="H142" s="260">
        <v>19.5</v>
      </c>
      <c r="I142" s="260" t="s">
        <v>1143</v>
      </c>
      <c r="J142" s="260" t="s">
        <v>1143</v>
      </c>
      <c r="K142" s="260" t="s">
        <v>1143</v>
      </c>
      <c r="L142" s="260" t="s">
        <v>1143</v>
      </c>
      <c r="M142" s="260" t="s">
        <v>1143</v>
      </c>
      <c r="N142" s="260" t="s">
        <v>1143</v>
      </c>
      <c r="O142" s="260">
        <v>979</v>
      </c>
      <c r="P142" s="260">
        <v>62.1</v>
      </c>
      <c r="Q142" s="260">
        <v>853</v>
      </c>
      <c r="R142" s="260">
        <v>55.2</v>
      </c>
    </row>
    <row r="143" spans="1:18">
      <c r="A143" s="259" t="s">
        <v>1338</v>
      </c>
      <c r="B143" s="260" t="s">
        <v>1339</v>
      </c>
      <c r="C143" s="260">
        <v>67</v>
      </c>
      <c r="D143" s="260">
        <v>7.1</v>
      </c>
      <c r="E143" s="260">
        <v>25</v>
      </c>
      <c r="F143" s="260">
        <v>2.7</v>
      </c>
      <c r="G143" s="260">
        <v>198</v>
      </c>
      <c r="H143" s="260">
        <v>21</v>
      </c>
      <c r="I143" s="260" t="s">
        <v>1143</v>
      </c>
      <c r="J143" s="260" t="s">
        <v>1143</v>
      </c>
      <c r="K143" s="260" t="s">
        <v>1143</v>
      </c>
      <c r="L143" s="260" t="s">
        <v>1143</v>
      </c>
      <c r="M143" s="260" t="s">
        <v>1143</v>
      </c>
      <c r="N143" s="260" t="s">
        <v>1143</v>
      </c>
      <c r="O143" s="260">
        <v>578</v>
      </c>
      <c r="P143" s="260">
        <v>61.3</v>
      </c>
      <c r="Q143" s="260">
        <v>498</v>
      </c>
      <c r="R143" s="260">
        <v>52.8</v>
      </c>
    </row>
    <row r="144" spans="1:18">
      <c r="A144" s="259" t="s">
        <v>1340</v>
      </c>
      <c r="B144" s="260" t="s">
        <v>1341</v>
      </c>
      <c r="C144" s="260">
        <v>51</v>
      </c>
      <c r="D144" s="260">
        <v>2.2999999999999998</v>
      </c>
      <c r="E144" s="260">
        <v>23</v>
      </c>
      <c r="F144" s="260">
        <v>1</v>
      </c>
      <c r="G144" s="260">
        <v>372</v>
      </c>
      <c r="H144" s="260">
        <v>16.3</v>
      </c>
      <c r="I144" s="260" t="s">
        <v>1143</v>
      </c>
      <c r="J144" s="260" t="s">
        <v>1143</v>
      </c>
      <c r="K144" s="260" t="s">
        <v>1143</v>
      </c>
      <c r="L144" s="260" t="s">
        <v>1143</v>
      </c>
      <c r="M144" s="260" t="s">
        <v>1143</v>
      </c>
      <c r="N144" s="260" t="s">
        <v>1143</v>
      </c>
      <c r="O144" s="260">
        <v>540</v>
      </c>
      <c r="P144" s="260">
        <v>23.7</v>
      </c>
      <c r="Q144" s="260">
        <v>181</v>
      </c>
      <c r="R144" s="260">
        <v>8</v>
      </c>
    </row>
    <row r="145" spans="1:18">
      <c r="A145" s="259" t="s">
        <v>781</v>
      </c>
      <c r="B145" s="260" t="s">
        <v>1342</v>
      </c>
      <c r="C145" s="260">
        <v>31</v>
      </c>
      <c r="D145" s="260">
        <v>6.1</v>
      </c>
      <c r="E145" s="260">
        <v>20</v>
      </c>
      <c r="F145" s="260">
        <v>4</v>
      </c>
      <c r="G145" s="260">
        <v>69</v>
      </c>
      <c r="H145" s="260">
        <v>13.5</v>
      </c>
      <c r="I145" s="260" t="s">
        <v>1143</v>
      </c>
      <c r="J145" s="260" t="s">
        <v>1143</v>
      </c>
      <c r="K145" s="260" t="s">
        <v>1143</v>
      </c>
      <c r="L145" s="260" t="s">
        <v>1143</v>
      </c>
      <c r="M145" s="260" t="s">
        <v>1143</v>
      </c>
      <c r="N145" s="260" t="s">
        <v>1143</v>
      </c>
      <c r="O145" s="260">
        <v>168</v>
      </c>
      <c r="P145" s="260">
        <v>32.9</v>
      </c>
      <c r="Q145" s="260">
        <v>117</v>
      </c>
      <c r="R145" s="260">
        <v>23.1</v>
      </c>
    </row>
    <row r="146" spans="1:18">
      <c r="A146" s="259" t="s">
        <v>1343</v>
      </c>
      <c r="B146" s="260" t="s">
        <v>1344</v>
      </c>
      <c r="C146" s="260">
        <v>11</v>
      </c>
      <c r="D146" s="260">
        <v>1.9</v>
      </c>
      <c r="E146" s="260">
        <v>9</v>
      </c>
      <c r="F146" s="260">
        <v>1.6</v>
      </c>
      <c r="G146" s="260">
        <v>103</v>
      </c>
      <c r="H146" s="260">
        <v>17.600000000000001</v>
      </c>
      <c r="I146" s="260" t="s">
        <v>1143</v>
      </c>
      <c r="J146" s="260" t="s">
        <v>1143</v>
      </c>
      <c r="K146" s="260" t="s">
        <v>1143</v>
      </c>
      <c r="L146" s="260" t="s">
        <v>1143</v>
      </c>
      <c r="M146" s="260" t="s">
        <v>1143</v>
      </c>
      <c r="N146" s="260" t="s">
        <v>1143</v>
      </c>
      <c r="O146" s="260">
        <v>209</v>
      </c>
      <c r="P146" s="260">
        <v>35.700000000000003</v>
      </c>
      <c r="Q146" s="260">
        <v>125</v>
      </c>
      <c r="R146" s="260">
        <v>22</v>
      </c>
    </row>
    <row r="147" spans="1:18">
      <c r="A147" s="259" t="s">
        <v>1345</v>
      </c>
      <c r="B147" s="260" t="s">
        <v>1346</v>
      </c>
      <c r="C147" s="260">
        <v>33</v>
      </c>
      <c r="D147" s="260">
        <v>2</v>
      </c>
      <c r="E147" s="260">
        <v>13</v>
      </c>
      <c r="F147" s="260">
        <v>0.8</v>
      </c>
      <c r="G147" s="260">
        <v>329</v>
      </c>
      <c r="H147" s="260">
        <v>19</v>
      </c>
      <c r="I147" s="260" t="s">
        <v>1143</v>
      </c>
      <c r="J147" s="260" t="s">
        <v>1143</v>
      </c>
      <c r="K147" s="260" t="s">
        <v>1143</v>
      </c>
      <c r="L147" s="260" t="s">
        <v>1143</v>
      </c>
      <c r="M147" s="260" t="s">
        <v>1143</v>
      </c>
      <c r="N147" s="260" t="s">
        <v>1143</v>
      </c>
      <c r="O147" s="260">
        <v>416</v>
      </c>
      <c r="P147" s="260">
        <v>24</v>
      </c>
      <c r="Q147" s="260">
        <v>123</v>
      </c>
      <c r="R147" s="260">
        <v>7.3</v>
      </c>
    </row>
    <row r="148" spans="1:18">
      <c r="A148" s="259" t="s">
        <v>197</v>
      </c>
      <c r="B148" s="260" t="s">
        <v>198</v>
      </c>
      <c r="C148" s="260">
        <v>38</v>
      </c>
      <c r="D148" s="260">
        <v>7</v>
      </c>
      <c r="E148" s="260">
        <v>28</v>
      </c>
      <c r="F148" s="260">
        <v>5.2</v>
      </c>
      <c r="G148" s="260">
        <v>73</v>
      </c>
      <c r="H148" s="260">
        <v>13.5</v>
      </c>
      <c r="I148" s="260" t="s">
        <v>1143</v>
      </c>
      <c r="J148" s="260" t="s">
        <v>1143</v>
      </c>
      <c r="K148" s="260" t="s">
        <v>1143</v>
      </c>
      <c r="L148" s="260" t="s">
        <v>1143</v>
      </c>
      <c r="M148" s="260" t="s">
        <v>1143</v>
      </c>
      <c r="N148" s="260" t="s">
        <v>1143</v>
      </c>
      <c r="O148" s="260">
        <v>324</v>
      </c>
      <c r="P148" s="260">
        <v>60</v>
      </c>
      <c r="Q148" s="260">
        <v>283</v>
      </c>
      <c r="R148" s="260">
        <v>52.4</v>
      </c>
    </row>
    <row r="149" spans="1:18">
      <c r="A149" s="259" t="s">
        <v>227</v>
      </c>
      <c r="B149" s="260" t="s">
        <v>228</v>
      </c>
      <c r="C149" s="260">
        <v>36</v>
      </c>
      <c r="D149" s="260">
        <v>11.3</v>
      </c>
      <c r="E149" s="260">
        <v>25</v>
      </c>
      <c r="F149" s="260">
        <v>7.8</v>
      </c>
      <c r="G149" s="260">
        <v>53</v>
      </c>
      <c r="H149" s="260">
        <v>16.600000000000001</v>
      </c>
      <c r="I149" s="260" t="s">
        <v>1143</v>
      </c>
      <c r="J149" s="260" t="s">
        <v>1143</v>
      </c>
      <c r="K149" s="260" t="s">
        <v>1143</v>
      </c>
      <c r="L149" s="260" t="s">
        <v>1143</v>
      </c>
      <c r="M149" s="260" t="s">
        <v>1143</v>
      </c>
      <c r="N149" s="260" t="s">
        <v>1143</v>
      </c>
      <c r="O149" s="260">
        <v>195</v>
      </c>
      <c r="P149" s="260">
        <v>60.9</v>
      </c>
      <c r="Q149" s="260">
        <v>164</v>
      </c>
      <c r="R149" s="260">
        <v>51.3</v>
      </c>
    </row>
    <row r="150" spans="1:18">
      <c r="A150" s="259" t="s">
        <v>1347</v>
      </c>
      <c r="B150" s="260" t="s">
        <v>1348</v>
      </c>
      <c r="C150" s="260">
        <v>92</v>
      </c>
      <c r="D150" s="260">
        <v>3.2</v>
      </c>
      <c r="E150" s="260">
        <v>36</v>
      </c>
      <c r="F150" s="260">
        <v>1.3</v>
      </c>
      <c r="G150" s="260">
        <v>444</v>
      </c>
      <c r="H150" s="260">
        <v>15.4</v>
      </c>
      <c r="I150" s="260" t="s">
        <v>1143</v>
      </c>
      <c r="J150" s="260" t="s">
        <v>1143</v>
      </c>
      <c r="K150" s="260" t="s">
        <v>1143</v>
      </c>
      <c r="L150" s="260" t="s">
        <v>1143</v>
      </c>
      <c r="M150" s="260" t="s">
        <v>1143</v>
      </c>
      <c r="N150" s="260" t="s">
        <v>1143</v>
      </c>
      <c r="O150" s="260">
        <v>901</v>
      </c>
      <c r="P150" s="260">
        <v>31.2</v>
      </c>
      <c r="Q150" s="260">
        <v>579</v>
      </c>
      <c r="R150" s="260">
        <v>20.2</v>
      </c>
    </row>
    <row r="151" spans="1:18">
      <c r="A151" s="259" t="s">
        <v>1349</v>
      </c>
      <c r="B151" s="260" t="s">
        <v>1350</v>
      </c>
      <c r="C151" s="260">
        <v>21</v>
      </c>
      <c r="D151" s="260">
        <v>3.1</v>
      </c>
      <c r="E151" s="260">
        <v>10</v>
      </c>
      <c r="F151" s="260">
        <v>1.5</v>
      </c>
      <c r="G151" s="260">
        <v>161</v>
      </c>
      <c r="H151" s="260">
        <v>23.1</v>
      </c>
      <c r="I151" s="260" t="s">
        <v>1143</v>
      </c>
      <c r="J151" s="260" t="s">
        <v>1143</v>
      </c>
      <c r="K151" s="260" t="s">
        <v>1143</v>
      </c>
      <c r="L151" s="260" t="s">
        <v>1143</v>
      </c>
      <c r="M151" s="260" t="s">
        <v>1143</v>
      </c>
      <c r="N151" s="260" t="s">
        <v>1143</v>
      </c>
      <c r="O151" s="260">
        <v>241</v>
      </c>
      <c r="P151" s="260">
        <v>34.6</v>
      </c>
      <c r="Q151" s="260">
        <v>125</v>
      </c>
      <c r="R151" s="260">
        <v>18.3</v>
      </c>
    </row>
    <row r="152" spans="1:18">
      <c r="A152" s="259" t="s">
        <v>1351</v>
      </c>
      <c r="B152" s="260" t="s">
        <v>1352</v>
      </c>
      <c r="C152" s="260">
        <v>1</v>
      </c>
      <c r="D152" s="260">
        <v>1.8</v>
      </c>
      <c r="E152" s="260">
        <v>0</v>
      </c>
      <c r="F152" s="260">
        <v>0</v>
      </c>
      <c r="G152" s="260">
        <v>15</v>
      </c>
      <c r="H152" s="260">
        <v>26.3</v>
      </c>
      <c r="I152" s="260" t="s">
        <v>1143</v>
      </c>
      <c r="J152" s="260" t="s">
        <v>1143</v>
      </c>
      <c r="K152" s="260" t="s">
        <v>1143</v>
      </c>
      <c r="L152" s="260" t="s">
        <v>1143</v>
      </c>
      <c r="M152" s="260" t="s">
        <v>1143</v>
      </c>
      <c r="N152" s="260" t="s">
        <v>1143</v>
      </c>
      <c r="O152" s="260">
        <v>25</v>
      </c>
      <c r="P152" s="260">
        <v>43.9</v>
      </c>
      <c r="Q152" s="260">
        <v>16</v>
      </c>
      <c r="R152" s="260">
        <v>28.1</v>
      </c>
    </row>
    <row r="153" spans="1:18">
      <c r="A153" s="259" t="s">
        <v>1353</v>
      </c>
      <c r="B153" s="260" t="s">
        <v>1354</v>
      </c>
      <c r="C153" s="260">
        <v>88</v>
      </c>
      <c r="D153" s="260">
        <v>3.4</v>
      </c>
      <c r="E153" s="260">
        <v>27</v>
      </c>
      <c r="F153" s="260">
        <v>1</v>
      </c>
      <c r="G153" s="260">
        <v>486</v>
      </c>
      <c r="H153" s="260">
        <v>18.399999999999999</v>
      </c>
      <c r="I153" s="260" t="s">
        <v>1143</v>
      </c>
      <c r="J153" s="260" t="s">
        <v>1143</v>
      </c>
      <c r="K153" s="260" t="s">
        <v>1143</v>
      </c>
      <c r="L153" s="260" t="s">
        <v>1143</v>
      </c>
      <c r="M153" s="260" t="s">
        <v>1143</v>
      </c>
      <c r="N153" s="260" t="s">
        <v>1143</v>
      </c>
      <c r="O153" s="260">
        <v>683</v>
      </c>
      <c r="P153" s="260">
        <v>25.9</v>
      </c>
      <c r="Q153" s="260">
        <v>243</v>
      </c>
      <c r="R153" s="260">
        <v>9.3000000000000007</v>
      </c>
    </row>
    <row r="154" spans="1:18">
      <c r="A154" s="259" t="s">
        <v>1355</v>
      </c>
      <c r="B154" s="260" t="s">
        <v>1356</v>
      </c>
      <c r="C154" s="260">
        <v>54</v>
      </c>
      <c r="D154" s="260">
        <v>5.4</v>
      </c>
      <c r="E154" s="260">
        <v>6</v>
      </c>
      <c r="F154" s="260">
        <v>0.6</v>
      </c>
      <c r="G154" s="260">
        <v>114</v>
      </c>
      <c r="H154" s="260">
        <v>11.1</v>
      </c>
      <c r="I154" s="260" t="s">
        <v>1143</v>
      </c>
      <c r="J154" s="260" t="s">
        <v>1143</v>
      </c>
      <c r="K154" s="260" t="s">
        <v>1143</v>
      </c>
      <c r="L154" s="260" t="s">
        <v>1143</v>
      </c>
      <c r="M154" s="260" t="s">
        <v>1143</v>
      </c>
      <c r="N154" s="260" t="s">
        <v>1143</v>
      </c>
      <c r="O154" s="260">
        <v>193</v>
      </c>
      <c r="P154" s="260">
        <v>18.8</v>
      </c>
      <c r="Q154" s="260">
        <v>82</v>
      </c>
      <c r="R154" s="260">
        <v>8.1999999999999993</v>
      </c>
    </row>
    <row r="155" spans="1:18">
      <c r="A155" s="259" t="s">
        <v>1357</v>
      </c>
      <c r="B155" s="260" t="s">
        <v>1358</v>
      </c>
      <c r="C155" s="260">
        <v>4</v>
      </c>
      <c r="D155" s="260">
        <v>1</v>
      </c>
      <c r="E155" s="260">
        <v>1</v>
      </c>
      <c r="F155" s="260">
        <v>0.3</v>
      </c>
      <c r="G155" s="260">
        <v>84</v>
      </c>
      <c r="H155" s="260">
        <v>21</v>
      </c>
      <c r="I155" s="260" t="s">
        <v>1143</v>
      </c>
      <c r="J155" s="260" t="s">
        <v>1143</v>
      </c>
      <c r="K155" s="260" t="s">
        <v>1143</v>
      </c>
      <c r="L155" s="260" t="s">
        <v>1143</v>
      </c>
      <c r="M155" s="260" t="s">
        <v>1143</v>
      </c>
      <c r="N155" s="260" t="s">
        <v>1143</v>
      </c>
      <c r="O155" s="260">
        <v>127</v>
      </c>
      <c r="P155" s="260">
        <v>31.8</v>
      </c>
      <c r="Q155" s="260">
        <v>59</v>
      </c>
      <c r="R155" s="260">
        <v>14.9</v>
      </c>
    </row>
    <row r="156" spans="1:18">
      <c r="A156" s="259" t="s">
        <v>671</v>
      </c>
      <c r="B156" s="260" t="s">
        <v>1359</v>
      </c>
      <c r="C156" s="260">
        <v>1310</v>
      </c>
      <c r="D156" s="260">
        <v>16.899999999999999</v>
      </c>
      <c r="E156" s="260">
        <v>745</v>
      </c>
      <c r="F156" s="260">
        <v>9.6</v>
      </c>
      <c r="G156" s="260">
        <v>1825</v>
      </c>
      <c r="H156" s="260">
        <v>23.3</v>
      </c>
      <c r="I156" s="260" t="s">
        <v>1143</v>
      </c>
      <c r="J156" s="260" t="s">
        <v>1143</v>
      </c>
      <c r="K156" s="260" t="s">
        <v>1143</v>
      </c>
      <c r="L156" s="260" t="s">
        <v>1143</v>
      </c>
      <c r="M156" s="260" t="s">
        <v>1143</v>
      </c>
      <c r="N156" s="260" t="s">
        <v>1143</v>
      </c>
      <c r="O156" s="260">
        <v>5093</v>
      </c>
      <c r="P156" s="260">
        <v>64.900000000000006</v>
      </c>
      <c r="Q156" s="260">
        <v>4165</v>
      </c>
      <c r="R156" s="260">
        <v>53.6</v>
      </c>
    </row>
    <row r="157" spans="1:18">
      <c r="A157" s="259" t="s">
        <v>1360</v>
      </c>
      <c r="B157" s="260" t="s">
        <v>1361</v>
      </c>
      <c r="C157" s="260">
        <v>5</v>
      </c>
      <c r="D157" s="260">
        <v>4.2</v>
      </c>
      <c r="E157" s="260">
        <v>5</v>
      </c>
      <c r="F157" s="260">
        <v>4.2</v>
      </c>
      <c r="G157" s="260">
        <v>33</v>
      </c>
      <c r="H157" s="260">
        <v>28</v>
      </c>
      <c r="I157" s="260" t="s">
        <v>1143</v>
      </c>
      <c r="J157" s="260" t="s">
        <v>1143</v>
      </c>
      <c r="K157" s="260" t="s">
        <v>1143</v>
      </c>
      <c r="L157" s="260" t="s">
        <v>1143</v>
      </c>
      <c r="M157" s="260" t="s">
        <v>1143</v>
      </c>
      <c r="N157" s="260" t="s">
        <v>1143</v>
      </c>
      <c r="O157" s="260">
        <v>70</v>
      </c>
      <c r="P157" s="260">
        <v>59.3</v>
      </c>
      <c r="Q157" s="260">
        <v>60</v>
      </c>
      <c r="R157" s="260">
        <v>50.8</v>
      </c>
    </row>
    <row r="158" spans="1:18">
      <c r="A158" s="259" t="s">
        <v>89</v>
      </c>
      <c r="B158" s="260" t="s">
        <v>90</v>
      </c>
      <c r="C158" s="260">
        <v>18</v>
      </c>
      <c r="D158" s="260">
        <v>9.3000000000000007</v>
      </c>
      <c r="E158" s="260">
        <v>8</v>
      </c>
      <c r="F158" s="260">
        <v>4.0999999999999996</v>
      </c>
      <c r="G158" s="260">
        <v>32</v>
      </c>
      <c r="H158" s="260">
        <v>16.600000000000001</v>
      </c>
      <c r="I158" s="260" t="s">
        <v>1143</v>
      </c>
      <c r="J158" s="260" t="s">
        <v>1143</v>
      </c>
      <c r="K158" s="260" t="s">
        <v>1143</v>
      </c>
      <c r="L158" s="260" t="s">
        <v>1143</v>
      </c>
      <c r="M158" s="260" t="s">
        <v>1143</v>
      </c>
      <c r="N158" s="260" t="s">
        <v>1143</v>
      </c>
      <c r="O158" s="260">
        <v>144</v>
      </c>
      <c r="P158" s="260">
        <v>74.599999999999994</v>
      </c>
      <c r="Q158" s="260">
        <v>126</v>
      </c>
      <c r="R158" s="260">
        <v>65.3</v>
      </c>
    </row>
    <row r="159" spans="1:18">
      <c r="A159" s="259" t="s">
        <v>141</v>
      </c>
      <c r="B159" s="260" t="s">
        <v>142</v>
      </c>
      <c r="C159" s="260">
        <v>36</v>
      </c>
      <c r="D159" s="260">
        <v>11.9</v>
      </c>
      <c r="E159" s="260">
        <v>18</v>
      </c>
      <c r="F159" s="260">
        <v>5.9</v>
      </c>
      <c r="G159" s="260">
        <v>58</v>
      </c>
      <c r="H159" s="260">
        <v>19.100000000000001</v>
      </c>
      <c r="I159" s="260" t="s">
        <v>1143</v>
      </c>
      <c r="J159" s="260" t="s">
        <v>1143</v>
      </c>
      <c r="K159" s="260" t="s">
        <v>1143</v>
      </c>
      <c r="L159" s="260" t="s">
        <v>1143</v>
      </c>
      <c r="M159" s="260" t="s">
        <v>1143</v>
      </c>
      <c r="N159" s="260" t="s">
        <v>1143</v>
      </c>
      <c r="O159" s="260">
        <v>150</v>
      </c>
      <c r="P159" s="260">
        <v>49.5</v>
      </c>
      <c r="Q159" s="260">
        <v>95</v>
      </c>
      <c r="R159" s="260">
        <v>31.4</v>
      </c>
    </row>
    <row r="160" spans="1:18">
      <c r="A160" s="259" t="s">
        <v>133</v>
      </c>
      <c r="B160" s="260" t="s">
        <v>134</v>
      </c>
      <c r="C160" s="260">
        <v>3</v>
      </c>
      <c r="D160" s="260">
        <v>1.4</v>
      </c>
      <c r="E160" s="260">
        <v>0</v>
      </c>
      <c r="F160" s="260">
        <v>0</v>
      </c>
      <c r="G160" s="260">
        <v>33</v>
      </c>
      <c r="H160" s="260">
        <v>15.1</v>
      </c>
      <c r="I160" s="260" t="s">
        <v>1143</v>
      </c>
      <c r="J160" s="260" t="s">
        <v>1143</v>
      </c>
      <c r="K160" s="260" t="s">
        <v>1143</v>
      </c>
      <c r="L160" s="260" t="s">
        <v>1143</v>
      </c>
      <c r="M160" s="260" t="s">
        <v>1143</v>
      </c>
      <c r="N160" s="260" t="s">
        <v>1143</v>
      </c>
      <c r="O160" s="260">
        <v>56</v>
      </c>
      <c r="P160" s="260">
        <v>25.7</v>
      </c>
      <c r="Q160" s="260">
        <v>35</v>
      </c>
      <c r="R160" s="260">
        <v>16.100000000000001</v>
      </c>
    </row>
    <row r="161" spans="1:18">
      <c r="A161" s="259" t="s">
        <v>1362</v>
      </c>
      <c r="B161" s="260" t="s">
        <v>1363</v>
      </c>
      <c r="C161" s="260">
        <v>72</v>
      </c>
      <c r="D161" s="260">
        <v>1.8</v>
      </c>
      <c r="E161" s="260">
        <v>12</v>
      </c>
      <c r="F161" s="260">
        <v>0.3</v>
      </c>
      <c r="G161" s="260">
        <v>536</v>
      </c>
      <c r="H161" s="260">
        <v>13.6</v>
      </c>
      <c r="I161" s="260" t="s">
        <v>1143</v>
      </c>
      <c r="J161" s="260" t="s">
        <v>1143</v>
      </c>
      <c r="K161" s="260" t="s">
        <v>1143</v>
      </c>
      <c r="L161" s="260" t="s">
        <v>1143</v>
      </c>
      <c r="M161" s="260" t="s">
        <v>1143</v>
      </c>
      <c r="N161" s="260" t="s">
        <v>1143</v>
      </c>
      <c r="O161" s="260">
        <v>724</v>
      </c>
      <c r="P161" s="260">
        <v>18.399999999999999</v>
      </c>
      <c r="Q161" s="260">
        <v>250</v>
      </c>
      <c r="R161" s="260">
        <v>6.4</v>
      </c>
    </row>
    <row r="162" spans="1:18">
      <c r="A162" s="259" t="s">
        <v>1364</v>
      </c>
      <c r="B162" s="260" t="s">
        <v>1365</v>
      </c>
      <c r="C162" s="260">
        <v>255</v>
      </c>
      <c r="D162" s="260">
        <v>20.100000000000001</v>
      </c>
      <c r="E162" s="260">
        <v>69</v>
      </c>
      <c r="F162" s="260">
        <v>5.4</v>
      </c>
      <c r="G162" s="260">
        <v>250</v>
      </c>
      <c r="H162" s="260">
        <v>19.2</v>
      </c>
      <c r="I162" s="260" t="s">
        <v>1143</v>
      </c>
      <c r="J162" s="260" t="s">
        <v>1143</v>
      </c>
      <c r="K162" s="260" t="s">
        <v>1143</v>
      </c>
      <c r="L162" s="260" t="s">
        <v>1143</v>
      </c>
      <c r="M162" s="260" t="s">
        <v>1143</v>
      </c>
      <c r="N162" s="260" t="s">
        <v>1143</v>
      </c>
      <c r="O162" s="260">
        <v>663</v>
      </c>
      <c r="P162" s="260">
        <v>51</v>
      </c>
      <c r="Q162" s="260">
        <v>434</v>
      </c>
      <c r="R162" s="260">
        <v>34.200000000000003</v>
      </c>
    </row>
    <row r="163" spans="1:18">
      <c r="A163" s="259" t="s">
        <v>1366</v>
      </c>
      <c r="B163" s="260" t="s">
        <v>1367</v>
      </c>
      <c r="C163" s="260">
        <v>0</v>
      </c>
      <c r="D163" s="260">
        <v>0</v>
      </c>
      <c r="E163" s="260">
        <v>0</v>
      </c>
      <c r="F163" s="260">
        <v>0</v>
      </c>
      <c r="G163" s="260">
        <v>27</v>
      </c>
      <c r="H163" s="260">
        <v>13.8</v>
      </c>
      <c r="I163" s="260" t="s">
        <v>1143</v>
      </c>
      <c r="J163" s="260" t="s">
        <v>1143</v>
      </c>
      <c r="K163" s="260" t="s">
        <v>1143</v>
      </c>
      <c r="L163" s="260" t="s">
        <v>1143</v>
      </c>
      <c r="M163" s="260" t="s">
        <v>1143</v>
      </c>
      <c r="N163" s="260" t="s">
        <v>1143</v>
      </c>
      <c r="O163" s="260">
        <v>80</v>
      </c>
      <c r="P163" s="260">
        <v>40.799999999999997</v>
      </c>
      <c r="Q163" s="260">
        <v>63</v>
      </c>
      <c r="R163" s="260">
        <v>32.5</v>
      </c>
    </row>
    <row r="164" spans="1:18">
      <c r="A164" s="259" t="s">
        <v>1368</v>
      </c>
      <c r="B164" s="260" t="s">
        <v>1369</v>
      </c>
      <c r="C164" s="260">
        <v>318</v>
      </c>
      <c r="D164" s="260">
        <v>11.5</v>
      </c>
      <c r="E164" s="260">
        <v>68</v>
      </c>
      <c r="F164" s="260">
        <v>2.5</v>
      </c>
      <c r="G164" s="260">
        <v>466</v>
      </c>
      <c r="H164" s="260">
        <v>16.7</v>
      </c>
      <c r="I164" s="260" t="s">
        <v>1143</v>
      </c>
      <c r="J164" s="260" t="s">
        <v>1143</v>
      </c>
      <c r="K164" s="260" t="s">
        <v>1143</v>
      </c>
      <c r="L164" s="260" t="s">
        <v>1143</v>
      </c>
      <c r="M164" s="260" t="s">
        <v>1143</v>
      </c>
      <c r="N164" s="260" t="s">
        <v>1143</v>
      </c>
      <c r="O164" s="260">
        <v>705</v>
      </c>
      <c r="P164" s="260">
        <v>25.3</v>
      </c>
      <c r="Q164" s="260">
        <v>232</v>
      </c>
      <c r="R164" s="260">
        <v>8.4</v>
      </c>
    </row>
    <row r="165" spans="1:18">
      <c r="A165" s="259" t="s">
        <v>683</v>
      </c>
      <c r="B165" s="260" t="s">
        <v>1370</v>
      </c>
      <c r="C165" s="260">
        <v>2005</v>
      </c>
      <c r="D165" s="260">
        <v>38.9</v>
      </c>
      <c r="E165" s="260">
        <v>1040</v>
      </c>
      <c r="F165" s="260">
        <v>20.2</v>
      </c>
      <c r="G165" s="260">
        <v>1460</v>
      </c>
      <c r="H165" s="260">
        <v>27.9</v>
      </c>
      <c r="I165" s="260" t="s">
        <v>1143</v>
      </c>
      <c r="J165" s="260" t="s">
        <v>1143</v>
      </c>
      <c r="K165" s="260" t="s">
        <v>1143</v>
      </c>
      <c r="L165" s="260" t="s">
        <v>1143</v>
      </c>
      <c r="M165" s="260" t="s">
        <v>1143</v>
      </c>
      <c r="N165" s="260" t="s">
        <v>1143</v>
      </c>
      <c r="O165" s="260">
        <v>4514</v>
      </c>
      <c r="P165" s="260">
        <v>86.1</v>
      </c>
      <c r="Q165" s="260">
        <v>4193</v>
      </c>
      <c r="R165" s="260">
        <v>81.400000000000006</v>
      </c>
    </row>
    <row r="166" spans="1:18">
      <c r="A166" s="259" t="s">
        <v>137</v>
      </c>
      <c r="B166" s="260" t="s">
        <v>138</v>
      </c>
      <c r="C166" s="260">
        <v>226</v>
      </c>
      <c r="D166" s="260">
        <v>32.200000000000003</v>
      </c>
      <c r="E166" s="260">
        <v>88</v>
      </c>
      <c r="F166" s="260">
        <v>12.5</v>
      </c>
      <c r="G166" s="260">
        <v>140</v>
      </c>
      <c r="H166" s="260">
        <v>19.899999999999999</v>
      </c>
      <c r="I166" s="260" t="s">
        <v>1143</v>
      </c>
      <c r="J166" s="260" t="s">
        <v>1143</v>
      </c>
      <c r="K166" s="260" t="s">
        <v>1143</v>
      </c>
      <c r="L166" s="260" t="s">
        <v>1143</v>
      </c>
      <c r="M166" s="260" t="s">
        <v>1143</v>
      </c>
      <c r="N166" s="260" t="s">
        <v>1143</v>
      </c>
      <c r="O166" s="260">
        <v>566</v>
      </c>
      <c r="P166" s="260">
        <v>80.599999999999994</v>
      </c>
      <c r="Q166" s="260">
        <v>517</v>
      </c>
      <c r="R166" s="260">
        <v>73.599999999999994</v>
      </c>
    </row>
    <row r="167" spans="1:18">
      <c r="A167" s="259" t="s">
        <v>1371</v>
      </c>
      <c r="B167" s="260" t="s">
        <v>1372</v>
      </c>
      <c r="C167" s="260">
        <v>16</v>
      </c>
      <c r="D167" s="260">
        <v>1.5</v>
      </c>
      <c r="E167" s="260">
        <v>12</v>
      </c>
      <c r="F167" s="260">
        <v>1.2</v>
      </c>
      <c r="G167" s="260">
        <v>248</v>
      </c>
      <c r="H167" s="260">
        <v>23.9</v>
      </c>
      <c r="I167" s="260" t="s">
        <v>1143</v>
      </c>
      <c r="J167" s="260" t="s">
        <v>1143</v>
      </c>
      <c r="K167" s="260" t="s">
        <v>1143</v>
      </c>
      <c r="L167" s="260" t="s">
        <v>1143</v>
      </c>
      <c r="M167" s="260" t="s">
        <v>1143</v>
      </c>
      <c r="N167" s="260" t="s">
        <v>1143</v>
      </c>
      <c r="O167" s="260">
        <v>633</v>
      </c>
      <c r="P167" s="260">
        <v>61</v>
      </c>
      <c r="Q167" s="260">
        <v>553</v>
      </c>
      <c r="R167" s="260">
        <v>53.4</v>
      </c>
    </row>
    <row r="168" spans="1:18">
      <c r="A168" s="259" t="s">
        <v>1373</v>
      </c>
      <c r="B168" s="260" t="s">
        <v>1374</v>
      </c>
      <c r="C168" s="260">
        <v>89</v>
      </c>
      <c r="D168" s="260">
        <v>8.1</v>
      </c>
      <c r="E168" s="260">
        <v>41</v>
      </c>
      <c r="F168" s="260">
        <v>3.7</v>
      </c>
      <c r="G168" s="260">
        <v>233</v>
      </c>
      <c r="H168" s="260">
        <v>20.9</v>
      </c>
      <c r="I168" s="260" t="s">
        <v>1143</v>
      </c>
      <c r="J168" s="260" t="s">
        <v>1143</v>
      </c>
      <c r="K168" s="260" t="s">
        <v>1143</v>
      </c>
      <c r="L168" s="260" t="s">
        <v>1143</v>
      </c>
      <c r="M168" s="260" t="s">
        <v>1143</v>
      </c>
      <c r="N168" s="260" t="s">
        <v>1143</v>
      </c>
      <c r="O168" s="260">
        <v>365</v>
      </c>
      <c r="P168" s="260">
        <v>32.700000000000003</v>
      </c>
      <c r="Q168" s="260">
        <v>188</v>
      </c>
      <c r="R168" s="260">
        <v>17.100000000000001</v>
      </c>
    </row>
    <row r="169" spans="1:18">
      <c r="A169" s="259" t="s">
        <v>1375</v>
      </c>
      <c r="B169" s="260" t="s">
        <v>1376</v>
      </c>
      <c r="C169" s="260">
        <v>645</v>
      </c>
      <c r="D169" s="260">
        <v>16.399999999999999</v>
      </c>
      <c r="E169" s="260">
        <v>262</v>
      </c>
      <c r="F169" s="260">
        <v>6.7</v>
      </c>
      <c r="G169" s="260">
        <v>480</v>
      </c>
      <c r="H169" s="260">
        <v>12.1</v>
      </c>
      <c r="I169" s="260" t="s">
        <v>1143</v>
      </c>
      <c r="J169" s="260" t="s">
        <v>1143</v>
      </c>
      <c r="K169" s="260" t="s">
        <v>1143</v>
      </c>
      <c r="L169" s="260" t="s">
        <v>1143</v>
      </c>
      <c r="M169" s="260" t="s">
        <v>1143</v>
      </c>
      <c r="N169" s="260" t="s">
        <v>1143</v>
      </c>
      <c r="O169" s="260">
        <v>1031</v>
      </c>
      <c r="P169" s="260">
        <v>26</v>
      </c>
      <c r="Q169" s="260">
        <v>253</v>
      </c>
      <c r="R169" s="260">
        <v>6.4</v>
      </c>
    </row>
    <row r="170" spans="1:18">
      <c r="A170" s="259" t="s">
        <v>1377</v>
      </c>
      <c r="B170" s="260" t="s">
        <v>1378</v>
      </c>
      <c r="C170" s="260">
        <v>664</v>
      </c>
      <c r="D170" s="260">
        <v>27.5</v>
      </c>
      <c r="E170" s="260">
        <v>310</v>
      </c>
      <c r="F170" s="260">
        <v>12.8</v>
      </c>
      <c r="G170" s="260">
        <v>432</v>
      </c>
      <c r="H170" s="260">
        <v>17.600000000000001</v>
      </c>
      <c r="I170" s="260" t="s">
        <v>1143</v>
      </c>
      <c r="J170" s="260" t="s">
        <v>1143</v>
      </c>
      <c r="K170" s="260" t="s">
        <v>1143</v>
      </c>
      <c r="L170" s="260" t="s">
        <v>1143</v>
      </c>
      <c r="M170" s="260" t="s">
        <v>1143</v>
      </c>
      <c r="N170" s="260" t="s">
        <v>1143</v>
      </c>
      <c r="O170" s="260">
        <v>1125</v>
      </c>
      <c r="P170" s="260">
        <v>45.9</v>
      </c>
      <c r="Q170" s="260">
        <v>697</v>
      </c>
      <c r="R170" s="260">
        <v>28.8</v>
      </c>
    </row>
    <row r="171" spans="1:18">
      <c r="A171" s="259" t="s">
        <v>1379</v>
      </c>
      <c r="B171" s="260" t="s">
        <v>1380</v>
      </c>
      <c r="C171" s="260">
        <v>15</v>
      </c>
      <c r="D171" s="260">
        <v>1.9</v>
      </c>
      <c r="E171" s="260">
        <v>10</v>
      </c>
      <c r="F171" s="260">
        <v>1.2</v>
      </c>
      <c r="G171" s="260">
        <v>173</v>
      </c>
      <c r="H171" s="260">
        <v>21.2</v>
      </c>
      <c r="I171" s="260" t="s">
        <v>1143</v>
      </c>
      <c r="J171" s="260" t="s">
        <v>1143</v>
      </c>
      <c r="K171" s="260" t="s">
        <v>1143</v>
      </c>
      <c r="L171" s="260" t="s">
        <v>1143</v>
      </c>
      <c r="M171" s="260" t="s">
        <v>1143</v>
      </c>
      <c r="N171" s="260" t="s">
        <v>1143</v>
      </c>
      <c r="O171" s="260">
        <v>371</v>
      </c>
      <c r="P171" s="260">
        <v>45.5</v>
      </c>
      <c r="Q171" s="260">
        <v>264</v>
      </c>
      <c r="R171" s="260">
        <v>32.9</v>
      </c>
    </row>
    <row r="172" spans="1:18">
      <c r="A172" s="259" t="s">
        <v>109</v>
      </c>
      <c r="B172" s="260" t="s">
        <v>110</v>
      </c>
      <c r="C172" s="260">
        <v>74</v>
      </c>
      <c r="D172" s="260">
        <v>9.4</v>
      </c>
      <c r="E172" s="260">
        <v>19</v>
      </c>
      <c r="F172" s="260">
        <v>2.4</v>
      </c>
      <c r="G172" s="260">
        <v>166</v>
      </c>
      <c r="H172" s="260">
        <v>21</v>
      </c>
      <c r="I172" s="260" t="s">
        <v>1143</v>
      </c>
      <c r="J172" s="260" t="s">
        <v>1143</v>
      </c>
      <c r="K172" s="260" t="s">
        <v>1143</v>
      </c>
      <c r="L172" s="260" t="s">
        <v>1143</v>
      </c>
      <c r="M172" s="260" t="s">
        <v>1143</v>
      </c>
      <c r="N172" s="260" t="s">
        <v>1143</v>
      </c>
      <c r="O172" s="260">
        <v>300</v>
      </c>
      <c r="P172" s="260">
        <v>38</v>
      </c>
      <c r="Q172" s="260">
        <v>140</v>
      </c>
      <c r="R172" s="260">
        <v>17.7</v>
      </c>
    </row>
    <row r="173" spans="1:18">
      <c r="A173" s="259" t="s">
        <v>1381</v>
      </c>
      <c r="B173" s="260" t="s">
        <v>1382</v>
      </c>
      <c r="C173" s="260">
        <v>88</v>
      </c>
      <c r="D173" s="260">
        <v>5.5</v>
      </c>
      <c r="E173" s="260">
        <v>37</v>
      </c>
      <c r="F173" s="260">
        <v>2.2999999999999998</v>
      </c>
      <c r="G173" s="260">
        <v>292</v>
      </c>
      <c r="H173" s="260">
        <v>18</v>
      </c>
      <c r="I173" s="260" t="s">
        <v>1143</v>
      </c>
      <c r="J173" s="260" t="s">
        <v>1143</v>
      </c>
      <c r="K173" s="260" t="s">
        <v>1143</v>
      </c>
      <c r="L173" s="260" t="s">
        <v>1143</v>
      </c>
      <c r="M173" s="260" t="s">
        <v>1143</v>
      </c>
      <c r="N173" s="260" t="s">
        <v>1143</v>
      </c>
      <c r="O173" s="260">
        <v>485</v>
      </c>
      <c r="P173" s="260">
        <v>30</v>
      </c>
      <c r="Q173" s="260">
        <v>263</v>
      </c>
      <c r="R173" s="260">
        <v>16.5</v>
      </c>
    </row>
    <row r="174" spans="1:18">
      <c r="A174" s="259" t="s">
        <v>1383</v>
      </c>
      <c r="B174" s="260" t="s">
        <v>1384</v>
      </c>
      <c r="C174" s="260">
        <v>33</v>
      </c>
      <c r="D174" s="260">
        <v>1.7</v>
      </c>
      <c r="E174" s="260">
        <v>8</v>
      </c>
      <c r="F174" s="260">
        <v>0.4</v>
      </c>
      <c r="G174" s="260">
        <v>339</v>
      </c>
      <c r="H174" s="260">
        <v>17.100000000000001</v>
      </c>
      <c r="I174" s="260" t="s">
        <v>1143</v>
      </c>
      <c r="J174" s="260" t="s">
        <v>1143</v>
      </c>
      <c r="K174" s="260" t="s">
        <v>1143</v>
      </c>
      <c r="L174" s="260" t="s">
        <v>1143</v>
      </c>
      <c r="M174" s="260" t="s">
        <v>1143</v>
      </c>
      <c r="N174" s="260" t="s">
        <v>1143</v>
      </c>
      <c r="O174" s="260">
        <v>499</v>
      </c>
      <c r="P174" s="260">
        <v>25.2</v>
      </c>
      <c r="Q174" s="260">
        <v>221</v>
      </c>
      <c r="R174" s="260">
        <v>11.4</v>
      </c>
    </row>
    <row r="175" spans="1:18">
      <c r="A175" s="259" t="s">
        <v>1385</v>
      </c>
      <c r="B175" s="260" t="s">
        <v>1386</v>
      </c>
      <c r="C175" s="260">
        <v>33</v>
      </c>
      <c r="D175" s="260">
        <v>3.2</v>
      </c>
      <c r="E175" s="260">
        <v>27</v>
      </c>
      <c r="F175" s="260">
        <v>2.6</v>
      </c>
      <c r="G175" s="260">
        <v>191</v>
      </c>
      <c r="H175" s="260">
        <v>18.100000000000001</v>
      </c>
      <c r="I175" s="260" t="s">
        <v>1143</v>
      </c>
      <c r="J175" s="260" t="s">
        <v>1143</v>
      </c>
      <c r="K175" s="260" t="s">
        <v>1143</v>
      </c>
      <c r="L175" s="260" t="s">
        <v>1143</v>
      </c>
      <c r="M175" s="260" t="s">
        <v>1143</v>
      </c>
      <c r="N175" s="260" t="s">
        <v>1143</v>
      </c>
      <c r="O175" s="260">
        <v>350</v>
      </c>
      <c r="P175" s="260">
        <v>33.1</v>
      </c>
      <c r="Q175" s="260">
        <v>203</v>
      </c>
      <c r="R175" s="260">
        <v>19.600000000000001</v>
      </c>
    </row>
    <row r="176" spans="1:18">
      <c r="A176" s="259" t="s">
        <v>147</v>
      </c>
      <c r="B176" s="260" t="s">
        <v>148</v>
      </c>
      <c r="C176" s="260">
        <v>293</v>
      </c>
      <c r="D176" s="260">
        <v>47.8</v>
      </c>
      <c r="E176" s="260">
        <v>103</v>
      </c>
      <c r="F176" s="260">
        <v>16.8</v>
      </c>
      <c r="G176" s="260">
        <v>99</v>
      </c>
      <c r="H176" s="260">
        <v>16.2</v>
      </c>
      <c r="I176" s="260" t="s">
        <v>1143</v>
      </c>
      <c r="J176" s="260" t="s">
        <v>1143</v>
      </c>
      <c r="K176" s="260" t="s">
        <v>1143</v>
      </c>
      <c r="L176" s="260" t="s">
        <v>1143</v>
      </c>
      <c r="M176" s="260" t="s">
        <v>1143</v>
      </c>
      <c r="N176" s="260" t="s">
        <v>1143</v>
      </c>
      <c r="O176" s="260">
        <v>505</v>
      </c>
      <c r="P176" s="260">
        <v>82.4</v>
      </c>
      <c r="Q176" s="260">
        <v>436</v>
      </c>
      <c r="R176" s="260">
        <v>71.099999999999994</v>
      </c>
    </row>
    <row r="177" spans="1:18">
      <c r="A177" s="259" t="s">
        <v>101</v>
      </c>
      <c r="B177" s="260" t="s">
        <v>102</v>
      </c>
      <c r="C177" s="260">
        <v>1302</v>
      </c>
      <c r="D177" s="260">
        <v>80.599999999999994</v>
      </c>
      <c r="E177" s="260">
        <v>195</v>
      </c>
      <c r="F177" s="260">
        <v>12.1</v>
      </c>
      <c r="G177" s="260">
        <v>185</v>
      </c>
      <c r="H177" s="260">
        <v>11.5</v>
      </c>
      <c r="I177" s="260" t="s">
        <v>1143</v>
      </c>
      <c r="J177" s="260" t="s">
        <v>1143</v>
      </c>
      <c r="K177" s="260" t="s">
        <v>1143</v>
      </c>
      <c r="L177" s="260" t="s">
        <v>1143</v>
      </c>
      <c r="M177" s="260" t="s">
        <v>1143</v>
      </c>
      <c r="N177" s="260" t="s">
        <v>1143</v>
      </c>
      <c r="O177" s="260">
        <v>1178</v>
      </c>
      <c r="P177" s="260">
        <v>72.900000000000006</v>
      </c>
      <c r="Q177" s="260">
        <v>932</v>
      </c>
      <c r="R177" s="260">
        <v>57.7</v>
      </c>
    </row>
    <row r="178" spans="1:18">
      <c r="A178" s="259" t="s">
        <v>623</v>
      </c>
      <c r="B178" s="260" t="s">
        <v>1387</v>
      </c>
      <c r="C178" s="260">
        <v>9288</v>
      </c>
      <c r="D178" s="260">
        <v>72.3</v>
      </c>
      <c r="E178" s="260">
        <v>4427</v>
      </c>
      <c r="F178" s="260">
        <v>34.5</v>
      </c>
      <c r="G178" s="260">
        <v>2521</v>
      </c>
      <c r="H178" s="260">
        <v>19.5</v>
      </c>
      <c r="I178" s="260" t="s">
        <v>1143</v>
      </c>
      <c r="J178" s="260" t="s">
        <v>1143</v>
      </c>
      <c r="K178" s="260" t="s">
        <v>1143</v>
      </c>
      <c r="L178" s="260" t="s">
        <v>1143</v>
      </c>
      <c r="M178" s="260" t="s">
        <v>1143</v>
      </c>
      <c r="N178" s="260" t="s">
        <v>1143</v>
      </c>
      <c r="O178" s="260">
        <v>11521</v>
      </c>
      <c r="P178" s="260">
        <v>89</v>
      </c>
      <c r="Q178" s="260">
        <v>10081</v>
      </c>
      <c r="R178" s="260">
        <v>78.5</v>
      </c>
    </row>
    <row r="179" spans="1:18">
      <c r="A179" s="259" t="s">
        <v>139</v>
      </c>
      <c r="B179" s="260" t="s">
        <v>140</v>
      </c>
      <c r="C179" s="260">
        <v>606</v>
      </c>
      <c r="D179" s="260">
        <v>77.099999999999994</v>
      </c>
      <c r="E179" s="260">
        <v>178</v>
      </c>
      <c r="F179" s="260">
        <v>22.6</v>
      </c>
      <c r="G179" s="260">
        <v>64</v>
      </c>
      <c r="H179" s="260">
        <v>8.1</v>
      </c>
      <c r="I179" s="260" t="s">
        <v>1143</v>
      </c>
      <c r="J179" s="260" t="s">
        <v>1143</v>
      </c>
      <c r="K179" s="260" t="s">
        <v>1143</v>
      </c>
      <c r="L179" s="260" t="s">
        <v>1143</v>
      </c>
      <c r="M179" s="260" t="s">
        <v>1143</v>
      </c>
      <c r="N179" s="260" t="s">
        <v>1143</v>
      </c>
      <c r="O179" s="260">
        <v>639</v>
      </c>
      <c r="P179" s="260">
        <v>81.3</v>
      </c>
      <c r="Q179" s="260">
        <v>523</v>
      </c>
      <c r="R179" s="260">
        <v>66.5</v>
      </c>
    </row>
    <row r="180" spans="1:18">
      <c r="A180" s="259" t="s">
        <v>1025</v>
      </c>
      <c r="B180" s="260" t="s">
        <v>176</v>
      </c>
      <c r="C180" s="260">
        <v>349</v>
      </c>
      <c r="D180" s="260">
        <v>52.5</v>
      </c>
      <c r="E180" s="260">
        <v>173</v>
      </c>
      <c r="F180" s="260">
        <v>26</v>
      </c>
      <c r="G180" s="260">
        <v>92</v>
      </c>
      <c r="H180" s="260">
        <v>13.8</v>
      </c>
      <c r="I180" s="260" t="s">
        <v>1143</v>
      </c>
      <c r="J180" s="260" t="s">
        <v>1143</v>
      </c>
      <c r="K180" s="260" t="s">
        <v>1143</v>
      </c>
      <c r="L180" s="260" t="s">
        <v>1143</v>
      </c>
      <c r="M180" s="260" t="s">
        <v>1143</v>
      </c>
      <c r="N180" s="260" t="s">
        <v>1143</v>
      </c>
      <c r="O180" s="260">
        <v>555</v>
      </c>
      <c r="P180" s="260">
        <v>83.5</v>
      </c>
      <c r="Q180" s="260">
        <v>467</v>
      </c>
      <c r="R180" s="260">
        <v>70.2</v>
      </c>
    </row>
    <row r="181" spans="1:18">
      <c r="A181" s="259" t="s">
        <v>1388</v>
      </c>
      <c r="B181" s="260" t="s">
        <v>1389</v>
      </c>
      <c r="C181" s="260">
        <v>51</v>
      </c>
      <c r="D181" s="260">
        <v>7.5</v>
      </c>
      <c r="E181" s="260">
        <v>29</v>
      </c>
      <c r="F181" s="260">
        <v>4.2</v>
      </c>
      <c r="G181" s="260">
        <v>106</v>
      </c>
      <c r="H181" s="260">
        <v>15.5</v>
      </c>
      <c r="I181" s="260" t="s">
        <v>1143</v>
      </c>
      <c r="J181" s="260" t="s">
        <v>1143</v>
      </c>
      <c r="K181" s="260" t="s">
        <v>1143</v>
      </c>
      <c r="L181" s="260" t="s">
        <v>1143</v>
      </c>
      <c r="M181" s="260" t="s">
        <v>1143</v>
      </c>
      <c r="N181" s="260" t="s">
        <v>1143</v>
      </c>
      <c r="O181" s="260">
        <v>324</v>
      </c>
      <c r="P181" s="260">
        <v>47.2</v>
      </c>
      <c r="Q181" s="260">
        <v>261</v>
      </c>
      <c r="R181" s="260">
        <v>38.200000000000003</v>
      </c>
    </row>
    <row r="182" spans="1:18">
      <c r="A182" s="259" t="s">
        <v>1390</v>
      </c>
      <c r="B182" s="260" t="s">
        <v>1391</v>
      </c>
      <c r="C182" s="260">
        <v>123</v>
      </c>
      <c r="D182" s="260">
        <v>9</v>
      </c>
      <c r="E182" s="260">
        <v>50</v>
      </c>
      <c r="F182" s="260">
        <v>3.6</v>
      </c>
      <c r="G182" s="260">
        <v>253</v>
      </c>
      <c r="H182" s="260">
        <v>18.100000000000001</v>
      </c>
      <c r="I182" s="260" t="s">
        <v>1143</v>
      </c>
      <c r="J182" s="260" t="s">
        <v>1143</v>
      </c>
      <c r="K182" s="260" t="s">
        <v>1143</v>
      </c>
      <c r="L182" s="260" t="s">
        <v>1143</v>
      </c>
      <c r="M182" s="260" t="s">
        <v>1143</v>
      </c>
      <c r="N182" s="260" t="s">
        <v>1143</v>
      </c>
      <c r="O182" s="260">
        <v>599</v>
      </c>
      <c r="P182" s="260">
        <v>42.9</v>
      </c>
      <c r="Q182" s="260">
        <v>414</v>
      </c>
      <c r="R182" s="260">
        <v>30.1</v>
      </c>
    </row>
    <row r="183" spans="1:18">
      <c r="A183" s="259" t="s">
        <v>1392</v>
      </c>
      <c r="B183" s="260" t="s">
        <v>1393</v>
      </c>
      <c r="C183" s="260">
        <v>61</v>
      </c>
      <c r="D183" s="260">
        <v>8.1</v>
      </c>
      <c r="E183" s="260">
        <v>20</v>
      </c>
      <c r="F183" s="260">
        <v>2.7</v>
      </c>
      <c r="G183" s="260">
        <v>69</v>
      </c>
      <c r="H183" s="260">
        <v>9.1999999999999993</v>
      </c>
      <c r="I183" s="260" t="s">
        <v>1143</v>
      </c>
      <c r="J183" s="260" t="s">
        <v>1143</v>
      </c>
      <c r="K183" s="260" t="s">
        <v>1143</v>
      </c>
      <c r="L183" s="260" t="s">
        <v>1143</v>
      </c>
      <c r="M183" s="260" t="s">
        <v>1143</v>
      </c>
      <c r="N183" s="260" t="s">
        <v>1143</v>
      </c>
      <c r="O183" s="260">
        <v>206</v>
      </c>
      <c r="P183" s="260">
        <v>27.4</v>
      </c>
      <c r="Q183" s="260">
        <v>137</v>
      </c>
      <c r="R183" s="260">
        <v>18.3</v>
      </c>
    </row>
    <row r="184" spans="1:18">
      <c r="A184" s="259" t="s">
        <v>1394</v>
      </c>
      <c r="B184" s="260" t="s">
        <v>1395</v>
      </c>
      <c r="C184" s="260">
        <v>1657</v>
      </c>
      <c r="D184" s="260">
        <v>28.3</v>
      </c>
      <c r="E184" s="260">
        <v>689</v>
      </c>
      <c r="F184" s="260">
        <v>11.8</v>
      </c>
      <c r="G184" s="260">
        <v>1418</v>
      </c>
      <c r="H184" s="260">
        <v>23.8</v>
      </c>
      <c r="I184" s="260" t="s">
        <v>1143</v>
      </c>
      <c r="J184" s="260" t="s">
        <v>1143</v>
      </c>
      <c r="K184" s="260" t="s">
        <v>1143</v>
      </c>
      <c r="L184" s="260" t="s">
        <v>1143</v>
      </c>
      <c r="M184" s="260" t="s">
        <v>1143</v>
      </c>
      <c r="N184" s="260" t="s">
        <v>1143</v>
      </c>
      <c r="O184" s="260">
        <v>3632</v>
      </c>
      <c r="P184" s="260">
        <v>61</v>
      </c>
      <c r="Q184" s="260">
        <v>2733</v>
      </c>
      <c r="R184" s="260">
        <v>46.6</v>
      </c>
    </row>
    <row r="185" spans="1:18">
      <c r="A185" s="259" t="s">
        <v>1396</v>
      </c>
      <c r="B185" s="260" t="s">
        <v>1397</v>
      </c>
      <c r="C185" s="260">
        <v>0</v>
      </c>
      <c r="D185" s="260">
        <v>0</v>
      </c>
      <c r="E185" s="260">
        <v>0</v>
      </c>
      <c r="F185" s="260">
        <v>0</v>
      </c>
      <c r="G185" s="260">
        <v>11</v>
      </c>
      <c r="H185" s="260">
        <v>9.5</v>
      </c>
      <c r="I185" s="260" t="s">
        <v>1143</v>
      </c>
      <c r="J185" s="260" t="s">
        <v>1143</v>
      </c>
      <c r="K185" s="260" t="s">
        <v>1143</v>
      </c>
      <c r="L185" s="260" t="s">
        <v>1143</v>
      </c>
      <c r="M185" s="260" t="s">
        <v>1143</v>
      </c>
      <c r="N185" s="260" t="s">
        <v>1143</v>
      </c>
      <c r="O185" s="260">
        <v>28</v>
      </c>
      <c r="P185" s="260">
        <v>24.1</v>
      </c>
      <c r="Q185" s="260">
        <v>21</v>
      </c>
      <c r="R185" s="260">
        <v>18.100000000000001</v>
      </c>
    </row>
    <row r="186" spans="1:18">
      <c r="A186" s="259" t="s">
        <v>1398</v>
      </c>
      <c r="B186" s="260" t="s">
        <v>1399</v>
      </c>
      <c r="C186" s="260">
        <v>2307</v>
      </c>
      <c r="D186" s="260">
        <v>33.4</v>
      </c>
      <c r="E186" s="260">
        <v>560</v>
      </c>
      <c r="F186" s="260">
        <v>8.1</v>
      </c>
      <c r="G186" s="260">
        <v>979</v>
      </c>
      <c r="H186" s="260">
        <v>14</v>
      </c>
      <c r="I186" s="260" t="s">
        <v>1143</v>
      </c>
      <c r="J186" s="260" t="s">
        <v>1143</v>
      </c>
      <c r="K186" s="260" t="s">
        <v>1143</v>
      </c>
      <c r="L186" s="260" t="s">
        <v>1143</v>
      </c>
      <c r="M186" s="260" t="s">
        <v>1143</v>
      </c>
      <c r="N186" s="260" t="s">
        <v>1143</v>
      </c>
      <c r="O186" s="260">
        <v>2140</v>
      </c>
      <c r="P186" s="260">
        <v>30.6</v>
      </c>
      <c r="Q186" s="260">
        <v>462</v>
      </c>
      <c r="R186" s="260">
        <v>6.7</v>
      </c>
    </row>
    <row r="187" spans="1:18">
      <c r="A187" s="259" t="s">
        <v>223</v>
      </c>
      <c r="B187" s="260" t="s">
        <v>224</v>
      </c>
      <c r="C187" s="260">
        <v>118</v>
      </c>
      <c r="D187" s="260">
        <v>45.4</v>
      </c>
      <c r="E187" s="260">
        <v>96</v>
      </c>
      <c r="F187" s="260">
        <v>36.9</v>
      </c>
      <c r="G187" s="260">
        <v>52</v>
      </c>
      <c r="H187" s="260">
        <v>20</v>
      </c>
      <c r="I187" s="260" t="s">
        <v>1143</v>
      </c>
      <c r="J187" s="260" t="s">
        <v>1143</v>
      </c>
      <c r="K187" s="260" t="s">
        <v>1143</v>
      </c>
      <c r="L187" s="260" t="s">
        <v>1143</v>
      </c>
      <c r="M187" s="260" t="s">
        <v>1143</v>
      </c>
      <c r="N187" s="260" t="s">
        <v>1143</v>
      </c>
      <c r="O187" s="260">
        <v>231</v>
      </c>
      <c r="P187" s="260">
        <v>88.8</v>
      </c>
      <c r="Q187" s="260">
        <v>211</v>
      </c>
      <c r="R187" s="260">
        <v>81.2</v>
      </c>
    </row>
    <row r="188" spans="1:18">
      <c r="A188" s="259" t="s">
        <v>1400</v>
      </c>
      <c r="B188" s="260" t="s">
        <v>1401</v>
      </c>
      <c r="C188" s="260">
        <v>111</v>
      </c>
      <c r="D188" s="260">
        <v>10.6</v>
      </c>
      <c r="E188" s="260">
        <v>47</v>
      </c>
      <c r="F188" s="260">
        <v>4.5</v>
      </c>
      <c r="G188" s="260">
        <v>189</v>
      </c>
      <c r="H188" s="260">
        <v>17.600000000000001</v>
      </c>
      <c r="I188" s="260" t="s">
        <v>1143</v>
      </c>
      <c r="J188" s="260" t="s">
        <v>1143</v>
      </c>
      <c r="K188" s="260" t="s">
        <v>1143</v>
      </c>
      <c r="L188" s="260" t="s">
        <v>1143</v>
      </c>
      <c r="M188" s="260" t="s">
        <v>1143</v>
      </c>
      <c r="N188" s="260" t="s">
        <v>1143</v>
      </c>
      <c r="O188" s="260">
        <v>312</v>
      </c>
      <c r="P188" s="260">
        <v>29.1</v>
      </c>
      <c r="Q188" s="260">
        <v>89</v>
      </c>
      <c r="R188" s="260">
        <v>8.5</v>
      </c>
    </row>
    <row r="189" spans="1:18">
      <c r="A189" s="259" t="s">
        <v>1402</v>
      </c>
      <c r="B189" s="260" t="s">
        <v>1403</v>
      </c>
      <c r="C189" s="260">
        <v>65</v>
      </c>
      <c r="D189" s="260">
        <v>4.3</v>
      </c>
      <c r="E189" s="260">
        <v>12</v>
      </c>
      <c r="F189" s="260">
        <v>0.8</v>
      </c>
      <c r="G189" s="260">
        <v>342</v>
      </c>
      <c r="H189" s="260">
        <v>21.7</v>
      </c>
      <c r="I189" s="260" t="s">
        <v>1143</v>
      </c>
      <c r="J189" s="260" t="s">
        <v>1143</v>
      </c>
      <c r="K189" s="260" t="s">
        <v>1143</v>
      </c>
      <c r="L189" s="260" t="s">
        <v>1143</v>
      </c>
      <c r="M189" s="260" t="s">
        <v>1143</v>
      </c>
      <c r="N189" s="260" t="s">
        <v>1143</v>
      </c>
      <c r="O189" s="260">
        <v>421</v>
      </c>
      <c r="P189" s="260">
        <v>26.7</v>
      </c>
      <c r="Q189" s="260">
        <v>114</v>
      </c>
      <c r="R189" s="260">
        <v>7.5</v>
      </c>
    </row>
    <row r="190" spans="1:18">
      <c r="A190" s="259" t="s">
        <v>1404</v>
      </c>
      <c r="B190" s="260" t="s">
        <v>1405</v>
      </c>
      <c r="C190" s="260">
        <v>111</v>
      </c>
      <c r="D190" s="260">
        <v>7.1</v>
      </c>
      <c r="E190" s="260">
        <v>27</v>
      </c>
      <c r="F190" s="260">
        <v>1.7</v>
      </c>
      <c r="G190" s="260">
        <v>235</v>
      </c>
      <c r="H190" s="260">
        <v>14.9</v>
      </c>
      <c r="I190" s="260" t="s">
        <v>1143</v>
      </c>
      <c r="J190" s="260" t="s">
        <v>1143</v>
      </c>
      <c r="K190" s="260" t="s">
        <v>1143</v>
      </c>
      <c r="L190" s="260" t="s">
        <v>1143</v>
      </c>
      <c r="M190" s="260" t="s">
        <v>1143</v>
      </c>
      <c r="N190" s="260" t="s">
        <v>1143</v>
      </c>
      <c r="O190" s="260">
        <v>382</v>
      </c>
      <c r="P190" s="260">
        <v>24.2</v>
      </c>
      <c r="Q190" s="260">
        <v>135</v>
      </c>
      <c r="R190" s="260">
        <v>8.6999999999999993</v>
      </c>
    </row>
    <row r="191" spans="1:18">
      <c r="A191" s="259" t="s">
        <v>1406</v>
      </c>
      <c r="B191" s="260" t="s">
        <v>1407</v>
      </c>
      <c r="C191" s="260">
        <v>180</v>
      </c>
      <c r="D191" s="260">
        <v>6.5</v>
      </c>
      <c r="E191" s="260">
        <v>10</v>
      </c>
      <c r="F191" s="260">
        <v>0.4</v>
      </c>
      <c r="G191" s="260">
        <v>502</v>
      </c>
      <c r="H191" s="260">
        <v>18.100000000000001</v>
      </c>
      <c r="I191" s="260" t="s">
        <v>1143</v>
      </c>
      <c r="J191" s="260" t="s">
        <v>1143</v>
      </c>
      <c r="K191" s="260" t="s">
        <v>1143</v>
      </c>
      <c r="L191" s="260" t="s">
        <v>1143</v>
      </c>
      <c r="M191" s="260" t="s">
        <v>1143</v>
      </c>
      <c r="N191" s="260" t="s">
        <v>1143</v>
      </c>
      <c r="O191" s="260">
        <v>733</v>
      </c>
      <c r="P191" s="260">
        <v>26.4</v>
      </c>
      <c r="Q191" s="260">
        <v>287</v>
      </c>
      <c r="R191" s="260">
        <v>10.4</v>
      </c>
    </row>
    <row r="192" spans="1:18">
      <c r="A192" s="259" t="s">
        <v>617</v>
      </c>
      <c r="B192" s="260" t="s">
        <v>1408</v>
      </c>
      <c r="C192" s="260">
        <v>4750</v>
      </c>
      <c r="D192" s="260">
        <v>33.9</v>
      </c>
      <c r="E192" s="260">
        <v>3363</v>
      </c>
      <c r="F192" s="260">
        <v>24</v>
      </c>
      <c r="G192" s="260">
        <v>2582</v>
      </c>
      <c r="H192" s="260">
        <v>18.3</v>
      </c>
      <c r="I192" s="260" t="s">
        <v>1143</v>
      </c>
      <c r="J192" s="260" t="s">
        <v>1143</v>
      </c>
      <c r="K192" s="260" t="s">
        <v>1143</v>
      </c>
      <c r="L192" s="260" t="s">
        <v>1143</v>
      </c>
      <c r="M192" s="260" t="s">
        <v>1143</v>
      </c>
      <c r="N192" s="260" t="s">
        <v>1143</v>
      </c>
      <c r="O192" s="260">
        <v>10864</v>
      </c>
      <c r="P192" s="260">
        <v>76.900000000000006</v>
      </c>
      <c r="Q192" s="260">
        <v>8875</v>
      </c>
      <c r="R192" s="260">
        <v>63.3</v>
      </c>
    </row>
    <row r="193" spans="1:18">
      <c r="A193" s="259" t="s">
        <v>143</v>
      </c>
      <c r="B193" s="260" t="s">
        <v>144</v>
      </c>
      <c r="C193" s="260">
        <v>598</v>
      </c>
      <c r="D193" s="260">
        <v>74.5</v>
      </c>
      <c r="E193" s="260">
        <v>436</v>
      </c>
      <c r="F193" s="260">
        <v>54.3</v>
      </c>
      <c r="G193" s="260">
        <v>137</v>
      </c>
      <c r="H193" s="260">
        <v>17.100000000000001</v>
      </c>
      <c r="I193" s="260" t="s">
        <v>1143</v>
      </c>
      <c r="J193" s="260" t="s">
        <v>1143</v>
      </c>
      <c r="K193" s="260" t="s">
        <v>1143</v>
      </c>
      <c r="L193" s="260" t="s">
        <v>1143</v>
      </c>
      <c r="M193" s="260" t="s">
        <v>1143</v>
      </c>
      <c r="N193" s="260" t="s">
        <v>1143</v>
      </c>
      <c r="O193" s="260">
        <v>651</v>
      </c>
      <c r="P193" s="260">
        <v>81.099999999999994</v>
      </c>
      <c r="Q193" s="260">
        <v>456</v>
      </c>
      <c r="R193" s="260">
        <v>56.8</v>
      </c>
    </row>
    <row r="194" spans="1:18">
      <c r="A194" s="259" t="s">
        <v>145</v>
      </c>
      <c r="B194" s="260" t="s">
        <v>146</v>
      </c>
      <c r="C194" s="260">
        <v>8</v>
      </c>
      <c r="D194" s="260">
        <v>9.1</v>
      </c>
      <c r="E194" s="260">
        <v>4</v>
      </c>
      <c r="F194" s="260">
        <v>4.5</v>
      </c>
      <c r="G194" s="260">
        <v>31</v>
      </c>
      <c r="H194" s="260">
        <v>35.200000000000003</v>
      </c>
      <c r="I194" s="260" t="s">
        <v>1143</v>
      </c>
      <c r="J194" s="260" t="s">
        <v>1143</v>
      </c>
      <c r="K194" s="260" t="s">
        <v>1143</v>
      </c>
      <c r="L194" s="260" t="s">
        <v>1143</v>
      </c>
      <c r="M194" s="260" t="s">
        <v>1143</v>
      </c>
      <c r="N194" s="260" t="s">
        <v>1143</v>
      </c>
      <c r="O194" s="260">
        <v>67</v>
      </c>
      <c r="P194" s="260">
        <v>76.099999999999994</v>
      </c>
      <c r="Q194" s="260">
        <v>59</v>
      </c>
      <c r="R194" s="260">
        <v>67</v>
      </c>
    </row>
    <row r="195" spans="1:18">
      <c r="A195" s="259" t="s">
        <v>1409</v>
      </c>
      <c r="B195" s="260" t="s">
        <v>1410</v>
      </c>
      <c r="C195" s="260">
        <v>218</v>
      </c>
      <c r="D195" s="260">
        <v>9.1</v>
      </c>
      <c r="E195" s="260">
        <v>89</v>
      </c>
      <c r="F195" s="260">
        <v>3.7</v>
      </c>
      <c r="G195" s="260">
        <v>412</v>
      </c>
      <c r="H195" s="260">
        <v>17.100000000000001</v>
      </c>
      <c r="I195" s="260" t="s">
        <v>1143</v>
      </c>
      <c r="J195" s="260" t="s">
        <v>1143</v>
      </c>
      <c r="K195" s="260" t="s">
        <v>1143</v>
      </c>
      <c r="L195" s="260" t="s">
        <v>1143</v>
      </c>
      <c r="M195" s="260" t="s">
        <v>1143</v>
      </c>
      <c r="N195" s="260" t="s">
        <v>1143</v>
      </c>
      <c r="O195" s="260">
        <v>1013</v>
      </c>
      <c r="P195" s="260">
        <v>42.2</v>
      </c>
      <c r="Q195" s="260">
        <v>755</v>
      </c>
      <c r="R195" s="260">
        <v>31.7</v>
      </c>
    </row>
    <row r="196" spans="1:18">
      <c r="A196" s="259" t="s">
        <v>1411</v>
      </c>
      <c r="B196" s="260" t="s">
        <v>1412</v>
      </c>
      <c r="C196" s="260">
        <v>66</v>
      </c>
      <c r="D196" s="260">
        <v>4.0999999999999996</v>
      </c>
      <c r="E196" s="260">
        <v>17</v>
      </c>
      <c r="F196" s="260">
        <v>1.1000000000000001</v>
      </c>
      <c r="G196" s="260">
        <v>261</v>
      </c>
      <c r="H196" s="260">
        <v>16.3</v>
      </c>
      <c r="I196" s="260" t="s">
        <v>1143</v>
      </c>
      <c r="J196" s="260" t="s">
        <v>1143</v>
      </c>
      <c r="K196" s="260" t="s">
        <v>1143</v>
      </c>
      <c r="L196" s="260" t="s">
        <v>1143</v>
      </c>
      <c r="M196" s="260" t="s">
        <v>1143</v>
      </c>
      <c r="N196" s="260" t="s">
        <v>1143</v>
      </c>
      <c r="O196" s="260">
        <v>516</v>
      </c>
      <c r="P196" s="260">
        <v>32.1</v>
      </c>
      <c r="Q196" s="260">
        <v>329</v>
      </c>
      <c r="R196" s="260">
        <v>20.7</v>
      </c>
    </row>
    <row r="197" spans="1:18">
      <c r="A197" s="259" t="s">
        <v>694</v>
      </c>
      <c r="B197" s="260" t="s">
        <v>1413</v>
      </c>
      <c r="C197" s="260">
        <v>9557</v>
      </c>
      <c r="D197" s="260">
        <v>61.3</v>
      </c>
      <c r="E197" s="260">
        <v>4907</v>
      </c>
      <c r="F197" s="260">
        <v>31.5</v>
      </c>
      <c r="G197" s="260">
        <v>2787</v>
      </c>
      <c r="H197" s="260">
        <v>17.7</v>
      </c>
      <c r="I197" s="260" t="s">
        <v>1143</v>
      </c>
      <c r="J197" s="260" t="s">
        <v>1143</v>
      </c>
      <c r="K197" s="260" t="s">
        <v>1143</v>
      </c>
      <c r="L197" s="260" t="s">
        <v>1143</v>
      </c>
      <c r="M197" s="260" t="s">
        <v>1143</v>
      </c>
      <c r="N197" s="260" t="s">
        <v>1143</v>
      </c>
      <c r="O197" s="260">
        <v>12521</v>
      </c>
      <c r="P197" s="260">
        <v>79.5</v>
      </c>
      <c r="Q197" s="260">
        <v>10154</v>
      </c>
      <c r="R197" s="260">
        <v>65.099999999999994</v>
      </c>
    </row>
    <row r="198" spans="1:18">
      <c r="A198" s="259" t="s">
        <v>1414</v>
      </c>
      <c r="B198" s="260" t="s">
        <v>1415</v>
      </c>
      <c r="C198" s="260">
        <v>180</v>
      </c>
      <c r="D198" s="260">
        <v>8.3000000000000007</v>
      </c>
      <c r="E198" s="260">
        <v>51</v>
      </c>
      <c r="F198" s="260">
        <v>2.4</v>
      </c>
      <c r="G198" s="260">
        <v>378</v>
      </c>
      <c r="H198" s="260">
        <v>17.3</v>
      </c>
      <c r="I198" s="260" t="s">
        <v>1143</v>
      </c>
      <c r="J198" s="260" t="s">
        <v>1143</v>
      </c>
      <c r="K198" s="260" t="s">
        <v>1143</v>
      </c>
      <c r="L198" s="260" t="s">
        <v>1143</v>
      </c>
      <c r="M198" s="260" t="s">
        <v>1143</v>
      </c>
      <c r="N198" s="260" t="s">
        <v>1143</v>
      </c>
      <c r="O198" s="260">
        <v>578</v>
      </c>
      <c r="P198" s="260">
        <v>26.4</v>
      </c>
      <c r="Q198" s="260">
        <v>204</v>
      </c>
      <c r="R198" s="260">
        <v>9.4</v>
      </c>
    </row>
    <row r="199" spans="1:18">
      <c r="A199" s="259" t="s">
        <v>1416</v>
      </c>
      <c r="B199" s="260" t="s">
        <v>1417</v>
      </c>
      <c r="C199" s="260">
        <v>0</v>
      </c>
      <c r="D199" s="260">
        <v>0</v>
      </c>
      <c r="E199" s="260">
        <v>0</v>
      </c>
      <c r="F199" s="260">
        <v>0</v>
      </c>
      <c r="G199" s="260">
        <v>0</v>
      </c>
      <c r="H199" s="260">
        <v>0</v>
      </c>
      <c r="I199" s="260" t="s">
        <v>1143</v>
      </c>
      <c r="J199" s="260" t="s">
        <v>1143</v>
      </c>
      <c r="K199" s="260" t="s">
        <v>1143</v>
      </c>
      <c r="L199" s="260" t="s">
        <v>1143</v>
      </c>
      <c r="M199" s="260" t="s">
        <v>1143</v>
      </c>
      <c r="N199" s="260" t="s">
        <v>1143</v>
      </c>
      <c r="O199" s="260">
        <v>3</v>
      </c>
      <c r="P199" s="260">
        <v>3.1</v>
      </c>
      <c r="Q199" s="260">
        <v>2</v>
      </c>
      <c r="R199" s="260">
        <v>2</v>
      </c>
    </row>
    <row r="200" spans="1:18">
      <c r="A200" s="259" t="s">
        <v>750</v>
      </c>
      <c r="B200" s="260" t="s">
        <v>1418</v>
      </c>
      <c r="C200" s="260">
        <v>3474</v>
      </c>
      <c r="D200" s="260">
        <v>56.8</v>
      </c>
      <c r="E200" s="260">
        <v>1137</v>
      </c>
      <c r="F200" s="260">
        <v>18.600000000000001</v>
      </c>
      <c r="G200" s="260">
        <v>1089</v>
      </c>
      <c r="H200" s="260">
        <v>17.600000000000001</v>
      </c>
      <c r="I200" s="260" t="s">
        <v>1143</v>
      </c>
      <c r="J200" s="260" t="s">
        <v>1143</v>
      </c>
      <c r="K200" s="260" t="s">
        <v>1143</v>
      </c>
      <c r="L200" s="260" t="s">
        <v>1143</v>
      </c>
      <c r="M200" s="260" t="s">
        <v>1143</v>
      </c>
      <c r="N200" s="260" t="s">
        <v>1143</v>
      </c>
      <c r="O200" s="260">
        <v>4323</v>
      </c>
      <c r="P200" s="260">
        <v>69.8</v>
      </c>
      <c r="Q200" s="260">
        <v>3174</v>
      </c>
      <c r="R200" s="260">
        <v>51.9</v>
      </c>
    </row>
    <row r="201" spans="1:18">
      <c r="A201" s="259" t="s">
        <v>1419</v>
      </c>
      <c r="B201" s="260" t="s">
        <v>1420</v>
      </c>
      <c r="C201" s="260">
        <v>28</v>
      </c>
      <c r="D201" s="260">
        <v>2.2000000000000002</v>
      </c>
      <c r="E201" s="260">
        <v>8</v>
      </c>
      <c r="F201" s="260">
        <v>0.6</v>
      </c>
      <c r="G201" s="260">
        <v>230</v>
      </c>
      <c r="H201" s="260">
        <v>18</v>
      </c>
      <c r="I201" s="260" t="s">
        <v>1143</v>
      </c>
      <c r="J201" s="260" t="s">
        <v>1143</v>
      </c>
      <c r="K201" s="260" t="s">
        <v>1143</v>
      </c>
      <c r="L201" s="260" t="s">
        <v>1143</v>
      </c>
      <c r="M201" s="260" t="s">
        <v>1143</v>
      </c>
      <c r="N201" s="260" t="s">
        <v>1143</v>
      </c>
      <c r="O201" s="260">
        <v>346</v>
      </c>
      <c r="P201" s="260">
        <v>27</v>
      </c>
      <c r="Q201" s="260">
        <v>142</v>
      </c>
      <c r="R201" s="260">
        <v>11.2</v>
      </c>
    </row>
    <row r="202" spans="1:18">
      <c r="A202" s="259" t="s">
        <v>1421</v>
      </c>
      <c r="B202" s="260" t="s">
        <v>1422</v>
      </c>
      <c r="C202" s="260">
        <v>237</v>
      </c>
      <c r="D202" s="260">
        <v>6.8</v>
      </c>
      <c r="E202" s="260">
        <v>60</v>
      </c>
      <c r="F202" s="260">
        <v>1.7</v>
      </c>
      <c r="G202" s="260">
        <v>559</v>
      </c>
      <c r="H202" s="260">
        <v>15.8</v>
      </c>
      <c r="I202" s="260" t="s">
        <v>1143</v>
      </c>
      <c r="J202" s="260" t="s">
        <v>1143</v>
      </c>
      <c r="K202" s="260" t="s">
        <v>1143</v>
      </c>
      <c r="L202" s="260" t="s">
        <v>1143</v>
      </c>
      <c r="M202" s="260" t="s">
        <v>1143</v>
      </c>
      <c r="N202" s="260" t="s">
        <v>1143</v>
      </c>
      <c r="O202" s="260">
        <v>1037</v>
      </c>
      <c r="P202" s="260">
        <v>29.3</v>
      </c>
      <c r="Q202" s="260">
        <v>593</v>
      </c>
      <c r="R202" s="260">
        <v>16.899999999999999</v>
      </c>
    </row>
    <row r="203" spans="1:18">
      <c r="A203" s="259" t="s">
        <v>229</v>
      </c>
      <c r="B203" s="260" t="s">
        <v>230</v>
      </c>
      <c r="C203" s="260">
        <v>0</v>
      </c>
      <c r="D203" s="260">
        <v>0</v>
      </c>
      <c r="E203" s="260">
        <v>0</v>
      </c>
      <c r="F203" s="260">
        <v>0</v>
      </c>
      <c r="G203" s="260">
        <v>98</v>
      </c>
      <c r="H203" s="260">
        <v>47.6</v>
      </c>
      <c r="I203" s="260" t="s">
        <v>1143</v>
      </c>
      <c r="J203" s="260" t="s">
        <v>1143</v>
      </c>
      <c r="K203" s="260" t="s">
        <v>1143</v>
      </c>
      <c r="L203" s="260" t="s">
        <v>1143</v>
      </c>
      <c r="M203" s="260" t="s">
        <v>1143</v>
      </c>
      <c r="N203" s="260" t="s">
        <v>1143</v>
      </c>
      <c r="O203" s="260">
        <v>151</v>
      </c>
      <c r="P203" s="260">
        <v>73.3</v>
      </c>
      <c r="Q203" s="260">
        <v>117</v>
      </c>
      <c r="R203" s="260">
        <v>56.8</v>
      </c>
    </row>
    <row r="204" spans="1:18">
      <c r="A204" s="259" t="s">
        <v>725</v>
      </c>
      <c r="B204" s="260" t="s">
        <v>1423</v>
      </c>
      <c r="C204" s="260">
        <v>210</v>
      </c>
      <c r="D204" s="260">
        <v>7.8</v>
      </c>
      <c r="E204" s="260">
        <v>118</v>
      </c>
      <c r="F204" s="260">
        <v>4.4000000000000004</v>
      </c>
      <c r="G204" s="260">
        <v>617</v>
      </c>
      <c r="H204" s="260">
        <v>22.5</v>
      </c>
      <c r="I204" s="260" t="s">
        <v>1143</v>
      </c>
      <c r="J204" s="260" t="s">
        <v>1143</v>
      </c>
      <c r="K204" s="260" t="s">
        <v>1143</v>
      </c>
      <c r="L204" s="260" t="s">
        <v>1143</v>
      </c>
      <c r="M204" s="260" t="s">
        <v>1143</v>
      </c>
      <c r="N204" s="260" t="s">
        <v>1143</v>
      </c>
      <c r="O204" s="260">
        <v>881</v>
      </c>
      <c r="P204" s="260">
        <v>32.1</v>
      </c>
      <c r="Q204" s="260">
        <v>305</v>
      </c>
      <c r="R204" s="260">
        <v>11.3</v>
      </c>
    </row>
    <row r="205" spans="1:18">
      <c r="A205" s="259" t="s">
        <v>149</v>
      </c>
      <c r="B205" s="260" t="s">
        <v>150</v>
      </c>
      <c r="C205" s="260">
        <v>18</v>
      </c>
      <c r="D205" s="260">
        <v>8.6999999999999993</v>
      </c>
      <c r="E205" s="260">
        <v>18</v>
      </c>
      <c r="F205" s="260">
        <v>8.6999999999999993</v>
      </c>
      <c r="G205" s="260">
        <v>50</v>
      </c>
      <c r="H205" s="260">
        <v>24</v>
      </c>
      <c r="I205" s="260" t="s">
        <v>1143</v>
      </c>
      <c r="J205" s="260" t="s">
        <v>1143</v>
      </c>
      <c r="K205" s="260" t="s">
        <v>1143</v>
      </c>
      <c r="L205" s="260" t="s">
        <v>1143</v>
      </c>
      <c r="M205" s="260" t="s">
        <v>1143</v>
      </c>
      <c r="N205" s="260" t="s">
        <v>1143</v>
      </c>
      <c r="O205" s="260">
        <v>97</v>
      </c>
      <c r="P205" s="260">
        <v>46.6</v>
      </c>
      <c r="Q205" s="260">
        <v>36</v>
      </c>
      <c r="R205" s="260">
        <v>17.3</v>
      </c>
    </row>
    <row r="206" spans="1:18">
      <c r="A206" s="259" t="s">
        <v>1424</v>
      </c>
      <c r="B206" s="260" t="s">
        <v>1425</v>
      </c>
      <c r="C206" s="260">
        <v>2</v>
      </c>
      <c r="D206" s="260">
        <v>0.5</v>
      </c>
      <c r="E206" s="260">
        <v>1</v>
      </c>
      <c r="F206" s="260">
        <v>0.3</v>
      </c>
      <c r="G206" s="260">
        <v>83</v>
      </c>
      <c r="H206" s="260">
        <v>20.6</v>
      </c>
      <c r="I206" s="260" t="s">
        <v>1143</v>
      </c>
      <c r="J206" s="260" t="s">
        <v>1143</v>
      </c>
      <c r="K206" s="260" t="s">
        <v>1143</v>
      </c>
      <c r="L206" s="260" t="s">
        <v>1143</v>
      </c>
      <c r="M206" s="260" t="s">
        <v>1143</v>
      </c>
      <c r="N206" s="260" t="s">
        <v>1143</v>
      </c>
      <c r="O206" s="260">
        <v>156</v>
      </c>
      <c r="P206" s="260">
        <v>38.799999999999997</v>
      </c>
      <c r="Q206" s="260">
        <v>96</v>
      </c>
      <c r="R206" s="260">
        <v>24.2</v>
      </c>
    </row>
    <row r="207" spans="1:18">
      <c r="A207" s="259" t="s">
        <v>511</v>
      </c>
      <c r="B207" s="260" t="s">
        <v>1426</v>
      </c>
      <c r="C207" s="260">
        <v>2439</v>
      </c>
      <c r="D207" s="260">
        <v>52.1</v>
      </c>
      <c r="E207" s="260">
        <v>1120</v>
      </c>
      <c r="F207" s="260">
        <v>23.9</v>
      </c>
      <c r="G207" s="260">
        <v>818</v>
      </c>
      <c r="H207" s="260">
        <v>17.3</v>
      </c>
      <c r="I207" s="260" t="s">
        <v>1143</v>
      </c>
      <c r="J207" s="260" t="s">
        <v>1143</v>
      </c>
      <c r="K207" s="260" t="s">
        <v>1143</v>
      </c>
      <c r="L207" s="260" t="s">
        <v>1143</v>
      </c>
      <c r="M207" s="260" t="s">
        <v>1143</v>
      </c>
      <c r="N207" s="260" t="s">
        <v>1143</v>
      </c>
      <c r="O207" s="260">
        <v>3137</v>
      </c>
      <c r="P207" s="260">
        <v>66.3</v>
      </c>
      <c r="Q207" s="260">
        <v>2125</v>
      </c>
      <c r="R207" s="260">
        <v>45.4</v>
      </c>
    </row>
    <row r="208" spans="1:18">
      <c r="A208" s="259" t="s">
        <v>1427</v>
      </c>
      <c r="B208" s="260" t="s">
        <v>1428</v>
      </c>
      <c r="C208" s="260">
        <v>120</v>
      </c>
      <c r="D208" s="260">
        <v>3.2</v>
      </c>
      <c r="E208" s="260">
        <v>46</v>
      </c>
      <c r="F208" s="260">
        <v>1.2</v>
      </c>
      <c r="G208" s="260">
        <v>718</v>
      </c>
      <c r="H208" s="260">
        <v>18.899999999999999</v>
      </c>
      <c r="I208" s="260" t="s">
        <v>1143</v>
      </c>
      <c r="J208" s="260" t="s">
        <v>1143</v>
      </c>
      <c r="K208" s="260" t="s">
        <v>1143</v>
      </c>
      <c r="L208" s="260" t="s">
        <v>1143</v>
      </c>
      <c r="M208" s="260" t="s">
        <v>1143</v>
      </c>
      <c r="N208" s="260" t="s">
        <v>1143</v>
      </c>
      <c r="O208" s="260">
        <v>1107</v>
      </c>
      <c r="P208" s="260">
        <v>29.2</v>
      </c>
      <c r="Q208" s="260">
        <v>531</v>
      </c>
      <c r="R208" s="260">
        <v>14.1</v>
      </c>
    </row>
    <row r="209" spans="1:18">
      <c r="A209" s="259" t="s">
        <v>1429</v>
      </c>
      <c r="B209" s="260" t="s">
        <v>1430</v>
      </c>
      <c r="C209" s="260">
        <v>160</v>
      </c>
      <c r="D209" s="260">
        <v>23.2</v>
      </c>
      <c r="E209" s="260">
        <v>82</v>
      </c>
      <c r="F209" s="260">
        <v>11.9</v>
      </c>
      <c r="G209" s="260">
        <v>159</v>
      </c>
      <c r="H209" s="260">
        <v>22.7</v>
      </c>
      <c r="I209" s="260" t="s">
        <v>1143</v>
      </c>
      <c r="J209" s="260" t="s">
        <v>1143</v>
      </c>
      <c r="K209" s="260" t="s">
        <v>1143</v>
      </c>
      <c r="L209" s="260" t="s">
        <v>1143</v>
      </c>
      <c r="M209" s="260" t="s">
        <v>1143</v>
      </c>
      <c r="N209" s="260" t="s">
        <v>1143</v>
      </c>
      <c r="O209" s="260">
        <v>380</v>
      </c>
      <c r="P209" s="260">
        <v>54.3</v>
      </c>
      <c r="Q209" s="260">
        <v>235</v>
      </c>
      <c r="R209" s="260">
        <v>34.1</v>
      </c>
    </row>
    <row r="210" spans="1:18">
      <c r="A210" s="259" t="s">
        <v>151</v>
      </c>
      <c r="B210" s="260" t="s">
        <v>152</v>
      </c>
      <c r="C210" s="260">
        <v>10</v>
      </c>
      <c r="D210" s="260">
        <v>5.7</v>
      </c>
      <c r="E210" s="260">
        <v>10</v>
      </c>
      <c r="F210" s="260">
        <v>5.7</v>
      </c>
      <c r="G210" s="260">
        <v>45</v>
      </c>
      <c r="H210" s="260">
        <v>25.6</v>
      </c>
      <c r="I210" s="260" t="s">
        <v>1143</v>
      </c>
      <c r="J210" s="260" t="s">
        <v>1143</v>
      </c>
      <c r="K210" s="260" t="s">
        <v>1143</v>
      </c>
      <c r="L210" s="260" t="s">
        <v>1143</v>
      </c>
      <c r="M210" s="260" t="s">
        <v>1143</v>
      </c>
      <c r="N210" s="260" t="s">
        <v>1143</v>
      </c>
      <c r="O210" s="260">
        <v>95</v>
      </c>
      <c r="P210" s="260">
        <v>54</v>
      </c>
      <c r="Q210" s="260">
        <v>66</v>
      </c>
      <c r="R210" s="260">
        <v>37.5</v>
      </c>
    </row>
    <row r="211" spans="1:18">
      <c r="A211" s="259" t="s">
        <v>185</v>
      </c>
      <c r="B211" s="260" t="s">
        <v>186</v>
      </c>
      <c r="C211" s="260">
        <v>113</v>
      </c>
      <c r="D211" s="260">
        <v>31</v>
      </c>
      <c r="E211" s="260">
        <v>95</v>
      </c>
      <c r="F211" s="260">
        <v>26</v>
      </c>
      <c r="G211" s="260">
        <v>45</v>
      </c>
      <c r="H211" s="260">
        <v>12.3</v>
      </c>
      <c r="I211" s="260" t="s">
        <v>1143</v>
      </c>
      <c r="J211" s="260" t="s">
        <v>1143</v>
      </c>
      <c r="K211" s="260" t="s">
        <v>1143</v>
      </c>
      <c r="L211" s="260" t="s">
        <v>1143</v>
      </c>
      <c r="M211" s="260" t="s">
        <v>1143</v>
      </c>
      <c r="N211" s="260" t="s">
        <v>1143</v>
      </c>
      <c r="O211" s="260">
        <v>318</v>
      </c>
      <c r="P211" s="260">
        <v>87.1</v>
      </c>
      <c r="Q211" s="260">
        <v>286</v>
      </c>
      <c r="R211" s="260">
        <v>78.400000000000006</v>
      </c>
    </row>
    <row r="212" spans="1:18">
      <c r="A212" s="259" t="s">
        <v>1431</v>
      </c>
      <c r="B212" s="260" t="s">
        <v>1432</v>
      </c>
      <c r="C212" s="260">
        <v>17</v>
      </c>
      <c r="D212" s="260">
        <v>1</v>
      </c>
      <c r="E212" s="260">
        <v>3</v>
      </c>
      <c r="F212" s="260">
        <v>0.2</v>
      </c>
      <c r="G212" s="260">
        <v>321</v>
      </c>
      <c r="H212" s="260">
        <v>18.600000000000001</v>
      </c>
      <c r="I212" s="260" t="s">
        <v>1143</v>
      </c>
      <c r="J212" s="260" t="s">
        <v>1143</v>
      </c>
      <c r="K212" s="260" t="s">
        <v>1143</v>
      </c>
      <c r="L212" s="260" t="s">
        <v>1143</v>
      </c>
      <c r="M212" s="260" t="s">
        <v>1143</v>
      </c>
      <c r="N212" s="260" t="s">
        <v>1143</v>
      </c>
      <c r="O212" s="260">
        <v>433</v>
      </c>
      <c r="P212" s="260">
        <v>25.1</v>
      </c>
      <c r="Q212" s="260">
        <v>140</v>
      </c>
      <c r="R212" s="260">
        <v>8.3000000000000007</v>
      </c>
    </row>
    <row r="213" spans="1:18">
      <c r="A213" s="259" t="s">
        <v>1433</v>
      </c>
      <c r="B213" s="260" t="s">
        <v>1434</v>
      </c>
      <c r="C213" s="260">
        <v>135</v>
      </c>
      <c r="D213" s="260">
        <v>9.1999999999999993</v>
      </c>
      <c r="E213" s="260">
        <v>66</v>
      </c>
      <c r="F213" s="260">
        <v>4.5</v>
      </c>
      <c r="G213" s="260">
        <v>229</v>
      </c>
      <c r="H213" s="260">
        <v>15.4</v>
      </c>
      <c r="I213" s="260" t="s">
        <v>1143</v>
      </c>
      <c r="J213" s="260" t="s">
        <v>1143</v>
      </c>
      <c r="K213" s="260" t="s">
        <v>1143</v>
      </c>
      <c r="L213" s="260" t="s">
        <v>1143</v>
      </c>
      <c r="M213" s="260" t="s">
        <v>1143</v>
      </c>
      <c r="N213" s="260" t="s">
        <v>1143</v>
      </c>
      <c r="O213" s="260">
        <v>669</v>
      </c>
      <c r="P213" s="260">
        <v>45</v>
      </c>
      <c r="Q213" s="260">
        <v>515</v>
      </c>
      <c r="R213" s="260">
        <v>35.1</v>
      </c>
    </row>
    <row r="214" spans="1:18">
      <c r="A214" s="259" t="s">
        <v>153</v>
      </c>
      <c r="B214" s="260" t="s">
        <v>154</v>
      </c>
      <c r="C214" s="260">
        <v>690</v>
      </c>
      <c r="D214" s="260">
        <v>56.9</v>
      </c>
      <c r="E214" s="260">
        <v>219</v>
      </c>
      <c r="F214" s="260">
        <v>18.100000000000001</v>
      </c>
      <c r="G214" s="260">
        <v>271</v>
      </c>
      <c r="H214" s="260">
        <v>22.3</v>
      </c>
      <c r="I214" s="260" t="s">
        <v>1143</v>
      </c>
      <c r="J214" s="260" t="s">
        <v>1143</v>
      </c>
      <c r="K214" s="260" t="s">
        <v>1143</v>
      </c>
      <c r="L214" s="260" t="s">
        <v>1143</v>
      </c>
      <c r="M214" s="260" t="s">
        <v>1143</v>
      </c>
      <c r="N214" s="260" t="s">
        <v>1143</v>
      </c>
      <c r="O214" s="260">
        <v>1014</v>
      </c>
      <c r="P214" s="260">
        <v>83.6</v>
      </c>
      <c r="Q214" s="260">
        <v>839</v>
      </c>
      <c r="R214" s="260">
        <v>69.2</v>
      </c>
    </row>
    <row r="215" spans="1:18">
      <c r="A215" s="259" t="s">
        <v>1435</v>
      </c>
      <c r="B215" s="260" t="s">
        <v>1436</v>
      </c>
      <c r="C215" s="260">
        <v>3</v>
      </c>
      <c r="D215" s="260">
        <v>0.7</v>
      </c>
      <c r="E215" s="260">
        <v>2</v>
      </c>
      <c r="F215" s="260">
        <v>0.5</v>
      </c>
      <c r="G215" s="260">
        <v>66</v>
      </c>
      <c r="H215" s="260">
        <v>16.100000000000001</v>
      </c>
      <c r="I215" s="260" t="s">
        <v>1143</v>
      </c>
      <c r="J215" s="260" t="s">
        <v>1143</v>
      </c>
      <c r="K215" s="260" t="s">
        <v>1143</v>
      </c>
      <c r="L215" s="260" t="s">
        <v>1143</v>
      </c>
      <c r="M215" s="260" t="s">
        <v>1143</v>
      </c>
      <c r="N215" s="260" t="s">
        <v>1143</v>
      </c>
      <c r="O215" s="260">
        <v>121</v>
      </c>
      <c r="P215" s="260">
        <v>29.5</v>
      </c>
      <c r="Q215" s="260">
        <v>76</v>
      </c>
      <c r="R215" s="260">
        <v>18.8</v>
      </c>
    </row>
    <row r="216" spans="1:18">
      <c r="A216" s="259" t="s">
        <v>1437</v>
      </c>
      <c r="B216" s="260" t="s">
        <v>1438</v>
      </c>
      <c r="C216" s="260">
        <v>129</v>
      </c>
      <c r="D216" s="260">
        <v>10.9</v>
      </c>
      <c r="E216" s="260">
        <v>60</v>
      </c>
      <c r="F216" s="260">
        <v>5.0999999999999996</v>
      </c>
      <c r="G216" s="260">
        <v>232</v>
      </c>
      <c r="H216" s="260">
        <v>19.3</v>
      </c>
      <c r="I216" s="260" t="s">
        <v>1143</v>
      </c>
      <c r="J216" s="260" t="s">
        <v>1143</v>
      </c>
      <c r="K216" s="260" t="s">
        <v>1143</v>
      </c>
      <c r="L216" s="260" t="s">
        <v>1143</v>
      </c>
      <c r="M216" s="260" t="s">
        <v>1143</v>
      </c>
      <c r="N216" s="260" t="s">
        <v>1143</v>
      </c>
      <c r="O216" s="260">
        <v>433</v>
      </c>
      <c r="P216" s="260">
        <v>36</v>
      </c>
      <c r="Q216" s="260">
        <v>237</v>
      </c>
      <c r="R216" s="260">
        <v>20.100000000000001</v>
      </c>
    </row>
    <row r="217" spans="1:18">
      <c r="A217" s="259" t="s">
        <v>1439</v>
      </c>
      <c r="B217" s="260" t="s">
        <v>1440</v>
      </c>
      <c r="C217" s="260">
        <v>81</v>
      </c>
      <c r="D217" s="260">
        <v>3.2</v>
      </c>
      <c r="E217" s="260">
        <v>21</v>
      </c>
      <c r="F217" s="260">
        <v>0.8</v>
      </c>
      <c r="G217" s="260">
        <v>314</v>
      </c>
      <c r="H217" s="260">
        <v>12.4</v>
      </c>
      <c r="I217" s="260" t="s">
        <v>1143</v>
      </c>
      <c r="J217" s="260" t="s">
        <v>1143</v>
      </c>
      <c r="K217" s="260" t="s">
        <v>1143</v>
      </c>
      <c r="L217" s="260" t="s">
        <v>1143</v>
      </c>
      <c r="M217" s="260" t="s">
        <v>1143</v>
      </c>
      <c r="N217" s="260" t="s">
        <v>1143</v>
      </c>
      <c r="O217" s="260">
        <v>455</v>
      </c>
      <c r="P217" s="260">
        <v>18</v>
      </c>
      <c r="Q217" s="260">
        <v>158</v>
      </c>
      <c r="R217" s="260">
        <v>6.3</v>
      </c>
    </row>
    <row r="218" spans="1:18">
      <c r="A218" s="259" t="s">
        <v>1441</v>
      </c>
      <c r="B218" s="260" t="s">
        <v>1442</v>
      </c>
      <c r="C218" s="260">
        <v>1055</v>
      </c>
      <c r="D218" s="260">
        <v>26.8</v>
      </c>
      <c r="E218" s="260">
        <v>410</v>
      </c>
      <c r="F218" s="260">
        <v>10.4</v>
      </c>
      <c r="G218" s="260">
        <v>773</v>
      </c>
      <c r="H218" s="260">
        <v>19.5</v>
      </c>
      <c r="I218" s="260" t="s">
        <v>1143</v>
      </c>
      <c r="J218" s="260" t="s">
        <v>1143</v>
      </c>
      <c r="K218" s="260" t="s">
        <v>1143</v>
      </c>
      <c r="L218" s="260" t="s">
        <v>1143</v>
      </c>
      <c r="M218" s="260" t="s">
        <v>1143</v>
      </c>
      <c r="N218" s="260" t="s">
        <v>1143</v>
      </c>
      <c r="O218" s="260">
        <v>2001</v>
      </c>
      <c r="P218" s="260">
        <v>50.4</v>
      </c>
      <c r="Q218" s="260">
        <v>1350</v>
      </c>
      <c r="R218" s="260">
        <v>34.200000000000003</v>
      </c>
    </row>
    <row r="219" spans="1:18">
      <c r="A219" s="259" t="s">
        <v>1443</v>
      </c>
      <c r="B219" s="260" t="s">
        <v>1444</v>
      </c>
      <c r="C219" s="260">
        <v>49</v>
      </c>
      <c r="D219" s="260">
        <v>2.4</v>
      </c>
      <c r="E219" s="260">
        <v>31</v>
      </c>
      <c r="F219" s="260">
        <v>1.5</v>
      </c>
      <c r="G219" s="260">
        <v>359</v>
      </c>
      <c r="H219" s="260">
        <v>17</v>
      </c>
      <c r="I219" s="260" t="s">
        <v>1143</v>
      </c>
      <c r="J219" s="260" t="s">
        <v>1143</v>
      </c>
      <c r="K219" s="260" t="s">
        <v>1143</v>
      </c>
      <c r="L219" s="260" t="s">
        <v>1143</v>
      </c>
      <c r="M219" s="260" t="s">
        <v>1143</v>
      </c>
      <c r="N219" s="260" t="s">
        <v>1143</v>
      </c>
      <c r="O219" s="260">
        <v>544</v>
      </c>
      <c r="P219" s="260">
        <v>25.8</v>
      </c>
      <c r="Q219" s="260">
        <v>231</v>
      </c>
      <c r="R219" s="260">
        <v>11.1</v>
      </c>
    </row>
    <row r="220" spans="1:18">
      <c r="A220" s="259" t="s">
        <v>1445</v>
      </c>
      <c r="B220" s="260" t="s">
        <v>1446</v>
      </c>
      <c r="C220" s="260">
        <v>507</v>
      </c>
      <c r="D220" s="260">
        <v>13.7</v>
      </c>
      <c r="E220" s="260">
        <v>199</v>
      </c>
      <c r="F220" s="260">
        <v>5.4</v>
      </c>
      <c r="G220" s="260">
        <v>624</v>
      </c>
      <c r="H220" s="260">
        <v>16.7</v>
      </c>
      <c r="I220" s="260" t="s">
        <v>1143</v>
      </c>
      <c r="J220" s="260" t="s">
        <v>1143</v>
      </c>
      <c r="K220" s="260" t="s">
        <v>1143</v>
      </c>
      <c r="L220" s="260" t="s">
        <v>1143</v>
      </c>
      <c r="M220" s="260" t="s">
        <v>1143</v>
      </c>
      <c r="N220" s="260" t="s">
        <v>1143</v>
      </c>
      <c r="O220" s="260">
        <v>1108</v>
      </c>
      <c r="P220" s="260">
        <v>29.6</v>
      </c>
      <c r="Q220" s="260">
        <v>475</v>
      </c>
      <c r="R220" s="260">
        <v>12.8</v>
      </c>
    </row>
    <row r="221" spans="1:18">
      <c r="A221" s="259" t="s">
        <v>1447</v>
      </c>
      <c r="B221" s="260" t="s">
        <v>1448</v>
      </c>
      <c r="C221" s="260">
        <v>111</v>
      </c>
      <c r="D221" s="260">
        <v>5.0999999999999996</v>
      </c>
      <c r="E221" s="260">
        <v>46</v>
      </c>
      <c r="F221" s="260">
        <v>2.1</v>
      </c>
      <c r="G221" s="260">
        <v>349</v>
      </c>
      <c r="H221" s="260">
        <v>15.9</v>
      </c>
      <c r="I221" s="260" t="s">
        <v>1143</v>
      </c>
      <c r="J221" s="260" t="s">
        <v>1143</v>
      </c>
      <c r="K221" s="260" t="s">
        <v>1143</v>
      </c>
      <c r="L221" s="260" t="s">
        <v>1143</v>
      </c>
      <c r="M221" s="260" t="s">
        <v>1143</v>
      </c>
      <c r="N221" s="260" t="s">
        <v>1143</v>
      </c>
      <c r="O221" s="260">
        <v>575</v>
      </c>
      <c r="P221" s="260">
        <v>26.3</v>
      </c>
      <c r="Q221" s="260">
        <v>233</v>
      </c>
      <c r="R221" s="260">
        <v>10.8</v>
      </c>
    </row>
    <row r="222" spans="1:18">
      <c r="A222" s="259" t="s">
        <v>1449</v>
      </c>
      <c r="B222" s="260" t="s">
        <v>1450</v>
      </c>
      <c r="C222" s="260">
        <v>1775</v>
      </c>
      <c r="D222" s="260">
        <v>27.5</v>
      </c>
      <c r="E222" s="260">
        <v>691</v>
      </c>
      <c r="F222" s="260">
        <v>10.7</v>
      </c>
      <c r="G222" s="260">
        <v>1289</v>
      </c>
      <c r="H222" s="260">
        <v>19.600000000000001</v>
      </c>
      <c r="I222" s="260" t="s">
        <v>1143</v>
      </c>
      <c r="J222" s="260" t="s">
        <v>1143</v>
      </c>
      <c r="K222" s="260" t="s">
        <v>1143</v>
      </c>
      <c r="L222" s="260" t="s">
        <v>1143</v>
      </c>
      <c r="M222" s="260" t="s">
        <v>1143</v>
      </c>
      <c r="N222" s="260" t="s">
        <v>1143</v>
      </c>
      <c r="O222" s="260">
        <v>3710</v>
      </c>
      <c r="P222" s="260">
        <v>56.3</v>
      </c>
      <c r="Q222" s="260">
        <v>2702</v>
      </c>
      <c r="R222" s="260">
        <v>41.9</v>
      </c>
    </row>
    <row r="223" spans="1:18">
      <c r="A223" s="259" t="s">
        <v>1451</v>
      </c>
      <c r="B223" s="260" t="s">
        <v>1452</v>
      </c>
      <c r="C223" s="260">
        <v>73</v>
      </c>
      <c r="D223" s="260">
        <v>2.5</v>
      </c>
      <c r="E223" s="260">
        <v>42</v>
      </c>
      <c r="F223" s="260">
        <v>1.4</v>
      </c>
      <c r="G223" s="260">
        <v>562</v>
      </c>
      <c r="H223" s="260">
        <v>19.100000000000001</v>
      </c>
      <c r="I223" s="260" t="s">
        <v>1143</v>
      </c>
      <c r="J223" s="260" t="s">
        <v>1143</v>
      </c>
      <c r="K223" s="260" t="s">
        <v>1143</v>
      </c>
      <c r="L223" s="260" t="s">
        <v>1143</v>
      </c>
      <c r="M223" s="260" t="s">
        <v>1143</v>
      </c>
      <c r="N223" s="260" t="s">
        <v>1143</v>
      </c>
      <c r="O223" s="260">
        <v>1282</v>
      </c>
      <c r="P223" s="260">
        <v>43.5</v>
      </c>
      <c r="Q223" s="260">
        <v>956</v>
      </c>
      <c r="R223" s="260">
        <v>32.799999999999997</v>
      </c>
    </row>
    <row r="224" spans="1:18">
      <c r="A224" s="259" t="s">
        <v>1453</v>
      </c>
      <c r="B224" s="260" t="s">
        <v>1454</v>
      </c>
      <c r="C224" s="260">
        <v>22</v>
      </c>
      <c r="D224" s="260">
        <v>3.2</v>
      </c>
      <c r="E224" s="260">
        <v>10</v>
      </c>
      <c r="F224" s="260">
        <v>1.5</v>
      </c>
      <c r="G224" s="260">
        <v>108</v>
      </c>
      <c r="H224" s="260">
        <v>15.8</v>
      </c>
      <c r="I224" s="260" t="s">
        <v>1143</v>
      </c>
      <c r="J224" s="260" t="s">
        <v>1143</v>
      </c>
      <c r="K224" s="260" t="s">
        <v>1143</v>
      </c>
      <c r="L224" s="260" t="s">
        <v>1143</v>
      </c>
      <c r="M224" s="260" t="s">
        <v>1143</v>
      </c>
      <c r="N224" s="260" t="s">
        <v>1143</v>
      </c>
      <c r="O224" s="260">
        <v>167</v>
      </c>
      <c r="P224" s="260">
        <v>24.5</v>
      </c>
      <c r="Q224" s="260">
        <v>62</v>
      </c>
      <c r="R224" s="260">
        <v>9.1</v>
      </c>
    </row>
    <row r="225" spans="1:18">
      <c r="A225" s="259" t="s">
        <v>1455</v>
      </c>
      <c r="B225" s="260" t="s">
        <v>1456</v>
      </c>
      <c r="C225" s="260">
        <v>1709</v>
      </c>
      <c r="D225" s="260">
        <v>40.4</v>
      </c>
      <c r="E225" s="260">
        <v>940</v>
      </c>
      <c r="F225" s="260">
        <v>22.2</v>
      </c>
      <c r="G225" s="260">
        <v>732</v>
      </c>
      <c r="H225" s="260">
        <v>17.100000000000001</v>
      </c>
      <c r="I225" s="260" t="s">
        <v>1143</v>
      </c>
      <c r="J225" s="260" t="s">
        <v>1143</v>
      </c>
      <c r="K225" s="260" t="s">
        <v>1143</v>
      </c>
      <c r="L225" s="260" t="s">
        <v>1143</v>
      </c>
      <c r="M225" s="260" t="s">
        <v>1143</v>
      </c>
      <c r="N225" s="260" t="s">
        <v>1143</v>
      </c>
      <c r="O225" s="260">
        <v>2589</v>
      </c>
      <c r="P225" s="260">
        <v>60.3</v>
      </c>
      <c r="Q225" s="260">
        <v>1948</v>
      </c>
      <c r="R225" s="260">
        <v>46</v>
      </c>
    </row>
    <row r="226" spans="1:18">
      <c r="A226" s="259" t="s">
        <v>1457</v>
      </c>
      <c r="B226" s="260" t="s">
        <v>1458</v>
      </c>
      <c r="C226" s="260">
        <v>141</v>
      </c>
      <c r="D226" s="260">
        <v>8.9</v>
      </c>
      <c r="E226" s="260">
        <v>73</v>
      </c>
      <c r="F226" s="260">
        <v>4.5999999999999996</v>
      </c>
      <c r="G226" s="260">
        <v>307</v>
      </c>
      <c r="H226" s="260">
        <v>19.100000000000001</v>
      </c>
      <c r="I226" s="260" t="s">
        <v>1143</v>
      </c>
      <c r="J226" s="260" t="s">
        <v>1143</v>
      </c>
      <c r="K226" s="260" t="s">
        <v>1143</v>
      </c>
      <c r="L226" s="260" t="s">
        <v>1143</v>
      </c>
      <c r="M226" s="260" t="s">
        <v>1143</v>
      </c>
      <c r="N226" s="260" t="s">
        <v>1143</v>
      </c>
      <c r="O226" s="260">
        <v>717</v>
      </c>
      <c r="P226" s="260">
        <v>44.5</v>
      </c>
      <c r="Q226" s="260">
        <v>465</v>
      </c>
      <c r="R226" s="260">
        <v>29.3</v>
      </c>
    </row>
    <row r="227" spans="1:18">
      <c r="A227" s="259" t="s">
        <v>1459</v>
      </c>
      <c r="B227" s="260" t="s">
        <v>1460</v>
      </c>
      <c r="C227" s="260">
        <v>59</v>
      </c>
      <c r="D227" s="260">
        <v>5.0999999999999996</v>
      </c>
      <c r="E227" s="260">
        <v>26</v>
      </c>
      <c r="F227" s="260">
        <v>2.2000000000000002</v>
      </c>
      <c r="G227" s="260">
        <v>160</v>
      </c>
      <c r="H227" s="260">
        <v>13.7</v>
      </c>
      <c r="I227" s="260" t="s">
        <v>1143</v>
      </c>
      <c r="J227" s="260" t="s">
        <v>1143</v>
      </c>
      <c r="K227" s="260" t="s">
        <v>1143</v>
      </c>
      <c r="L227" s="260" t="s">
        <v>1143</v>
      </c>
      <c r="M227" s="260" t="s">
        <v>1143</v>
      </c>
      <c r="N227" s="260" t="s">
        <v>1143</v>
      </c>
      <c r="O227" s="260">
        <v>308</v>
      </c>
      <c r="P227" s="260">
        <v>26.3</v>
      </c>
      <c r="Q227" s="260">
        <v>164</v>
      </c>
      <c r="R227" s="260">
        <v>14.2</v>
      </c>
    </row>
    <row r="228" spans="1:18">
      <c r="A228" s="259" t="s">
        <v>1461</v>
      </c>
      <c r="B228" s="260" t="s">
        <v>1462</v>
      </c>
      <c r="C228" s="260">
        <v>418</v>
      </c>
      <c r="D228" s="260">
        <v>9.6</v>
      </c>
      <c r="E228" s="260">
        <v>91</v>
      </c>
      <c r="F228" s="260">
        <v>2.1</v>
      </c>
      <c r="G228" s="260">
        <v>706</v>
      </c>
      <c r="H228" s="260">
        <v>16</v>
      </c>
      <c r="I228" s="260" t="s">
        <v>1143</v>
      </c>
      <c r="J228" s="260" t="s">
        <v>1143</v>
      </c>
      <c r="K228" s="260" t="s">
        <v>1143</v>
      </c>
      <c r="L228" s="260" t="s">
        <v>1143</v>
      </c>
      <c r="M228" s="260" t="s">
        <v>1143</v>
      </c>
      <c r="N228" s="260" t="s">
        <v>1143</v>
      </c>
      <c r="O228" s="260">
        <v>1161</v>
      </c>
      <c r="P228" s="260">
        <v>26.4</v>
      </c>
      <c r="Q228" s="260">
        <v>495</v>
      </c>
      <c r="R228" s="260">
        <v>11.4</v>
      </c>
    </row>
    <row r="229" spans="1:18">
      <c r="A229" s="259" t="s">
        <v>1463</v>
      </c>
      <c r="B229" s="260" t="s">
        <v>1464</v>
      </c>
      <c r="C229" s="260">
        <v>23</v>
      </c>
      <c r="D229" s="260">
        <v>3.6</v>
      </c>
      <c r="E229" s="260">
        <v>6</v>
      </c>
      <c r="F229" s="260">
        <v>0.9</v>
      </c>
      <c r="G229" s="260">
        <v>280</v>
      </c>
      <c r="H229" s="260">
        <v>44.1</v>
      </c>
      <c r="I229" s="260" t="s">
        <v>1143</v>
      </c>
      <c r="J229" s="260" t="s">
        <v>1143</v>
      </c>
      <c r="K229" s="260" t="s">
        <v>1143</v>
      </c>
      <c r="L229" s="260" t="s">
        <v>1143</v>
      </c>
      <c r="M229" s="260" t="s">
        <v>1143</v>
      </c>
      <c r="N229" s="260" t="s">
        <v>1143</v>
      </c>
      <c r="O229" s="260">
        <v>346</v>
      </c>
      <c r="P229" s="260">
        <v>54.5</v>
      </c>
      <c r="Q229" s="260">
        <v>113</v>
      </c>
      <c r="R229" s="260">
        <v>17.8</v>
      </c>
    </row>
    <row r="230" spans="1:18">
      <c r="A230" s="259" t="s">
        <v>1465</v>
      </c>
      <c r="B230" s="260" t="s">
        <v>1466</v>
      </c>
      <c r="C230" s="260">
        <v>7</v>
      </c>
      <c r="D230" s="260">
        <v>0.9</v>
      </c>
      <c r="E230" s="260">
        <v>6</v>
      </c>
      <c r="F230" s="260">
        <v>0.8</v>
      </c>
      <c r="G230" s="260">
        <v>180</v>
      </c>
      <c r="H230" s="260">
        <v>24.1</v>
      </c>
      <c r="I230" s="260" t="s">
        <v>1143</v>
      </c>
      <c r="J230" s="260" t="s">
        <v>1143</v>
      </c>
      <c r="K230" s="260" t="s">
        <v>1143</v>
      </c>
      <c r="L230" s="260" t="s">
        <v>1143</v>
      </c>
      <c r="M230" s="260" t="s">
        <v>1143</v>
      </c>
      <c r="N230" s="260" t="s">
        <v>1143</v>
      </c>
      <c r="O230" s="260">
        <v>380</v>
      </c>
      <c r="P230" s="260">
        <v>50.8</v>
      </c>
      <c r="Q230" s="260">
        <v>277</v>
      </c>
      <c r="R230" s="260">
        <v>37.5</v>
      </c>
    </row>
    <row r="231" spans="1:18">
      <c r="A231" s="259" t="s">
        <v>1467</v>
      </c>
      <c r="B231" s="260" t="s">
        <v>1468</v>
      </c>
      <c r="C231" s="260">
        <v>174</v>
      </c>
      <c r="D231" s="260">
        <v>9.9</v>
      </c>
      <c r="E231" s="260">
        <v>78</v>
      </c>
      <c r="F231" s="260">
        <v>4.4000000000000004</v>
      </c>
      <c r="G231" s="260">
        <v>299</v>
      </c>
      <c r="H231" s="260">
        <v>16.899999999999999</v>
      </c>
      <c r="I231" s="260" t="s">
        <v>1143</v>
      </c>
      <c r="J231" s="260" t="s">
        <v>1143</v>
      </c>
      <c r="K231" s="260" t="s">
        <v>1143</v>
      </c>
      <c r="L231" s="260" t="s">
        <v>1143</v>
      </c>
      <c r="M231" s="260" t="s">
        <v>1143</v>
      </c>
      <c r="N231" s="260" t="s">
        <v>1143</v>
      </c>
      <c r="O231" s="260">
        <v>768</v>
      </c>
      <c r="P231" s="260">
        <v>43.3</v>
      </c>
      <c r="Q231" s="260">
        <v>562</v>
      </c>
      <c r="R231" s="260">
        <v>31.9</v>
      </c>
    </row>
    <row r="232" spans="1:18">
      <c r="A232" s="259" t="s">
        <v>1469</v>
      </c>
      <c r="B232" s="260" t="s">
        <v>1470</v>
      </c>
      <c r="C232" s="260">
        <v>18</v>
      </c>
      <c r="D232" s="260">
        <v>2.1</v>
      </c>
      <c r="E232" s="260">
        <v>4</v>
      </c>
      <c r="F232" s="260">
        <v>0.5</v>
      </c>
      <c r="G232" s="260">
        <v>170</v>
      </c>
      <c r="H232" s="260">
        <v>19.5</v>
      </c>
      <c r="I232" s="260" t="s">
        <v>1143</v>
      </c>
      <c r="J232" s="260" t="s">
        <v>1143</v>
      </c>
      <c r="K232" s="260" t="s">
        <v>1143</v>
      </c>
      <c r="L232" s="260" t="s">
        <v>1143</v>
      </c>
      <c r="M232" s="260" t="s">
        <v>1143</v>
      </c>
      <c r="N232" s="260" t="s">
        <v>1143</v>
      </c>
      <c r="O232" s="260">
        <v>380</v>
      </c>
      <c r="P232" s="260">
        <v>43.6</v>
      </c>
      <c r="Q232" s="260">
        <v>284</v>
      </c>
      <c r="R232" s="260">
        <v>33.1</v>
      </c>
    </row>
    <row r="233" spans="1:18">
      <c r="A233" s="259" t="s">
        <v>1471</v>
      </c>
      <c r="B233" s="260" t="s">
        <v>1472</v>
      </c>
      <c r="C233" s="260">
        <v>91</v>
      </c>
      <c r="D233" s="260">
        <v>6.4</v>
      </c>
      <c r="E233" s="260">
        <v>15</v>
      </c>
      <c r="F233" s="260">
        <v>1.1000000000000001</v>
      </c>
      <c r="G233" s="260">
        <v>204</v>
      </c>
      <c r="H233" s="260">
        <v>14.4</v>
      </c>
      <c r="I233" s="260" t="s">
        <v>1143</v>
      </c>
      <c r="J233" s="260" t="s">
        <v>1143</v>
      </c>
      <c r="K233" s="260" t="s">
        <v>1143</v>
      </c>
      <c r="L233" s="260" t="s">
        <v>1143</v>
      </c>
      <c r="M233" s="260" t="s">
        <v>1143</v>
      </c>
      <c r="N233" s="260" t="s">
        <v>1143</v>
      </c>
      <c r="O233" s="260">
        <v>558</v>
      </c>
      <c r="P233" s="260">
        <v>39.4</v>
      </c>
      <c r="Q233" s="260">
        <v>395</v>
      </c>
      <c r="R233" s="260">
        <v>27.9</v>
      </c>
    </row>
    <row r="234" spans="1:18">
      <c r="A234" s="259" t="s">
        <v>1473</v>
      </c>
      <c r="B234" s="260" t="s">
        <v>1474</v>
      </c>
      <c r="C234" s="260">
        <v>12</v>
      </c>
      <c r="D234" s="260">
        <v>1.1000000000000001</v>
      </c>
      <c r="E234" s="260">
        <v>8</v>
      </c>
      <c r="F234" s="260">
        <v>0.7</v>
      </c>
      <c r="G234" s="260">
        <v>156</v>
      </c>
      <c r="H234" s="260">
        <v>14.2</v>
      </c>
      <c r="I234" s="260" t="s">
        <v>1143</v>
      </c>
      <c r="J234" s="260" t="s">
        <v>1143</v>
      </c>
      <c r="K234" s="260" t="s">
        <v>1143</v>
      </c>
      <c r="L234" s="260" t="s">
        <v>1143</v>
      </c>
      <c r="M234" s="260" t="s">
        <v>1143</v>
      </c>
      <c r="N234" s="260" t="s">
        <v>1143</v>
      </c>
      <c r="O234" s="260">
        <v>313</v>
      </c>
      <c r="P234" s="260">
        <v>28.5</v>
      </c>
      <c r="Q234" s="260">
        <v>216</v>
      </c>
      <c r="R234" s="260">
        <v>19.8</v>
      </c>
    </row>
    <row r="235" spans="1:18">
      <c r="A235" s="259" t="s">
        <v>155</v>
      </c>
      <c r="B235" s="260" t="s">
        <v>156</v>
      </c>
      <c r="C235" s="260">
        <v>756</v>
      </c>
      <c r="D235" s="260">
        <v>46.4</v>
      </c>
      <c r="E235" s="260">
        <v>28</v>
      </c>
      <c r="F235" s="260">
        <v>1.7</v>
      </c>
      <c r="G235" s="260">
        <v>186</v>
      </c>
      <c r="H235" s="260">
        <v>11.4</v>
      </c>
      <c r="I235" s="260" t="s">
        <v>1143</v>
      </c>
      <c r="J235" s="260" t="s">
        <v>1143</v>
      </c>
      <c r="K235" s="260" t="s">
        <v>1143</v>
      </c>
      <c r="L235" s="260" t="s">
        <v>1143</v>
      </c>
      <c r="M235" s="260" t="s">
        <v>1143</v>
      </c>
      <c r="N235" s="260" t="s">
        <v>1143</v>
      </c>
      <c r="O235" s="260">
        <v>543</v>
      </c>
      <c r="P235" s="260">
        <v>33.299999999999997</v>
      </c>
      <c r="Q235" s="260">
        <v>350</v>
      </c>
      <c r="R235" s="260">
        <v>21.5</v>
      </c>
    </row>
    <row r="236" spans="1:18">
      <c r="A236" s="259" t="s">
        <v>1475</v>
      </c>
      <c r="B236" s="260" t="s">
        <v>1476</v>
      </c>
      <c r="C236" s="260">
        <v>0</v>
      </c>
      <c r="D236" s="260">
        <v>0</v>
      </c>
      <c r="E236" s="260">
        <v>0</v>
      </c>
      <c r="F236" s="260">
        <v>0</v>
      </c>
      <c r="G236" s="260">
        <v>31</v>
      </c>
      <c r="H236" s="260">
        <v>21.1</v>
      </c>
      <c r="I236" s="260" t="s">
        <v>1143</v>
      </c>
      <c r="J236" s="260" t="s">
        <v>1143</v>
      </c>
      <c r="K236" s="260" t="s">
        <v>1143</v>
      </c>
      <c r="L236" s="260" t="s">
        <v>1143</v>
      </c>
      <c r="M236" s="260" t="s">
        <v>1143</v>
      </c>
      <c r="N236" s="260" t="s">
        <v>1143</v>
      </c>
      <c r="O236" s="260">
        <v>56</v>
      </c>
      <c r="P236" s="260">
        <v>38.1</v>
      </c>
      <c r="Q236" s="260">
        <v>33</v>
      </c>
      <c r="R236" s="260">
        <v>22.4</v>
      </c>
    </row>
    <row r="237" spans="1:18">
      <c r="A237" s="259" t="s">
        <v>1477</v>
      </c>
      <c r="B237" s="260" t="s">
        <v>1478</v>
      </c>
      <c r="C237" s="260">
        <v>666</v>
      </c>
      <c r="D237" s="260">
        <v>40</v>
      </c>
      <c r="E237" s="260">
        <v>271</v>
      </c>
      <c r="F237" s="260">
        <v>16.3</v>
      </c>
      <c r="G237" s="260">
        <v>267</v>
      </c>
      <c r="H237" s="260">
        <v>16</v>
      </c>
      <c r="I237" s="260" t="s">
        <v>1143</v>
      </c>
      <c r="J237" s="260" t="s">
        <v>1143</v>
      </c>
      <c r="K237" s="260" t="s">
        <v>1143</v>
      </c>
      <c r="L237" s="260" t="s">
        <v>1143</v>
      </c>
      <c r="M237" s="260" t="s">
        <v>1143</v>
      </c>
      <c r="N237" s="260" t="s">
        <v>1143</v>
      </c>
      <c r="O237" s="260">
        <v>867</v>
      </c>
      <c r="P237" s="260">
        <v>51.9</v>
      </c>
      <c r="Q237" s="260">
        <v>482</v>
      </c>
      <c r="R237" s="260">
        <v>28.9</v>
      </c>
    </row>
    <row r="238" spans="1:18">
      <c r="A238" s="259" t="s">
        <v>1479</v>
      </c>
      <c r="B238" s="260" t="s">
        <v>1480</v>
      </c>
      <c r="C238" s="260">
        <v>17</v>
      </c>
      <c r="D238" s="260">
        <v>1.3</v>
      </c>
      <c r="E238" s="260">
        <v>6</v>
      </c>
      <c r="F238" s="260">
        <v>0.5</v>
      </c>
      <c r="G238" s="260">
        <v>252</v>
      </c>
      <c r="H238" s="260">
        <v>18.8</v>
      </c>
      <c r="I238" s="260" t="s">
        <v>1143</v>
      </c>
      <c r="J238" s="260" t="s">
        <v>1143</v>
      </c>
      <c r="K238" s="260" t="s">
        <v>1143</v>
      </c>
      <c r="L238" s="260" t="s">
        <v>1143</v>
      </c>
      <c r="M238" s="260" t="s">
        <v>1143</v>
      </c>
      <c r="N238" s="260" t="s">
        <v>1143</v>
      </c>
      <c r="O238" s="260">
        <v>576</v>
      </c>
      <c r="P238" s="260">
        <v>42.9</v>
      </c>
      <c r="Q238" s="260">
        <v>431</v>
      </c>
      <c r="R238" s="260">
        <v>32.5</v>
      </c>
    </row>
    <row r="239" spans="1:18">
      <c r="A239" s="259" t="s">
        <v>1481</v>
      </c>
      <c r="B239" s="260" t="s">
        <v>1482</v>
      </c>
      <c r="C239" s="260">
        <v>222</v>
      </c>
      <c r="D239" s="260">
        <v>7.2</v>
      </c>
      <c r="E239" s="260">
        <v>92</v>
      </c>
      <c r="F239" s="260">
        <v>3</v>
      </c>
      <c r="G239" s="260">
        <v>541</v>
      </c>
      <c r="H239" s="260">
        <v>17.399999999999999</v>
      </c>
      <c r="I239" s="260" t="s">
        <v>1143</v>
      </c>
      <c r="J239" s="260" t="s">
        <v>1143</v>
      </c>
      <c r="K239" s="260" t="s">
        <v>1143</v>
      </c>
      <c r="L239" s="260" t="s">
        <v>1143</v>
      </c>
      <c r="M239" s="260" t="s">
        <v>1143</v>
      </c>
      <c r="N239" s="260" t="s">
        <v>1143</v>
      </c>
      <c r="O239" s="260">
        <v>825</v>
      </c>
      <c r="P239" s="260">
        <v>26.5</v>
      </c>
      <c r="Q239" s="260">
        <v>316</v>
      </c>
      <c r="R239" s="260">
        <v>10.199999999999999</v>
      </c>
    </row>
    <row r="240" spans="1:18">
      <c r="A240" s="259" t="s">
        <v>1483</v>
      </c>
      <c r="B240" s="260" t="s">
        <v>1484</v>
      </c>
      <c r="C240" s="260">
        <v>23</v>
      </c>
      <c r="D240" s="260">
        <v>3.2</v>
      </c>
      <c r="E240" s="260">
        <v>2</v>
      </c>
      <c r="F240" s="260">
        <v>0.3</v>
      </c>
      <c r="G240" s="260">
        <v>244</v>
      </c>
      <c r="H240" s="260">
        <v>33.6</v>
      </c>
      <c r="I240" s="260" t="s">
        <v>1143</v>
      </c>
      <c r="J240" s="260" t="s">
        <v>1143</v>
      </c>
      <c r="K240" s="260" t="s">
        <v>1143</v>
      </c>
      <c r="L240" s="260" t="s">
        <v>1143</v>
      </c>
      <c r="M240" s="260" t="s">
        <v>1143</v>
      </c>
      <c r="N240" s="260" t="s">
        <v>1143</v>
      </c>
      <c r="O240" s="260">
        <v>364</v>
      </c>
      <c r="P240" s="260">
        <v>50.1</v>
      </c>
      <c r="Q240" s="260">
        <v>179</v>
      </c>
      <c r="R240" s="260">
        <v>24.7</v>
      </c>
    </row>
    <row r="241" spans="1:18">
      <c r="A241" s="259" t="s">
        <v>1485</v>
      </c>
      <c r="B241" s="260" t="s">
        <v>1486</v>
      </c>
      <c r="C241" s="260">
        <v>556</v>
      </c>
      <c r="D241" s="260">
        <v>10.6</v>
      </c>
      <c r="E241" s="260">
        <v>158</v>
      </c>
      <c r="F241" s="260">
        <v>3</v>
      </c>
      <c r="G241" s="260">
        <v>787</v>
      </c>
      <c r="H241" s="260">
        <v>14.8</v>
      </c>
      <c r="I241" s="260" t="s">
        <v>1143</v>
      </c>
      <c r="J241" s="260" t="s">
        <v>1143</v>
      </c>
      <c r="K241" s="260" t="s">
        <v>1143</v>
      </c>
      <c r="L241" s="260" t="s">
        <v>1143</v>
      </c>
      <c r="M241" s="260" t="s">
        <v>1143</v>
      </c>
      <c r="N241" s="260" t="s">
        <v>1143</v>
      </c>
      <c r="O241" s="260">
        <v>1353</v>
      </c>
      <c r="P241" s="260">
        <v>25.5</v>
      </c>
      <c r="Q241" s="260">
        <v>561</v>
      </c>
      <c r="R241" s="260">
        <v>10.7</v>
      </c>
    </row>
    <row r="242" spans="1:18">
      <c r="A242" s="259" t="s">
        <v>1487</v>
      </c>
      <c r="B242" s="260" t="s">
        <v>1488</v>
      </c>
      <c r="C242" s="260">
        <v>86</v>
      </c>
      <c r="D242" s="260">
        <v>6</v>
      </c>
      <c r="E242" s="260">
        <v>35</v>
      </c>
      <c r="F242" s="260">
        <v>2.5</v>
      </c>
      <c r="G242" s="260">
        <v>256</v>
      </c>
      <c r="H242" s="260">
        <v>17.7</v>
      </c>
      <c r="I242" s="260" t="s">
        <v>1143</v>
      </c>
      <c r="J242" s="260" t="s">
        <v>1143</v>
      </c>
      <c r="K242" s="260" t="s">
        <v>1143</v>
      </c>
      <c r="L242" s="260" t="s">
        <v>1143</v>
      </c>
      <c r="M242" s="260" t="s">
        <v>1143</v>
      </c>
      <c r="N242" s="260" t="s">
        <v>1143</v>
      </c>
      <c r="O242" s="260">
        <v>541</v>
      </c>
      <c r="P242" s="260">
        <v>37.4</v>
      </c>
      <c r="Q242" s="260">
        <v>339</v>
      </c>
      <c r="R242" s="260">
        <v>23.8</v>
      </c>
    </row>
    <row r="243" spans="1:18">
      <c r="A243" s="259" t="s">
        <v>1489</v>
      </c>
      <c r="B243" s="260" t="s">
        <v>1490</v>
      </c>
      <c r="C243" s="260">
        <v>570</v>
      </c>
      <c r="D243" s="260">
        <v>10.4</v>
      </c>
      <c r="E243" s="260">
        <v>175</v>
      </c>
      <c r="F243" s="260">
        <v>3.2</v>
      </c>
      <c r="G243" s="260">
        <v>968</v>
      </c>
      <c r="H243" s="260">
        <v>17.399999999999999</v>
      </c>
      <c r="I243" s="260" t="s">
        <v>1143</v>
      </c>
      <c r="J243" s="260" t="s">
        <v>1143</v>
      </c>
      <c r="K243" s="260" t="s">
        <v>1143</v>
      </c>
      <c r="L243" s="260" t="s">
        <v>1143</v>
      </c>
      <c r="M243" s="260" t="s">
        <v>1143</v>
      </c>
      <c r="N243" s="260" t="s">
        <v>1143</v>
      </c>
      <c r="O243" s="260">
        <v>1420</v>
      </c>
      <c r="P243" s="260">
        <v>25.5</v>
      </c>
      <c r="Q243" s="260">
        <v>351</v>
      </c>
      <c r="R243" s="260">
        <v>6.4</v>
      </c>
    </row>
    <row r="244" spans="1:18">
      <c r="A244" s="259" t="s">
        <v>123</v>
      </c>
      <c r="B244" s="260" t="s">
        <v>124</v>
      </c>
      <c r="C244" s="260">
        <v>180</v>
      </c>
      <c r="D244" s="260">
        <v>22.2</v>
      </c>
      <c r="E244" s="260">
        <v>73</v>
      </c>
      <c r="F244" s="260">
        <v>9</v>
      </c>
      <c r="G244" s="260">
        <v>165</v>
      </c>
      <c r="H244" s="260">
        <v>20.399999999999999</v>
      </c>
      <c r="I244" s="260" t="s">
        <v>1143</v>
      </c>
      <c r="J244" s="260" t="s">
        <v>1143</v>
      </c>
      <c r="K244" s="260" t="s">
        <v>1143</v>
      </c>
      <c r="L244" s="260" t="s">
        <v>1143</v>
      </c>
      <c r="M244" s="260" t="s">
        <v>1143</v>
      </c>
      <c r="N244" s="260" t="s">
        <v>1143</v>
      </c>
      <c r="O244" s="260">
        <v>543</v>
      </c>
      <c r="P244" s="260">
        <v>67</v>
      </c>
      <c r="Q244" s="260">
        <v>424</v>
      </c>
      <c r="R244" s="260">
        <v>52.3</v>
      </c>
    </row>
    <row r="245" spans="1:18">
      <c r="A245" s="259" t="s">
        <v>518</v>
      </c>
      <c r="B245" s="260" t="s">
        <v>1491</v>
      </c>
      <c r="C245" s="260">
        <v>5294</v>
      </c>
      <c r="D245" s="260">
        <v>42.1</v>
      </c>
      <c r="E245" s="260">
        <v>3308</v>
      </c>
      <c r="F245" s="260">
        <v>26.3</v>
      </c>
      <c r="G245" s="260">
        <v>2816</v>
      </c>
      <c r="H245" s="260">
        <v>22.2</v>
      </c>
      <c r="I245" s="260" t="s">
        <v>1143</v>
      </c>
      <c r="J245" s="260" t="s">
        <v>1143</v>
      </c>
      <c r="K245" s="260" t="s">
        <v>1143</v>
      </c>
      <c r="L245" s="260" t="s">
        <v>1143</v>
      </c>
      <c r="M245" s="260" t="s">
        <v>1143</v>
      </c>
      <c r="N245" s="260" t="s">
        <v>1143</v>
      </c>
      <c r="O245" s="260">
        <v>10659</v>
      </c>
      <c r="P245" s="260">
        <v>84.1</v>
      </c>
      <c r="Q245" s="260">
        <v>9292</v>
      </c>
      <c r="R245" s="260">
        <v>74</v>
      </c>
    </row>
    <row r="246" spans="1:18">
      <c r="A246" s="259" t="s">
        <v>221</v>
      </c>
      <c r="B246" s="260" t="s">
        <v>222</v>
      </c>
      <c r="C246" s="260">
        <v>122</v>
      </c>
      <c r="D246" s="260">
        <v>16.399999999999999</v>
      </c>
      <c r="E246" s="260">
        <v>77</v>
      </c>
      <c r="F246" s="260">
        <v>10.4</v>
      </c>
      <c r="G246" s="260">
        <v>69</v>
      </c>
      <c r="H246" s="260">
        <v>9.3000000000000007</v>
      </c>
      <c r="I246" s="260" t="s">
        <v>1143</v>
      </c>
      <c r="J246" s="260" t="s">
        <v>1143</v>
      </c>
      <c r="K246" s="260" t="s">
        <v>1143</v>
      </c>
      <c r="L246" s="260" t="s">
        <v>1143</v>
      </c>
      <c r="M246" s="260" t="s">
        <v>1143</v>
      </c>
      <c r="N246" s="260" t="s">
        <v>1143</v>
      </c>
      <c r="O246" s="260">
        <v>489</v>
      </c>
      <c r="P246" s="260">
        <v>65.900000000000006</v>
      </c>
      <c r="Q246" s="260">
        <v>383</v>
      </c>
      <c r="R246" s="260">
        <v>51.6</v>
      </c>
    </row>
    <row r="247" spans="1:18">
      <c r="A247" s="259" t="s">
        <v>1492</v>
      </c>
      <c r="B247" s="260" t="s">
        <v>1493</v>
      </c>
      <c r="C247" s="260">
        <v>0</v>
      </c>
      <c r="D247" s="260">
        <v>0</v>
      </c>
      <c r="E247" s="260">
        <v>0</v>
      </c>
      <c r="F247" s="260">
        <v>0</v>
      </c>
      <c r="G247" s="260">
        <v>21</v>
      </c>
      <c r="H247" s="260">
        <v>16.3</v>
      </c>
      <c r="I247" s="260" t="s">
        <v>1143</v>
      </c>
      <c r="J247" s="260" t="s">
        <v>1143</v>
      </c>
      <c r="K247" s="260" t="s">
        <v>1143</v>
      </c>
      <c r="L247" s="260" t="s">
        <v>1143</v>
      </c>
      <c r="M247" s="260" t="s">
        <v>1143</v>
      </c>
      <c r="N247" s="260" t="s">
        <v>1143</v>
      </c>
      <c r="O247" s="260">
        <v>49</v>
      </c>
      <c r="P247" s="260">
        <v>38</v>
      </c>
      <c r="Q247" s="260">
        <v>36</v>
      </c>
      <c r="R247" s="260">
        <v>27.9</v>
      </c>
    </row>
    <row r="248" spans="1:18">
      <c r="A248" s="259" t="s">
        <v>799</v>
      </c>
      <c r="B248" s="260" t="s">
        <v>1494</v>
      </c>
      <c r="C248" s="260">
        <v>125</v>
      </c>
      <c r="D248" s="260">
        <v>5.9</v>
      </c>
      <c r="E248" s="260">
        <v>46</v>
      </c>
      <c r="F248" s="260">
        <v>2.2000000000000002</v>
      </c>
      <c r="G248" s="260">
        <v>416</v>
      </c>
      <c r="H248" s="260">
        <v>19.3</v>
      </c>
      <c r="I248" s="260" t="s">
        <v>1143</v>
      </c>
      <c r="J248" s="260" t="s">
        <v>1143</v>
      </c>
      <c r="K248" s="260" t="s">
        <v>1143</v>
      </c>
      <c r="L248" s="260" t="s">
        <v>1143</v>
      </c>
      <c r="M248" s="260" t="s">
        <v>1143</v>
      </c>
      <c r="N248" s="260" t="s">
        <v>1143</v>
      </c>
      <c r="O248" s="260">
        <v>601</v>
      </c>
      <c r="P248" s="260">
        <v>27.9</v>
      </c>
      <c r="Q248" s="260">
        <v>245</v>
      </c>
      <c r="R248" s="260">
        <v>11.5</v>
      </c>
    </row>
    <row r="249" spans="1:18">
      <c r="A249" s="259" t="s">
        <v>1495</v>
      </c>
      <c r="B249" s="260" t="s">
        <v>1496</v>
      </c>
      <c r="C249" s="260">
        <v>3217</v>
      </c>
      <c r="D249" s="260">
        <v>26.8</v>
      </c>
      <c r="E249" s="260">
        <v>653</v>
      </c>
      <c r="F249" s="260">
        <v>5.4</v>
      </c>
      <c r="G249" s="260">
        <v>2217</v>
      </c>
      <c r="H249" s="260">
        <v>18.3</v>
      </c>
      <c r="I249" s="260" t="s">
        <v>1143</v>
      </c>
      <c r="J249" s="260" t="s">
        <v>1143</v>
      </c>
      <c r="K249" s="260" t="s">
        <v>1143</v>
      </c>
      <c r="L249" s="260" t="s">
        <v>1143</v>
      </c>
      <c r="M249" s="260" t="s">
        <v>1143</v>
      </c>
      <c r="N249" s="260" t="s">
        <v>1143</v>
      </c>
      <c r="O249" s="260">
        <v>4005</v>
      </c>
      <c r="P249" s="260">
        <v>33</v>
      </c>
      <c r="Q249" s="260">
        <v>1248</v>
      </c>
      <c r="R249" s="260">
        <v>10.4</v>
      </c>
    </row>
    <row r="250" spans="1:18">
      <c r="A250" s="259" t="s">
        <v>1497</v>
      </c>
      <c r="B250" s="260" t="s">
        <v>1498</v>
      </c>
      <c r="C250" s="260">
        <v>46</v>
      </c>
      <c r="D250" s="260">
        <v>4.7</v>
      </c>
      <c r="E250" s="260">
        <v>24</v>
      </c>
      <c r="F250" s="260">
        <v>2.4</v>
      </c>
      <c r="G250" s="260">
        <v>183</v>
      </c>
      <c r="H250" s="260">
        <v>18.5</v>
      </c>
      <c r="I250" s="260" t="s">
        <v>1143</v>
      </c>
      <c r="J250" s="260" t="s">
        <v>1143</v>
      </c>
      <c r="K250" s="260" t="s">
        <v>1143</v>
      </c>
      <c r="L250" s="260" t="s">
        <v>1143</v>
      </c>
      <c r="M250" s="260" t="s">
        <v>1143</v>
      </c>
      <c r="N250" s="260" t="s">
        <v>1143</v>
      </c>
      <c r="O250" s="260">
        <v>258</v>
      </c>
      <c r="P250" s="260">
        <v>26.1</v>
      </c>
      <c r="Q250" s="260">
        <v>61</v>
      </c>
      <c r="R250" s="260">
        <v>6.2</v>
      </c>
    </row>
    <row r="251" spans="1:18">
      <c r="A251" s="259" t="s">
        <v>1499</v>
      </c>
      <c r="B251" s="260" t="s">
        <v>1500</v>
      </c>
      <c r="C251" s="260">
        <v>2</v>
      </c>
      <c r="D251" s="260">
        <v>0.3</v>
      </c>
      <c r="E251" s="260">
        <v>1</v>
      </c>
      <c r="F251" s="260">
        <v>0.2</v>
      </c>
      <c r="G251" s="260">
        <v>137</v>
      </c>
      <c r="H251" s="260">
        <v>23.3</v>
      </c>
      <c r="I251" s="260" t="s">
        <v>1143</v>
      </c>
      <c r="J251" s="260" t="s">
        <v>1143</v>
      </c>
      <c r="K251" s="260" t="s">
        <v>1143</v>
      </c>
      <c r="L251" s="260" t="s">
        <v>1143</v>
      </c>
      <c r="M251" s="260" t="s">
        <v>1143</v>
      </c>
      <c r="N251" s="260" t="s">
        <v>1143</v>
      </c>
      <c r="O251" s="260">
        <v>212</v>
      </c>
      <c r="P251" s="260">
        <v>36.1</v>
      </c>
      <c r="Q251" s="260">
        <v>92</v>
      </c>
      <c r="R251" s="260">
        <v>15.6</v>
      </c>
    </row>
    <row r="252" spans="1:18">
      <c r="A252" s="259" t="s">
        <v>1501</v>
      </c>
      <c r="B252" s="260" t="s">
        <v>1502</v>
      </c>
      <c r="C252" s="260">
        <v>15</v>
      </c>
      <c r="D252" s="260">
        <v>1.2</v>
      </c>
      <c r="E252" s="260">
        <v>11</v>
      </c>
      <c r="F252" s="260">
        <v>0.9</v>
      </c>
      <c r="G252" s="260">
        <v>318</v>
      </c>
      <c r="H252" s="260">
        <v>25.7</v>
      </c>
      <c r="I252" s="260" t="s">
        <v>1143</v>
      </c>
      <c r="J252" s="260" t="s">
        <v>1143</v>
      </c>
      <c r="K252" s="260" t="s">
        <v>1143</v>
      </c>
      <c r="L252" s="260" t="s">
        <v>1143</v>
      </c>
      <c r="M252" s="260" t="s">
        <v>1143</v>
      </c>
      <c r="N252" s="260" t="s">
        <v>1143</v>
      </c>
      <c r="O252" s="260">
        <v>893</v>
      </c>
      <c r="P252" s="260">
        <v>72.3</v>
      </c>
      <c r="Q252" s="260">
        <v>814</v>
      </c>
      <c r="R252" s="260">
        <v>66.599999999999994</v>
      </c>
    </row>
    <row r="253" spans="1:18">
      <c r="A253" s="259" t="s">
        <v>1503</v>
      </c>
      <c r="B253" s="260" t="s">
        <v>1504</v>
      </c>
      <c r="C253" s="260">
        <v>506</v>
      </c>
      <c r="D253" s="260">
        <v>11.2</v>
      </c>
      <c r="E253" s="260">
        <v>90</v>
      </c>
      <c r="F253" s="260">
        <v>2</v>
      </c>
      <c r="G253" s="260">
        <v>792</v>
      </c>
      <c r="H253" s="260">
        <v>17.399999999999999</v>
      </c>
      <c r="I253" s="260" t="s">
        <v>1143</v>
      </c>
      <c r="J253" s="260" t="s">
        <v>1143</v>
      </c>
      <c r="K253" s="260" t="s">
        <v>1143</v>
      </c>
      <c r="L253" s="260" t="s">
        <v>1143</v>
      </c>
      <c r="M253" s="260" t="s">
        <v>1143</v>
      </c>
      <c r="N253" s="260" t="s">
        <v>1143</v>
      </c>
      <c r="O253" s="260">
        <v>1495</v>
      </c>
      <c r="P253" s="260">
        <v>32.799999999999997</v>
      </c>
      <c r="Q253" s="260">
        <v>840</v>
      </c>
      <c r="R253" s="260">
        <v>18.600000000000001</v>
      </c>
    </row>
    <row r="254" spans="1:18">
      <c r="A254" s="259" t="s">
        <v>1505</v>
      </c>
      <c r="B254" s="260" t="s">
        <v>1506</v>
      </c>
      <c r="C254" s="260">
        <v>384</v>
      </c>
      <c r="D254" s="260">
        <v>9.8000000000000007</v>
      </c>
      <c r="E254" s="260">
        <v>152</v>
      </c>
      <c r="F254" s="260">
        <v>3.9</v>
      </c>
      <c r="G254" s="260">
        <v>735</v>
      </c>
      <c r="H254" s="260">
        <v>18.5</v>
      </c>
      <c r="I254" s="260" t="s">
        <v>1143</v>
      </c>
      <c r="J254" s="260" t="s">
        <v>1143</v>
      </c>
      <c r="K254" s="260" t="s">
        <v>1143</v>
      </c>
      <c r="L254" s="260" t="s">
        <v>1143</v>
      </c>
      <c r="M254" s="260" t="s">
        <v>1143</v>
      </c>
      <c r="N254" s="260" t="s">
        <v>1143</v>
      </c>
      <c r="O254" s="260">
        <v>1395</v>
      </c>
      <c r="P254" s="260">
        <v>35.1</v>
      </c>
      <c r="Q254" s="260">
        <v>811</v>
      </c>
      <c r="R254" s="260">
        <v>20.6</v>
      </c>
    </row>
    <row r="255" spans="1:18">
      <c r="A255" s="259" t="s">
        <v>1507</v>
      </c>
      <c r="B255" s="260" t="s">
        <v>1508</v>
      </c>
      <c r="C255" s="260">
        <v>7</v>
      </c>
      <c r="D255" s="260">
        <v>1.4</v>
      </c>
      <c r="E255" s="260">
        <v>5</v>
      </c>
      <c r="F255" s="260">
        <v>1</v>
      </c>
      <c r="G255" s="260">
        <v>121</v>
      </c>
      <c r="H255" s="260">
        <v>23.9</v>
      </c>
      <c r="I255" s="260" t="s">
        <v>1143</v>
      </c>
      <c r="J255" s="260" t="s">
        <v>1143</v>
      </c>
      <c r="K255" s="260" t="s">
        <v>1143</v>
      </c>
      <c r="L255" s="260" t="s">
        <v>1143</v>
      </c>
      <c r="M255" s="260" t="s">
        <v>1143</v>
      </c>
      <c r="N255" s="260" t="s">
        <v>1143</v>
      </c>
      <c r="O255" s="260">
        <v>251</v>
      </c>
      <c r="P255" s="260">
        <v>49.5</v>
      </c>
      <c r="Q255" s="260">
        <v>178</v>
      </c>
      <c r="R255" s="260">
        <v>35.4</v>
      </c>
    </row>
    <row r="256" spans="1:18">
      <c r="A256" s="259" t="s">
        <v>1509</v>
      </c>
      <c r="B256" s="260" t="s">
        <v>1510</v>
      </c>
      <c r="C256" s="260">
        <v>70</v>
      </c>
      <c r="D256" s="260">
        <v>2.4</v>
      </c>
      <c r="E256" s="260">
        <v>40</v>
      </c>
      <c r="F256" s="260">
        <v>1.4</v>
      </c>
      <c r="G256" s="260">
        <v>658</v>
      </c>
      <c r="H256" s="260">
        <v>22.4</v>
      </c>
      <c r="I256" s="260" t="s">
        <v>1143</v>
      </c>
      <c r="J256" s="260" t="s">
        <v>1143</v>
      </c>
      <c r="K256" s="260" t="s">
        <v>1143</v>
      </c>
      <c r="L256" s="260" t="s">
        <v>1143</v>
      </c>
      <c r="M256" s="260" t="s">
        <v>1143</v>
      </c>
      <c r="N256" s="260" t="s">
        <v>1143</v>
      </c>
      <c r="O256" s="260">
        <v>1148</v>
      </c>
      <c r="P256" s="260">
        <v>39</v>
      </c>
      <c r="Q256" s="260">
        <v>640</v>
      </c>
      <c r="R256" s="260">
        <v>22.1</v>
      </c>
    </row>
    <row r="257" spans="1:18">
      <c r="A257" s="259" t="s">
        <v>1511</v>
      </c>
      <c r="B257" s="260" t="s">
        <v>1512</v>
      </c>
      <c r="C257" s="260">
        <v>31</v>
      </c>
      <c r="D257" s="260">
        <v>1.3</v>
      </c>
      <c r="E257" s="260">
        <v>12</v>
      </c>
      <c r="F257" s="260">
        <v>0.5</v>
      </c>
      <c r="G257" s="260">
        <v>422</v>
      </c>
      <c r="H257" s="260">
        <v>18.100000000000001</v>
      </c>
      <c r="I257" s="260" t="s">
        <v>1143</v>
      </c>
      <c r="J257" s="260" t="s">
        <v>1143</v>
      </c>
      <c r="K257" s="260" t="s">
        <v>1143</v>
      </c>
      <c r="L257" s="260" t="s">
        <v>1143</v>
      </c>
      <c r="M257" s="260" t="s">
        <v>1143</v>
      </c>
      <c r="N257" s="260" t="s">
        <v>1143</v>
      </c>
      <c r="O257" s="260">
        <v>583</v>
      </c>
      <c r="P257" s="260">
        <v>25</v>
      </c>
      <c r="Q257" s="260">
        <v>219</v>
      </c>
      <c r="R257" s="260">
        <v>9.5</v>
      </c>
    </row>
    <row r="258" spans="1:18">
      <c r="A258" s="259" t="s">
        <v>1513</v>
      </c>
      <c r="B258" s="260" t="s">
        <v>1514</v>
      </c>
      <c r="C258" s="260">
        <v>240</v>
      </c>
      <c r="D258" s="260">
        <v>9.3000000000000007</v>
      </c>
      <c r="E258" s="260">
        <v>111</v>
      </c>
      <c r="F258" s="260">
        <v>4.3</v>
      </c>
      <c r="G258" s="260">
        <v>536</v>
      </c>
      <c r="H258" s="260">
        <v>20.6</v>
      </c>
      <c r="I258" s="260" t="s">
        <v>1143</v>
      </c>
      <c r="J258" s="260" t="s">
        <v>1143</v>
      </c>
      <c r="K258" s="260" t="s">
        <v>1143</v>
      </c>
      <c r="L258" s="260" t="s">
        <v>1143</v>
      </c>
      <c r="M258" s="260" t="s">
        <v>1143</v>
      </c>
      <c r="N258" s="260" t="s">
        <v>1143</v>
      </c>
      <c r="O258" s="260">
        <v>1018</v>
      </c>
      <c r="P258" s="260">
        <v>39</v>
      </c>
      <c r="Q258" s="260">
        <v>706</v>
      </c>
      <c r="R258" s="260">
        <v>27.4</v>
      </c>
    </row>
    <row r="259" spans="1:18">
      <c r="A259" s="259" t="s">
        <v>1515</v>
      </c>
      <c r="B259" s="260" t="s">
        <v>1516</v>
      </c>
      <c r="C259" s="260">
        <v>23</v>
      </c>
      <c r="D259" s="260">
        <v>4.4000000000000004</v>
      </c>
      <c r="E259" s="260">
        <v>18</v>
      </c>
      <c r="F259" s="260">
        <v>3.4</v>
      </c>
      <c r="G259" s="260">
        <v>215</v>
      </c>
      <c r="H259" s="260">
        <v>40.700000000000003</v>
      </c>
      <c r="I259" s="260" t="s">
        <v>1143</v>
      </c>
      <c r="J259" s="260" t="s">
        <v>1143</v>
      </c>
      <c r="K259" s="260" t="s">
        <v>1143</v>
      </c>
      <c r="L259" s="260" t="s">
        <v>1143</v>
      </c>
      <c r="M259" s="260" t="s">
        <v>1143</v>
      </c>
      <c r="N259" s="260" t="s">
        <v>1143</v>
      </c>
      <c r="O259" s="260">
        <v>312</v>
      </c>
      <c r="P259" s="260">
        <v>59.1</v>
      </c>
      <c r="Q259" s="260">
        <v>187</v>
      </c>
      <c r="R259" s="260">
        <v>35.4</v>
      </c>
    </row>
    <row r="260" spans="1:18">
      <c r="A260" s="259" t="s">
        <v>1517</v>
      </c>
      <c r="B260" s="260" t="s">
        <v>1518</v>
      </c>
      <c r="C260" s="260">
        <v>185</v>
      </c>
      <c r="D260" s="260">
        <v>13.7</v>
      </c>
      <c r="E260" s="260">
        <v>18</v>
      </c>
      <c r="F260" s="260">
        <v>1.3</v>
      </c>
      <c r="G260" s="260">
        <v>208</v>
      </c>
      <c r="H260" s="260">
        <v>15.2</v>
      </c>
      <c r="I260" s="260" t="s">
        <v>1143</v>
      </c>
      <c r="J260" s="260" t="s">
        <v>1143</v>
      </c>
      <c r="K260" s="260" t="s">
        <v>1143</v>
      </c>
      <c r="L260" s="260" t="s">
        <v>1143</v>
      </c>
      <c r="M260" s="260" t="s">
        <v>1143</v>
      </c>
      <c r="N260" s="260" t="s">
        <v>1143</v>
      </c>
      <c r="O260" s="260">
        <v>324</v>
      </c>
      <c r="P260" s="260">
        <v>23.8</v>
      </c>
      <c r="Q260" s="260">
        <v>125</v>
      </c>
      <c r="R260" s="260">
        <v>9.1999999999999993</v>
      </c>
    </row>
    <row r="261" spans="1:18">
      <c r="A261" s="259" t="s">
        <v>1519</v>
      </c>
      <c r="B261" s="260" t="s">
        <v>1520</v>
      </c>
      <c r="C261" s="260">
        <v>297</v>
      </c>
      <c r="D261" s="260">
        <v>19.399999999999999</v>
      </c>
      <c r="E261" s="260">
        <v>96</v>
      </c>
      <c r="F261" s="260">
        <v>6.3</v>
      </c>
      <c r="G261" s="260">
        <v>305</v>
      </c>
      <c r="H261" s="260">
        <v>19.7</v>
      </c>
      <c r="I261" s="260" t="s">
        <v>1143</v>
      </c>
      <c r="J261" s="260" t="s">
        <v>1143</v>
      </c>
      <c r="K261" s="260" t="s">
        <v>1143</v>
      </c>
      <c r="L261" s="260" t="s">
        <v>1143</v>
      </c>
      <c r="M261" s="260" t="s">
        <v>1143</v>
      </c>
      <c r="N261" s="260" t="s">
        <v>1143</v>
      </c>
      <c r="O261" s="260">
        <v>547</v>
      </c>
      <c r="P261" s="260">
        <v>35.299999999999997</v>
      </c>
      <c r="Q261" s="260">
        <v>221</v>
      </c>
      <c r="R261" s="260">
        <v>14.5</v>
      </c>
    </row>
    <row r="262" spans="1:18">
      <c r="A262" s="259" t="s">
        <v>1521</v>
      </c>
      <c r="B262" s="260" t="s">
        <v>1522</v>
      </c>
      <c r="C262" s="260">
        <v>91</v>
      </c>
      <c r="D262" s="260">
        <v>4.7</v>
      </c>
      <c r="E262" s="260">
        <v>48</v>
      </c>
      <c r="F262" s="260">
        <v>2.5</v>
      </c>
      <c r="G262" s="260">
        <v>358</v>
      </c>
      <c r="H262" s="260">
        <v>18.399999999999999</v>
      </c>
      <c r="I262" s="260" t="s">
        <v>1143</v>
      </c>
      <c r="J262" s="260" t="s">
        <v>1143</v>
      </c>
      <c r="K262" s="260" t="s">
        <v>1143</v>
      </c>
      <c r="L262" s="260" t="s">
        <v>1143</v>
      </c>
      <c r="M262" s="260" t="s">
        <v>1143</v>
      </c>
      <c r="N262" s="260" t="s">
        <v>1143</v>
      </c>
      <c r="O262" s="260">
        <v>884</v>
      </c>
      <c r="P262" s="260">
        <v>45.4</v>
      </c>
      <c r="Q262" s="260">
        <v>653</v>
      </c>
      <c r="R262" s="260">
        <v>33.9</v>
      </c>
    </row>
    <row r="263" spans="1:18">
      <c r="A263" s="259" t="s">
        <v>1523</v>
      </c>
      <c r="B263" s="260" t="s">
        <v>1524</v>
      </c>
      <c r="C263" s="260">
        <v>240</v>
      </c>
      <c r="D263" s="260">
        <v>18.7</v>
      </c>
      <c r="E263" s="260">
        <v>64</v>
      </c>
      <c r="F263" s="260">
        <v>5</v>
      </c>
      <c r="G263" s="260">
        <v>327</v>
      </c>
      <c r="H263" s="260">
        <v>25.5</v>
      </c>
      <c r="I263" s="260" t="s">
        <v>1143</v>
      </c>
      <c r="J263" s="260" t="s">
        <v>1143</v>
      </c>
      <c r="K263" s="260" t="s">
        <v>1143</v>
      </c>
      <c r="L263" s="260" t="s">
        <v>1143</v>
      </c>
      <c r="M263" s="260" t="s">
        <v>1143</v>
      </c>
      <c r="N263" s="260" t="s">
        <v>1143</v>
      </c>
      <c r="O263" s="260">
        <v>773</v>
      </c>
      <c r="P263" s="260">
        <v>60.3</v>
      </c>
      <c r="Q263" s="260">
        <v>522</v>
      </c>
      <c r="R263" s="260">
        <v>40.700000000000003</v>
      </c>
    </row>
    <row r="264" spans="1:18">
      <c r="A264" s="259" t="s">
        <v>1525</v>
      </c>
      <c r="B264" s="260" t="s">
        <v>1526</v>
      </c>
      <c r="C264" s="260">
        <v>0</v>
      </c>
      <c r="D264" s="260">
        <v>0</v>
      </c>
      <c r="E264" s="260">
        <v>0</v>
      </c>
      <c r="F264" s="260">
        <v>0</v>
      </c>
      <c r="G264" s="260">
        <v>79</v>
      </c>
      <c r="H264" s="260">
        <v>15.6</v>
      </c>
      <c r="I264" s="260" t="s">
        <v>1143</v>
      </c>
      <c r="J264" s="260" t="s">
        <v>1143</v>
      </c>
      <c r="K264" s="260" t="s">
        <v>1143</v>
      </c>
      <c r="L264" s="260" t="s">
        <v>1143</v>
      </c>
      <c r="M264" s="260" t="s">
        <v>1143</v>
      </c>
      <c r="N264" s="260" t="s">
        <v>1143</v>
      </c>
      <c r="O264" s="260">
        <v>234</v>
      </c>
      <c r="P264" s="260">
        <v>46.2</v>
      </c>
      <c r="Q264" s="260">
        <v>195</v>
      </c>
      <c r="R264" s="260">
        <v>38.5</v>
      </c>
    </row>
    <row r="265" spans="1:18">
      <c r="A265" s="259" t="s">
        <v>1527</v>
      </c>
      <c r="B265" s="260" t="s">
        <v>1528</v>
      </c>
      <c r="C265" s="260">
        <v>62</v>
      </c>
      <c r="D265" s="260">
        <v>2.6</v>
      </c>
      <c r="E265" s="260">
        <v>45</v>
      </c>
      <c r="F265" s="260">
        <v>1.9</v>
      </c>
      <c r="G265" s="260">
        <v>522</v>
      </c>
      <c r="H265" s="260">
        <v>21.8</v>
      </c>
      <c r="I265" s="260" t="s">
        <v>1143</v>
      </c>
      <c r="J265" s="260" t="s">
        <v>1143</v>
      </c>
      <c r="K265" s="260" t="s">
        <v>1143</v>
      </c>
      <c r="L265" s="260" t="s">
        <v>1143</v>
      </c>
      <c r="M265" s="260" t="s">
        <v>1143</v>
      </c>
      <c r="N265" s="260" t="s">
        <v>1143</v>
      </c>
      <c r="O265" s="260">
        <v>900</v>
      </c>
      <c r="P265" s="260">
        <v>37.5</v>
      </c>
      <c r="Q265" s="260">
        <v>525</v>
      </c>
      <c r="R265" s="260">
        <v>22.3</v>
      </c>
    </row>
    <row r="266" spans="1:18">
      <c r="A266" s="259" t="s">
        <v>822</v>
      </c>
      <c r="B266" s="260" t="s">
        <v>1529</v>
      </c>
      <c r="C266" s="260">
        <v>31</v>
      </c>
      <c r="D266" s="260">
        <v>1.4</v>
      </c>
      <c r="E266" s="260">
        <v>4</v>
      </c>
      <c r="F266" s="260">
        <v>0.2</v>
      </c>
      <c r="G266" s="260">
        <v>349</v>
      </c>
      <c r="H266" s="260">
        <v>15.8</v>
      </c>
      <c r="I266" s="260" t="s">
        <v>1143</v>
      </c>
      <c r="J266" s="260" t="s">
        <v>1143</v>
      </c>
      <c r="K266" s="260" t="s">
        <v>1143</v>
      </c>
      <c r="L266" s="260" t="s">
        <v>1143</v>
      </c>
      <c r="M266" s="260" t="s">
        <v>1143</v>
      </c>
      <c r="N266" s="260" t="s">
        <v>1143</v>
      </c>
      <c r="O266" s="260">
        <v>414</v>
      </c>
      <c r="P266" s="260">
        <v>18.8</v>
      </c>
      <c r="Q266" s="260">
        <v>97</v>
      </c>
      <c r="R266" s="260">
        <v>4.4000000000000004</v>
      </c>
    </row>
    <row r="267" spans="1:18">
      <c r="A267" s="259" t="s">
        <v>1530</v>
      </c>
      <c r="B267" s="260" t="s">
        <v>1531</v>
      </c>
      <c r="C267" s="260">
        <v>915</v>
      </c>
      <c r="D267" s="260">
        <v>27</v>
      </c>
      <c r="E267" s="260">
        <v>434</v>
      </c>
      <c r="F267" s="260">
        <v>12.8</v>
      </c>
      <c r="G267" s="260">
        <v>753</v>
      </c>
      <c r="H267" s="260">
        <v>21.8</v>
      </c>
      <c r="I267" s="260" t="s">
        <v>1143</v>
      </c>
      <c r="J267" s="260" t="s">
        <v>1143</v>
      </c>
      <c r="K267" s="260" t="s">
        <v>1143</v>
      </c>
      <c r="L267" s="260" t="s">
        <v>1143</v>
      </c>
      <c r="M267" s="260" t="s">
        <v>1143</v>
      </c>
      <c r="N267" s="260" t="s">
        <v>1143</v>
      </c>
      <c r="O267" s="260">
        <v>1720</v>
      </c>
      <c r="P267" s="260">
        <v>49.9</v>
      </c>
      <c r="Q267" s="260">
        <v>996</v>
      </c>
      <c r="R267" s="260">
        <v>29.4</v>
      </c>
    </row>
    <row r="268" spans="1:18">
      <c r="A268" s="259" t="s">
        <v>1532</v>
      </c>
      <c r="B268" s="260" t="s">
        <v>1533</v>
      </c>
      <c r="C268" s="260">
        <v>117</v>
      </c>
      <c r="D268" s="260">
        <v>28.3</v>
      </c>
      <c r="E268" s="260">
        <v>83</v>
      </c>
      <c r="F268" s="260">
        <v>20</v>
      </c>
      <c r="G268" s="260">
        <v>93</v>
      </c>
      <c r="H268" s="260">
        <v>22.5</v>
      </c>
      <c r="I268" s="260" t="s">
        <v>1143</v>
      </c>
      <c r="J268" s="260" t="s">
        <v>1143</v>
      </c>
      <c r="K268" s="260" t="s">
        <v>1143</v>
      </c>
      <c r="L268" s="260" t="s">
        <v>1143</v>
      </c>
      <c r="M268" s="260" t="s">
        <v>1143</v>
      </c>
      <c r="N268" s="260" t="s">
        <v>1143</v>
      </c>
      <c r="O268" s="260">
        <v>234</v>
      </c>
      <c r="P268" s="260">
        <v>56.5</v>
      </c>
      <c r="Q268" s="260">
        <v>129</v>
      </c>
      <c r="R268" s="260">
        <v>31.2</v>
      </c>
    </row>
    <row r="269" spans="1:18">
      <c r="A269" s="259" t="s">
        <v>1534</v>
      </c>
      <c r="B269" s="260" t="s">
        <v>1535</v>
      </c>
      <c r="C269" s="260">
        <v>0</v>
      </c>
      <c r="D269" s="260">
        <v>0</v>
      </c>
      <c r="E269" s="260">
        <v>0</v>
      </c>
      <c r="F269" s="260">
        <v>0</v>
      </c>
      <c r="G269" s="260">
        <v>131</v>
      </c>
      <c r="H269" s="260">
        <v>23.3</v>
      </c>
      <c r="I269" s="260" t="s">
        <v>1143</v>
      </c>
      <c r="J269" s="260" t="s">
        <v>1143</v>
      </c>
      <c r="K269" s="260" t="s">
        <v>1143</v>
      </c>
      <c r="L269" s="260" t="s">
        <v>1143</v>
      </c>
      <c r="M269" s="260" t="s">
        <v>1143</v>
      </c>
      <c r="N269" s="260" t="s">
        <v>1143</v>
      </c>
      <c r="O269" s="260">
        <v>207</v>
      </c>
      <c r="P269" s="260">
        <v>36.799999999999997</v>
      </c>
      <c r="Q269" s="260">
        <v>106</v>
      </c>
      <c r="R269" s="260">
        <v>18.8</v>
      </c>
    </row>
    <row r="270" spans="1:18">
      <c r="A270" s="259" t="s">
        <v>1536</v>
      </c>
      <c r="B270" s="260" t="s">
        <v>1537</v>
      </c>
      <c r="C270" s="260">
        <v>16</v>
      </c>
      <c r="D270" s="260">
        <v>1.4</v>
      </c>
      <c r="E270" s="260">
        <v>1</v>
      </c>
      <c r="F270" s="260">
        <v>0.1</v>
      </c>
      <c r="G270" s="260">
        <v>141</v>
      </c>
      <c r="H270" s="260">
        <v>12.5</v>
      </c>
      <c r="I270" s="260" t="s">
        <v>1143</v>
      </c>
      <c r="J270" s="260" t="s">
        <v>1143</v>
      </c>
      <c r="K270" s="260" t="s">
        <v>1143</v>
      </c>
      <c r="L270" s="260" t="s">
        <v>1143</v>
      </c>
      <c r="M270" s="260" t="s">
        <v>1143</v>
      </c>
      <c r="N270" s="260" t="s">
        <v>1143</v>
      </c>
      <c r="O270" s="260">
        <v>272</v>
      </c>
      <c r="P270" s="260">
        <v>24.1</v>
      </c>
      <c r="Q270" s="260">
        <v>173</v>
      </c>
      <c r="R270" s="260">
        <v>15.3</v>
      </c>
    </row>
    <row r="271" spans="1:18">
      <c r="A271" s="259" t="s">
        <v>225</v>
      </c>
      <c r="B271" s="260" t="s">
        <v>226</v>
      </c>
      <c r="C271" s="260">
        <v>15</v>
      </c>
      <c r="D271" s="260">
        <v>5.4</v>
      </c>
      <c r="E271" s="260">
        <v>10</v>
      </c>
      <c r="F271" s="260">
        <v>3.6</v>
      </c>
      <c r="G271" s="260">
        <v>56</v>
      </c>
      <c r="H271" s="260">
        <v>20</v>
      </c>
      <c r="I271" s="260" t="s">
        <v>1143</v>
      </c>
      <c r="J271" s="260" t="s">
        <v>1143</v>
      </c>
      <c r="K271" s="260" t="s">
        <v>1143</v>
      </c>
      <c r="L271" s="260" t="s">
        <v>1143</v>
      </c>
      <c r="M271" s="260" t="s">
        <v>1143</v>
      </c>
      <c r="N271" s="260" t="s">
        <v>1143</v>
      </c>
      <c r="O271" s="260">
        <v>128</v>
      </c>
      <c r="P271" s="260">
        <v>45.7</v>
      </c>
      <c r="Q271" s="260">
        <v>83</v>
      </c>
      <c r="R271" s="260">
        <v>29.6</v>
      </c>
    </row>
    <row r="272" spans="1:18">
      <c r="A272" s="259" t="s">
        <v>1538</v>
      </c>
      <c r="B272" s="260" t="s">
        <v>1539</v>
      </c>
      <c r="C272" s="260">
        <v>6</v>
      </c>
      <c r="D272" s="260">
        <v>1.3</v>
      </c>
      <c r="E272" s="260">
        <v>5</v>
      </c>
      <c r="F272" s="260">
        <v>1.1000000000000001</v>
      </c>
      <c r="G272" s="260">
        <v>138</v>
      </c>
      <c r="H272" s="260">
        <v>29.4</v>
      </c>
      <c r="I272" s="260" t="s">
        <v>1143</v>
      </c>
      <c r="J272" s="260" t="s">
        <v>1143</v>
      </c>
      <c r="K272" s="260" t="s">
        <v>1143</v>
      </c>
      <c r="L272" s="260" t="s">
        <v>1143</v>
      </c>
      <c r="M272" s="260" t="s">
        <v>1143</v>
      </c>
      <c r="N272" s="260" t="s">
        <v>1143</v>
      </c>
      <c r="O272" s="260">
        <v>343</v>
      </c>
      <c r="P272" s="260">
        <v>73</v>
      </c>
      <c r="Q272" s="260">
        <v>297</v>
      </c>
      <c r="R272" s="260">
        <v>63.9</v>
      </c>
    </row>
    <row r="273" spans="1:18">
      <c r="A273" s="259" t="s">
        <v>1540</v>
      </c>
      <c r="B273" s="260" t="s">
        <v>1541</v>
      </c>
      <c r="C273" s="260">
        <v>26</v>
      </c>
      <c r="D273" s="260">
        <v>14.9</v>
      </c>
      <c r="E273" s="260">
        <v>15</v>
      </c>
      <c r="F273" s="260">
        <v>8.6</v>
      </c>
      <c r="G273" s="260">
        <v>34</v>
      </c>
      <c r="H273" s="260">
        <v>19.3</v>
      </c>
      <c r="I273" s="260" t="s">
        <v>1143</v>
      </c>
      <c r="J273" s="260" t="s">
        <v>1143</v>
      </c>
      <c r="K273" s="260" t="s">
        <v>1143</v>
      </c>
      <c r="L273" s="260" t="s">
        <v>1143</v>
      </c>
      <c r="M273" s="260" t="s">
        <v>1143</v>
      </c>
      <c r="N273" s="260" t="s">
        <v>1143</v>
      </c>
      <c r="O273" s="260">
        <v>78</v>
      </c>
      <c r="P273" s="260">
        <v>44.3</v>
      </c>
      <c r="Q273" s="260">
        <v>51</v>
      </c>
      <c r="R273" s="260">
        <v>29.1</v>
      </c>
    </row>
    <row r="274" spans="1:18">
      <c r="A274" s="259" t="s">
        <v>1542</v>
      </c>
      <c r="B274" s="260" t="s">
        <v>1543</v>
      </c>
      <c r="C274" s="260">
        <v>14</v>
      </c>
      <c r="D274" s="260">
        <v>1</v>
      </c>
      <c r="E274" s="260">
        <v>5</v>
      </c>
      <c r="F274" s="260">
        <v>0.3</v>
      </c>
      <c r="G274" s="260">
        <v>257</v>
      </c>
      <c r="H274" s="260">
        <v>17.399999999999999</v>
      </c>
      <c r="I274" s="260" t="s">
        <v>1143</v>
      </c>
      <c r="J274" s="260" t="s">
        <v>1143</v>
      </c>
      <c r="K274" s="260" t="s">
        <v>1143</v>
      </c>
      <c r="L274" s="260" t="s">
        <v>1143</v>
      </c>
      <c r="M274" s="260" t="s">
        <v>1143</v>
      </c>
      <c r="N274" s="260" t="s">
        <v>1143</v>
      </c>
      <c r="O274" s="260">
        <v>674</v>
      </c>
      <c r="P274" s="260">
        <v>45.6</v>
      </c>
      <c r="Q274" s="260">
        <v>535</v>
      </c>
      <c r="R274" s="260">
        <v>36.700000000000003</v>
      </c>
    </row>
    <row r="275" spans="1:18">
      <c r="A275" s="259" t="s">
        <v>1544</v>
      </c>
      <c r="B275" s="260" t="s">
        <v>1545</v>
      </c>
      <c r="C275" s="260">
        <v>67</v>
      </c>
      <c r="D275" s="260">
        <v>5.6</v>
      </c>
      <c r="E275" s="260">
        <v>48</v>
      </c>
      <c r="F275" s="260">
        <v>4</v>
      </c>
      <c r="G275" s="260">
        <v>220</v>
      </c>
      <c r="H275" s="260">
        <v>18.3</v>
      </c>
      <c r="I275" s="260" t="s">
        <v>1143</v>
      </c>
      <c r="J275" s="260" t="s">
        <v>1143</v>
      </c>
      <c r="K275" s="260" t="s">
        <v>1143</v>
      </c>
      <c r="L275" s="260" t="s">
        <v>1143</v>
      </c>
      <c r="M275" s="260" t="s">
        <v>1143</v>
      </c>
      <c r="N275" s="260" t="s">
        <v>1143</v>
      </c>
      <c r="O275" s="260">
        <v>703</v>
      </c>
      <c r="P275" s="260">
        <v>58.5</v>
      </c>
      <c r="Q275" s="260">
        <v>604</v>
      </c>
      <c r="R275" s="260">
        <v>50.8</v>
      </c>
    </row>
    <row r="276" spans="1:18">
      <c r="A276" s="259" t="s">
        <v>1546</v>
      </c>
      <c r="B276" s="260" t="s">
        <v>1547</v>
      </c>
      <c r="C276" s="260">
        <v>1</v>
      </c>
      <c r="D276" s="260">
        <v>0.2</v>
      </c>
      <c r="E276" s="260">
        <v>1</v>
      </c>
      <c r="F276" s="260">
        <v>0.2</v>
      </c>
      <c r="G276" s="260">
        <v>164</v>
      </c>
      <c r="H276" s="260">
        <v>26.9</v>
      </c>
      <c r="I276" s="260" t="s">
        <v>1143</v>
      </c>
      <c r="J276" s="260" t="s">
        <v>1143</v>
      </c>
      <c r="K276" s="260" t="s">
        <v>1143</v>
      </c>
      <c r="L276" s="260" t="s">
        <v>1143</v>
      </c>
      <c r="M276" s="260" t="s">
        <v>1143</v>
      </c>
      <c r="N276" s="260" t="s">
        <v>1143</v>
      </c>
      <c r="O276" s="260">
        <v>332</v>
      </c>
      <c r="P276" s="260">
        <v>54.4</v>
      </c>
      <c r="Q276" s="260">
        <v>233</v>
      </c>
      <c r="R276" s="260">
        <v>38.200000000000003</v>
      </c>
    </row>
    <row r="277" spans="1:18">
      <c r="A277" s="259" t="s">
        <v>199</v>
      </c>
      <c r="B277" s="260" t="s">
        <v>200</v>
      </c>
      <c r="C277" s="260">
        <v>74</v>
      </c>
      <c r="D277" s="260">
        <v>28.1</v>
      </c>
      <c r="E277" s="260">
        <v>17</v>
      </c>
      <c r="F277" s="260">
        <v>6.5</v>
      </c>
      <c r="G277" s="260">
        <v>68</v>
      </c>
      <c r="H277" s="260">
        <v>25.9</v>
      </c>
      <c r="I277" s="260" t="s">
        <v>1143</v>
      </c>
      <c r="J277" s="260" t="s">
        <v>1143</v>
      </c>
      <c r="K277" s="260" t="s">
        <v>1143</v>
      </c>
      <c r="L277" s="260" t="s">
        <v>1143</v>
      </c>
      <c r="M277" s="260" t="s">
        <v>1143</v>
      </c>
      <c r="N277" s="260" t="s">
        <v>1143</v>
      </c>
      <c r="O277" s="260">
        <v>230</v>
      </c>
      <c r="P277" s="260">
        <v>87.5</v>
      </c>
      <c r="Q277" s="260">
        <v>221</v>
      </c>
      <c r="R277" s="260">
        <v>84</v>
      </c>
    </row>
    <row r="278" spans="1:18">
      <c r="A278" s="259" t="s">
        <v>1548</v>
      </c>
      <c r="B278" s="260" t="s">
        <v>1549</v>
      </c>
      <c r="C278" s="260">
        <v>871</v>
      </c>
      <c r="D278" s="260">
        <v>15.1</v>
      </c>
      <c r="E278" s="260">
        <v>536</v>
      </c>
      <c r="F278" s="260">
        <v>9.3000000000000007</v>
      </c>
      <c r="G278" s="260">
        <v>1168</v>
      </c>
      <c r="H278" s="260">
        <v>19.899999999999999</v>
      </c>
      <c r="I278" s="260" t="s">
        <v>1143</v>
      </c>
      <c r="J278" s="260" t="s">
        <v>1143</v>
      </c>
      <c r="K278" s="260" t="s">
        <v>1143</v>
      </c>
      <c r="L278" s="260" t="s">
        <v>1143</v>
      </c>
      <c r="M278" s="260" t="s">
        <v>1143</v>
      </c>
      <c r="N278" s="260" t="s">
        <v>1143</v>
      </c>
      <c r="O278" s="260">
        <v>3064</v>
      </c>
      <c r="P278" s="260">
        <v>52.1</v>
      </c>
      <c r="Q278" s="260">
        <v>2159</v>
      </c>
      <c r="R278" s="260">
        <v>37.4</v>
      </c>
    </row>
    <row r="279" spans="1:18">
      <c r="A279" s="259" t="s">
        <v>1550</v>
      </c>
      <c r="B279" s="260" t="s">
        <v>1551</v>
      </c>
      <c r="C279" s="260">
        <v>11</v>
      </c>
      <c r="D279" s="260">
        <v>10.3</v>
      </c>
      <c r="E279" s="260">
        <v>2</v>
      </c>
      <c r="F279" s="260">
        <v>1.9</v>
      </c>
      <c r="G279" s="260">
        <v>23</v>
      </c>
      <c r="H279" s="260">
        <v>21.5</v>
      </c>
      <c r="I279" s="260" t="s">
        <v>1143</v>
      </c>
      <c r="J279" s="260" t="s">
        <v>1143</v>
      </c>
      <c r="K279" s="260" t="s">
        <v>1143</v>
      </c>
      <c r="L279" s="260" t="s">
        <v>1143</v>
      </c>
      <c r="M279" s="260" t="s">
        <v>1143</v>
      </c>
      <c r="N279" s="260" t="s">
        <v>1143</v>
      </c>
      <c r="O279" s="260">
        <v>34</v>
      </c>
      <c r="P279" s="260">
        <v>31.8</v>
      </c>
      <c r="Q279" s="260">
        <v>15</v>
      </c>
      <c r="R279" s="260">
        <v>14</v>
      </c>
    </row>
    <row r="280" spans="1:18">
      <c r="A280" s="259" t="s">
        <v>1552</v>
      </c>
      <c r="B280" s="260" t="s">
        <v>1553</v>
      </c>
      <c r="C280" s="260">
        <v>49</v>
      </c>
      <c r="D280" s="260">
        <v>1.9</v>
      </c>
      <c r="E280" s="260">
        <v>36</v>
      </c>
      <c r="F280" s="260">
        <v>1.4</v>
      </c>
      <c r="G280" s="260">
        <v>399</v>
      </c>
      <c r="H280" s="260">
        <v>15.2</v>
      </c>
      <c r="I280" s="260" t="s">
        <v>1143</v>
      </c>
      <c r="J280" s="260" t="s">
        <v>1143</v>
      </c>
      <c r="K280" s="260" t="s">
        <v>1143</v>
      </c>
      <c r="L280" s="260" t="s">
        <v>1143</v>
      </c>
      <c r="M280" s="260" t="s">
        <v>1143</v>
      </c>
      <c r="N280" s="260" t="s">
        <v>1143</v>
      </c>
      <c r="O280" s="260">
        <v>718</v>
      </c>
      <c r="P280" s="260">
        <v>27.3</v>
      </c>
      <c r="Q280" s="260">
        <v>386</v>
      </c>
      <c r="R280" s="260">
        <v>14.9</v>
      </c>
    </row>
    <row r="281" spans="1:18">
      <c r="A281" s="259" t="s">
        <v>1554</v>
      </c>
      <c r="B281" s="260" t="s">
        <v>1555</v>
      </c>
      <c r="C281" s="260">
        <v>17</v>
      </c>
      <c r="D281" s="260">
        <v>0.8</v>
      </c>
      <c r="E281" s="260">
        <v>8</v>
      </c>
      <c r="F281" s="260">
        <v>0.4</v>
      </c>
      <c r="G281" s="260">
        <v>481</v>
      </c>
      <c r="H281" s="260">
        <v>21.3</v>
      </c>
      <c r="I281" s="260" t="s">
        <v>1143</v>
      </c>
      <c r="J281" s="260" t="s">
        <v>1143</v>
      </c>
      <c r="K281" s="260" t="s">
        <v>1143</v>
      </c>
      <c r="L281" s="260" t="s">
        <v>1143</v>
      </c>
      <c r="M281" s="260" t="s">
        <v>1143</v>
      </c>
      <c r="N281" s="260" t="s">
        <v>1143</v>
      </c>
      <c r="O281" s="260">
        <v>663</v>
      </c>
      <c r="P281" s="260">
        <v>29.4</v>
      </c>
      <c r="Q281" s="260">
        <v>290</v>
      </c>
      <c r="R281" s="260">
        <v>13</v>
      </c>
    </row>
    <row r="282" spans="1:18">
      <c r="A282" s="259" t="s">
        <v>1556</v>
      </c>
      <c r="B282" s="260" t="s">
        <v>1557</v>
      </c>
      <c r="C282" s="260">
        <v>2</v>
      </c>
      <c r="D282" s="260">
        <v>1.6</v>
      </c>
      <c r="E282" s="260">
        <v>2</v>
      </c>
      <c r="F282" s="260">
        <v>1.6</v>
      </c>
      <c r="G282" s="260">
        <v>27</v>
      </c>
      <c r="H282" s="260">
        <v>21.8</v>
      </c>
      <c r="I282" s="260" t="s">
        <v>1143</v>
      </c>
      <c r="J282" s="260" t="s">
        <v>1143</v>
      </c>
      <c r="K282" s="260" t="s">
        <v>1143</v>
      </c>
      <c r="L282" s="260" t="s">
        <v>1143</v>
      </c>
      <c r="M282" s="260" t="s">
        <v>1143</v>
      </c>
      <c r="N282" s="260" t="s">
        <v>1143</v>
      </c>
      <c r="O282" s="260">
        <v>58</v>
      </c>
      <c r="P282" s="260">
        <v>46.8</v>
      </c>
      <c r="Q282" s="260">
        <v>37</v>
      </c>
      <c r="R282" s="260">
        <v>30.1</v>
      </c>
    </row>
    <row r="283" spans="1:18">
      <c r="A283" s="259" t="s">
        <v>231</v>
      </c>
      <c r="B283" s="260" t="s">
        <v>232</v>
      </c>
      <c r="C283" s="260">
        <v>102</v>
      </c>
      <c r="D283" s="260">
        <v>64.2</v>
      </c>
      <c r="E283" s="260">
        <v>52</v>
      </c>
      <c r="F283" s="260">
        <v>32.700000000000003</v>
      </c>
      <c r="G283" s="260">
        <v>37</v>
      </c>
      <c r="H283" s="260">
        <v>23.3</v>
      </c>
      <c r="I283" s="260" t="s">
        <v>1143</v>
      </c>
      <c r="J283" s="260" t="s">
        <v>1143</v>
      </c>
      <c r="K283" s="260" t="s">
        <v>1143</v>
      </c>
      <c r="L283" s="260" t="s">
        <v>1143</v>
      </c>
      <c r="M283" s="260" t="s">
        <v>1143</v>
      </c>
      <c r="N283" s="260" t="s">
        <v>1143</v>
      </c>
      <c r="O283" s="260">
        <v>149</v>
      </c>
      <c r="P283" s="260">
        <v>93.7</v>
      </c>
      <c r="Q283" s="260">
        <v>129</v>
      </c>
      <c r="R283" s="260">
        <v>81.099999999999994</v>
      </c>
    </row>
    <row r="284" spans="1:18">
      <c r="A284" s="259" t="s">
        <v>213</v>
      </c>
      <c r="B284" s="260" t="s">
        <v>214</v>
      </c>
      <c r="C284" s="260">
        <v>62</v>
      </c>
      <c r="D284" s="260">
        <v>29.8</v>
      </c>
      <c r="E284" s="260">
        <v>50</v>
      </c>
      <c r="F284" s="260">
        <v>24</v>
      </c>
      <c r="G284" s="260">
        <v>60</v>
      </c>
      <c r="H284" s="260">
        <v>28.8</v>
      </c>
      <c r="I284" s="260" t="s">
        <v>1143</v>
      </c>
      <c r="J284" s="260" t="s">
        <v>1143</v>
      </c>
      <c r="K284" s="260" t="s">
        <v>1143</v>
      </c>
      <c r="L284" s="260" t="s">
        <v>1143</v>
      </c>
      <c r="M284" s="260" t="s">
        <v>1143</v>
      </c>
      <c r="N284" s="260" t="s">
        <v>1143</v>
      </c>
      <c r="O284" s="260">
        <v>191</v>
      </c>
      <c r="P284" s="260">
        <v>91.8</v>
      </c>
      <c r="Q284" s="260">
        <v>184</v>
      </c>
      <c r="R284" s="260">
        <v>88.5</v>
      </c>
    </row>
    <row r="285" spans="1:18">
      <c r="A285" s="259" t="s">
        <v>187</v>
      </c>
      <c r="B285" s="260" t="s">
        <v>188</v>
      </c>
      <c r="C285" s="260">
        <v>179</v>
      </c>
      <c r="D285" s="260">
        <v>81</v>
      </c>
      <c r="E285" s="260">
        <v>141</v>
      </c>
      <c r="F285" s="260">
        <v>63.8</v>
      </c>
      <c r="G285" s="260">
        <v>25</v>
      </c>
      <c r="H285" s="260">
        <v>11.3</v>
      </c>
      <c r="I285" s="260" t="s">
        <v>1143</v>
      </c>
      <c r="J285" s="260" t="s">
        <v>1143</v>
      </c>
      <c r="K285" s="260" t="s">
        <v>1143</v>
      </c>
      <c r="L285" s="260" t="s">
        <v>1143</v>
      </c>
      <c r="M285" s="260" t="s">
        <v>1143</v>
      </c>
      <c r="N285" s="260" t="s">
        <v>1143</v>
      </c>
      <c r="O285" s="260">
        <v>204</v>
      </c>
      <c r="P285" s="260">
        <v>92.3</v>
      </c>
      <c r="Q285" s="260">
        <v>120</v>
      </c>
      <c r="R285" s="260">
        <v>54.3</v>
      </c>
    </row>
    <row r="286" spans="1:18">
      <c r="A286" s="259" t="s">
        <v>189</v>
      </c>
      <c r="B286" s="260" t="s">
        <v>190</v>
      </c>
      <c r="C286" s="260">
        <v>520</v>
      </c>
      <c r="D286" s="260">
        <v>65.5</v>
      </c>
      <c r="E286" s="260">
        <v>138</v>
      </c>
      <c r="F286" s="260">
        <v>17.399999999999999</v>
      </c>
      <c r="G286" s="260">
        <v>71</v>
      </c>
      <c r="H286" s="260">
        <v>8.9</v>
      </c>
      <c r="I286" s="260" t="s">
        <v>1143</v>
      </c>
      <c r="J286" s="260" t="s">
        <v>1143</v>
      </c>
      <c r="K286" s="260" t="s">
        <v>1143</v>
      </c>
      <c r="L286" s="260" t="s">
        <v>1143</v>
      </c>
      <c r="M286" s="260" t="s">
        <v>1143</v>
      </c>
      <c r="N286" s="260" t="s">
        <v>1143</v>
      </c>
      <c r="O286" s="260">
        <v>520</v>
      </c>
      <c r="P286" s="260">
        <v>65.5</v>
      </c>
      <c r="Q286" s="260">
        <v>336</v>
      </c>
      <c r="R286" s="260">
        <v>42.3</v>
      </c>
    </row>
    <row r="287" spans="1:18">
      <c r="A287" s="259" t="s">
        <v>209</v>
      </c>
      <c r="B287" s="260" t="s">
        <v>210</v>
      </c>
      <c r="C287" s="260">
        <v>179</v>
      </c>
      <c r="D287" s="260">
        <v>48.4</v>
      </c>
      <c r="E287" s="260">
        <v>75</v>
      </c>
      <c r="F287" s="260">
        <v>20.3</v>
      </c>
      <c r="G287" s="260">
        <v>48</v>
      </c>
      <c r="H287" s="260">
        <v>13</v>
      </c>
      <c r="I287" s="260" t="s">
        <v>1143</v>
      </c>
      <c r="J287" s="260" t="s">
        <v>1143</v>
      </c>
      <c r="K287" s="260" t="s">
        <v>1143</v>
      </c>
      <c r="L287" s="260" t="s">
        <v>1143</v>
      </c>
      <c r="M287" s="260" t="s">
        <v>1143</v>
      </c>
      <c r="N287" s="260" t="s">
        <v>1143</v>
      </c>
      <c r="O287" s="260">
        <v>221</v>
      </c>
      <c r="P287" s="260">
        <v>59.7</v>
      </c>
      <c r="Q287" s="260">
        <v>114</v>
      </c>
      <c r="R287" s="260">
        <v>30.8</v>
      </c>
    </row>
    <row r="288" spans="1:18">
      <c r="A288" s="259" t="s">
        <v>1558</v>
      </c>
      <c r="B288" s="260" t="s">
        <v>1559</v>
      </c>
      <c r="C288" s="260">
        <v>7</v>
      </c>
      <c r="D288" s="260">
        <v>1.1000000000000001</v>
      </c>
      <c r="E288" s="260">
        <v>1</v>
      </c>
      <c r="F288" s="260">
        <v>0.2</v>
      </c>
      <c r="G288" s="260">
        <v>140</v>
      </c>
      <c r="H288" s="260">
        <v>22</v>
      </c>
      <c r="I288" s="260" t="s">
        <v>1143</v>
      </c>
      <c r="J288" s="260" t="s">
        <v>1143</v>
      </c>
      <c r="K288" s="260" t="s">
        <v>1143</v>
      </c>
      <c r="L288" s="260" t="s">
        <v>1143</v>
      </c>
      <c r="M288" s="260" t="s">
        <v>1143</v>
      </c>
      <c r="N288" s="260" t="s">
        <v>1143</v>
      </c>
      <c r="O288" s="260">
        <v>272</v>
      </c>
      <c r="P288" s="260">
        <v>42.8</v>
      </c>
      <c r="Q288" s="260">
        <v>182</v>
      </c>
      <c r="R288" s="260">
        <v>28.8</v>
      </c>
    </row>
    <row r="289" spans="1:18">
      <c r="A289" s="259" t="s">
        <v>193</v>
      </c>
      <c r="B289" s="260" t="s">
        <v>194</v>
      </c>
      <c r="C289" s="260">
        <v>126</v>
      </c>
      <c r="D289" s="260">
        <v>22.5</v>
      </c>
      <c r="E289" s="260">
        <v>17</v>
      </c>
      <c r="F289" s="260">
        <v>3</v>
      </c>
      <c r="G289" s="260">
        <v>60</v>
      </c>
      <c r="H289" s="260">
        <v>10.7</v>
      </c>
      <c r="I289" s="260" t="s">
        <v>1143</v>
      </c>
      <c r="J289" s="260" t="s">
        <v>1143</v>
      </c>
      <c r="K289" s="260" t="s">
        <v>1143</v>
      </c>
      <c r="L289" s="260" t="s">
        <v>1143</v>
      </c>
      <c r="M289" s="260" t="s">
        <v>1143</v>
      </c>
      <c r="N289" s="260" t="s">
        <v>1143</v>
      </c>
      <c r="O289" s="260">
        <v>187</v>
      </c>
      <c r="P289" s="260">
        <v>33.4</v>
      </c>
      <c r="Q289" s="260">
        <v>131</v>
      </c>
      <c r="R289" s="260">
        <v>23.4</v>
      </c>
    </row>
    <row r="290" spans="1:18">
      <c r="A290" s="259" t="s">
        <v>161</v>
      </c>
      <c r="B290" s="260" t="s">
        <v>162</v>
      </c>
      <c r="C290" s="260">
        <v>0</v>
      </c>
      <c r="D290" s="260">
        <v>0</v>
      </c>
      <c r="E290" s="260">
        <v>0</v>
      </c>
      <c r="F290" s="260">
        <v>0</v>
      </c>
      <c r="G290" s="260">
        <v>84</v>
      </c>
      <c r="H290" s="260">
        <v>21.5</v>
      </c>
      <c r="I290" s="260" t="s">
        <v>1143</v>
      </c>
      <c r="J290" s="260" t="s">
        <v>1143</v>
      </c>
      <c r="K290" s="260" t="s">
        <v>1143</v>
      </c>
      <c r="L290" s="260" t="s">
        <v>1143</v>
      </c>
      <c r="M290" s="260" t="s">
        <v>1143</v>
      </c>
      <c r="N290" s="260" t="s">
        <v>1143</v>
      </c>
      <c r="O290" s="260">
        <v>174</v>
      </c>
      <c r="P290" s="260">
        <v>44.5</v>
      </c>
      <c r="Q290" s="260">
        <v>129</v>
      </c>
      <c r="R290" s="260">
        <v>33</v>
      </c>
    </row>
    <row r="291" spans="1:18">
      <c r="A291" s="259" t="s">
        <v>1560</v>
      </c>
      <c r="B291" s="260" t="s">
        <v>1561</v>
      </c>
      <c r="C291" s="260">
        <v>433</v>
      </c>
      <c r="D291" s="260">
        <v>8.6</v>
      </c>
      <c r="E291" s="260">
        <v>244</v>
      </c>
      <c r="F291" s="260">
        <v>4.9000000000000004</v>
      </c>
      <c r="G291" s="260">
        <v>1123</v>
      </c>
      <c r="H291" s="260">
        <v>22.2</v>
      </c>
      <c r="I291" s="260" t="s">
        <v>1143</v>
      </c>
      <c r="J291" s="260" t="s">
        <v>1143</v>
      </c>
      <c r="K291" s="260" t="s">
        <v>1143</v>
      </c>
      <c r="L291" s="260" t="s">
        <v>1143</v>
      </c>
      <c r="M291" s="260" t="s">
        <v>1143</v>
      </c>
      <c r="N291" s="260" t="s">
        <v>1143</v>
      </c>
      <c r="O291" s="260">
        <v>3364</v>
      </c>
      <c r="P291" s="260">
        <v>66.400000000000006</v>
      </c>
      <c r="Q291" s="260">
        <v>2936</v>
      </c>
      <c r="R291" s="260">
        <v>58.6</v>
      </c>
    </row>
    <row r="292" spans="1:18">
      <c r="A292" s="259" t="s">
        <v>1562</v>
      </c>
      <c r="B292" s="260" t="s">
        <v>1563</v>
      </c>
      <c r="C292" s="260">
        <v>40</v>
      </c>
      <c r="D292" s="260">
        <v>6.4</v>
      </c>
      <c r="E292" s="260">
        <v>27</v>
      </c>
      <c r="F292" s="260">
        <v>4.3</v>
      </c>
      <c r="G292" s="260">
        <v>122</v>
      </c>
      <c r="H292" s="260">
        <v>19.3</v>
      </c>
      <c r="I292" s="260" t="s">
        <v>1143</v>
      </c>
      <c r="J292" s="260" t="s">
        <v>1143</v>
      </c>
      <c r="K292" s="260" t="s">
        <v>1143</v>
      </c>
      <c r="L292" s="260" t="s">
        <v>1143</v>
      </c>
      <c r="M292" s="260" t="s">
        <v>1143</v>
      </c>
      <c r="N292" s="260" t="s">
        <v>1143</v>
      </c>
      <c r="O292" s="260">
        <v>240</v>
      </c>
      <c r="P292" s="260">
        <v>38</v>
      </c>
      <c r="Q292" s="260">
        <v>137</v>
      </c>
      <c r="R292" s="260">
        <v>22</v>
      </c>
    </row>
    <row r="293" spans="1:18">
      <c r="A293" s="259" t="s">
        <v>722</v>
      </c>
      <c r="B293" s="260" t="s">
        <v>1564</v>
      </c>
      <c r="C293" s="260">
        <v>356</v>
      </c>
      <c r="D293" s="260">
        <v>5</v>
      </c>
      <c r="E293" s="260">
        <v>199</v>
      </c>
      <c r="F293" s="260">
        <v>2.8</v>
      </c>
      <c r="G293" s="260">
        <v>1429</v>
      </c>
      <c r="H293" s="260">
        <v>20</v>
      </c>
      <c r="I293" s="260" t="s">
        <v>1143</v>
      </c>
      <c r="J293" s="260" t="s">
        <v>1143</v>
      </c>
      <c r="K293" s="260" t="s">
        <v>1143</v>
      </c>
      <c r="L293" s="260" t="s">
        <v>1143</v>
      </c>
      <c r="M293" s="260" t="s">
        <v>1143</v>
      </c>
      <c r="N293" s="260" t="s">
        <v>1143</v>
      </c>
      <c r="O293" s="260">
        <v>2865</v>
      </c>
      <c r="P293" s="260">
        <v>40</v>
      </c>
      <c r="Q293" s="260">
        <v>1910</v>
      </c>
      <c r="R293" s="260">
        <v>27</v>
      </c>
    </row>
    <row r="294" spans="1:18">
      <c r="A294" s="259" t="s">
        <v>1565</v>
      </c>
      <c r="B294" s="260" t="s">
        <v>1566</v>
      </c>
      <c r="C294" s="260">
        <v>2</v>
      </c>
      <c r="D294" s="260">
        <v>1</v>
      </c>
      <c r="E294" s="260">
        <v>1</v>
      </c>
      <c r="F294" s="260">
        <v>0.5</v>
      </c>
      <c r="G294" s="260">
        <v>37</v>
      </c>
      <c r="H294" s="260">
        <v>17.399999999999999</v>
      </c>
      <c r="I294" s="260" t="s">
        <v>1143</v>
      </c>
      <c r="J294" s="260" t="s">
        <v>1143</v>
      </c>
      <c r="K294" s="260" t="s">
        <v>1143</v>
      </c>
      <c r="L294" s="260" t="s">
        <v>1143</v>
      </c>
      <c r="M294" s="260" t="s">
        <v>1143</v>
      </c>
      <c r="N294" s="260" t="s">
        <v>1143</v>
      </c>
      <c r="O294" s="260">
        <v>65</v>
      </c>
      <c r="P294" s="260">
        <v>30.5</v>
      </c>
      <c r="Q294" s="260">
        <v>33</v>
      </c>
      <c r="R294" s="260">
        <v>15.8</v>
      </c>
    </row>
    <row r="295" spans="1:18">
      <c r="A295" s="259" t="s">
        <v>177</v>
      </c>
      <c r="B295" s="260" t="s">
        <v>178</v>
      </c>
      <c r="C295" s="260">
        <v>488</v>
      </c>
      <c r="D295" s="260">
        <v>44.1</v>
      </c>
      <c r="E295" s="260">
        <v>160</v>
      </c>
      <c r="F295" s="260">
        <v>14.5</v>
      </c>
      <c r="G295" s="260">
        <v>157</v>
      </c>
      <c r="H295" s="260">
        <v>14.2</v>
      </c>
      <c r="I295" s="260" t="s">
        <v>1143</v>
      </c>
      <c r="J295" s="260" t="s">
        <v>1143</v>
      </c>
      <c r="K295" s="260" t="s">
        <v>1143</v>
      </c>
      <c r="L295" s="260" t="s">
        <v>1143</v>
      </c>
      <c r="M295" s="260" t="s">
        <v>1143</v>
      </c>
      <c r="N295" s="260" t="s">
        <v>1143</v>
      </c>
      <c r="O295" s="260">
        <v>766</v>
      </c>
      <c r="P295" s="260">
        <v>69.2</v>
      </c>
      <c r="Q295" s="260">
        <v>588</v>
      </c>
      <c r="R295" s="260">
        <v>53.1</v>
      </c>
    </row>
    <row r="296" spans="1:18">
      <c r="A296" s="259" t="s">
        <v>1567</v>
      </c>
      <c r="B296" s="260" t="s">
        <v>1568</v>
      </c>
      <c r="C296" s="260">
        <v>32</v>
      </c>
      <c r="D296" s="260">
        <v>24.1</v>
      </c>
      <c r="E296" s="260">
        <v>28</v>
      </c>
      <c r="F296" s="260">
        <v>21.1</v>
      </c>
      <c r="G296" s="260">
        <v>24</v>
      </c>
      <c r="H296" s="260">
        <v>18</v>
      </c>
      <c r="I296" s="260" t="s">
        <v>1143</v>
      </c>
      <c r="J296" s="260" t="s">
        <v>1143</v>
      </c>
      <c r="K296" s="260" t="s">
        <v>1143</v>
      </c>
      <c r="L296" s="260" t="s">
        <v>1143</v>
      </c>
      <c r="M296" s="260" t="s">
        <v>1143</v>
      </c>
      <c r="N296" s="260" t="s">
        <v>1143</v>
      </c>
      <c r="O296" s="260">
        <v>83</v>
      </c>
      <c r="P296" s="260">
        <v>62.4</v>
      </c>
      <c r="Q296" s="260">
        <v>55</v>
      </c>
      <c r="R296" s="260">
        <v>41.4</v>
      </c>
    </row>
    <row r="297" spans="1:18">
      <c r="A297" s="259" t="s">
        <v>1569</v>
      </c>
      <c r="B297" s="260" t="s">
        <v>1570</v>
      </c>
      <c r="C297" s="260">
        <v>28</v>
      </c>
      <c r="D297" s="260">
        <v>1.3</v>
      </c>
      <c r="E297" s="260">
        <v>10</v>
      </c>
      <c r="F297" s="260">
        <v>0.5</v>
      </c>
      <c r="G297" s="260">
        <v>406</v>
      </c>
      <c r="H297" s="260">
        <v>19.100000000000001</v>
      </c>
      <c r="I297" s="260" t="s">
        <v>1143</v>
      </c>
      <c r="J297" s="260" t="s">
        <v>1143</v>
      </c>
      <c r="K297" s="260" t="s">
        <v>1143</v>
      </c>
      <c r="L297" s="260" t="s">
        <v>1143</v>
      </c>
      <c r="M297" s="260" t="s">
        <v>1143</v>
      </c>
      <c r="N297" s="260" t="s">
        <v>1143</v>
      </c>
      <c r="O297" s="260">
        <v>876</v>
      </c>
      <c r="P297" s="260">
        <v>41.1</v>
      </c>
      <c r="Q297" s="260">
        <v>649</v>
      </c>
      <c r="R297" s="260">
        <v>31</v>
      </c>
    </row>
    <row r="298" spans="1:18">
      <c r="A298" s="259" t="s">
        <v>1571</v>
      </c>
      <c r="B298" s="260" t="s">
        <v>1572</v>
      </c>
      <c r="C298" s="260">
        <v>32</v>
      </c>
      <c r="D298" s="260">
        <v>2.8</v>
      </c>
      <c r="E298" s="260">
        <v>16</v>
      </c>
      <c r="F298" s="260">
        <v>1.4</v>
      </c>
      <c r="G298" s="260">
        <v>218</v>
      </c>
      <c r="H298" s="260">
        <v>18.600000000000001</v>
      </c>
      <c r="I298" s="260" t="s">
        <v>1143</v>
      </c>
      <c r="J298" s="260" t="s">
        <v>1143</v>
      </c>
      <c r="K298" s="260" t="s">
        <v>1143</v>
      </c>
      <c r="L298" s="260" t="s">
        <v>1143</v>
      </c>
      <c r="M298" s="260" t="s">
        <v>1143</v>
      </c>
      <c r="N298" s="260" t="s">
        <v>1143</v>
      </c>
      <c r="O298" s="260">
        <v>598</v>
      </c>
      <c r="P298" s="260">
        <v>51.1</v>
      </c>
      <c r="Q298" s="260">
        <v>487</v>
      </c>
      <c r="R298" s="260">
        <v>41.9</v>
      </c>
    </row>
    <row r="299" spans="1:18">
      <c r="A299" s="259" t="s">
        <v>1573</v>
      </c>
      <c r="B299" s="260" t="s">
        <v>1574</v>
      </c>
      <c r="C299" s="260">
        <v>4239</v>
      </c>
      <c r="D299" s="260">
        <v>44.7</v>
      </c>
      <c r="E299" s="260">
        <v>1486</v>
      </c>
      <c r="F299" s="260">
        <v>15.7</v>
      </c>
      <c r="G299" s="260">
        <v>1897</v>
      </c>
      <c r="H299" s="260">
        <v>19.7</v>
      </c>
      <c r="I299" s="260" t="s">
        <v>1143</v>
      </c>
      <c r="J299" s="260" t="s">
        <v>1143</v>
      </c>
      <c r="K299" s="260" t="s">
        <v>1143</v>
      </c>
      <c r="L299" s="260" t="s">
        <v>1143</v>
      </c>
      <c r="M299" s="260" t="s">
        <v>1143</v>
      </c>
      <c r="N299" s="260" t="s">
        <v>1143</v>
      </c>
      <c r="O299" s="260">
        <v>5914</v>
      </c>
      <c r="P299" s="260">
        <v>61.4</v>
      </c>
      <c r="Q299" s="260">
        <v>3693</v>
      </c>
      <c r="R299" s="260">
        <v>39</v>
      </c>
    </row>
    <row r="300" spans="1:18">
      <c r="A300" s="259" t="s">
        <v>1575</v>
      </c>
      <c r="B300" s="260" t="s">
        <v>1576</v>
      </c>
      <c r="C300" s="260">
        <v>15</v>
      </c>
      <c r="D300" s="260">
        <v>2.4</v>
      </c>
      <c r="E300" s="260">
        <v>3</v>
      </c>
      <c r="F300" s="260">
        <v>0.5</v>
      </c>
      <c r="G300" s="260">
        <v>161</v>
      </c>
      <c r="H300" s="260">
        <v>25.2</v>
      </c>
      <c r="I300" s="260" t="s">
        <v>1143</v>
      </c>
      <c r="J300" s="260" t="s">
        <v>1143</v>
      </c>
      <c r="K300" s="260" t="s">
        <v>1143</v>
      </c>
      <c r="L300" s="260" t="s">
        <v>1143</v>
      </c>
      <c r="M300" s="260" t="s">
        <v>1143</v>
      </c>
      <c r="N300" s="260" t="s">
        <v>1143</v>
      </c>
      <c r="O300" s="260">
        <v>362</v>
      </c>
      <c r="P300" s="260">
        <v>56.7</v>
      </c>
      <c r="Q300" s="260">
        <v>290</v>
      </c>
      <c r="R300" s="260">
        <v>46.8</v>
      </c>
    </row>
    <row r="301" spans="1:18">
      <c r="A301" s="259" t="s">
        <v>1577</v>
      </c>
      <c r="B301" s="260" t="s">
        <v>1578</v>
      </c>
      <c r="C301" s="260">
        <v>988</v>
      </c>
      <c r="D301" s="260">
        <v>37.1</v>
      </c>
      <c r="E301" s="260">
        <v>429</v>
      </c>
      <c r="F301" s="260">
        <v>16.100000000000001</v>
      </c>
      <c r="G301" s="260">
        <v>603</v>
      </c>
      <c r="H301" s="260">
        <v>22.3</v>
      </c>
      <c r="I301" s="260" t="s">
        <v>1143</v>
      </c>
      <c r="J301" s="260" t="s">
        <v>1143</v>
      </c>
      <c r="K301" s="260" t="s">
        <v>1143</v>
      </c>
      <c r="L301" s="260" t="s">
        <v>1143</v>
      </c>
      <c r="M301" s="260" t="s">
        <v>1143</v>
      </c>
      <c r="N301" s="260" t="s">
        <v>1143</v>
      </c>
      <c r="O301" s="260">
        <v>1946</v>
      </c>
      <c r="P301" s="260">
        <v>71.8</v>
      </c>
      <c r="Q301" s="260">
        <v>1437</v>
      </c>
      <c r="R301" s="260">
        <v>54</v>
      </c>
    </row>
    <row r="302" spans="1:18">
      <c r="A302" s="259" t="s">
        <v>1579</v>
      </c>
      <c r="B302" s="260" t="s">
        <v>1580</v>
      </c>
      <c r="C302" s="260">
        <v>98</v>
      </c>
      <c r="D302" s="260">
        <v>2.5</v>
      </c>
      <c r="E302" s="260">
        <v>43</v>
      </c>
      <c r="F302" s="260">
        <v>1.1000000000000001</v>
      </c>
      <c r="G302" s="260">
        <v>711</v>
      </c>
      <c r="H302" s="260">
        <v>17.8</v>
      </c>
      <c r="I302" s="260" t="s">
        <v>1143</v>
      </c>
      <c r="J302" s="260" t="s">
        <v>1143</v>
      </c>
      <c r="K302" s="260" t="s">
        <v>1143</v>
      </c>
      <c r="L302" s="260" t="s">
        <v>1143</v>
      </c>
      <c r="M302" s="260" t="s">
        <v>1143</v>
      </c>
      <c r="N302" s="260" t="s">
        <v>1143</v>
      </c>
      <c r="O302" s="260">
        <v>984</v>
      </c>
      <c r="P302" s="260">
        <v>24.6</v>
      </c>
      <c r="Q302" s="260">
        <v>353</v>
      </c>
      <c r="R302" s="260">
        <v>8.9</v>
      </c>
    </row>
    <row r="303" spans="1:18">
      <c r="A303" s="259" t="s">
        <v>1581</v>
      </c>
      <c r="B303" s="260" t="s">
        <v>1582</v>
      </c>
      <c r="C303" s="260">
        <v>4917</v>
      </c>
      <c r="D303" s="260">
        <v>68.599999999999994</v>
      </c>
      <c r="E303" s="260">
        <v>1638</v>
      </c>
      <c r="F303" s="260">
        <v>22.9</v>
      </c>
      <c r="G303" s="260">
        <v>1245</v>
      </c>
      <c r="H303" s="260">
        <v>17</v>
      </c>
      <c r="I303" s="260" t="s">
        <v>1143</v>
      </c>
      <c r="J303" s="260" t="s">
        <v>1143</v>
      </c>
      <c r="K303" s="260" t="s">
        <v>1143</v>
      </c>
      <c r="L303" s="260" t="s">
        <v>1143</v>
      </c>
      <c r="M303" s="260" t="s">
        <v>1143</v>
      </c>
      <c r="N303" s="260" t="s">
        <v>1143</v>
      </c>
      <c r="O303" s="260">
        <v>5337</v>
      </c>
      <c r="P303" s="260">
        <v>72.900000000000006</v>
      </c>
      <c r="Q303" s="260">
        <v>4019</v>
      </c>
      <c r="R303" s="260">
        <v>56.1</v>
      </c>
    </row>
    <row r="304" spans="1:18">
      <c r="A304" s="259" t="s">
        <v>1583</v>
      </c>
      <c r="B304" s="260" t="s">
        <v>1584</v>
      </c>
      <c r="C304" s="260">
        <v>2</v>
      </c>
      <c r="D304" s="260">
        <v>1.3</v>
      </c>
      <c r="E304" s="260">
        <v>0</v>
      </c>
      <c r="F304" s="260">
        <v>0</v>
      </c>
      <c r="G304" s="260">
        <v>25</v>
      </c>
      <c r="H304" s="260">
        <v>16.399999999999999</v>
      </c>
      <c r="I304" s="260" t="s">
        <v>1143</v>
      </c>
      <c r="J304" s="260" t="s">
        <v>1143</v>
      </c>
      <c r="K304" s="260" t="s">
        <v>1143</v>
      </c>
      <c r="L304" s="260" t="s">
        <v>1143</v>
      </c>
      <c r="M304" s="260" t="s">
        <v>1143</v>
      </c>
      <c r="N304" s="260" t="s">
        <v>1143</v>
      </c>
      <c r="O304" s="260">
        <v>55</v>
      </c>
      <c r="P304" s="260">
        <v>36.200000000000003</v>
      </c>
      <c r="Q304" s="260">
        <v>40</v>
      </c>
      <c r="R304" s="260">
        <v>26.3</v>
      </c>
    </row>
    <row r="305" spans="1:18">
      <c r="A305" s="259" t="s">
        <v>169</v>
      </c>
      <c r="B305" s="260" t="s">
        <v>170</v>
      </c>
      <c r="C305" s="260">
        <v>14</v>
      </c>
      <c r="D305" s="260">
        <v>2.1</v>
      </c>
      <c r="E305" s="260">
        <v>3</v>
      </c>
      <c r="F305" s="260">
        <v>0.5</v>
      </c>
      <c r="G305" s="260">
        <v>132</v>
      </c>
      <c r="H305" s="260">
        <v>19.8</v>
      </c>
      <c r="I305" s="260" t="s">
        <v>1143</v>
      </c>
      <c r="J305" s="260" t="s">
        <v>1143</v>
      </c>
      <c r="K305" s="260" t="s">
        <v>1143</v>
      </c>
      <c r="L305" s="260" t="s">
        <v>1143</v>
      </c>
      <c r="M305" s="260" t="s">
        <v>1143</v>
      </c>
      <c r="N305" s="260" t="s">
        <v>1143</v>
      </c>
      <c r="O305" s="260">
        <v>214</v>
      </c>
      <c r="P305" s="260">
        <v>32.1</v>
      </c>
      <c r="Q305" s="260">
        <v>109</v>
      </c>
      <c r="R305" s="260">
        <v>16.399999999999999</v>
      </c>
    </row>
    <row r="306" spans="1:18">
      <c r="A306" s="259" t="s">
        <v>167</v>
      </c>
      <c r="B306" s="260" t="s">
        <v>168</v>
      </c>
      <c r="C306" s="260">
        <v>2</v>
      </c>
      <c r="D306" s="260">
        <v>0.7</v>
      </c>
      <c r="E306" s="260">
        <v>0</v>
      </c>
      <c r="F306" s="260">
        <v>0</v>
      </c>
      <c r="G306" s="260">
        <v>46</v>
      </c>
      <c r="H306" s="260">
        <v>16</v>
      </c>
      <c r="I306" s="260" t="s">
        <v>1143</v>
      </c>
      <c r="J306" s="260" t="s">
        <v>1143</v>
      </c>
      <c r="K306" s="260" t="s">
        <v>1143</v>
      </c>
      <c r="L306" s="260" t="s">
        <v>1143</v>
      </c>
      <c r="M306" s="260" t="s">
        <v>1143</v>
      </c>
      <c r="N306" s="260" t="s">
        <v>1143</v>
      </c>
      <c r="O306" s="260">
        <v>64</v>
      </c>
      <c r="P306" s="260">
        <v>22.2</v>
      </c>
      <c r="Q306" s="260">
        <v>23</v>
      </c>
      <c r="R306" s="260">
        <v>8</v>
      </c>
    </row>
    <row r="307" spans="1:18">
      <c r="A307" s="259" t="s">
        <v>1585</v>
      </c>
      <c r="B307" s="260" t="s">
        <v>1586</v>
      </c>
      <c r="C307" s="260">
        <v>2</v>
      </c>
      <c r="D307" s="260">
        <v>0.4</v>
      </c>
      <c r="E307" s="260">
        <v>2</v>
      </c>
      <c r="F307" s="260">
        <v>0.4</v>
      </c>
      <c r="G307" s="260">
        <v>92</v>
      </c>
      <c r="H307" s="260">
        <v>19.100000000000001</v>
      </c>
      <c r="I307" s="260" t="s">
        <v>1143</v>
      </c>
      <c r="J307" s="260" t="s">
        <v>1143</v>
      </c>
      <c r="K307" s="260" t="s">
        <v>1143</v>
      </c>
      <c r="L307" s="260" t="s">
        <v>1143</v>
      </c>
      <c r="M307" s="260" t="s">
        <v>1143</v>
      </c>
      <c r="N307" s="260" t="s">
        <v>1143</v>
      </c>
      <c r="O307" s="260">
        <v>157</v>
      </c>
      <c r="P307" s="260">
        <v>32.6</v>
      </c>
      <c r="Q307" s="260">
        <v>88</v>
      </c>
      <c r="R307" s="260">
        <v>18.5</v>
      </c>
    </row>
    <row r="308" spans="1:18">
      <c r="A308" s="259" t="s">
        <v>1587</v>
      </c>
      <c r="B308" s="260" t="s">
        <v>1588</v>
      </c>
      <c r="C308" s="260">
        <v>319</v>
      </c>
      <c r="D308" s="260">
        <v>14.6</v>
      </c>
      <c r="E308" s="260">
        <v>174</v>
      </c>
      <c r="F308" s="260">
        <v>8</v>
      </c>
      <c r="G308" s="260">
        <v>411</v>
      </c>
      <c r="H308" s="260">
        <v>18.600000000000001</v>
      </c>
      <c r="I308" s="260" t="s">
        <v>1143</v>
      </c>
      <c r="J308" s="260" t="s">
        <v>1143</v>
      </c>
      <c r="K308" s="260" t="s">
        <v>1143</v>
      </c>
      <c r="L308" s="260" t="s">
        <v>1143</v>
      </c>
      <c r="M308" s="260" t="s">
        <v>1143</v>
      </c>
      <c r="N308" s="260" t="s">
        <v>1143</v>
      </c>
      <c r="O308" s="260">
        <v>1155</v>
      </c>
      <c r="P308" s="260">
        <v>52.3</v>
      </c>
      <c r="Q308" s="260">
        <v>903</v>
      </c>
      <c r="R308" s="260">
        <v>41.4</v>
      </c>
    </row>
    <row r="309" spans="1:18">
      <c r="A309" s="259" t="s">
        <v>1589</v>
      </c>
      <c r="B309" s="260" t="s">
        <v>1590</v>
      </c>
      <c r="C309" s="260">
        <v>10</v>
      </c>
      <c r="D309" s="260">
        <v>1.3</v>
      </c>
      <c r="E309" s="260">
        <v>5</v>
      </c>
      <c r="F309" s="260">
        <v>0.7</v>
      </c>
      <c r="G309" s="260">
        <v>171</v>
      </c>
      <c r="H309" s="260">
        <v>22</v>
      </c>
      <c r="I309" s="260" t="s">
        <v>1143</v>
      </c>
      <c r="J309" s="260" t="s">
        <v>1143</v>
      </c>
      <c r="K309" s="260" t="s">
        <v>1143</v>
      </c>
      <c r="L309" s="260" t="s">
        <v>1143</v>
      </c>
      <c r="M309" s="260" t="s">
        <v>1143</v>
      </c>
      <c r="N309" s="260" t="s">
        <v>1143</v>
      </c>
      <c r="O309" s="260">
        <v>292</v>
      </c>
      <c r="P309" s="260">
        <v>37.5</v>
      </c>
      <c r="Q309" s="260">
        <v>158</v>
      </c>
      <c r="R309" s="260">
        <v>20.7</v>
      </c>
    </row>
    <row r="310" spans="1:18">
      <c r="A310" s="259" t="s">
        <v>1591</v>
      </c>
      <c r="B310" s="260" t="s">
        <v>1592</v>
      </c>
      <c r="C310" s="260">
        <v>0</v>
      </c>
      <c r="D310" s="260">
        <v>0</v>
      </c>
      <c r="E310" s="260">
        <v>0</v>
      </c>
      <c r="F310" s="260">
        <v>0</v>
      </c>
      <c r="G310" s="260">
        <v>21</v>
      </c>
      <c r="H310" s="260">
        <v>33.299999999999997</v>
      </c>
      <c r="I310" s="260" t="s">
        <v>1143</v>
      </c>
      <c r="J310" s="260" t="s">
        <v>1143</v>
      </c>
      <c r="K310" s="260" t="s">
        <v>1143</v>
      </c>
      <c r="L310" s="260" t="s">
        <v>1143</v>
      </c>
      <c r="M310" s="260" t="s">
        <v>1143</v>
      </c>
      <c r="N310" s="260" t="s">
        <v>1143</v>
      </c>
      <c r="O310" s="260">
        <v>37</v>
      </c>
      <c r="P310" s="260">
        <v>58.7</v>
      </c>
      <c r="Q310" s="260">
        <v>24</v>
      </c>
      <c r="R310" s="260">
        <v>38.1</v>
      </c>
    </row>
    <row r="311" spans="1:18">
      <c r="A311" s="259" t="s">
        <v>171</v>
      </c>
      <c r="B311" s="260" t="s">
        <v>172</v>
      </c>
      <c r="C311" s="260">
        <v>623</v>
      </c>
      <c r="D311" s="260">
        <v>39</v>
      </c>
      <c r="E311" s="260">
        <v>323</v>
      </c>
      <c r="F311" s="260">
        <v>20.2</v>
      </c>
      <c r="G311" s="260">
        <v>237</v>
      </c>
      <c r="H311" s="260">
        <v>14.8</v>
      </c>
      <c r="I311" s="260" t="s">
        <v>1143</v>
      </c>
      <c r="J311" s="260" t="s">
        <v>1143</v>
      </c>
      <c r="K311" s="260" t="s">
        <v>1143</v>
      </c>
      <c r="L311" s="260" t="s">
        <v>1143</v>
      </c>
      <c r="M311" s="260" t="s">
        <v>1143</v>
      </c>
      <c r="N311" s="260" t="s">
        <v>1143</v>
      </c>
      <c r="O311" s="260">
        <v>1302</v>
      </c>
      <c r="P311" s="260">
        <v>81.599999999999994</v>
      </c>
      <c r="Q311" s="260">
        <v>1110</v>
      </c>
      <c r="R311" s="260">
        <v>69.5</v>
      </c>
    </row>
    <row r="312" spans="1:18">
      <c r="A312" s="259" t="s">
        <v>121</v>
      </c>
      <c r="B312" s="260" t="s">
        <v>122</v>
      </c>
      <c r="C312" s="260">
        <v>84</v>
      </c>
      <c r="D312" s="260">
        <v>5.4</v>
      </c>
      <c r="E312" s="260">
        <v>63</v>
      </c>
      <c r="F312" s="260">
        <v>4</v>
      </c>
      <c r="G312" s="260">
        <v>238</v>
      </c>
      <c r="H312" s="260">
        <v>15.3</v>
      </c>
      <c r="I312" s="260" t="s">
        <v>1143</v>
      </c>
      <c r="J312" s="260" t="s">
        <v>1143</v>
      </c>
      <c r="K312" s="260" t="s">
        <v>1143</v>
      </c>
      <c r="L312" s="260" t="s">
        <v>1143</v>
      </c>
      <c r="M312" s="260" t="s">
        <v>1143</v>
      </c>
      <c r="N312" s="260" t="s">
        <v>1143</v>
      </c>
      <c r="O312" s="260">
        <v>898</v>
      </c>
      <c r="P312" s="260">
        <v>57.7</v>
      </c>
      <c r="Q312" s="260">
        <v>729</v>
      </c>
      <c r="R312" s="260">
        <v>46.8</v>
      </c>
    </row>
    <row r="313" spans="1:18">
      <c r="A313" s="259" t="s">
        <v>814</v>
      </c>
      <c r="B313" s="260" t="s">
        <v>1593</v>
      </c>
      <c r="C313" s="260">
        <v>1204</v>
      </c>
      <c r="D313" s="260">
        <v>32.200000000000003</v>
      </c>
      <c r="E313" s="260">
        <v>513</v>
      </c>
      <c r="F313" s="260">
        <v>13.7</v>
      </c>
      <c r="G313" s="260">
        <v>866</v>
      </c>
      <c r="H313" s="260">
        <v>22.9</v>
      </c>
      <c r="I313" s="260" t="s">
        <v>1143</v>
      </c>
      <c r="J313" s="260" t="s">
        <v>1143</v>
      </c>
      <c r="K313" s="260" t="s">
        <v>1143</v>
      </c>
      <c r="L313" s="260" t="s">
        <v>1143</v>
      </c>
      <c r="M313" s="260" t="s">
        <v>1143</v>
      </c>
      <c r="N313" s="260" t="s">
        <v>1143</v>
      </c>
      <c r="O313" s="260">
        <v>2551</v>
      </c>
      <c r="P313" s="260">
        <v>67.400000000000006</v>
      </c>
      <c r="Q313" s="260">
        <v>2055</v>
      </c>
      <c r="R313" s="260">
        <v>55</v>
      </c>
    </row>
    <row r="314" spans="1:18">
      <c r="A314" s="259" t="s">
        <v>173</v>
      </c>
      <c r="B314" s="260" t="s">
        <v>174</v>
      </c>
      <c r="C314" s="260">
        <v>129</v>
      </c>
      <c r="D314" s="260">
        <v>26.1</v>
      </c>
      <c r="E314" s="260">
        <v>17</v>
      </c>
      <c r="F314" s="260">
        <v>3.4</v>
      </c>
      <c r="G314" s="260">
        <v>87</v>
      </c>
      <c r="H314" s="260">
        <v>17.600000000000001</v>
      </c>
      <c r="I314" s="260" t="s">
        <v>1143</v>
      </c>
      <c r="J314" s="260" t="s">
        <v>1143</v>
      </c>
      <c r="K314" s="260" t="s">
        <v>1143</v>
      </c>
      <c r="L314" s="260" t="s">
        <v>1143</v>
      </c>
      <c r="M314" s="260" t="s">
        <v>1143</v>
      </c>
      <c r="N314" s="260" t="s">
        <v>1143</v>
      </c>
      <c r="O314" s="260">
        <v>257</v>
      </c>
      <c r="P314" s="260">
        <v>51.9</v>
      </c>
      <c r="Q314" s="260">
        <v>190</v>
      </c>
      <c r="R314" s="260">
        <v>38.4</v>
      </c>
    </row>
    <row r="315" spans="1:18">
      <c r="A315" s="259" t="s">
        <v>1594</v>
      </c>
      <c r="B315" s="260" t="s">
        <v>1595</v>
      </c>
      <c r="C315" s="260">
        <v>47</v>
      </c>
      <c r="D315" s="260">
        <v>2</v>
      </c>
      <c r="E315" s="260">
        <v>21</v>
      </c>
      <c r="F315" s="260">
        <v>0.9</v>
      </c>
      <c r="G315" s="260">
        <v>458</v>
      </c>
      <c r="H315" s="260">
        <v>19.399999999999999</v>
      </c>
      <c r="I315" s="260" t="s">
        <v>1143</v>
      </c>
      <c r="J315" s="260" t="s">
        <v>1143</v>
      </c>
      <c r="K315" s="260" t="s">
        <v>1143</v>
      </c>
      <c r="L315" s="260" t="s">
        <v>1143</v>
      </c>
      <c r="M315" s="260" t="s">
        <v>1143</v>
      </c>
      <c r="N315" s="260" t="s">
        <v>1143</v>
      </c>
      <c r="O315" s="260">
        <v>805</v>
      </c>
      <c r="P315" s="260">
        <v>34.1</v>
      </c>
      <c r="Q315" s="260">
        <v>465</v>
      </c>
      <c r="R315" s="260">
        <v>20</v>
      </c>
    </row>
    <row r="316" spans="1:18">
      <c r="A316" s="259" t="s">
        <v>779</v>
      </c>
      <c r="B316" s="260" t="s">
        <v>1596</v>
      </c>
      <c r="C316" s="260">
        <v>474</v>
      </c>
      <c r="D316" s="260">
        <v>20.6</v>
      </c>
      <c r="E316" s="260">
        <v>145</v>
      </c>
      <c r="F316" s="260">
        <v>6.3</v>
      </c>
      <c r="G316" s="260">
        <v>433</v>
      </c>
      <c r="H316" s="260">
        <v>18.600000000000001</v>
      </c>
      <c r="I316" s="260" t="s">
        <v>1143</v>
      </c>
      <c r="J316" s="260" t="s">
        <v>1143</v>
      </c>
      <c r="K316" s="260" t="s">
        <v>1143</v>
      </c>
      <c r="L316" s="260" t="s">
        <v>1143</v>
      </c>
      <c r="M316" s="260" t="s">
        <v>1143</v>
      </c>
      <c r="N316" s="260" t="s">
        <v>1143</v>
      </c>
      <c r="O316" s="260">
        <v>1203</v>
      </c>
      <c r="P316" s="260">
        <v>51.7</v>
      </c>
      <c r="Q316" s="260">
        <v>846</v>
      </c>
      <c r="R316" s="260">
        <v>36.799999999999997</v>
      </c>
    </row>
    <row r="317" spans="1:18">
      <c r="A317" s="259" t="s">
        <v>1597</v>
      </c>
      <c r="B317" s="260" t="s">
        <v>1598</v>
      </c>
      <c r="C317" s="260">
        <v>0</v>
      </c>
      <c r="D317" s="260">
        <v>0</v>
      </c>
      <c r="E317" s="260">
        <v>0</v>
      </c>
      <c r="F317" s="260">
        <v>0</v>
      </c>
      <c r="G317" s="260">
        <v>9</v>
      </c>
      <c r="H317" s="260">
        <v>20.5</v>
      </c>
      <c r="I317" s="260" t="s">
        <v>1143</v>
      </c>
      <c r="J317" s="260" t="s">
        <v>1143</v>
      </c>
      <c r="K317" s="260" t="s">
        <v>1143</v>
      </c>
      <c r="L317" s="260" t="s">
        <v>1143</v>
      </c>
      <c r="M317" s="260" t="s">
        <v>1143</v>
      </c>
      <c r="N317" s="260" t="s">
        <v>1143</v>
      </c>
      <c r="O317" s="260">
        <v>23</v>
      </c>
      <c r="P317" s="260">
        <v>52.3</v>
      </c>
      <c r="Q317" s="260">
        <v>19</v>
      </c>
      <c r="R317" s="260">
        <v>43.2</v>
      </c>
    </row>
    <row r="318" spans="1:18">
      <c r="A318" s="259" t="s">
        <v>1599</v>
      </c>
      <c r="B318" s="260" t="s">
        <v>1600</v>
      </c>
      <c r="C318" s="260">
        <v>66</v>
      </c>
      <c r="D318" s="260">
        <v>2.2999999999999998</v>
      </c>
      <c r="E318" s="260">
        <v>11</v>
      </c>
      <c r="F318" s="260">
        <v>0.4</v>
      </c>
      <c r="G318" s="260">
        <v>418</v>
      </c>
      <c r="H318" s="260">
        <v>14.5</v>
      </c>
      <c r="I318" s="260" t="s">
        <v>1143</v>
      </c>
      <c r="J318" s="260" t="s">
        <v>1143</v>
      </c>
      <c r="K318" s="260" t="s">
        <v>1143</v>
      </c>
      <c r="L318" s="260" t="s">
        <v>1143</v>
      </c>
      <c r="M318" s="260" t="s">
        <v>1143</v>
      </c>
      <c r="N318" s="260" t="s">
        <v>1143</v>
      </c>
      <c r="O318" s="260">
        <v>671</v>
      </c>
      <c r="P318" s="260">
        <v>23.2</v>
      </c>
      <c r="Q318" s="260">
        <v>316</v>
      </c>
      <c r="R318" s="260">
        <v>11.1</v>
      </c>
    </row>
    <row r="319" spans="1:18">
      <c r="A319" s="259" t="s">
        <v>1601</v>
      </c>
      <c r="B319" s="260" t="s">
        <v>1602</v>
      </c>
      <c r="C319" s="260">
        <v>154</v>
      </c>
      <c r="D319" s="260">
        <v>7.5</v>
      </c>
      <c r="E319" s="260">
        <v>56</v>
      </c>
      <c r="F319" s="260">
        <v>2.7</v>
      </c>
      <c r="G319" s="260">
        <v>349</v>
      </c>
      <c r="H319" s="260">
        <v>16.8</v>
      </c>
      <c r="I319" s="260" t="s">
        <v>1143</v>
      </c>
      <c r="J319" s="260" t="s">
        <v>1143</v>
      </c>
      <c r="K319" s="260" t="s">
        <v>1143</v>
      </c>
      <c r="L319" s="260" t="s">
        <v>1143</v>
      </c>
      <c r="M319" s="260" t="s">
        <v>1143</v>
      </c>
      <c r="N319" s="260" t="s">
        <v>1143</v>
      </c>
      <c r="O319" s="260">
        <v>637</v>
      </c>
      <c r="P319" s="260">
        <v>30.7</v>
      </c>
      <c r="Q319" s="260">
        <v>313</v>
      </c>
      <c r="R319" s="260">
        <v>15.3</v>
      </c>
    </row>
    <row r="320" spans="1:18">
      <c r="A320" s="259" t="s">
        <v>1603</v>
      </c>
      <c r="B320" s="260" t="s">
        <v>1604</v>
      </c>
      <c r="C320" s="260">
        <v>932</v>
      </c>
      <c r="D320" s="260">
        <v>26.7</v>
      </c>
      <c r="E320" s="260">
        <v>110</v>
      </c>
      <c r="F320" s="260">
        <v>3.1</v>
      </c>
      <c r="G320" s="260">
        <v>510</v>
      </c>
      <c r="H320" s="260">
        <v>14.4</v>
      </c>
      <c r="I320" s="260" t="s">
        <v>1143</v>
      </c>
      <c r="J320" s="260" t="s">
        <v>1143</v>
      </c>
      <c r="K320" s="260" t="s">
        <v>1143</v>
      </c>
      <c r="L320" s="260" t="s">
        <v>1143</v>
      </c>
      <c r="M320" s="260" t="s">
        <v>1143</v>
      </c>
      <c r="N320" s="260" t="s">
        <v>1143</v>
      </c>
      <c r="O320" s="260">
        <v>951</v>
      </c>
      <c r="P320" s="260">
        <v>26.9</v>
      </c>
      <c r="Q320" s="260">
        <v>342</v>
      </c>
      <c r="R320" s="260">
        <v>9.8000000000000007</v>
      </c>
    </row>
    <row r="321" spans="1:18">
      <c r="A321" s="259" t="s">
        <v>1605</v>
      </c>
      <c r="B321" s="260" t="s">
        <v>1606</v>
      </c>
      <c r="C321" s="260">
        <v>17</v>
      </c>
      <c r="D321" s="260">
        <v>1.3</v>
      </c>
      <c r="E321" s="260">
        <v>1</v>
      </c>
      <c r="F321" s="260">
        <v>0.1</v>
      </c>
      <c r="G321" s="260">
        <v>389</v>
      </c>
      <c r="H321" s="260">
        <v>29.7</v>
      </c>
      <c r="I321" s="260" t="s">
        <v>1143</v>
      </c>
      <c r="J321" s="260" t="s">
        <v>1143</v>
      </c>
      <c r="K321" s="260" t="s">
        <v>1143</v>
      </c>
      <c r="L321" s="260" t="s">
        <v>1143</v>
      </c>
      <c r="M321" s="260" t="s">
        <v>1143</v>
      </c>
      <c r="N321" s="260" t="s">
        <v>1143</v>
      </c>
      <c r="O321" s="260">
        <v>521</v>
      </c>
      <c r="P321" s="260">
        <v>39.799999999999997</v>
      </c>
      <c r="Q321" s="260">
        <v>210</v>
      </c>
      <c r="R321" s="260">
        <v>16.100000000000001</v>
      </c>
    </row>
    <row r="322" spans="1:18">
      <c r="A322" s="259" t="s">
        <v>1607</v>
      </c>
      <c r="B322" s="260" t="s">
        <v>1608</v>
      </c>
      <c r="C322" s="260">
        <v>30</v>
      </c>
      <c r="D322" s="260">
        <v>7.7</v>
      </c>
      <c r="E322" s="260">
        <v>12</v>
      </c>
      <c r="F322" s="260">
        <v>3.1</v>
      </c>
      <c r="G322" s="260">
        <v>55</v>
      </c>
      <c r="H322" s="260">
        <v>14.1</v>
      </c>
      <c r="I322" s="260" t="s">
        <v>1143</v>
      </c>
      <c r="J322" s="260" t="s">
        <v>1143</v>
      </c>
      <c r="K322" s="260" t="s">
        <v>1143</v>
      </c>
      <c r="L322" s="260" t="s">
        <v>1143</v>
      </c>
      <c r="M322" s="260" t="s">
        <v>1143</v>
      </c>
      <c r="N322" s="260" t="s">
        <v>1143</v>
      </c>
      <c r="O322" s="260">
        <v>81</v>
      </c>
      <c r="P322" s="260">
        <v>20.7</v>
      </c>
      <c r="Q322" s="260">
        <v>18</v>
      </c>
      <c r="R322" s="260">
        <v>4.5999999999999996</v>
      </c>
    </row>
    <row r="323" spans="1:18">
      <c r="A323" s="259" t="s">
        <v>1609</v>
      </c>
      <c r="B323" s="260" t="s">
        <v>1610</v>
      </c>
      <c r="C323" s="260">
        <v>2157</v>
      </c>
      <c r="D323" s="260">
        <v>36.1</v>
      </c>
      <c r="E323" s="260">
        <v>160</v>
      </c>
      <c r="F323" s="260">
        <v>2.7</v>
      </c>
      <c r="G323" s="260">
        <v>864</v>
      </c>
      <c r="H323" s="260">
        <v>14.3</v>
      </c>
      <c r="I323" s="260" t="s">
        <v>1143</v>
      </c>
      <c r="J323" s="260" t="s">
        <v>1143</v>
      </c>
      <c r="K323" s="260" t="s">
        <v>1143</v>
      </c>
      <c r="L323" s="260" t="s">
        <v>1143</v>
      </c>
      <c r="M323" s="260" t="s">
        <v>1143</v>
      </c>
      <c r="N323" s="260" t="s">
        <v>1143</v>
      </c>
      <c r="O323" s="260">
        <v>1803</v>
      </c>
      <c r="P323" s="260">
        <v>29.9</v>
      </c>
      <c r="Q323" s="260">
        <v>815</v>
      </c>
      <c r="R323" s="260">
        <v>13.6</v>
      </c>
    </row>
    <row r="324" spans="1:18">
      <c r="A324" s="259" t="s">
        <v>1611</v>
      </c>
      <c r="B324" s="260" t="s">
        <v>1612</v>
      </c>
      <c r="C324" s="260">
        <v>1</v>
      </c>
      <c r="D324" s="260">
        <v>0.9</v>
      </c>
      <c r="E324" s="260">
        <v>0</v>
      </c>
      <c r="F324" s="260">
        <v>0</v>
      </c>
      <c r="G324" s="260">
        <v>18</v>
      </c>
      <c r="H324" s="260">
        <v>16.100000000000001</v>
      </c>
      <c r="I324" s="260" t="s">
        <v>1143</v>
      </c>
      <c r="J324" s="260" t="s">
        <v>1143</v>
      </c>
      <c r="K324" s="260" t="s">
        <v>1143</v>
      </c>
      <c r="L324" s="260" t="s">
        <v>1143</v>
      </c>
      <c r="M324" s="260" t="s">
        <v>1143</v>
      </c>
      <c r="N324" s="260" t="s">
        <v>1143</v>
      </c>
      <c r="O324" s="260">
        <v>46</v>
      </c>
      <c r="P324" s="260">
        <v>41.1</v>
      </c>
      <c r="Q324" s="260">
        <v>40</v>
      </c>
      <c r="R324" s="260">
        <v>35.700000000000003</v>
      </c>
    </row>
    <row r="325" spans="1:18">
      <c r="A325" s="259" t="s">
        <v>1613</v>
      </c>
      <c r="B325" s="260" t="s">
        <v>1614</v>
      </c>
      <c r="C325" s="260">
        <v>28</v>
      </c>
      <c r="D325" s="260">
        <v>1.6</v>
      </c>
      <c r="E325" s="260">
        <v>15</v>
      </c>
      <c r="F325" s="260">
        <v>0.9</v>
      </c>
      <c r="G325" s="260">
        <v>288</v>
      </c>
      <c r="H325" s="260">
        <v>17</v>
      </c>
      <c r="I325" s="260" t="s">
        <v>1143</v>
      </c>
      <c r="J325" s="260" t="s">
        <v>1143</v>
      </c>
      <c r="K325" s="260" t="s">
        <v>1143</v>
      </c>
      <c r="L325" s="260" t="s">
        <v>1143</v>
      </c>
      <c r="M325" s="260" t="s">
        <v>1143</v>
      </c>
      <c r="N325" s="260" t="s">
        <v>1143</v>
      </c>
      <c r="O325" s="260">
        <v>523</v>
      </c>
      <c r="P325" s="260">
        <v>30.8</v>
      </c>
      <c r="Q325" s="260">
        <v>317</v>
      </c>
      <c r="R325" s="260">
        <v>18.7</v>
      </c>
    </row>
    <row r="326" spans="1:18">
      <c r="A326" s="259" t="s">
        <v>157</v>
      </c>
      <c r="B326" s="260" t="s">
        <v>158</v>
      </c>
      <c r="C326" s="260">
        <v>11</v>
      </c>
      <c r="D326" s="260">
        <v>3</v>
      </c>
      <c r="E326" s="260">
        <v>3</v>
      </c>
      <c r="F326" s="260">
        <v>0.8</v>
      </c>
      <c r="G326" s="260">
        <v>99</v>
      </c>
      <c r="H326" s="260">
        <v>27</v>
      </c>
      <c r="I326" s="260" t="s">
        <v>1143</v>
      </c>
      <c r="J326" s="260" t="s">
        <v>1143</v>
      </c>
      <c r="K326" s="260" t="s">
        <v>1143</v>
      </c>
      <c r="L326" s="260" t="s">
        <v>1143</v>
      </c>
      <c r="M326" s="260" t="s">
        <v>1143</v>
      </c>
      <c r="N326" s="260" t="s">
        <v>1143</v>
      </c>
      <c r="O326" s="260">
        <v>206</v>
      </c>
      <c r="P326" s="260">
        <v>56.3</v>
      </c>
      <c r="Q326" s="260">
        <v>153</v>
      </c>
      <c r="R326" s="260">
        <v>41.8</v>
      </c>
    </row>
    <row r="327" spans="1:18">
      <c r="A327" s="259" t="s">
        <v>1615</v>
      </c>
      <c r="B327" s="260" t="s">
        <v>1616</v>
      </c>
      <c r="C327" s="260">
        <v>51</v>
      </c>
      <c r="D327" s="260">
        <v>3.2</v>
      </c>
      <c r="E327" s="260">
        <v>19</v>
      </c>
      <c r="F327" s="260">
        <v>1.2</v>
      </c>
      <c r="G327" s="260">
        <v>302</v>
      </c>
      <c r="H327" s="260">
        <v>18.600000000000001</v>
      </c>
      <c r="I327" s="260" t="s">
        <v>1143</v>
      </c>
      <c r="J327" s="260" t="s">
        <v>1143</v>
      </c>
      <c r="K327" s="260" t="s">
        <v>1143</v>
      </c>
      <c r="L327" s="260" t="s">
        <v>1143</v>
      </c>
      <c r="M327" s="260" t="s">
        <v>1143</v>
      </c>
      <c r="N327" s="260" t="s">
        <v>1143</v>
      </c>
      <c r="O327" s="260">
        <v>629</v>
      </c>
      <c r="P327" s="260">
        <v>38.700000000000003</v>
      </c>
      <c r="Q327" s="260">
        <v>429</v>
      </c>
      <c r="R327" s="260">
        <v>26.7</v>
      </c>
    </row>
    <row r="328" spans="1:18">
      <c r="A328" s="259" t="s">
        <v>1617</v>
      </c>
      <c r="B328" s="260" t="s">
        <v>1618</v>
      </c>
      <c r="C328" s="260">
        <v>13</v>
      </c>
      <c r="D328" s="260">
        <v>1.3</v>
      </c>
      <c r="E328" s="260">
        <v>1</v>
      </c>
      <c r="F328" s="260">
        <v>0.1</v>
      </c>
      <c r="G328" s="260">
        <v>182</v>
      </c>
      <c r="H328" s="260">
        <v>17.7</v>
      </c>
      <c r="I328" s="260" t="s">
        <v>1143</v>
      </c>
      <c r="J328" s="260" t="s">
        <v>1143</v>
      </c>
      <c r="K328" s="260" t="s">
        <v>1143</v>
      </c>
      <c r="L328" s="260" t="s">
        <v>1143</v>
      </c>
      <c r="M328" s="260" t="s">
        <v>1143</v>
      </c>
      <c r="N328" s="260" t="s">
        <v>1143</v>
      </c>
      <c r="O328" s="260">
        <v>307</v>
      </c>
      <c r="P328" s="260">
        <v>29.8</v>
      </c>
      <c r="Q328" s="260">
        <v>179</v>
      </c>
      <c r="R328" s="260">
        <v>17.8</v>
      </c>
    </row>
    <row r="329" spans="1:18">
      <c r="A329" s="259" t="s">
        <v>1619</v>
      </c>
      <c r="B329" s="260" t="s">
        <v>1620</v>
      </c>
      <c r="C329" s="260">
        <v>2261</v>
      </c>
      <c r="D329" s="260">
        <v>48.2</v>
      </c>
      <c r="E329" s="260">
        <v>860</v>
      </c>
      <c r="F329" s="260">
        <v>18.3</v>
      </c>
      <c r="G329" s="260">
        <v>925</v>
      </c>
      <c r="H329" s="260">
        <v>19.5</v>
      </c>
      <c r="I329" s="260" t="s">
        <v>1143</v>
      </c>
      <c r="J329" s="260" t="s">
        <v>1143</v>
      </c>
      <c r="K329" s="260" t="s">
        <v>1143</v>
      </c>
      <c r="L329" s="260" t="s">
        <v>1143</v>
      </c>
      <c r="M329" s="260" t="s">
        <v>1143</v>
      </c>
      <c r="N329" s="260" t="s">
        <v>1143</v>
      </c>
      <c r="O329" s="260">
        <v>2842</v>
      </c>
      <c r="P329" s="260">
        <v>59.8</v>
      </c>
      <c r="Q329" s="260">
        <v>2099</v>
      </c>
      <c r="R329" s="260">
        <v>44.7</v>
      </c>
    </row>
    <row r="330" spans="1:18">
      <c r="A330" s="259" t="s">
        <v>785</v>
      </c>
      <c r="B330" s="260" t="s">
        <v>1621</v>
      </c>
      <c r="C330" s="260">
        <v>136</v>
      </c>
      <c r="D330" s="260">
        <v>7.7</v>
      </c>
      <c r="E330" s="260">
        <v>76</v>
      </c>
      <c r="F330" s="260">
        <v>4.3</v>
      </c>
      <c r="G330" s="260">
        <v>368</v>
      </c>
      <c r="H330" s="260">
        <v>20.6</v>
      </c>
      <c r="I330" s="260" t="s">
        <v>1143</v>
      </c>
      <c r="J330" s="260" t="s">
        <v>1143</v>
      </c>
      <c r="K330" s="260" t="s">
        <v>1143</v>
      </c>
      <c r="L330" s="260" t="s">
        <v>1143</v>
      </c>
      <c r="M330" s="260" t="s">
        <v>1143</v>
      </c>
      <c r="N330" s="260" t="s">
        <v>1143</v>
      </c>
      <c r="O330" s="260">
        <v>766</v>
      </c>
      <c r="P330" s="260">
        <v>42.9</v>
      </c>
      <c r="Q330" s="260">
        <v>524</v>
      </c>
      <c r="R330" s="260">
        <v>29.7</v>
      </c>
    </row>
    <row r="331" spans="1:18">
      <c r="A331" s="259" t="s">
        <v>1622</v>
      </c>
      <c r="B331" s="260" t="s">
        <v>1623</v>
      </c>
      <c r="C331" s="260">
        <v>326</v>
      </c>
      <c r="D331" s="260">
        <v>39.9</v>
      </c>
      <c r="E331" s="260">
        <v>149</v>
      </c>
      <c r="F331" s="260">
        <v>18.2</v>
      </c>
      <c r="G331" s="260">
        <v>324</v>
      </c>
      <c r="H331" s="260">
        <v>39.700000000000003</v>
      </c>
      <c r="I331" s="260" t="s">
        <v>1143</v>
      </c>
      <c r="J331" s="260" t="s">
        <v>1143</v>
      </c>
      <c r="K331" s="260" t="s">
        <v>1143</v>
      </c>
      <c r="L331" s="260" t="s">
        <v>1143</v>
      </c>
      <c r="M331" s="260" t="s">
        <v>1143</v>
      </c>
      <c r="N331" s="260" t="s">
        <v>1143</v>
      </c>
      <c r="O331" s="260">
        <v>632</v>
      </c>
      <c r="P331" s="260">
        <v>77.400000000000006</v>
      </c>
      <c r="Q331" s="260">
        <v>418</v>
      </c>
      <c r="R331" s="260">
        <v>51.2</v>
      </c>
    </row>
    <row r="332" spans="1:18">
      <c r="A332" s="259" t="s">
        <v>179</v>
      </c>
      <c r="B332" s="260" t="s">
        <v>180</v>
      </c>
      <c r="C332" s="260">
        <v>384</v>
      </c>
      <c r="D332" s="260">
        <v>38.1</v>
      </c>
      <c r="E332" s="260">
        <v>68</v>
      </c>
      <c r="F332" s="260">
        <v>6.7</v>
      </c>
      <c r="G332" s="260">
        <v>193</v>
      </c>
      <c r="H332" s="260">
        <v>19.100000000000001</v>
      </c>
      <c r="I332" s="260" t="s">
        <v>1143</v>
      </c>
      <c r="J332" s="260" t="s">
        <v>1143</v>
      </c>
      <c r="K332" s="260" t="s">
        <v>1143</v>
      </c>
      <c r="L332" s="260" t="s">
        <v>1143</v>
      </c>
      <c r="M332" s="260" t="s">
        <v>1143</v>
      </c>
      <c r="N332" s="260" t="s">
        <v>1143</v>
      </c>
      <c r="O332" s="260">
        <v>536</v>
      </c>
      <c r="P332" s="260">
        <v>53.1</v>
      </c>
      <c r="Q332" s="260">
        <v>290</v>
      </c>
      <c r="R332" s="260">
        <v>28.7</v>
      </c>
    </row>
    <row r="333" spans="1:18">
      <c r="A333" s="259" t="s">
        <v>1624</v>
      </c>
      <c r="B333" s="260" t="s">
        <v>1625</v>
      </c>
      <c r="C333" s="260">
        <v>12</v>
      </c>
      <c r="D333" s="260">
        <v>1.9</v>
      </c>
      <c r="E333" s="260">
        <v>5</v>
      </c>
      <c r="F333" s="260">
        <v>0.8</v>
      </c>
      <c r="G333" s="260">
        <v>175</v>
      </c>
      <c r="H333" s="260">
        <v>27.1</v>
      </c>
      <c r="I333" s="260" t="s">
        <v>1143</v>
      </c>
      <c r="J333" s="260" t="s">
        <v>1143</v>
      </c>
      <c r="K333" s="260" t="s">
        <v>1143</v>
      </c>
      <c r="L333" s="260" t="s">
        <v>1143</v>
      </c>
      <c r="M333" s="260" t="s">
        <v>1143</v>
      </c>
      <c r="N333" s="260" t="s">
        <v>1143</v>
      </c>
      <c r="O333" s="260">
        <v>287</v>
      </c>
      <c r="P333" s="260">
        <v>44.4</v>
      </c>
      <c r="Q333" s="260">
        <v>154</v>
      </c>
      <c r="R333" s="260">
        <v>23.8</v>
      </c>
    </row>
    <row r="334" spans="1:18">
      <c r="A334" s="259" t="s">
        <v>1626</v>
      </c>
      <c r="B334" s="260" t="s">
        <v>1627</v>
      </c>
      <c r="C334" s="260">
        <v>9</v>
      </c>
      <c r="D334" s="260">
        <v>2</v>
      </c>
      <c r="E334" s="260">
        <v>8</v>
      </c>
      <c r="F334" s="260">
        <v>1.8</v>
      </c>
      <c r="G334" s="260">
        <v>99</v>
      </c>
      <c r="H334" s="260">
        <v>22</v>
      </c>
      <c r="I334" s="260" t="s">
        <v>1143</v>
      </c>
      <c r="J334" s="260" t="s">
        <v>1143</v>
      </c>
      <c r="K334" s="260" t="s">
        <v>1143</v>
      </c>
      <c r="L334" s="260" t="s">
        <v>1143</v>
      </c>
      <c r="M334" s="260" t="s">
        <v>1143</v>
      </c>
      <c r="N334" s="260" t="s">
        <v>1143</v>
      </c>
      <c r="O334" s="260">
        <v>160</v>
      </c>
      <c r="P334" s="260">
        <v>35.6</v>
      </c>
      <c r="Q334" s="260">
        <v>74</v>
      </c>
      <c r="R334" s="260">
        <v>16.5</v>
      </c>
    </row>
    <row r="335" spans="1:18">
      <c r="A335" s="259" t="s">
        <v>1628</v>
      </c>
      <c r="B335" s="260" t="s">
        <v>1629</v>
      </c>
      <c r="C335" s="260">
        <v>192</v>
      </c>
      <c r="D335" s="260">
        <v>15.8</v>
      </c>
      <c r="E335" s="260">
        <v>84</v>
      </c>
      <c r="F335" s="260">
        <v>6.9</v>
      </c>
      <c r="G335" s="260">
        <v>186</v>
      </c>
      <c r="H335" s="260">
        <v>15.1</v>
      </c>
      <c r="I335" s="260" t="s">
        <v>1143</v>
      </c>
      <c r="J335" s="260" t="s">
        <v>1143</v>
      </c>
      <c r="K335" s="260" t="s">
        <v>1143</v>
      </c>
      <c r="L335" s="260" t="s">
        <v>1143</v>
      </c>
      <c r="M335" s="260" t="s">
        <v>1143</v>
      </c>
      <c r="N335" s="260" t="s">
        <v>1143</v>
      </c>
      <c r="O335" s="260">
        <v>343</v>
      </c>
      <c r="P335" s="260">
        <v>27.9</v>
      </c>
      <c r="Q335" s="260">
        <v>87</v>
      </c>
      <c r="R335" s="260">
        <v>7.2</v>
      </c>
    </row>
    <row r="336" spans="1:18">
      <c r="A336" s="259" t="s">
        <v>1630</v>
      </c>
      <c r="B336" s="260" t="s">
        <v>1631</v>
      </c>
      <c r="C336" s="260">
        <v>658</v>
      </c>
      <c r="D336" s="260">
        <v>35.299999999999997</v>
      </c>
      <c r="E336" s="260">
        <v>370</v>
      </c>
      <c r="F336" s="260">
        <v>19.8</v>
      </c>
      <c r="G336" s="260">
        <v>407</v>
      </c>
      <c r="H336" s="260">
        <v>21.4</v>
      </c>
      <c r="I336" s="260" t="s">
        <v>1143</v>
      </c>
      <c r="J336" s="260" t="s">
        <v>1143</v>
      </c>
      <c r="K336" s="260" t="s">
        <v>1143</v>
      </c>
      <c r="L336" s="260" t="s">
        <v>1143</v>
      </c>
      <c r="M336" s="260" t="s">
        <v>1143</v>
      </c>
      <c r="N336" s="260" t="s">
        <v>1143</v>
      </c>
      <c r="O336" s="260">
        <v>1616</v>
      </c>
      <c r="P336" s="260">
        <v>84.8</v>
      </c>
      <c r="Q336" s="260">
        <v>1440</v>
      </c>
      <c r="R336" s="260">
        <v>77.2</v>
      </c>
    </row>
    <row r="337" spans="1:18">
      <c r="A337" s="259" t="s">
        <v>1632</v>
      </c>
      <c r="B337" s="260" t="s">
        <v>1633</v>
      </c>
      <c r="C337" s="260">
        <v>320</v>
      </c>
      <c r="D337" s="260">
        <v>21</v>
      </c>
      <c r="E337" s="260">
        <v>56</v>
      </c>
      <c r="F337" s="260">
        <v>3.7</v>
      </c>
      <c r="G337" s="260">
        <v>211</v>
      </c>
      <c r="H337" s="260">
        <v>13.8</v>
      </c>
      <c r="I337" s="260" t="s">
        <v>1143</v>
      </c>
      <c r="J337" s="260" t="s">
        <v>1143</v>
      </c>
      <c r="K337" s="260" t="s">
        <v>1143</v>
      </c>
      <c r="L337" s="260" t="s">
        <v>1143</v>
      </c>
      <c r="M337" s="260" t="s">
        <v>1143</v>
      </c>
      <c r="N337" s="260" t="s">
        <v>1143</v>
      </c>
      <c r="O337" s="260">
        <v>782</v>
      </c>
      <c r="P337" s="260">
        <v>51.2</v>
      </c>
      <c r="Q337" s="260">
        <v>589</v>
      </c>
      <c r="R337" s="260">
        <v>38.6</v>
      </c>
    </row>
    <row r="338" spans="1:18">
      <c r="A338" s="259" t="s">
        <v>1634</v>
      </c>
      <c r="B338" s="260" t="s">
        <v>1635</v>
      </c>
      <c r="C338" s="260">
        <v>33</v>
      </c>
      <c r="D338" s="260">
        <v>5.0999999999999996</v>
      </c>
      <c r="E338" s="260">
        <v>16</v>
      </c>
      <c r="F338" s="260">
        <v>2.5</v>
      </c>
      <c r="G338" s="260">
        <v>103</v>
      </c>
      <c r="H338" s="260">
        <v>15.8</v>
      </c>
      <c r="I338" s="260" t="s">
        <v>1143</v>
      </c>
      <c r="J338" s="260" t="s">
        <v>1143</v>
      </c>
      <c r="K338" s="260" t="s">
        <v>1143</v>
      </c>
      <c r="L338" s="260" t="s">
        <v>1143</v>
      </c>
      <c r="M338" s="260" t="s">
        <v>1143</v>
      </c>
      <c r="N338" s="260" t="s">
        <v>1143</v>
      </c>
      <c r="O338" s="260">
        <v>299</v>
      </c>
      <c r="P338" s="260">
        <v>46</v>
      </c>
      <c r="Q338" s="260">
        <v>229</v>
      </c>
      <c r="R338" s="260">
        <v>35.5</v>
      </c>
    </row>
    <row r="339" spans="1:18">
      <c r="A339" s="259" t="s">
        <v>1636</v>
      </c>
      <c r="B339" s="260" t="s">
        <v>1637</v>
      </c>
      <c r="C339" s="260">
        <v>38</v>
      </c>
      <c r="D339" s="260">
        <v>3.2</v>
      </c>
      <c r="E339" s="260">
        <v>10</v>
      </c>
      <c r="F339" s="260">
        <v>0.9</v>
      </c>
      <c r="G339" s="260">
        <v>161</v>
      </c>
      <c r="H339" s="260">
        <v>13.7</v>
      </c>
      <c r="I339" s="260" t="s">
        <v>1143</v>
      </c>
      <c r="J339" s="260" t="s">
        <v>1143</v>
      </c>
      <c r="K339" s="260" t="s">
        <v>1143</v>
      </c>
      <c r="L339" s="260" t="s">
        <v>1143</v>
      </c>
      <c r="M339" s="260" t="s">
        <v>1143</v>
      </c>
      <c r="N339" s="260" t="s">
        <v>1143</v>
      </c>
      <c r="O339" s="260">
        <v>412</v>
      </c>
      <c r="P339" s="260">
        <v>35.200000000000003</v>
      </c>
      <c r="Q339" s="260">
        <v>303</v>
      </c>
      <c r="R339" s="260">
        <v>25.9</v>
      </c>
    </row>
    <row r="340" spans="1:18">
      <c r="A340" s="259" t="s">
        <v>1638</v>
      </c>
      <c r="B340" s="260" t="s">
        <v>1639</v>
      </c>
      <c r="C340" s="260">
        <v>81</v>
      </c>
      <c r="D340" s="260">
        <v>5.8</v>
      </c>
      <c r="E340" s="260">
        <v>52</v>
      </c>
      <c r="F340" s="260">
        <v>3.7</v>
      </c>
      <c r="G340" s="260">
        <v>240</v>
      </c>
      <c r="H340" s="260">
        <v>17.2</v>
      </c>
      <c r="I340" s="260" t="s">
        <v>1143</v>
      </c>
      <c r="J340" s="260" t="s">
        <v>1143</v>
      </c>
      <c r="K340" s="260" t="s">
        <v>1143</v>
      </c>
      <c r="L340" s="260" t="s">
        <v>1143</v>
      </c>
      <c r="M340" s="260" t="s">
        <v>1143</v>
      </c>
      <c r="N340" s="260" t="s">
        <v>1143</v>
      </c>
      <c r="O340" s="260">
        <v>541</v>
      </c>
      <c r="P340" s="260">
        <v>38.700000000000003</v>
      </c>
      <c r="Q340" s="260">
        <v>380</v>
      </c>
      <c r="R340" s="260">
        <v>27.3</v>
      </c>
    </row>
    <row r="341" spans="1:18">
      <c r="A341" s="259" t="s">
        <v>1640</v>
      </c>
      <c r="B341" s="260" t="s">
        <v>1641</v>
      </c>
      <c r="C341" s="260">
        <v>81</v>
      </c>
      <c r="D341" s="260">
        <v>6.1</v>
      </c>
      <c r="E341" s="260">
        <v>49</v>
      </c>
      <c r="F341" s="260">
        <v>3.7</v>
      </c>
      <c r="G341" s="260">
        <v>326</v>
      </c>
      <c r="H341" s="260">
        <v>23.9</v>
      </c>
      <c r="I341" s="260" t="s">
        <v>1143</v>
      </c>
      <c r="J341" s="260" t="s">
        <v>1143</v>
      </c>
      <c r="K341" s="260" t="s">
        <v>1143</v>
      </c>
      <c r="L341" s="260" t="s">
        <v>1143</v>
      </c>
      <c r="M341" s="260" t="s">
        <v>1143</v>
      </c>
      <c r="N341" s="260" t="s">
        <v>1143</v>
      </c>
      <c r="O341" s="260">
        <v>763</v>
      </c>
      <c r="P341" s="260">
        <v>55.9</v>
      </c>
      <c r="Q341" s="260">
        <v>585</v>
      </c>
      <c r="R341" s="260">
        <v>44</v>
      </c>
    </row>
    <row r="342" spans="1:18">
      <c r="A342" s="259" t="s">
        <v>530</v>
      </c>
      <c r="B342" s="260" t="s">
        <v>1642</v>
      </c>
      <c r="C342" s="260">
        <v>7231</v>
      </c>
      <c r="D342" s="260">
        <v>29.8</v>
      </c>
      <c r="E342" s="260">
        <v>3946</v>
      </c>
      <c r="F342" s="260">
        <v>16.3</v>
      </c>
      <c r="G342" s="260">
        <v>6031</v>
      </c>
      <c r="H342" s="260">
        <v>24.7</v>
      </c>
      <c r="I342" s="260" t="s">
        <v>1143</v>
      </c>
      <c r="J342" s="260" t="s">
        <v>1143</v>
      </c>
      <c r="K342" s="260" t="s">
        <v>1143</v>
      </c>
      <c r="L342" s="260" t="s">
        <v>1143</v>
      </c>
      <c r="M342" s="260" t="s">
        <v>1143</v>
      </c>
      <c r="N342" s="260" t="s">
        <v>1143</v>
      </c>
      <c r="O342" s="260">
        <v>21151</v>
      </c>
      <c r="P342" s="260">
        <v>86.5</v>
      </c>
      <c r="Q342" s="260">
        <v>19817</v>
      </c>
      <c r="R342" s="260">
        <v>81.8</v>
      </c>
    </row>
    <row r="343" spans="1:18">
      <c r="A343" s="259" t="s">
        <v>217</v>
      </c>
      <c r="B343" s="260" t="s">
        <v>218</v>
      </c>
      <c r="C343" s="260">
        <v>100</v>
      </c>
      <c r="D343" s="260">
        <v>26.5</v>
      </c>
      <c r="E343" s="260">
        <v>64</v>
      </c>
      <c r="F343" s="260">
        <v>16.899999999999999</v>
      </c>
      <c r="G343" s="260">
        <v>73</v>
      </c>
      <c r="H343" s="260">
        <v>19.3</v>
      </c>
      <c r="I343" s="260" t="s">
        <v>1143</v>
      </c>
      <c r="J343" s="260" t="s">
        <v>1143</v>
      </c>
      <c r="K343" s="260" t="s">
        <v>1143</v>
      </c>
      <c r="L343" s="260" t="s">
        <v>1143</v>
      </c>
      <c r="M343" s="260" t="s">
        <v>1143</v>
      </c>
      <c r="N343" s="260" t="s">
        <v>1143</v>
      </c>
      <c r="O343" s="260">
        <v>300</v>
      </c>
      <c r="P343" s="260">
        <v>79.400000000000006</v>
      </c>
      <c r="Q343" s="260">
        <v>264</v>
      </c>
      <c r="R343" s="260">
        <v>69.8</v>
      </c>
    </row>
    <row r="344" spans="1:18">
      <c r="A344" s="259" t="s">
        <v>1643</v>
      </c>
      <c r="B344" s="260" t="s">
        <v>1644</v>
      </c>
      <c r="C344" s="260">
        <v>281</v>
      </c>
      <c r="D344" s="260">
        <v>12.5</v>
      </c>
      <c r="E344" s="260">
        <v>78</v>
      </c>
      <c r="F344" s="260">
        <v>3.5</v>
      </c>
      <c r="G344" s="260">
        <v>464</v>
      </c>
      <c r="H344" s="260">
        <v>20.3</v>
      </c>
      <c r="I344" s="260" t="s">
        <v>1143</v>
      </c>
      <c r="J344" s="260" t="s">
        <v>1143</v>
      </c>
      <c r="K344" s="260" t="s">
        <v>1143</v>
      </c>
      <c r="L344" s="260" t="s">
        <v>1143</v>
      </c>
      <c r="M344" s="260" t="s">
        <v>1143</v>
      </c>
      <c r="N344" s="260" t="s">
        <v>1143</v>
      </c>
      <c r="O344" s="260">
        <v>822</v>
      </c>
      <c r="P344" s="260">
        <v>36</v>
      </c>
      <c r="Q344" s="260">
        <v>434</v>
      </c>
      <c r="R344" s="260">
        <v>19.3</v>
      </c>
    </row>
    <row r="345" spans="1:18">
      <c r="A345" s="259" t="s">
        <v>1645</v>
      </c>
      <c r="B345" s="260" t="s">
        <v>1646</v>
      </c>
      <c r="C345" s="260">
        <v>623</v>
      </c>
      <c r="D345" s="260">
        <v>18.399999999999999</v>
      </c>
      <c r="E345" s="260">
        <v>246</v>
      </c>
      <c r="F345" s="260">
        <v>7.3</v>
      </c>
      <c r="G345" s="260">
        <v>583</v>
      </c>
      <c r="H345" s="260">
        <v>17</v>
      </c>
      <c r="I345" s="260" t="s">
        <v>1143</v>
      </c>
      <c r="J345" s="260" t="s">
        <v>1143</v>
      </c>
      <c r="K345" s="260" t="s">
        <v>1143</v>
      </c>
      <c r="L345" s="260" t="s">
        <v>1143</v>
      </c>
      <c r="M345" s="260" t="s">
        <v>1143</v>
      </c>
      <c r="N345" s="260" t="s">
        <v>1143</v>
      </c>
      <c r="O345" s="260">
        <v>1750</v>
      </c>
      <c r="P345" s="260">
        <v>51</v>
      </c>
      <c r="Q345" s="260">
        <v>1304</v>
      </c>
      <c r="R345" s="260">
        <v>38.5</v>
      </c>
    </row>
    <row r="346" spans="1:18">
      <c r="A346" s="259" t="s">
        <v>761</v>
      </c>
      <c r="B346" s="260" t="s">
        <v>1647</v>
      </c>
      <c r="C346" s="260">
        <v>30</v>
      </c>
      <c r="D346" s="260">
        <v>3.8</v>
      </c>
      <c r="E346" s="260">
        <v>30</v>
      </c>
      <c r="F346" s="260">
        <v>3.8</v>
      </c>
      <c r="G346" s="260">
        <v>113</v>
      </c>
      <c r="H346" s="260">
        <v>14.2</v>
      </c>
      <c r="I346" s="260" t="s">
        <v>1143</v>
      </c>
      <c r="J346" s="260" t="s">
        <v>1143</v>
      </c>
      <c r="K346" s="260" t="s">
        <v>1143</v>
      </c>
      <c r="L346" s="260" t="s">
        <v>1143</v>
      </c>
      <c r="M346" s="260" t="s">
        <v>1143</v>
      </c>
      <c r="N346" s="260" t="s">
        <v>1143</v>
      </c>
      <c r="O346" s="260">
        <v>239</v>
      </c>
      <c r="P346" s="260">
        <v>30</v>
      </c>
      <c r="Q346" s="260">
        <v>143</v>
      </c>
      <c r="R346" s="260">
        <v>18.100000000000001</v>
      </c>
    </row>
    <row r="347" spans="1:18">
      <c r="A347" s="259" t="s">
        <v>181</v>
      </c>
      <c r="B347" s="260" t="s">
        <v>182</v>
      </c>
      <c r="C347" s="260">
        <v>84</v>
      </c>
      <c r="D347" s="260">
        <v>9.8000000000000007</v>
      </c>
      <c r="E347" s="260">
        <v>8</v>
      </c>
      <c r="F347" s="260">
        <v>0.9</v>
      </c>
      <c r="G347" s="260">
        <v>117</v>
      </c>
      <c r="H347" s="260">
        <v>13.7</v>
      </c>
      <c r="I347" s="260" t="s">
        <v>1143</v>
      </c>
      <c r="J347" s="260" t="s">
        <v>1143</v>
      </c>
      <c r="K347" s="260" t="s">
        <v>1143</v>
      </c>
      <c r="L347" s="260" t="s">
        <v>1143</v>
      </c>
      <c r="M347" s="260" t="s">
        <v>1143</v>
      </c>
      <c r="N347" s="260" t="s">
        <v>1143</v>
      </c>
      <c r="O347" s="260">
        <v>233</v>
      </c>
      <c r="P347" s="260">
        <v>27.3</v>
      </c>
      <c r="Q347" s="260">
        <v>132</v>
      </c>
      <c r="R347" s="260">
        <v>15.5</v>
      </c>
    </row>
    <row r="348" spans="1:18">
      <c r="A348" s="259" t="s">
        <v>1648</v>
      </c>
      <c r="B348" s="260" t="s">
        <v>1649</v>
      </c>
      <c r="C348" s="260">
        <v>193</v>
      </c>
      <c r="D348" s="260">
        <v>7.7</v>
      </c>
      <c r="E348" s="260">
        <v>56</v>
      </c>
      <c r="F348" s="260">
        <v>2.2000000000000002</v>
      </c>
      <c r="G348" s="260">
        <v>448</v>
      </c>
      <c r="H348" s="260">
        <v>17.7</v>
      </c>
      <c r="I348" s="260" t="s">
        <v>1143</v>
      </c>
      <c r="J348" s="260" t="s">
        <v>1143</v>
      </c>
      <c r="K348" s="260" t="s">
        <v>1143</v>
      </c>
      <c r="L348" s="260" t="s">
        <v>1143</v>
      </c>
      <c r="M348" s="260" t="s">
        <v>1143</v>
      </c>
      <c r="N348" s="260" t="s">
        <v>1143</v>
      </c>
      <c r="O348" s="260">
        <v>624</v>
      </c>
      <c r="P348" s="260">
        <v>24.6</v>
      </c>
      <c r="Q348" s="260">
        <v>157</v>
      </c>
      <c r="R348" s="260">
        <v>6.2</v>
      </c>
    </row>
    <row r="349" spans="1:18">
      <c r="A349" s="259" t="s">
        <v>1650</v>
      </c>
      <c r="B349" s="260" t="s">
        <v>1651</v>
      </c>
      <c r="C349" s="260">
        <v>27</v>
      </c>
      <c r="D349" s="260">
        <v>14.7</v>
      </c>
      <c r="E349" s="260">
        <v>19</v>
      </c>
      <c r="F349" s="260">
        <v>10.3</v>
      </c>
      <c r="G349" s="260">
        <v>39</v>
      </c>
      <c r="H349" s="260">
        <v>21.2</v>
      </c>
      <c r="I349" s="260" t="s">
        <v>1143</v>
      </c>
      <c r="J349" s="260" t="s">
        <v>1143</v>
      </c>
      <c r="K349" s="260" t="s">
        <v>1143</v>
      </c>
      <c r="L349" s="260" t="s">
        <v>1143</v>
      </c>
      <c r="M349" s="260" t="s">
        <v>1143</v>
      </c>
      <c r="N349" s="260" t="s">
        <v>1143</v>
      </c>
      <c r="O349" s="260">
        <v>95</v>
      </c>
      <c r="P349" s="260">
        <v>51.6</v>
      </c>
      <c r="Q349" s="260">
        <v>68</v>
      </c>
      <c r="R349" s="260">
        <v>37</v>
      </c>
    </row>
    <row r="350" spans="1:18">
      <c r="A350" s="259" t="s">
        <v>1652</v>
      </c>
      <c r="B350" s="260" t="s">
        <v>1653</v>
      </c>
      <c r="C350" s="260">
        <v>37</v>
      </c>
      <c r="D350" s="260">
        <v>2.9</v>
      </c>
      <c r="E350" s="260">
        <v>26</v>
      </c>
      <c r="F350" s="260">
        <v>2</v>
      </c>
      <c r="G350" s="260">
        <v>234</v>
      </c>
      <c r="H350" s="260">
        <v>18.100000000000001</v>
      </c>
      <c r="I350" s="260" t="s">
        <v>1143</v>
      </c>
      <c r="J350" s="260" t="s">
        <v>1143</v>
      </c>
      <c r="K350" s="260" t="s">
        <v>1143</v>
      </c>
      <c r="L350" s="260" t="s">
        <v>1143</v>
      </c>
      <c r="M350" s="260" t="s">
        <v>1143</v>
      </c>
      <c r="N350" s="260" t="s">
        <v>1143</v>
      </c>
      <c r="O350" s="260">
        <v>390</v>
      </c>
      <c r="P350" s="260">
        <v>30.1</v>
      </c>
      <c r="Q350" s="260">
        <v>194</v>
      </c>
      <c r="R350" s="260">
        <v>15.2</v>
      </c>
    </row>
    <row r="351" spans="1:18">
      <c r="A351" s="259" t="s">
        <v>1654</v>
      </c>
      <c r="B351" s="260" t="s">
        <v>1655</v>
      </c>
      <c r="C351" s="260">
        <v>328</v>
      </c>
      <c r="D351" s="260">
        <v>15.4</v>
      </c>
      <c r="E351" s="260">
        <v>130</v>
      </c>
      <c r="F351" s="260">
        <v>6.1</v>
      </c>
      <c r="G351" s="260">
        <v>379</v>
      </c>
      <c r="H351" s="260">
        <v>17.5</v>
      </c>
      <c r="I351" s="260" t="s">
        <v>1143</v>
      </c>
      <c r="J351" s="260" t="s">
        <v>1143</v>
      </c>
      <c r="K351" s="260" t="s">
        <v>1143</v>
      </c>
      <c r="L351" s="260" t="s">
        <v>1143</v>
      </c>
      <c r="M351" s="260" t="s">
        <v>1143</v>
      </c>
      <c r="N351" s="260" t="s">
        <v>1143</v>
      </c>
      <c r="O351" s="260">
        <v>776</v>
      </c>
      <c r="P351" s="260">
        <v>35.9</v>
      </c>
      <c r="Q351" s="260">
        <v>397</v>
      </c>
      <c r="R351" s="260">
        <v>18.600000000000001</v>
      </c>
    </row>
    <row r="352" spans="1:18">
      <c r="A352" s="259" t="s">
        <v>1656</v>
      </c>
      <c r="B352" s="260" t="s">
        <v>1657</v>
      </c>
      <c r="C352" s="260">
        <v>39</v>
      </c>
      <c r="D352" s="260">
        <v>1.9</v>
      </c>
      <c r="E352" s="260">
        <v>8</v>
      </c>
      <c r="F352" s="260">
        <v>0.4</v>
      </c>
      <c r="G352" s="260">
        <v>259</v>
      </c>
      <c r="H352" s="260">
        <v>12.8</v>
      </c>
      <c r="I352" s="260" t="s">
        <v>1143</v>
      </c>
      <c r="J352" s="260" t="s">
        <v>1143</v>
      </c>
      <c r="K352" s="260" t="s">
        <v>1143</v>
      </c>
      <c r="L352" s="260" t="s">
        <v>1143</v>
      </c>
      <c r="M352" s="260" t="s">
        <v>1143</v>
      </c>
      <c r="N352" s="260" t="s">
        <v>1143</v>
      </c>
      <c r="O352" s="260">
        <v>631</v>
      </c>
      <c r="P352" s="260">
        <v>31.1</v>
      </c>
      <c r="Q352" s="260">
        <v>464</v>
      </c>
      <c r="R352" s="260">
        <v>23</v>
      </c>
    </row>
    <row r="353" spans="1:18">
      <c r="A353" s="259" t="s">
        <v>1658</v>
      </c>
      <c r="B353" s="260" t="s">
        <v>1659</v>
      </c>
      <c r="C353" s="260">
        <v>28</v>
      </c>
      <c r="D353" s="260">
        <v>1.6</v>
      </c>
      <c r="E353" s="260">
        <v>13</v>
      </c>
      <c r="F353" s="260">
        <v>0.7</v>
      </c>
      <c r="G353" s="260">
        <v>220</v>
      </c>
      <c r="H353" s="260">
        <v>12.3</v>
      </c>
      <c r="I353" s="260" t="s">
        <v>1143</v>
      </c>
      <c r="J353" s="260" t="s">
        <v>1143</v>
      </c>
      <c r="K353" s="260" t="s">
        <v>1143</v>
      </c>
      <c r="L353" s="260" t="s">
        <v>1143</v>
      </c>
      <c r="M353" s="260" t="s">
        <v>1143</v>
      </c>
      <c r="N353" s="260" t="s">
        <v>1143</v>
      </c>
      <c r="O353" s="260">
        <v>560</v>
      </c>
      <c r="P353" s="260">
        <v>31.4</v>
      </c>
      <c r="Q353" s="260">
        <v>408</v>
      </c>
      <c r="R353" s="260">
        <v>23</v>
      </c>
    </row>
    <row r="354" spans="1:18">
      <c r="A354" s="259" t="s">
        <v>1660</v>
      </c>
      <c r="B354" s="260" t="s">
        <v>1661</v>
      </c>
      <c r="C354" s="260">
        <v>883</v>
      </c>
      <c r="D354" s="260">
        <v>11.4</v>
      </c>
      <c r="E354" s="260">
        <v>436</v>
      </c>
      <c r="F354" s="260">
        <v>5.6</v>
      </c>
      <c r="G354" s="260">
        <v>1561</v>
      </c>
      <c r="H354" s="260">
        <v>19.899999999999999</v>
      </c>
      <c r="I354" s="260" t="s">
        <v>1143</v>
      </c>
      <c r="J354" s="260" t="s">
        <v>1143</v>
      </c>
      <c r="K354" s="260" t="s">
        <v>1143</v>
      </c>
      <c r="L354" s="260" t="s">
        <v>1143</v>
      </c>
      <c r="M354" s="260" t="s">
        <v>1143</v>
      </c>
      <c r="N354" s="260" t="s">
        <v>1143</v>
      </c>
      <c r="O354" s="260">
        <v>4687</v>
      </c>
      <c r="P354" s="260">
        <v>59.7</v>
      </c>
      <c r="Q354" s="260">
        <v>3914</v>
      </c>
      <c r="R354" s="260">
        <v>50.6</v>
      </c>
    </row>
    <row r="355" spans="1:18">
      <c r="A355" s="259" t="s">
        <v>1662</v>
      </c>
      <c r="B355" s="260" t="s">
        <v>1663</v>
      </c>
      <c r="C355" s="260">
        <v>117</v>
      </c>
      <c r="D355" s="260">
        <v>4.7</v>
      </c>
      <c r="E355" s="260">
        <v>28</v>
      </c>
      <c r="F355" s="260">
        <v>1.1000000000000001</v>
      </c>
      <c r="G355" s="260">
        <v>449</v>
      </c>
      <c r="H355" s="260">
        <v>17.899999999999999</v>
      </c>
      <c r="I355" s="260" t="s">
        <v>1143</v>
      </c>
      <c r="J355" s="260" t="s">
        <v>1143</v>
      </c>
      <c r="K355" s="260" t="s">
        <v>1143</v>
      </c>
      <c r="L355" s="260" t="s">
        <v>1143</v>
      </c>
      <c r="M355" s="260" t="s">
        <v>1143</v>
      </c>
      <c r="N355" s="260" t="s">
        <v>1143</v>
      </c>
      <c r="O355" s="260">
        <v>1333</v>
      </c>
      <c r="P355" s="260">
        <v>53</v>
      </c>
      <c r="Q355" s="260">
        <v>1099</v>
      </c>
      <c r="R355" s="260">
        <v>43.7</v>
      </c>
    </row>
    <row r="356" spans="1:18">
      <c r="A356" s="259" t="s">
        <v>1664</v>
      </c>
      <c r="B356" s="260" t="s">
        <v>1665</v>
      </c>
      <c r="C356" s="260">
        <v>211</v>
      </c>
      <c r="D356" s="260">
        <v>6.6</v>
      </c>
      <c r="E356" s="260">
        <v>58</v>
      </c>
      <c r="F356" s="260">
        <v>1.8</v>
      </c>
      <c r="G356" s="260">
        <v>587</v>
      </c>
      <c r="H356" s="260">
        <v>18.100000000000001</v>
      </c>
      <c r="I356" s="260" t="s">
        <v>1143</v>
      </c>
      <c r="J356" s="260" t="s">
        <v>1143</v>
      </c>
      <c r="K356" s="260" t="s">
        <v>1143</v>
      </c>
      <c r="L356" s="260" t="s">
        <v>1143</v>
      </c>
      <c r="M356" s="260" t="s">
        <v>1143</v>
      </c>
      <c r="N356" s="260" t="s">
        <v>1143</v>
      </c>
      <c r="O356" s="260">
        <v>1080</v>
      </c>
      <c r="P356" s="260">
        <v>33.299999999999997</v>
      </c>
      <c r="Q356" s="260">
        <v>566</v>
      </c>
      <c r="R356" s="260">
        <v>17.8</v>
      </c>
    </row>
    <row r="357" spans="1:18">
      <c r="A357" s="259" t="s">
        <v>1666</v>
      </c>
      <c r="B357" s="260" t="s">
        <v>1667</v>
      </c>
      <c r="C357" s="260">
        <v>135</v>
      </c>
      <c r="D357" s="260">
        <v>46.7</v>
      </c>
      <c r="E357" s="260">
        <v>81</v>
      </c>
      <c r="F357" s="260">
        <v>28</v>
      </c>
      <c r="G357" s="260">
        <v>50</v>
      </c>
      <c r="H357" s="260">
        <v>17.3</v>
      </c>
      <c r="I357" s="260" t="s">
        <v>1143</v>
      </c>
      <c r="J357" s="260" t="s">
        <v>1143</v>
      </c>
      <c r="K357" s="260" t="s">
        <v>1143</v>
      </c>
      <c r="L357" s="260" t="s">
        <v>1143</v>
      </c>
      <c r="M357" s="260" t="s">
        <v>1143</v>
      </c>
      <c r="N357" s="260" t="s">
        <v>1143</v>
      </c>
      <c r="O357" s="260">
        <v>184</v>
      </c>
      <c r="P357" s="260">
        <v>63.7</v>
      </c>
      <c r="Q357" s="260">
        <v>122</v>
      </c>
      <c r="R357" s="260">
        <v>42.2</v>
      </c>
    </row>
    <row r="358" spans="1:18">
      <c r="A358" s="259" t="s">
        <v>1668</v>
      </c>
      <c r="B358" s="260" t="s">
        <v>1669</v>
      </c>
      <c r="C358" s="260">
        <v>5</v>
      </c>
      <c r="D358" s="260">
        <v>0.9</v>
      </c>
      <c r="E358" s="260">
        <v>1</v>
      </c>
      <c r="F358" s="260">
        <v>0.2</v>
      </c>
      <c r="G358" s="260">
        <v>103</v>
      </c>
      <c r="H358" s="260">
        <v>17.5</v>
      </c>
      <c r="I358" s="260" t="s">
        <v>1143</v>
      </c>
      <c r="J358" s="260" t="s">
        <v>1143</v>
      </c>
      <c r="K358" s="260" t="s">
        <v>1143</v>
      </c>
      <c r="L358" s="260" t="s">
        <v>1143</v>
      </c>
      <c r="M358" s="260" t="s">
        <v>1143</v>
      </c>
      <c r="N358" s="260" t="s">
        <v>1143</v>
      </c>
      <c r="O358" s="260">
        <v>123</v>
      </c>
      <c r="P358" s="260">
        <v>20.9</v>
      </c>
      <c r="Q358" s="260">
        <v>25</v>
      </c>
      <c r="R358" s="260">
        <v>4.3</v>
      </c>
    </row>
    <row r="359" spans="1:18">
      <c r="A359" s="259" t="s">
        <v>1670</v>
      </c>
      <c r="B359" s="260" t="s">
        <v>1671</v>
      </c>
      <c r="C359" s="260">
        <v>1</v>
      </c>
      <c r="D359" s="260">
        <v>0.1</v>
      </c>
      <c r="E359" s="260">
        <v>0</v>
      </c>
      <c r="F359" s="260">
        <v>0</v>
      </c>
      <c r="G359" s="260">
        <v>301</v>
      </c>
      <c r="H359" s="260">
        <v>31.6</v>
      </c>
      <c r="I359" s="260" t="s">
        <v>1143</v>
      </c>
      <c r="J359" s="260" t="s">
        <v>1143</v>
      </c>
      <c r="K359" s="260" t="s">
        <v>1143</v>
      </c>
      <c r="L359" s="260" t="s">
        <v>1143</v>
      </c>
      <c r="M359" s="260" t="s">
        <v>1143</v>
      </c>
      <c r="N359" s="260" t="s">
        <v>1143</v>
      </c>
      <c r="O359" s="260">
        <v>430</v>
      </c>
      <c r="P359" s="260">
        <v>45.1</v>
      </c>
      <c r="Q359" s="260">
        <v>190</v>
      </c>
      <c r="R359" s="260">
        <v>19.899999999999999</v>
      </c>
    </row>
    <row r="360" spans="1:18">
      <c r="A360" s="259" t="s">
        <v>1672</v>
      </c>
      <c r="B360" s="260" t="s">
        <v>1673</v>
      </c>
      <c r="C360" s="260">
        <v>80</v>
      </c>
      <c r="D360" s="260">
        <v>3.7</v>
      </c>
      <c r="E360" s="260">
        <v>23</v>
      </c>
      <c r="F360" s="260">
        <v>1.1000000000000001</v>
      </c>
      <c r="G360" s="260">
        <v>384</v>
      </c>
      <c r="H360" s="260">
        <v>17.399999999999999</v>
      </c>
      <c r="I360" s="260" t="s">
        <v>1143</v>
      </c>
      <c r="J360" s="260" t="s">
        <v>1143</v>
      </c>
      <c r="K360" s="260" t="s">
        <v>1143</v>
      </c>
      <c r="L360" s="260" t="s">
        <v>1143</v>
      </c>
      <c r="M360" s="260" t="s">
        <v>1143</v>
      </c>
      <c r="N360" s="260" t="s">
        <v>1143</v>
      </c>
      <c r="O360" s="260">
        <v>827</v>
      </c>
      <c r="P360" s="260">
        <v>37.4</v>
      </c>
      <c r="Q360" s="260">
        <v>546</v>
      </c>
      <c r="R360" s="260">
        <v>25.1</v>
      </c>
    </row>
    <row r="361" spans="1:18">
      <c r="A361" s="259" t="s">
        <v>1674</v>
      </c>
      <c r="B361" s="260" t="s">
        <v>1675</v>
      </c>
      <c r="C361" s="260">
        <v>1</v>
      </c>
      <c r="D361" s="260">
        <v>0.9</v>
      </c>
      <c r="E361" s="260">
        <v>1</v>
      </c>
      <c r="F361" s="260">
        <v>0.9</v>
      </c>
      <c r="G361" s="260">
        <v>20</v>
      </c>
      <c r="H361" s="260">
        <v>17.399999999999999</v>
      </c>
      <c r="I361" s="260" t="s">
        <v>1143</v>
      </c>
      <c r="J361" s="260" t="s">
        <v>1143</v>
      </c>
      <c r="K361" s="260" t="s">
        <v>1143</v>
      </c>
      <c r="L361" s="260" t="s">
        <v>1143</v>
      </c>
      <c r="M361" s="260" t="s">
        <v>1143</v>
      </c>
      <c r="N361" s="260" t="s">
        <v>1143</v>
      </c>
      <c r="O361" s="260">
        <v>53</v>
      </c>
      <c r="P361" s="260">
        <v>46.1</v>
      </c>
      <c r="Q361" s="260">
        <v>35</v>
      </c>
      <c r="R361" s="260">
        <v>31</v>
      </c>
    </row>
    <row r="362" spans="1:18">
      <c r="A362" s="259" t="s">
        <v>686</v>
      </c>
      <c r="B362" s="260" t="s">
        <v>1676</v>
      </c>
      <c r="C362" s="260">
        <v>147</v>
      </c>
      <c r="D362" s="260">
        <v>9.4</v>
      </c>
      <c r="E362" s="260">
        <v>65</v>
      </c>
      <c r="F362" s="260">
        <v>4.2</v>
      </c>
      <c r="G362" s="260">
        <v>284</v>
      </c>
      <c r="H362" s="260">
        <v>18</v>
      </c>
      <c r="I362" s="260" t="s">
        <v>1143</v>
      </c>
      <c r="J362" s="260" t="s">
        <v>1143</v>
      </c>
      <c r="K362" s="260" t="s">
        <v>1143</v>
      </c>
      <c r="L362" s="260" t="s">
        <v>1143</v>
      </c>
      <c r="M362" s="260" t="s">
        <v>1143</v>
      </c>
      <c r="N362" s="260" t="s">
        <v>1143</v>
      </c>
      <c r="O362" s="260">
        <v>551</v>
      </c>
      <c r="P362" s="260">
        <v>34.799999999999997</v>
      </c>
      <c r="Q362" s="260">
        <v>290</v>
      </c>
      <c r="R362" s="260">
        <v>18.600000000000001</v>
      </c>
    </row>
    <row r="363" spans="1:18">
      <c r="A363" s="259" t="s">
        <v>163</v>
      </c>
      <c r="B363" s="260" t="s">
        <v>164</v>
      </c>
      <c r="C363" s="260">
        <v>176</v>
      </c>
      <c r="D363" s="260">
        <v>50.4</v>
      </c>
      <c r="E363" s="260">
        <v>85</v>
      </c>
      <c r="F363" s="260">
        <v>24.4</v>
      </c>
      <c r="G363" s="260">
        <v>96</v>
      </c>
      <c r="H363" s="260">
        <v>27.5</v>
      </c>
      <c r="I363" s="260" t="s">
        <v>1143</v>
      </c>
      <c r="J363" s="260" t="s">
        <v>1143</v>
      </c>
      <c r="K363" s="260" t="s">
        <v>1143</v>
      </c>
      <c r="L363" s="260" t="s">
        <v>1143</v>
      </c>
      <c r="M363" s="260" t="s">
        <v>1143</v>
      </c>
      <c r="N363" s="260" t="s">
        <v>1143</v>
      </c>
      <c r="O363" s="260">
        <v>315</v>
      </c>
      <c r="P363" s="260">
        <v>90.3</v>
      </c>
      <c r="Q363" s="260">
        <v>276</v>
      </c>
      <c r="R363" s="260">
        <v>79.099999999999994</v>
      </c>
    </row>
    <row r="364" spans="1:18">
      <c r="A364" s="259" t="s">
        <v>207</v>
      </c>
      <c r="B364" s="260" t="s">
        <v>208</v>
      </c>
      <c r="C364" s="260">
        <v>324</v>
      </c>
      <c r="D364" s="260">
        <v>47.3</v>
      </c>
      <c r="E364" s="260">
        <v>231</v>
      </c>
      <c r="F364" s="260">
        <v>33.700000000000003</v>
      </c>
      <c r="G364" s="260">
        <v>102</v>
      </c>
      <c r="H364" s="260">
        <v>14.9</v>
      </c>
      <c r="I364" s="260" t="s">
        <v>1143</v>
      </c>
      <c r="J364" s="260" t="s">
        <v>1143</v>
      </c>
      <c r="K364" s="260" t="s">
        <v>1143</v>
      </c>
      <c r="L364" s="260" t="s">
        <v>1143</v>
      </c>
      <c r="M364" s="260" t="s">
        <v>1143</v>
      </c>
      <c r="N364" s="260" t="s">
        <v>1143</v>
      </c>
      <c r="O364" s="260">
        <v>600</v>
      </c>
      <c r="P364" s="260">
        <v>87.6</v>
      </c>
      <c r="Q364" s="260">
        <v>510</v>
      </c>
      <c r="R364" s="260">
        <v>74.5</v>
      </c>
    </row>
    <row r="365" spans="1:18">
      <c r="A365" s="259" t="s">
        <v>1677</v>
      </c>
      <c r="B365" s="260" t="s">
        <v>1678</v>
      </c>
      <c r="C365" s="260">
        <v>40</v>
      </c>
      <c r="D365" s="260">
        <v>10.1</v>
      </c>
      <c r="E365" s="260">
        <v>20</v>
      </c>
      <c r="F365" s="260">
        <v>5</v>
      </c>
      <c r="G365" s="260">
        <v>77</v>
      </c>
      <c r="H365" s="260">
        <v>19.3</v>
      </c>
      <c r="I365" s="260" t="s">
        <v>1143</v>
      </c>
      <c r="J365" s="260" t="s">
        <v>1143</v>
      </c>
      <c r="K365" s="260" t="s">
        <v>1143</v>
      </c>
      <c r="L365" s="260" t="s">
        <v>1143</v>
      </c>
      <c r="M365" s="260" t="s">
        <v>1143</v>
      </c>
      <c r="N365" s="260" t="s">
        <v>1143</v>
      </c>
      <c r="O365" s="260">
        <v>158</v>
      </c>
      <c r="P365" s="260">
        <v>39.700000000000003</v>
      </c>
      <c r="Q365" s="260">
        <v>95</v>
      </c>
      <c r="R365" s="260">
        <v>23.9</v>
      </c>
    </row>
    <row r="366" spans="1:18">
      <c r="A366" s="259" t="s">
        <v>1679</v>
      </c>
      <c r="B366" s="260" t="s">
        <v>1680</v>
      </c>
      <c r="C366" s="260">
        <v>0</v>
      </c>
      <c r="D366" s="260">
        <v>0</v>
      </c>
      <c r="E366" s="260">
        <v>0</v>
      </c>
      <c r="F366" s="260">
        <v>0</v>
      </c>
      <c r="G366" s="260">
        <v>182</v>
      </c>
      <c r="H366" s="260">
        <v>25.2</v>
      </c>
      <c r="I366" s="260" t="s">
        <v>1143</v>
      </c>
      <c r="J366" s="260" t="s">
        <v>1143</v>
      </c>
      <c r="K366" s="260" t="s">
        <v>1143</v>
      </c>
      <c r="L366" s="260" t="s">
        <v>1143</v>
      </c>
      <c r="M366" s="260" t="s">
        <v>1143</v>
      </c>
      <c r="N366" s="260" t="s">
        <v>1143</v>
      </c>
      <c r="O366" s="260">
        <v>355</v>
      </c>
      <c r="P366" s="260">
        <v>49.2</v>
      </c>
      <c r="Q366" s="260">
        <v>236</v>
      </c>
      <c r="R366" s="260">
        <v>32.700000000000003</v>
      </c>
    </row>
    <row r="367" spans="1:18">
      <c r="A367" s="259" t="s">
        <v>1681</v>
      </c>
      <c r="B367" s="260" t="s">
        <v>1682</v>
      </c>
      <c r="C367" s="260">
        <v>82</v>
      </c>
      <c r="D367" s="260">
        <v>5</v>
      </c>
      <c r="E367" s="260">
        <v>36</v>
      </c>
      <c r="F367" s="260">
        <v>2.2000000000000002</v>
      </c>
      <c r="G367" s="260">
        <v>291</v>
      </c>
      <c r="H367" s="260">
        <v>17.600000000000001</v>
      </c>
      <c r="I367" s="260" t="s">
        <v>1143</v>
      </c>
      <c r="J367" s="260" t="s">
        <v>1143</v>
      </c>
      <c r="K367" s="260" t="s">
        <v>1143</v>
      </c>
      <c r="L367" s="260" t="s">
        <v>1143</v>
      </c>
      <c r="M367" s="260" t="s">
        <v>1143</v>
      </c>
      <c r="N367" s="260" t="s">
        <v>1143</v>
      </c>
      <c r="O367" s="260">
        <v>615</v>
      </c>
      <c r="P367" s="260">
        <v>37.1</v>
      </c>
      <c r="Q367" s="260">
        <v>411</v>
      </c>
      <c r="R367" s="260">
        <v>25.1</v>
      </c>
    </row>
    <row r="368" spans="1:18">
      <c r="A368" s="259" t="s">
        <v>195</v>
      </c>
      <c r="B368" s="260" t="s">
        <v>196</v>
      </c>
      <c r="C368" s="260">
        <v>65</v>
      </c>
      <c r="D368" s="260">
        <v>15.5</v>
      </c>
      <c r="E368" s="260">
        <v>19</v>
      </c>
      <c r="F368" s="260">
        <v>4.5</v>
      </c>
      <c r="G368" s="260">
        <v>84</v>
      </c>
      <c r="H368" s="260">
        <v>20</v>
      </c>
      <c r="I368" s="260" t="s">
        <v>1143</v>
      </c>
      <c r="J368" s="260" t="s">
        <v>1143</v>
      </c>
      <c r="K368" s="260" t="s">
        <v>1143</v>
      </c>
      <c r="L368" s="260" t="s">
        <v>1143</v>
      </c>
      <c r="M368" s="260" t="s">
        <v>1143</v>
      </c>
      <c r="N368" s="260" t="s">
        <v>1143</v>
      </c>
      <c r="O368" s="260">
        <v>351</v>
      </c>
      <c r="P368" s="260">
        <v>83.8</v>
      </c>
      <c r="Q368" s="260">
        <v>325</v>
      </c>
      <c r="R368" s="260">
        <v>77.599999999999994</v>
      </c>
    </row>
    <row r="369" spans="1:18">
      <c r="A369" s="259" t="s">
        <v>1683</v>
      </c>
      <c r="B369" s="260" t="s">
        <v>1684</v>
      </c>
      <c r="C369" s="260">
        <v>269</v>
      </c>
      <c r="D369" s="260">
        <v>4.0999999999999996</v>
      </c>
      <c r="E369" s="260">
        <v>110</v>
      </c>
      <c r="F369" s="260">
        <v>1.7</v>
      </c>
      <c r="G369" s="260">
        <v>1013</v>
      </c>
      <c r="H369" s="260">
        <v>15.2</v>
      </c>
      <c r="I369" s="260" t="s">
        <v>1143</v>
      </c>
      <c r="J369" s="260" t="s">
        <v>1143</v>
      </c>
      <c r="K369" s="260" t="s">
        <v>1143</v>
      </c>
      <c r="L369" s="260" t="s">
        <v>1143</v>
      </c>
      <c r="M369" s="260" t="s">
        <v>1143</v>
      </c>
      <c r="N369" s="260" t="s">
        <v>1143</v>
      </c>
      <c r="O369" s="260">
        <v>1852</v>
      </c>
      <c r="P369" s="260">
        <v>27.9</v>
      </c>
      <c r="Q369" s="260">
        <v>909</v>
      </c>
      <c r="R369" s="260">
        <v>13.8</v>
      </c>
    </row>
    <row r="370" spans="1:18">
      <c r="A370" s="259" t="s">
        <v>1685</v>
      </c>
      <c r="B370" s="260" t="s">
        <v>1686</v>
      </c>
      <c r="C370" s="260">
        <v>201</v>
      </c>
      <c r="D370" s="260">
        <v>6.1</v>
      </c>
      <c r="E370" s="260">
        <v>81</v>
      </c>
      <c r="F370" s="260">
        <v>2.4</v>
      </c>
      <c r="G370" s="260">
        <v>549</v>
      </c>
      <c r="H370" s="260">
        <v>16.5</v>
      </c>
      <c r="I370" s="260" t="s">
        <v>1143</v>
      </c>
      <c r="J370" s="260" t="s">
        <v>1143</v>
      </c>
      <c r="K370" s="260" t="s">
        <v>1143</v>
      </c>
      <c r="L370" s="260" t="s">
        <v>1143</v>
      </c>
      <c r="M370" s="260" t="s">
        <v>1143</v>
      </c>
      <c r="N370" s="260" t="s">
        <v>1143</v>
      </c>
      <c r="O370" s="260">
        <v>953</v>
      </c>
      <c r="P370" s="260">
        <v>28.6</v>
      </c>
      <c r="Q370" s="260">
        <v>455</v>
      </c>
      <c r="R370" s="260">
        <v>13.8</v>
      </c>
    </row>
    <row r="371" spans="1:18">
      <c r="A371" s="259" t="s">
        <v>1687</v>
      </c>
      <c r="B371" s="260" t="s">
        <v>1688</v>
      </c>
      <c r="C371" s="260">
        <v>1</v>
      </c>
      <c r="D371" s="260">
        <v>0.8</v>
      </c>
      <c r="E371" s="260">
        <v>1</v>
      </c>
      <c r="F371" s="260">
        <v>0.8</v>
      </c>
      <c r="G371" s="260">
        <v>30</v>
      </c>
      <c r="H371" s="260">
        <v>24.2</v>
      </c>
      <c r="I371" s="260" t="s">
        <v>1143</v>
      </c>
      <c r="J371" s="260" t="s">
        <v>1143</v>
      </c>
      <c r="K371" s="260" t="s">
        <v>1143</v>
      </c>
      <c r="L371" s="260" t="s">
        <v>1143</v>
      </c>
      <c r="M371" s="260" t="s">
        <v>1143</v>
      </c>
      <c r="N371" s="260" t="s">
        <v>1143</v>
      </c>
      <c r="O371" s="260">
        <v>68</v>
      </c>
      <c r="P371" s="260">
        <v>54.8</v>
      </c>
      <c r="Q371" s="260">
        <v>54</v>
      </c>
      <c r="R371" s="260">
        <v>43.5</v>
      </c>
    </row>
    <row r="372" spans="1:18">
      <c r="A372" s="259" t="s">
        <v>1689</v>
      </c>
      <c r="B372" s="260" t="s">
        <v>1690</v>
      </c>
      <c r="C372" s="260">
        <v>387</v>
      </c>
      <c r="D372" s="260">
        <v>10.6</v>
      </c>
      <c r="E372" s="260">
        <v>127</v>
      </c>
      <c r="F372" s="260">
        <v>3.5</v>
      </c>
      <c r="G372" s="260">
        <v>518</v>
      </c>
      <c r="H372" s="260">
        <v>14</v>
      </c>
      <c r="I372" s="260" t="s">
        <v>1143</v>
      </c>
      <c r="J372" s="260" t="s">
        <v>1143</v>
      </c>
      <c r="K372" s="260" t="s">
        <v>1143</v>
      </c>
      <c r="L372" s="260" t="s">
        <v>1143</v>
      </c>
      <c r="M372" s="260" t="s">
        <v>1143</v>
      </c>
      <c r="N372" s="260" t="s">
        <v>1143</v>
      </c>
      <c r="O372" s="260">
        <v>1000</v>
      </c>
      <c r="P372" s="260">
        <v>27</v>
      </c>
      <c r="Q372" s="260">
        <v>480</v>
      </c>
      <c r="R372" s="260">
        <v>13.1</v>
      </c>
    </row>
    <row r="373" spans="1:18">
      <c r="A373" s="259" t="s">
        <v>1691</v>
      </c>
      <c r="B373" s="260" t="s">
        <v>1692</v>
      </c>
      <c r="C373" s="260">
        <v>2823</v>
      </c>
      <c r="D373" s="260">
        <v>51.3</v>
      </c>
      <c r="E373" s="260">
        <v>1242</v>
      </c>
      <c r="F373" s="260">
        <v>22.6</v>
      </c>
      <c r="G373" s="260">
        <v>904</v>
      </c>
      <c r="H373" s="260">
        <v>16.3</v>
      </c>
      <c r="I373" s="260" t="s">
        <v>1143</v>
      </c>
      <c r="J373" s="260" t="s">
        <v>1143</v>
      </c>
      <c r="K373" s="260" t="s">
        <v>1143</v>
      </c>
      <c r="L373" s="260" t="s">
        <v>1143</v>
      </c>
      <c r="M373" s="260" t="s">
        <v>1143</v>
      </c>
      <c r="N373" s="260" t="s">
        <v>1143</v>
      </c>
      <c r="O373" s="260">
        <v>3212</v>
      </c>
      <c r="P373" s="260">
        <v>57.7</v>
      </c>
      <c r="Q373" s="260">
        <v>2241</v>
      </c>
      <c r="R373" s="260">
        <v>40.700000000000003</v>
      </c>
    </row>
    <row r="374" spans="1:18">
      <c r="A374" s="259" t="s">
        <v>1693</v>
      </c>
      <c r="B374" s="260" t="s">
        <v>1694</v>
      </c>
      <c r="C374" s="260">
        <v>29</v>
      </c>
      <c r="D374" s="260">
        <v>2.5</v>
      </c>
      <c r="E374" s="260">
        <v>16</v>
      </c>
      <c r="F374" s="260">
        <v>1.4</v>
      </c>
      <c r="G374" s="260">
        <v>255</v>
      </c>
      <c r="H374" s="260">
        <v>22.1</v>
      </c>
      <c r="I374" s="260" t="s">
        <v>1143</v>
      </c>
      <c r="J374" s="260" t="s">
        <v>1143</v>
      </c>
      <c r="K374" s="260" t="s">
        <v>1143</v>
      </c>
      <c r="L374" s="260" t="s">
        <v>1143</v>
      </c>
      <c r="M374" s="260" t="s">
        <v>1143</v>
      </c>
      <c r="N374" s="260" t="s">
        <v>1143</v>
      </c>
      <c r="O374" s="260">
        <v>735</v>
      </c>
      <c r="P374" s="260">
        <v>63.8</v>
      </c>
      <c r="Q374" s="260">
        <v>654</v>
      </c>
      <c r="R374" s="260">
        <v>57.4</v>
      </c>
    </row>
    <row r="375" spans="1:18">
      <c r="A375" s="259" t="s">
        <v>1695</v>
      </c>
      <c r="B375" s="260" t="s">
        <v>1696</v>
      </c>
      <c r="C375" s="260">
        <v>54</v>
      </c>
      <c r="D375" s="260">
        <v>2.7</v>
      </c>
      <c r="E375" s="260">
        <v>28</v>
      </c>
      <c r="F375" s="260">
        <v>1.4</v>
      </c>
      <c r="G375" s="260">
        <v>506</v>
      </c>
      <c r="H375" s="260">
        <v>25</v>
      </c>
      <c r="I375" s="260" t="s">
        <v>1143</v>
      </c>
      <c r="J375" s="260" t="s">
        <v>1143</v>
      </c>
      <c r="K375" s="260" t="s">
        <v>1143</v>
      </c>
      <c r="L375" s="260" t="s">
        <v>1143</v>
      </c>
      <c r="M375" s="260" t="s">
        <v>1143</v>
      </c>
      <c r="N375" s="260" t="s">
        <v>1143</v>
      </c>
      <c r="O375" s="260">
        <v>1316</v>
      </c>
      <c r="P375" s="260">
        <v>65</v>
      </c>
      <c r="Q375" s="260">
        <v>1143</v>
      </c>
      <c r="R375" s="260">
        <v>57.5</v>
      </c>
    </row>
    <row r="376" spans="1:18">
      <c r="A376" s="259" t="s">
        <v>1697</v>
      </c>
      <c r="B376" s="260" t="s">
        <v>1698</v>
      </c>
      <c r="C376" s="260">
        <v>987</v>
      </c>
      <c r="D376" s="260">
        <v>39.1</v>
      </c>
      <c r="E376" s="260">
        <v>358</v>
      </c>
      <c r="F376" s="260">
        <v>14.2</v>
      </c>
      <c r="G376" s="260">
        <v>509</v>
      </c>
      <c r="H376" s="260">
        <v>19.8</v>
      </c>
      <c r="I376" s="260" t="s">
        <v>1143</v>
      </c>
      <c r="J376" s="260" t="s">
        <v>1143</v>
      </c>
      <c r="K376" s="260" t="s">
        <v>1143</v>
      </c>
      <c r="L376" s="260" t="s">
        <v>1143</v>
      </c>
      <c r="M376" s="260" t="s">
        <v>1143</v>
      </c>
      <c r="N376" s="260" t="s">
        <v>1143</v>
      </c>
      <c r="O376" s="260">
        <v>1298</v>
      </c>
      <c r="P376" s="260">
        <v>50.4</v>
      </c>
      <c r="Q376" s="260">
        <v>824</v>
      </c>
      <c r="R376" s="260">
        <v>32.6</v>
      </c>
    </row>
    <row r="377" spans="1:18">
      <c r="A377" s="259" t="s">
        <v>1699</v>
      </c>
      <c r="B377" s="260" t="s">
        <v>1700</v>
      </c>
      <c r="C377" s="260">
        <v>353</v>
      </c>
      <c r="D377" s="260">
        <v>13.1</v>
      </c>
      <c r="E377" s="260">
        <v>94</v>
      </c>
      <c r="F377" s="260">
        <v>3.5</v>
      </c>
      <c r="G377" s="260">
        <v>491</v>
      </c>
      <c r="H377" s="260">
        <v>17.899999999999999</v>
      </c>
      <c r="I377" s="260" t="s">
        <v>1143</v>
      </c>
      <c r="J377" s="260" t="s">
        <v>1143</v>
      </c>
      <c r="K377" s="260" t="s">
        <v>1143</v>
      </c>
      <c r="L377" s="260" t="s">
        <v>1143</v>
      </c>
      <c r="M377" s="260" t="s">
        <v>1143</v>
      </c>
      <c r="N377" s="260" t="s">
        <v>1143</v>
      </c>
      <c r="O377" s="260">
        <v>733</v>
      </c>
      <c r="P377" s="260">
        <v>26.7</v>
      </c>
      <c r="Q377" s="260">
        <v>177</v>
      </c>
      <c r="R377" s="260">
        <v>6.6</v>
      </c>
    </row>
    <row r="378" spans="1:18">
      <c r="A378" s="259" t="s">
        <v>1701</v>
      </c>
      <c r="B378" s="260" t="s">
        <v>1702</v>
      </c>
      <c r="C378" s="260">
        <v>273</v>
      </c>
      <c r="D378" s="260">
        <v>16.2</v>
      </c>
      <c r="E378" s="260">
        <v>182</v>
      </c>
      <c r="F378" s="260">
        <v>10.8</v>
      </c>
      <c r="G378" s="260">
        <v>391</v>
      </c>
      <c r="H378" s="260">
        <v>22.8</v>
      </c>
      <c r="I378" s="260" t="s">
        <v>1143</v>
      </c>
      <c r="J378" s="260" t="s">
        <v>1143</v>
      </c>
      <c r="K378" s="260" t="s">
        <v>1143</v>
      </c>
      <c r="L378" s="260" t="s">
        <v>1143</v>
      </c>
      <c r="M378" s="260" t="s">
        <v>1143</v>
      </c>
      <c r="N378" s="260" t="s">
        <v>1143</v>
      </c>
      <c r="O378" s="260">
        <v>1224</v>
      </c>
      <c r="P378" s="260">
        <v>71.400000000000006</v>
      </c>
      <c r="Q378" s="260">
        <v>1049</v>
      </c>
      <c r="R378" s="260">
        <v>62.4</v>
      </c>
    </row>
    <row r="379" spans="1:18">
      <c r="A379" s="259" t="s">
        <v>1703</v>
      </c>
      <c r="B379" s="260" t="s">
        <v>1704</v>
      </c>
      <c r="C379" s="260">
        <v>353</v>
      </c>
      <c r="D379" s="260">
        <v>8</v>
      </c>
      <c r="E379" s="260">
        <v>85</v>
      </c>
      <c r="F379" s="260">
        <v>1.9</v>
      </c>
      <c r="G379" s="260">
        <v>768</v>
      </c>
      <c r="H379" s="260">
        <v>17.100000000000001</v>
      </c>
      <c r="I379" s="260" t="s">
        <v>1143</v>
      </c>
      <c r="J379" s="260" t="s">
        <v>1143</v>
      </c>
      <c r="K379" s="260" t="s">
        <v>1143</v>
      </c>
      <c r="L379" s="260" t="s">
        <v>1143</v>
      </c>
      <c r="M379" s="260" t="s">
        <v>1143</v>
      </c>
      <c r="N379" s="260" t="s">
        <v>1143</v>
      </c>
      <c r="O379" s="260">
        <v>1139</v>
      </c>
      <c r="P379" s="260">
        <v>25.4</v>
      </c>
      <c r="Q379" s="260">
        <v>308</v>
      </c>
      <c r="R379" s="260">
        <v>6.9</v>
      </c>
    </row>
    <row r="380" spans="1:18">
      <c r="A380" s="259" t="s">
        <v>1705</v>
      </c>
      <c r="B380" s="260" t="s">
        <v>1706</v>
      </c>
      <c r="C380" s="260">
        <v>2</v>
      </c>
      <c r="D380" s="260">
        <v>1.9</v>
      </c>
      <c r="E380" s="260">
        <v>1</v>
      </c>
      <c r="F380" s="260">
        <v>1</v>
      </c>
      <c r="G380" s="260">
        <v>17</v>
      </c>
      <c r="H380" s="260">
        <v>16.3</v>
      </c>
      <c r="I380" s="260" t="s">
        <v>1143</v>
      </c>
      <c r="J380" s="260" t="s">
        <v>1143</v>
      </c>
      <c r="K380" s="260" t="s">
        <v>1143</v>
      </c>
      <c r="L380" s="260" t="s">
        <v>1143</v>
      </c>
      <c r="M380" s="260" t="s">
        <v>1143</v>
      </c>
      <c r="N380" s="260" t="s">
        <v>1143</v>
      </c>
      <c r="O380" s="260">
        <v>35</v>
      </c>
      <c r="P380" s="260">
        <v>33.700000000000003</v>
      </c>
      <c r="Q380" s="260">
        <v>28</v>
      </c>
      <c r="R380" s="260">
        <v>27.2</v>
      </c>
    </row>
    <row r="381" spans="1:18">
      <c r="A381" s="259" t="s">
        <v>1707</v>
      </c>
      <c r="B381" s="260" t="s">
        <v>1708</v>
      </c>
      <c r="C381" s="260">
        <v>65</v>
      </c>
      <c r="D381" s="260">
        <v>7.3</v>
      </c>
      <c r="E381" s="260">
        <v>37</v>
      </c>
      <c r="F381" s="260">
        <v>4.2</v>
      </c>
      <c r="G381" s="260">
        <v>160</v>
      </c>
      <c r="H381" s="260">
        <v>17.8</v>
      </c>
      <c r="I381" s="260" t="s">
        <v>1143</v>
      </c>
      <c r="J381" s="260" t="s">
        <v>1143</v>
      </c>
      <c r="K381" s="260" t="s">
        <v>1143</v>
      </c>
      <c r="L381" s="260" t="s">
        <v>1143</v>
      </c>
      <c r="M381" s="260" t="s">
        <v>1143</v>
      </c>
      <c r="N381" s="260" t="s">
        <v>1143</v>
      </c>
      <c r="O381" s="260">
        <v>345</v>
      </c>
      <c r="P381" s="260">
        <v>38.4</v>
      </c>
      <c r="Q381" s="260">
        <v>221</v>
      </c>
      <c r="R381" s="260">
        <v>24.9</v>
      </c>
    </row>
    <row r="382" spans="1:18">
      <c r="A382" s="259" t="s">
        <v>1709</v>
      </c>
      <c r="B382" s="260" t="s">
        <v>1710</v>
      </c>
      <c r="C382" s="260">
        <v>35</v>
      </c>
      <c r="D382" s="260">
        <v>2.5</v>
      </c>
      <c r="E382" s="260">
        <v>20</v>
      </c>
      <c r="F382" s="260">
        <v>1.5</v>
      </c>
      <c r="G382" s="260">
        <v>147</v>
      </c>
      <c r="H382" s="260">
        <v>10.6</v>
      </c>
      <c r="I382" s="260" t="s">
        <v>1143</v>
      </c>
      <c r="J382" s="260" t="s">
        <v>1143</v>
      </c>
      <c r="K382" s="260" t="s">
        <v>1143</v>
      </c>
      <c r="L382" s="260" t="s">
        <v>1143</v>
      </c>
      <c r="M382" s="260" t="s">
        <v>1143</v>
      </c>
      <c r="N382" s="260" t="s">
        <v>1143</v>
      </c>
      <c r="O382" s="260">
        <v>385</v>
      </c>
      <c r="P382" s="260">
        <v>27.8</v>
      </c>
      <c r="Q382" s="260">
        <v>267</v>
      </c>
      <c r="R382" s="260">
        <v>19.399999999999999</v>
      </c>
    </row>
    <row r="383" spans="1:18">
      <c r="A383" s="259" t="s">
        <v>924</v>
      </c>
      <c r="B383" s="260" t="s">
        <v>1711</v>
      </c>
      <c r="C383" s="260">
        <v>1176</v>
      </c>
      <c r="D383" s="260">
        <v>30.1</v>
      </c>
      <c r="E383" s="260">
        <v>387</v>
      </c>
      <c r="F383" s="260">
        <v>9.9</v>
      </c>
      <c r="G383" s="260">
        <v>732</v>
      </c>
      <c r="H383" s="260">
        <v>18.5</v>
      </c>
      <c r="I383" s="260" t="s">
        <v>1143</v>
      </c>
      <c r="J383" s="260" t="s">
        <v>1143</v>
      </c>
      <c r="K383" s="260" t="s">
        <v>1143</v>
      </c>
      <c r="L383" s="260" t="s">
        <v>1143</v>
      </c>
      <c r="M383" s="260" t="s">
        <v>1143</v>
      </c>
      <c r="N383" s="260" t="s">
        <v>1143</v>
      </c>
      <c r="O383" s="260">
        <v>2369</v>
      </c>
      <c r="P383" s="260">
        <v>59.9</v>
      </c>
      <c r="Q383" s="260">
        <v>1980</v>
      </c>
      <c r="R383" s="260">
        <v>50.6</v>
      </c>
    </row>
    <row r="384" spans="1:18">
      <c r="A384" s="259" t="s">
        <v>1712</v>
      </c>
      <c r="B384" s="260" t="s">
        <v>1713</v>
      </c>
      <c r="C384" s="260">
        <v>1209</v>
      </c>
      <c r="D384" s="260">
        <v>31.6</v>
      </c>
      <c r="E384" s="260">
        <v>435</v>
      </c>
      <c r="F384" s="260">
        <v>11.4</v>
      </c>
      <c r="G384" s="260">
        <v>614</v>
      </c>
      <c r="H384" s="260">
        <v>16</v>
      </c>
      <c r="I384" s="260" t="s">
        <v>1143</v>
      </c>
      <c r="J384" s="260" t="s">
        <v>1143</v>
      </c>
      <c r="K384" s="260" t="s">
        <v>1143</v>
      </c>
      <c r="L384" s="260" t="s">
        <v>1143</v>
      </c>
      <c r="M384" s="260" t="s">
        <v>1143</v>
      </c>
      <c r="N384" s="260" t="s">
        <v>1143</v>
      </c>
      <c r="O384" s="260">
        <v>1448</v>
      </c>
      <c r="P384" s="260">
        <v>37.6</v>
      </c>
      <c r="Q384" s="260">
        <v>480</v>
      </c>
      <c r="R384" s="260">
        <v>12.5</v>
      </c>
    </row>
    <row r="385" spans="1:18">
      <c r="A385" s="259" t="s">
        <v>1714</v>
      </c>
      <c r="B385" s="260" t="s">
        <v>1715</v>
      </c>
      <c r="C385" s="260">
        <v>607</v>
      </c>
      <c r="D385" s="260">
        <v>12.3</v>
      </c>
      <c r="E385" s="260">
        <v>253</v>
      </c>
      <c r="F385" s="260">
        <v>5.0999999999999996</v>
      </c>
      <c r="G385" s="260">
        <v>1018</v>
      </c>
      <c r="H385" s="260">
        <v>20.399999999999999</v>
      </c>
      <c r="I385" s="260" t="s">
        <v>1143</v>
      </c>
      <c r="J385" s="260" t="s">
        <v>1143</v>
      </c>
      <c r="K385" s="260" t="s">
        <v>1143</v>
      </c>
      <c r="L385" s="260" t="s">
        <v>1143</v>
      </c>
      <c r="M385" s="260" t="s">
        <v>1143</v>
      </c>
      <c r="N385" s="260" t="s">
        <v>1143</v>
      </c>
      <c r="O385" s="260">
        <v>2633</v>
      </c>
      <c r="P385" s="260">
        <v>52.9</v>
      </c>
      <c r="Q385" s="260">
        <v>2086</v>
      </c>
      <c r="R385" s="260">
        <v>42.3</v>
      </c>
    </row>
    <row r="386" spans="1:18">
      <c r="A386" s="259" t="s">
        <v>1716</v>
      </c>
      <c r="B386" s="260" t="s">
        <v>1717</v>
      </c>
      <c r="C386" s="260">
        <v>601</v>
      </c>
      <c r="D386" s="260">
        <v>12.7</v>
      </c>
      <c r="E386" s="260">
        <v>80</v>
      </c>
      <c r="F386" s="260">
        <v>1.7</v>
      </c>
      <c r="G386" s="260">
        <v>740</v>
      </c>
      <c r="H386" s="260">
        <v>15.5</v>
      </c>
      <c r="I386" s="260" t="s">
        <v>1143</v>
      </c>
      <c r="J386" s="260" t="s">
        <v>1143</v>
      </c>
      <c r="K386" s="260" t="s">
        <v>1143</v>
      </c>
      <c r="L386" s="260" t="s">
        <v>1143</v>
      </c>
      <c r="M386" s="260" t="s">
        <v>1143</v>
      </c>
      <c r="N386" s="260" t="s">
        <v>1143</v>
      </c>
      <c r="O386" s="260">
        <v>1144</v>
      </c>
      <c r="P386" s="260">
        <v>24</v>
      </c>
      <c r="Q386" s="260">
        <v>342</v>
      </c>
      <c r="R386" s="260">
        <v>7.3</v>
      </c>
    </row>
    <row r="387" spans="1:18">
      <c r="A387" s="259" t="s">
        <v>1718</v>
      </c>
      <c r="B387" s="260" t="s">
        <v>1719</v>
      </c>
      <c r="C387" s="260">
        <v>0</v>
      </c>
      <c r="D387" s="260">
        <v>0</v>
      </c>
      <c r="E387" s="260">
        <v>0</v>
      </c>
      <c r="F387" s="260">
        <v>0</v>
      </c>
      <c r="G387" s="260">
        <v>24</v>
      </c>
      <c r="H387" s="260">
        <v>23.1</v>
      </c>
      <c r="I387" s="260" t="s">
        <v>1143</v>
      </c>
      <c r="J387" s="260" t="s">
        <v>1143</v>
      </c>
      <c r="K387" s="260" t="s">
        <v>1143</v>
      </c>
      <c r="L387" s="260" t="s">
        <v>1143</v>
      </c>
      <c r="M387" s="260" t="s">
        <v>1143</v>
      </c>
      <c r="N387" s="260" t="s">
        <v>1143</v>
      </c>
      <c r="O387" s="260">
        <v>42</v>
      </c>
      <c r="P387" s="260">
        <v>40.4</v>
      </c>
      <c r="Q387" s="260">
        <v>26</v>
      </c>
      <c r="R387" s="260">
        <v>25</v>
      </c>
    </row>
    <row r="388" spans="1:18">
      <c r="A388" s="259" t="s">
        <v>1720</v>
      </c>
      <c r="B388" s="260" t="s">
        <v>1721</v>
      </c>
      <c r="C388" s="260">
        <v>174</v>
      </c>
      <c r="D388" s="260">
        <v>9.1</v>
      </c>
      <c r="E388" s="260">
        <v>81</v>
      </c>
      <c r="F388" s="260">
        <v>4.2</v>
      </c>
      <c r="G388" s="260">
        <v>329</v>
      </c>
      <c r="H388" s="260">
        <v>17</v>
      </c>
      <c r="I388" s="260" t="s">
        <v>1143</v>
      </c>
      <c r="J388" s="260" t="s">
        <v>1143</v>
      </c>
      <c r="K388" s="260" t="s">
        <v>1143</v>
      </c>
      <c r="L388" s="260" t="s">
        <v>1143</v>
      </c>
      <c r="M388" s="260" t="s">
        <v>1143</v>
      </c>
      <c r="N388" s="260" t="s">
        <v>1143</v>
      </c>
      <c r="O388" s="260">
        <v>501</v>
      </c>
      <c r="P388" s="260">
        <v>25.9</v>
      </c>
      <c r="Q388" s="260">
        <v>117</v>
      </c>
      <c r="R388" s="260">
        <v>6.1</v>
      </c>
    </row>
    <row r="389" spans="1:18">
      <c r="A389" s="259" t="s">
        <v>1722</v>
      </c>
      <c r="B389" s="260" t="s">
        <v>1723</v>
      </c>
      <c r="C389" s="260">
        <v>33</v>
      </c>
      <c r="D389" s="260">
        <v>2.4</v>
      </c>
      <c r="E389" s="260">
        <v>17</v>
      </c>
      <c r="F389" s="260">
        <v>1.3</v>
      </c>
      <c r="G389" s="260">
        <v>254</v>
      </c>
      <c r="H389" s="260">
        <v>18.600000000000001</v>
      </c>
      <c r="I389" s="260" t="s">
        <v>1143</v>
      </c>
      <c r="J389" s="260" t="s">
        <v>1143</v>
      </c>
      <c r="K389" s="260" t="s">
        <v>1143</v>
      </c>
      <c r="L389" s="260" t="s">
        <v>1143</v>
      </c>
      <c r="M389" s="260" t="s">
        <v>1143</v>
      </c>
      <c r="N389" s="260" t="s">
        <v>1143</v>
      </c>
      <c r="O389" s="260">
        <v>545</v>
      </c>
      <c r="P389" s="260">
        <v>39.9</v>
      </c>
      <c r="Q389" s="260">
        <v>372</v>
      </c>
      <c r="R389" s="260">
        <v>27.5</v>
      </c>
    </row>
    <row r="390" spans="1:18">
      <c r="A390" s="259" t="s">
        <v>1724</v>
      </c>
      <c r="B390" s="260" t="s">
        <v>1725</v>
      </c>
      <c r="C390" s="260">
        <v>173</v>
      </c>
      <c r="D390" s="260">
        <v>5.9</v>
      </c>
      <c r="E390" s="260">
        <v>25</v>
      </c>
      <c r="F390" s="260">
        <v>0.8</v>
      </c>
      <c r="G390" s="260">
        <v>544</v>
      </c>
      <c r="H390" s="260">
        <v>18.3</v>
      </c>
      <c r="I390" s="260" t="s">
        <v>1143</v>
      </c>
      <c r="J390" s="260" t="s">
        <v>1143</v>
      </c>
      <c r="K390" s="260" t="s">
        <v>1143</v>
      </c>
      <c r="L390" s="260" t="s">
        <v>1143</v>
      </c>
      <c r="M390" s="260" t="s">
        <v>1143</v>
      </c>
      <c r="N390" s="260" t="s">
        <v>1143</v>
      </c>
      <c r="O390" s="260">
        <v>710</v>
      </c>
      <c r="P390" s="260">
        <v>23.9</v>
      </c>
      <c r="Q390" s="260">
        <v>182</v>
      </c>
      <c r="R390" s="260">
        <v>6.2</v>
      </c>
    </row>
    <row r="391" spans="1:18">
      <c r="A391" s="259" t="s">
        <v>1726</v>
      </c>
      <c r="B391" s="260" t="s">
        <v>1727</v>
      </c>
      <c r="C391" s="260">
        <v>803</v>
      </c>
      <c r="D391" s="260">
        <v>14.4</v>
      </c>
      <c r="E391" s="260">
        <v>308</v>
      </c>
      <c r="F391" s="260">
        <v>5.5</v>
      </c>
      <c r="G391" s="260">
        <v>1196</v>
      </c>
      <c r="H391" s="260">
        <v>21.1</v>
      </c>
      <c r="I391" s="260" t="s">
        <v>1143</v>
      </c>
      <c r="J391" s="260" t="s">
        <v>1143</v>
      </c>
      <c r="K391" s="260" t="s">
        <v>1143</v>
      </c>
      <c r="L391" s="260" t="s">
        <v>1143</v>
      </c>
      <c r="M391" s="260" t="s">
        <v>1143</v>
      </c>
      <c r="N391" s="260" t="s">
        <v>1143</v>
      </c>
      <c r="O391" s="260">
        <v>2776</v>
      </c>
      <c r="P391" s="260">
        <v>48.9</v>
      </c>
      <c r="Q391" s="260">
        <v>1956</v>
      </c>
      <c r="R391" s="260">
        <v>35</v>
      </c>
    </row>
    <row r="392" spans="1:18">
      <c r="A392" s="259" t="s">
        <v>1728</v>
      </c>
      <c r="B392" s="260" t="s">
        <v>1729</v>
      </c>
      <c r="C392" s="260">
        <v>3</v>
      </c>
      <c r="D392" s="260">
        <v>2.6</v>
      </c>
      <c r="E392" s="260">
        <v>3</v>
      </c>
      <c r="F392" s="260">
        <v>2.6</v>
      </c>
      <c r="G392" s="260">
        <v>12</v>
      </c>
      <c r="H392" s="260">
        <v>10.3</v>
      </c>
      <c r="I392" s="260" t="s">
        <v>1143</v>
      </c>
      <c r="J392" s="260" t="s">
        <v>1143</v>
      </c>
      <c r="K392" s="260" t="s">
        <v>1143</v>
      </c>
      <c r="L392" s="260" t="s">
        <v>1143</v>
      </c>
      <c r="M392" s="260" t="s">
        <v>1143</v>
      </c>
      <c r="N392" s="260" t="s">
        <v>1143</v>
      </c>
      <c r="O392" s="260">
        <v>32</v>
      </c>
      <c r="P392" s="260">
        <v>27.6</v>
      </c>
      <c r="Q392" s="260">
        <v>22</v>
      </c>
      <c r="R392" s="260">
        <v>19</v>
      </c>
    </row>
    <row r="393" spans="1:18">
      <c r="A393" s="259" t="s">
        <v>1730</v>
      </c>
      <c r="B393" s="260" t="s">
        <v>1731</v>
      </c>
      <c r="C393" s="260">
        <v>125</v>
      </c>
      <c r="D393" s="260">
        <v>3.5</v>
      </c>
      <c r="E393" s="260">
        <v>67</v>
      </c>
      <c r="F393" s="260">
        <v>1.9</v>
      </c>
      <c r="G393" s="260">
        <v>572</v>
      </c>
      <c r="H393" s="260">
        <v>15.8</v>
      </c>
      <c r="I393" s="260" t="s">
        <v>1143</v>
      </c>
      <c r="J393" s="260" t="s">
        <v>1143</v>
      </c>
      <c r="K393" s="260" t="s">
        <v>1143</v>
      </c>
      <c r="L393" s="260" t="s">
        <v>1143</v>
      </c>
      <c r="M393" s="260" t="s">
        <v>1143</v>
      </c>
      <c r="N393" s="260" t="s">
        <v>1143</v>
      </c>
      <c r="O393" s="260">
        <v>1233</v>
      </c>
      <c r="P393" s="260">
        <v>34</v>
      </c>
      <c r="Q393" s="260">
        <v>807</v>
      </c>
      <c r="R393" s="260">
        <v>22.5</v>
      </c>
    </row>
    <row r="394" spans="1:18">
      <c r="A394" s="259" t="s">
        <v>1732</v>
      </c>
      <c r="B394" s="260" t="s">
        <v>1733</v>
      </c>
      <c r="C394" s="260">
        <v>93</v>
      </c>
      <c r="D394" s="260">
        <v>7.4</v>
      </c>
      <c r="E394" s="260">
        <v>16</v>
      </c>
      <c r="F394" s="260">
        <v>1.3</v>
      </c>
      <c r="G394" s="260">
        <v>238</v>
      </c>
      <c r="H394" s="260">
        <v>19.100000000000001</v>
      </c>
      <c r="I394" s="260" t="s">
        <v>1143</v>
      </c>
      <c r="J394" s="260" t="s">
        <v>1143</v>
      </c>
      <c r="K394" s="260" t="s">
        <v>1143</v>
      </c>
      <c r="L394" s="260" t="s">
        <v>1143</v>
      </c>
      <c r="M394" s="260" t="s">
        <v>1143</v>
      </c>
      <c r="N394" s="260" t="s">
        <v>1143</v>
      </c>
      <c r="O394" s="260">
        <v>620</v>
      </c>
      <c r="P394" s="260">
        <v>49.6</v>
      </c>
      <c r="Q394" s="260">
        <v>430</v>
      </c>
      <c r="R394" s="260">
        <v>34.4</v>
      </c>
    </row>
    <row r="395" spans="1:18">
      <c r="A395" s="259" t="s">
        <v>1734</v>
      </c>
      <c r="B395" s="260" t="s">
        <v>1735</v>
      </c>
      <c r="C395" s="260">
        <v>2</v>
      </c>
      <c r="D395" s="260">
        <v>1.7</v>
      </c>
      <c r="E395" s="260">
        <v>1</v>
      </c>
      <c r="F395" s="260">
        <v>0.8</v>
      </c>
      <c r="G395" s="260">
        <v>23</v>
      </c>
      <c r="H395" s="260">
        <v>19</v>
      </c>
      <c r="I395" s="260" t="s">
        <v>1143</v>
      </c>
      <c r="J395" s="260" t="s">
        <v>1143</v>
      </c>
      <c r="K395" s="260" t="s">
        <v>1143</v>
      </c>
      <c r="L395" s="260" t="s">
        <v>1143</v>
      </c>
      <c r="M395" s="260" t="s">
        <v>1143</v>
      </c>
      <c r="N395" s="260" t="s">
        <v>1143</v>
      </c>
      <c r="O395" s="260">
        <v>47</v>
      </c>
      <c r="P395" s="260">
        <v>38.799999999999997</v>
      </c>
      <c r="Q395" s="260">
        <v>34</v>
      </c>
      <c r="R395" s="260">
        <v>28.6</v>
      </c>
    </row>
    <row r="396" spans="1:18">
      <c r="A396" s="259" t="s">
        <v>1736</v>
      </c>
      <c r="B396" s="260" t="s">
        <v>1737</v>
      </c>
      <c r="C396" s="260">
        <v>94</v>
      </c>
      <c r="D396" s="260">
        <v>3.3</v>
      </c>
      <c r="E396" s="260">
        <v>22</v>
      </c>
      <c r="F396" s="260">
        <v>0.8</v>
      </c>
      <c r="G396" s="260">
        <v>489</v>
      </c>
      <c r="H396" s="260">
        <v>16.899999999999999</v>
      </c>
      <c r="I396" s="260" t="s">
        <v>1143</v>
      </c>
      <c r="J396" s="260" t="s">
        <v>1143</v>
      </c>
      <c r="K396" s="260" t="s">
        <v>1143</v>
      </c>
      <c r="L396" s="260" t="s">
        <v>1143</v>
      </c>
      <c r="M396" s="260" t="s">
        <v>1143</v>
      </c>
      <c r="N396" s="260" t="s">
        <v>1143</v>
      </c>
      <c r="O396" s="260">
        <v>760</v>
      </c>
      <c r="P396" s="260">
        <v>26.3</v>
      </c>
      <c r="Q396" s="260">
        <v>336</v>
      </c>
      <c r="R396" s="260">
        <v>11.9</v>
      </c>
    </row>
    <row r="397" spans="1:18">
      <c r="A397" s="259" t="s">
        <v>1738</v>
      </c>
      <c r="B397" s="260" t="s">
        <v>1739</v>
      </c>
      <c r="C397" s="260">
        <v>26</v>
      </c>
      <c r="D397" s="260">
        <v>2.2000000000000002</v>
      </c>
      <c r="E397" s="260">
        <v>10</v>
      </c>
      <c r="F397" s="260">
        <v>0.8</v>
      </c>
      <c r="G397" s="260">
        <v>264</v>
      </c>
      <c r="H397" s="260">
        <v>22</v>
      </c>
      <c r="I397" s="260" t="s">
        <v>1143</v>
      </c>
      <c r="J397" s="260" t="s">
        <v>1143</v>
      </c>
      <c r="K397" s="260" t="s">
        <v>1143</v>
      </c>
      <c r="L397" s="260" t="s">
        <v>1143</v>
      </c>
      <c r="M397" s="260" t="s">
        <v>1143</v>
      </c>
      <c r="N397" s="260" t="s">
        <v>1143</v>
      </c>
      <c r="O397" s="260">
        <v>698</v>
      </c>
      <c r="P397" s="260">
        <v>58.2</v>
      </c>
      <c r="Q397" s="260">
        <v>585</v>
      </c>
      <c r="R397" s="260">
        <v>49.7</v>
      </c>
    </row>
    <row r="398" spans="1:18">
      <c r="A398" s="259" t="s">
        <v>1740</v>
      </c>
      <c r="B398" s="260" t="s">
        <v>1741</v>
      </c>
      <c r="C398" s="260">
        <v>869</v>
      </c>
      <c r="D398" s="260">
        <v>19.3</v>
      </c>
      <c r="E398" s="260">
        <v>135</v>
      </c>
      <c r="F398" s="260">
        <v>3</v>
      </c>
      <c r="G398" s="260">
        <v>744</v>
      </c>
      <c r="H398" s="260">
        <v>16.399999999999999</v>
      </c>
      <c r="I398" s="260" t="s">
        <v>1143</v>
      </c>
      <c r="J398" s="260" t="s">
        <v>1143</v>
      </c>
      <c r="K398" s="260" t="s">
        <v>1143</v>
      </c>
      <c r="L398" s="260" t="s">
        <v>1143</v>
      </c>
      <c r="M398" s="260" t="s">
        <v>1143</v>
      </c>
      <c r="N398" s="260" t="s">
        <v>1143</v>
      </c>
      <c r="O398" s="260">
        <v>1146</v>
      </c>
      <c r="P398" s="260">
        <v>25.2</v>
      </c>
      <c r="Q398" s="260">
        <v>256</v>
      </c>
      <c r="R398" s="260">
        <v>5.7</v>
      </c>
    </row>
    <row r="399" spans="1:18">
      <c r="A399" s="259" t="s">
        <v>1742</v>
      </c>
      <c r="B399" s="260" t="s">
        <v>1743</v>
      </c>
      <c r="C399" s="260">
        <v>404</v>
      </c>
      <c r="D399" s="260">
        <v>21.7</v>
      </c>
      <c r="E399" s="260">
        <v>136</v>
      </c>
      <c r="F399" s="260">
        <v>7.3</v>
      </c>
      <c r="G399" s="260">
        <v>285</v>
      </c>
      <c r="H399" s="260">
        <v>15.2</v>
      </c>
      <c r="I399" s="260" t="s">
        <v>1143</v>
      </c>
      <c r="J399" s="260" t="s">
        <v>1143</v>
      </c>
      <c r="K399" s="260" t="s">
        <v>1143</v>
      </c>
      <c r="L399" s="260" t="s">
        <v>1143</v>
      </c>
      <c r="M399" s="260" t="s">
        <v>1143</v>
      </c>
      <c r="N399" s="260" t="s">
        <v>1143</v>
      </c>
      <c r="O399" s="260">
        <v>864</v>
      </c>
      <c r="P399" s="260">
        <v>46</v>
      </c>
      <c r="Q399" s="260">
        <v>595</v>
      </c>
      <c r="R399" s="260">
        <v>31.9</v>
      </c>
    </row>
    <row r="400" spans="1:18">
      <c r="A400" s="259" t="s">
        <v>1744</v>
      </c>
      <c r="B400" s="260" t="s">
        <v>1745</v>
      </c>
      <c r="C400" s="260">
        <v>887</v>
      </c>
      <c r="D400" s="260">
        <v>20.7</v>
      </c>
      <c r="E400" s="260">
        <v>343</v>
      </c>
      <c r="F400" s="260">
        <v>8</v>
      </c>
      <c r="G400" s="260">
        <v>764</v>
      </c>
      <c r="H400" s="260">
        <v>17.600000000000001</v>
      </c>
      <c r="I400" s="260" t="s">
        <v>1143</v>
      </c>
      <c r="J400" s="260" t="s">
        <v>1143</v>
      </c>
      <c r="K400" s="260" t="s">
        <v>1143</v>
      </c>
      <c r="L400" s="260" t="s">
        <v>1143</v>
      </c>
      <c r="M400" s="260" t="s">
        <v>1143</v>
      </c>
      <c r="N400" s="260" t="s">
        <v>1143</v>
      </c>
      <c r="O400" s="260">
        <v>2042</v>
      </c>
      <c r="P400" s="260">
        <v>47</v>
      </c>
      <c r="Q400" s="260">
        <v>1377</v>
      </c>
      <c r="R400" s="260">
        <v>32.200000000000003</v>
      </c>
    </row>
    <row r="401" spans="1:18">
      <c r="A401" s="259" t="s">
        <v>494</v>
      </c>
      <c r="B401" s="260" t="s">
        <v>1746</v>
      </c>
      <c r="C401" s="260">
        <v>14083</v>
      </c>
      <c r="D401" s="260">
        <v>58.7</v>
      </c>
      <c r="E401" s="260">
        <v>7249</v>
      </c>
      <c r="F401" s="260">
        <v>30.2</v>
      </c>
      <c r="G401" s="260">
        <v>5190</v>
      </c>
      <c r="H401" s="260">
        <v>21.2</v>
      </c>
      <c r="I401" s="260" t="s">
        <v>1143</v>
      </c>
      <c r="J401" s="260" t="s">
        <v>1143</v>
      </c>
      <c r="K401" s="260" t="s">
        <v>1143</v>
      </c>
      <c r="L401" s="260" t="s">
        <v>1143</v>
      </c>
      <c r="M401" s="260" t="s">
        <v>1143</v>
      </c>
      <c r="N401" s="260" t="s">
        <v>1143</v>
      </c>
      <c r="O401" s="260">
        <v>19741</v>
      </c>
      <c r="P401" s="260">
        <v>80.599999999999994</v>
      </c>
      <c r="Q401" s="260">
        <v>15425</v>
      </c>
      <c r="R401" s="260">
        <v>64.3</v>
      </c>
    </row>
    <row r="402" spans="1:18">
      <c r="A402" s="259" t="s">
        <v>1747</v>
      </c>
      <c r="B402" s="260" t="s">
        <v>1748</v>
      </c>
      <c r="C402" s="260">
        <v>0</v>
      </c>
      <c r="D402" s="260">
        <v>0</v>
      </c>
      <c r="E402" s="260">
        <v>0</v>
      </c>
      <c r="F402" s="260">
        <v>0</v>
      </c>
      <c r="G402" s="260">
        <v>15</v>
      </c>
      <c r="H402" s="260">
        <v>23.8</v>
      </c>
      <c r="I402" s="260" t="s">
        <v>1143</v>
      </c>
      <c r="J402" s="260" t="s">
        <v>1143</v>
      </c>
      <c r="K402" s="260" t="s">
        <v>1143</v>
      </c>
      <c r="L402" t="e">
        <f>L401/100</f>
        <v>#VALUE!</v>
      </c>
      <c r="M402" s="260" t="s">
        <v>1143</v>
      </c>
      <c r="N402" s="260" t="s">
        <v>1143</v>
      </c>
      <c r="O402" s="260">
        <v>32</v>
      </c>
      <c r="P402" s="260">
        <v>50.8</v>
      </c>
      <c r="Q402" s="260">
        <v>23</v>
      </c>
      <c r="R402" s="260">
        <v>36.5</v>
      </c>
    </row>
    <row r="403" spans="1:18">
      <c r="A403" s="259" t="s">
        <v>1749</v>
      </c>
      <c r="B403" s="260" t="s">
        <v>1750</v>
      </c>
      <c r="C403" s="260">
        <v>30</v>
      </c>
      <c r="D403" s="260">
        <v>3.5</v>
      </c>
      <c r="E403" s="260">
        <v>18</v>
      </c>
      <c r="F403" s="260">
        <v>2.1</v>
      </c>
      <c r="G403" s="260">
        <v>163</v>
      </c>
      <c r="H403" s="260">
        <v>18.899999999999999</v>
      </c>
      <c r="I403" s="260" t="s">
        <v>1143</v>
      </c>
      <c r="J403" s="260" t="s">
        <v>1143</v>
      </c>
      <c r="K403" s="260" t="s">
        <v>1143</v>
      </c>
      <c r="L403" s="260" t="s">
        <v>1143</v>
      </c>
      <c r="M403" s="260" t="s">
        <v>1143</v>
      </c>
      <c r="N403" s="260" t="s">
        <v>1143</v>
      </c>
      <c r="O403" s="260">
        <v>233</v>
      </c>
      <c r="P403" s="260">
        <v>27</v>
      </c>
      <c r="Q403" s="260">
        <v>89</v>
      </c>
      <c r="R403" s="260">
        <v>10.3</v>
      </c>
    </row>
    <row r="404" spans="1:18">
      <c r="A404" s="259" t="s">
        <v>1751</v>
      </c>
      <c r="B404" s="260" t="s">
        <v>1752</v>
      </c>
      <c r="C404" s="260">
        <v>213256</v>
      </c>
      <c r="D404" s="260">
        <v>23.4</v>
      </c>
      <c r="E404" s="260">
        <v>95286</v>
      </c>
      <c r="F404" s="260">
        <v>10.5</v>
      </c>
      <c r="G404" s="260">
        <v>172379</v>
      </c>
      <c r="H404" s="260">
        <v>18.7</v>
      </c>
      <c r="I404" s="260" t="s">
        <v>1143</v>
      </c>
      <c r="J404" s="260" t="s">
        <v>1143</v>
      </c>
      <c r="K404" s="260" t="s">
        <v>1143</v>
      </c>
      <c r="L404" s="260" t="s">
        <v>1143</v>
      </c>
      <c r="M404" s="260" t="s">
        <v>1143</v>
      </c>
      <c r="N404" s="260" t="s">
        <v>1143</v>
      </c>
      <c r="O404" s="260">
        <v>470030</v>
      </c>
      <c r="P404" s="260">
        <v>51</v>
      </c>
      <c r="Q404" s="260">
        <v>333843</v>
      </c>
      <c r="R404" s="260">
        <v>36.6</v>
      </c>
    </row>
    <row r="405" spans="1:18">
      <c r="D405" s="271">
        <f>D404/100</f>
        <v>0.23399999999999999</v>
      </c>
      <c r="F405" s="271">
        <f>F404/100</f>
        <v>0.105</v>
      </c>
      <c r="H405" s="271">
        <f>H404/100</f>
        <v>0.187</v>
      </c>
      <c r="R405" s="271">
        <f>R404/100</f>
        <v>0.36599999999999999</v>
      </c>
    </row>
  </sheetData>
  <mergeCells count="1">
    <mergeCell ref="A2:L2"/>
  </mergeCells>
  <hyperlinks>
    <hyperlink ref="A1" r:id="rId1" xr:uid="{8CE779E8-78F1-47BA-85FB-22126516BE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43BB-E273-482D-946A-BD323DAE88F5}">
  <dimension ref="A1:L405"/>
  <sheetViews>
    <sheetView topLeftCell="A375" zoomScaleNormal="100" workbookViewId="0">
      <selection activeCell="C85" sqref="C85"/>
    </sheetView>
  </sheetViews>
  <sheetFormatPr defaultColWidth="8.7109375" defaultRowHeight="12.75"/>
  <cols>
    <col min="1" max="1" width="70.28515625" customWidth="1"/>
    <col min="2" max="2" width="11.85546875" customWidth="1"/>
    <col min="3" max="3" width="15.7109375" customWidth="1"/>
    <col min="4" max="4" width="5.42578125" customWidth="1"/>
    <col min="5" max="5" width="8.140625" customWidth="1"/>
    <col min="6" max="6" width="6" customWidth="1"/>
    <col min="7" max="7" width="15.140625" customWidth="1"/>
    <col min="8" max="8" width="29.140625" customWidth="1"/>
    <col min="9" max="9" width="22.85546875" customWidth="1"/>
    <col min="10" max="10" width="6" customWidth="1"/>
    <col min="11" max="11" width="7.85546875" customWidth="1"/>
    <col min="12" max="12" width="10.5703125" customWidth="1"/>
  </cols>
  <sheetData>
    <row r="1" spans="1:12">
      <c r="A1" s="262" t="s">
        <v>1753</v>
      </c>
    </row>
    <row r="2" spans="1:12" ht="30" customHeight="1">
      <c r="A2" s="436" t="s">
        <v>1754</v>
      </c>
      <c r="B2" s="437"/>
      <c r="C2" s="437"/>
      <c r="D2" s="437"/>
      <c r="E2" s="437"/>
      <c r="F2" s="437"/>
      <c r="G2" s="437"/>
      <c r="H2" s="437"/>
      <c r="I2" s="437"/>
      <c r="J2" s="437"/>
      <c r="K2" s="437"/>
      <c r="L2" s="438"/>
    </row>
    <row r="3" spans="1:12" ht="15">
      <c r="A3" s="258" t="s">
        <v>1126</v>
      </c>
      <c r="B3" s="258" t="s">
        <v>1127</v>
      </c>
      <c r="C3" s="258" t="s">
        <v>252</v>
      </c>
      <c r="D3" s="258" t="s">
        <v>241</v>
      </c>
      <c r="E3" s="258" t="s">
        <v>253</v>
      </c>
      <c r="F3" s="258" t="s">
        <v>246</v>
      </c>
      <c r="G3" s="258" t="s">
        <v>244</v>
      </c>
      <c r="H3" s="258" t="s">
        <v>254</v>
      </c>
      <c r="I3" s="258" t="s">
        <v>255</v>
      </c>
      <c r="J3" s="258" t="s">
        <v>402</v>
      </c>
      <c r="K3" s="258" t="s">
        <v>405</v>
      </c>
      <c r="L3" s="258" t="s">
        <v>239</v>
      </c>
    </row>
    <row r="4" spans="1:12">
      <c r="A4" s="259" t="s">
        <v>125</v>
      </c>
      <c r="B4" s="260" t="s">
        <v>126</v>
      </c>
      <c r="C4" s="260" t="s">
        <v>1755</v>
      </c>
      <c r="D4" s="260" t="s">
        <v>1756</v>
      </c>
      <c r="E4" s="260" t="s">
        <v>1757</v>
      </c>
      <c r="F4" s="260" t="s">
        <v>1758</v>
      </c>
      <c r="G4" s="260" t="s">
        <v>1759</v>
      </c>
      <c r="H4" s="260" t="s">
        <v>1760</v>
      </c>
      <c r="I4" s="260" t="s">
        <v>1761</v>
      </c>
      <c r="J4" s="260" t="s">
        <v>1762</v>
      </c>
      <c r="K4" s="260" t="s">
        <v>1763</v>
      </c>
      <c r="L4" s="260" t="s">
        <v>1760</v>
      </c>
    </row>
    <row r="5" spans="1:12">
      <c r="A5" s="259" t="s">
        <v>1144</v>
      </c>
      <c r="B5" s="260" t="s">
        <v>1145</v>
      </c>
      <c r="C5" s="260" t="s">
        <v>1764</v>
      </c>
      <c r="D5" s="260" t="s">
        <v>1765</v>
      </c>
      <c r="E5" s="260" t="s">
        <v>1766</v>
      </c>
      <c r="F5" s="260" t="s">
        <v>1767</v>
      </c>
      <c r="G5" s="260" t="s">
        <v>1759</v>
      </c>
      <c r="H5" s="260" t="s">
        <v>1768</v>
      </c>
      <c r="I5" s="260" t="s">
        <v>1769</v>
      </c>
      <c r="J5" s="260" t="s">
        <v>1770</v>
      </c>
      <c r="K5" s="260" t="s">
        <v>1771</v>
      </c>
      <c r="L5" s="260" t="s">
        <v>1760</v>
      </c>
    </row>
    <row r="6" spans="1:12">
      <c r="A6" s="259" t="s">
        <v>77</v>
      </c>
      <c r="B6" s="260" t="s">
        <v>78</v>
      </c>
      <c r="C6" s="260" t="s">
        <v>1772</v>
      </c>
      <c r="D6" s="260" t="s">
        <v>1773</v>
      </c>
      <c r="E6" s="260" t="s">
        <v>1774</v>
      </c>
      <c r="F6" s="260" t="s">
        <v>1775</v>
      </c>
      <c r="G6" s="260" t="s">
        <v>1760</v>
      </c>
      <c r="H6" s="260" t="s">
        <v>1776</v>
      </c>
      <c r="I6" s="260" t="s">
        <v>1777</v>
      </c>
      <c r="J6" s="260" t="s">
        <v>1778</v>
      </c>
      <c r="K6" s="260" t="s">
        <v>1779</v>
      </c>
      <c r="L6" s="260" t="s">
        <v>1760</v>
      </c>
    </row>
    <row r="7" spans="1:12">
      <c r="A7" s="259" t="s">
        <v>1146</v>
      </c>
      <c r="B7" s="260" t="s">
        <v>1147</v>
      </c>
      <c r="C7" s="260" t="s">
        <v>1780</v>
      </c>
      <c r="D7" s="260" t="s">
        <v>1781</v>
      </c>
      <c r="E7" s="260" t="s">
        <v>1782</v>
      </c>
      <c r="F7" s="260" t="s">
        <v>1783</v>
      </c>
      <c r="G7" s="260" t="s">
        <v>1768</v>
      </c>
      <c r="H7" s="260" t="s">
        <v>1768</v>
      </c>
      <c r="I7" s="260" t="s">
        <v>1761</v>
      </c>
      <c r="J7" s="260" t="s">
        <v>1784</v>
      </c>
      <c r="K7" s="260" t="s">
        <v>1785</v>
      </c>
      <c r="L7" s="260" t="s">
        <v>1768</v>
      </c>
    </row>
    <row r="8" spans="1:12">
      <c r="A8" s="259" t="s">
        <v>1148</v>
      </c>
      <c r="B8" s="260" t="s">
        <v>1149</v>
      </c>
      <c r="C8" s="260" t="s">
        <v>1786</v>
      </c>
      <c r="D8" s="260" t="s">
        <v>1786</v>
      </c>
      <c r="E8" s="260" t="s">
        <v>1787</v>
      </c>
      <c r="F8" s="260" t="s">
        <v>1788</v>
      </c>
      <c r="G8" s="260" t="s">
        <v>1776</v>
      </c>
      <c r="H8" s="260" t="s">
        <v>1760</v>
      </c>
      <c r="I8" s="260" t="s">
        <v>1789</v>
      </c>
      <c r="J8" s="260" t="s">
        <v>1790</v>
      </c>
      <c r="K8" s="260" t="s">
        <v>1791</v>
      </c>
      <c r="L8" s="260" t="s">
        <v>1760</v>
      </c>
    </row>
    <row r="9" spans="1:12">
      <c r="A9" s="259" t="s">
        <v>103</v>
      </c>
      <c r="B9" s="260" t="s">
        <v>104</v>
      </c>
      <c r="C9" s="260" t="s">
        <v>1769</v>
      </c>
      <c r="D9" s="260" t="s">
        <v>1758</v>
      </c>
      <c r="E9" s="260" t="s">
        <v>1792</v>
      </c>
      <c r="F9" s="260" t="s">
        <v>1793</v>
      </c>
      <c r="G9" s="260" t="s">
        <v>1760</v>
      </c>
      <c r="H9" s="260" t="s">
        <v>1760</v>
      </c>
      <c r="I9" s="260" t="s">
        <v>1794</v>
      </c>
      <c r="J9" s="260" t="s">
        <v>1795</v>
      </c>
      <c r="K9" s="260" t="s">
        <v>1796</v>
      </c>
      <c r="L9" s="260" t="s">
        <v>1768</v>
      </c>
    </row>
    <row r="10" spans="1:12">
      <c r="A10" s="259" t="s">
        <v>1150</v>
      </c>
      <c r="B10" s="260" t="s">
        <v>1151</v>
      </c>
      <c r="C10" s="260" t="s">
        <v>1797</v>
      </c>
      <c r="D10" s="260" t="s">
        <v>1798</v>
      </c>
      <c r="E10" s="260" t="s">
        <v>1799</v>
      </c>
      <c r="F10" s="260" t="s">
        <v>1800</v>
      </c>
      <c r="G10" s="260" t="s">
        <v>1760</v>
      </c>
      <c r="H10" s="260" t="s">
        <v>1760</v>
      </c>
      <c r="I10" s="260" t="s">
        <v>1801</v>
      </c>
      <c r="J10" s="260" t="s">
        <v>1778</v>
      </c>
      <c r="K10" s="260" t="s">
        <v>1779</v>
      </c>
      <c r="L10" s="260" t="s">
        <v>1760</v>
      </c>
    </row>
    <row r="11" spans="1:12">
      <c r="A11" s="259" t="s">
        <v>71</v>
      </c>
      <c r="B11" s="260" t="s">
        <v>72</v>
      </c>
      <c r="C11" s="260" t="s">
        <v>1802</v>
      </c>
      <c r="D11" s="260" t="s">
        <v>1768</v>
      </c>
      <c r="E11" s="260" t="s">
        <v>1803</v>
      </c>
      <c r="F11" s="260" t="s">
        <v>1804</v>
      </c>
      <c r="G11" s="260" t="s">
        <v>1805</v>
      </c>
      <c r="H11" s="260" t="s">
        <v>1760</v>
      </c>
      <c r="I11" s="260" t="s">
        <v>1806</v>
      </c>
      <c r="J11" s="260" t="s">
        <v>1807</v>
      </c>
      <c r="K11" s="260" t="s">
        <v>1808</v>
      </c>
      <c r="L11" s="260" t="s">
        <v>1760</v>
      </c>
    </row>
    <row r="12" spans="1:12">
      <c r="A12" s="259" t="s">
        <v>841</v>
      </c>
      <c r="B12" s="260" t="s">
        <v>1152</v>
      </c>
      <c r="C12" s="260" t="s">
        <v>1797</v>
      </c>
      <c r="D12" s="260" t="s">
        <v>1809</v>
      </c>
      <c r="E12" s="260" t="s">
        <v>1810</v>
      </c>
      <c r="F12" s="260" t="s">
        <v>1811</v>
      </c>
      <c r="G12" s="260" t="s">
        <v>1776</v>
      </c>
      <c r="H12" s="260" t="s">
        <v>1768</v>
      </c>
      <c r="I12" s="260" t="s">
        <v>1812</v>
      </c>
      <c r="J12" s="260" t="s">
        <v>1813</v>
      </c>
      <c r="K12" s="260" t="s">
        <v>1814</v>
      </c>
      <c r="L12" s="260" t="s">
        <v>1768</v>
      </c>
    </row>
    <row r="13" spans="1:12">
      <c r="A13" s="259" t="s">
        <v>1153</v>
      </c>
      <c r="B13" s="260" t="s">
        <v>1154</v>
      </c>
      <c r="C13" s="260" t="s">
        <v>1815</v>
      </c>
      <c r="D13" s="260" t="s">
        <v>1816</v>
      </c>
      <c r="E13" s="260" t="s">
        <v>1817</v>
      </c>
      <c r="F13" s="260" t="s">
        <v>1818</v>
      </c>
      <c r="G13" s="260" t="s">
        <v>1819</v>
      </c>
      <c r="H13" s="260" t="s">
        <v>1776</v>
      </c>
      <c r="I13" s="260" t="s">
        <v>1775</v>
      </c>
      <c r="J13" s="260" t="s">
        <v>1820</v>
      </c>
      <c r="K13" s="260" t="s">
        <v>1821</v>
      </c>
      <c r="L13" s="260" t="s">
        <v>1822</v>
      </c>
    </row>
    <row r="14" spans="1:12">
      <c r="A14" s="259" t="s">
        <v>1155</v>
      </c>
      <c r="B14" s="260" t="s">
        <v>1156</v>
      </c>
      <c r="C14" s="260" t="s">
        <v>1823</v>
      </c>
      <c r="D14" s="260" t="s">
        <v>1824</v>
      </c>
      <c r="E14" s="260" t="s">
        <v>1825</v>
      </c>
      <c r="F14" s="260" t="s">
        <v>1826</v>
      </c>
      <c r="G14" s="260" t="s">
        <v>1760</v>
      </c>
      <c r="H14" s="260" t="s">
        <v>1760</v>
      </c>
      <c r="I14" s="260" t="s">
        <v>1827</v>
      </c>
      <c r="J14" s="260" t="s">
        <v>1828</v>
      </c>
      <c r="K14" s="260" t="s">
        <v>1829</v>
      </c>
      <c r="L14" s="260" t="s">
        <v>1776</v>
      </c>
    </row>
    <row r="15" spans="1:12">
      <c r="A15" s="259" t="s">
        <v>1157</v>
      </c>
      <c r="B15" s="260" t="s">
        <v>1158</v>
      </c>
      <c r="C15" s="260" t="s">
        <v>1830</v>
      </c>
      <c r="D15" s="260" t="s">
        <v>1831</v>
      </c>
      <c r="E15" s="260" t="s">
        <v>1832</v>
      </c>
      <c r="F15" s="260" t="s">
        <v>1833</v>
      </c>
      <c r="G15" s="260" t="s">
        <v>1768</v>
      </c>
      <c r="H15" s="260" t="s">
        <v>1768</v>
      </c>
      <c r="I15" s="260" t="s">
        <v>1834</v>
      </c>
      <c r="J15" s="260" t="s">
        <v>1835</v>
      </c>
      <c r="K15" s="260" t="s">
        <v>1836</v>
      </c>
      <c r="L15" s="260" t="s">
        <v>1768</v>
      </c>
    </row>
    <row r="16" spans="1:12">
      <c r="A16" s="259" t="s">
        <v>215</v>
      </c>
      <c r="B16" s="260" t="s">
        <v>216</v>
      </c>
      <c r="C16" s="260" t="s">
        <v>1837</v>
      </c>
      <c r="D16" s="260" t="s">
        <v>1838</v>
      </c>
      <c r="E16" s="260" t="s">
        <v>1839</v>
      </c>
      <c r="F16" s="260" t="s">
        <v>1840</v>
      </c>
      <c r="G16" s="260" t="s">
        <v>1819</v>
      </c>
      <c r="H16" s="260" t="s">
        <v>1760</v>
      </c>
      <c r="I16" s="260" t="s">
        <v>1841</v>
      </c>
      <c r="J16" s="260" t="s">
        <v>1755</v>
      </c>
      <c r="K16" s="260" t="s">
        <v>1842</v>
      </c>
      <c r="L16" s="260" t="s">
        <v>1760</v>
      </c>
    </row>
    <row r="17" spans="1:12">
      <c r="A17" s="259" t="s">
        <v>1159</v>
      </c>
      <c r="B17" s="260" t="s">
        <v>1160</v>
      </c>
      <c r="C17" s="260" t="s">
        <v>1756</v>
      </c>
      <c r="D17" s="260" t="s">
        <v>1843</v>
      </c>
      <c r="E17" s="260" t="s">
        <v>1782</v>
      </c>
      <c r="F17" s="260" t="s">
        <v>1844</v>
      </c>
      <c r="G17" s="260" t="s">
        <v>1768</v>
      </c>
      <c r="H17" s="260" t="s">
        <v>1768</v>
      </c>
      <c r="I17" s="260" t="s">
        <v>1845</v>
      </c>
      <c r="J17" s="260" t="s">
        <v>1846</v>
      </c>
      <c r="K17" s="260" t="s">
        <v>1847</v>
      </c>
      <c r="L17" s="260" t="s">
        <v>1768</v>
      </c>
    </row>
    <row r="18" spans="1:12">
      <c r="A18" s="259" t="s">
        <v>1161</v>
      </c>
      <c r="B18" s="260" t="s">
        <v>1162</v>
      </c>
      <c r="C18" s="260" t="s">
        <v>1809</v>
      </c>
      <c r="D18" s="260" t="s">
        <v>1848</v>
      </c>
      <c r="E18" s="260" t="s">
        <v>1761</v>
      </c>
      <c r="F18" s="260" t="s">
        <v>1849</v>
      </c>
      <c r="G18" s="260" t="s">
        <v>1768</v>
      </c>
      <c r="H18" s="260" t="s">
        <v>1760</v>
      </c>
      <c r="I18" s="260" t="s">
        <v>1850</v>
      </c>
      <c r="J18" s="260" t="s">
        <v>1851</v>
      </c>
      <c r="K18" s="260" t="s">
        <v>1852</v>
      </c>
      <c r="L18" s="260" t="s">
        <v>1760</v>
      </c>
    </row>
    <row r="19" spans="1:12">
      <c r="A19" s="259" t="s">
        <v>1163</v>
      </c>
      <c r="B19" s="260" t="s">
        <v>1164</v>
      </c>
      <c r="C19" s="260" t="s">
        <v>1853</v>
      </c>
      <c r="D19" s="260" t="s">
        <v>1854</v>
      </c>
      <c r="E19" s="260" t="s">
        <v>1855</v>
      </c>
      <c r="F19" s="260" t="s">
        <v>1856</v>
      </c>
      <c r="G19" s="260" t="s">
        <v>1857</v>
      </c>
      <c r="H19" s="260" t="s">
        <v>1760</v>
      </c>
      <c r="I19" s="260" t="s">
        <v>1756</v>
      </c>
      <c r="J19" s="260" t="s">
        <v>1783</v>
      </c>
      <c r="K19" s="260" t="s">
        <v>1858</v>
      </c>
      <c r="L19" s="260" t="s">
        <v>1760</v>
      </c>
    </row>
    <row r="20" spans="1:12">
      <c r="A20" s="259" t="s">
        <v>1165</v>
      </c>
      <c r="B20" s="260" t="s">
        <v>1166</v>
      </c>
      <c r="C20" s="260" t="s">
        <v>1859</v>
      </c>
      <c r="D20" s="260" t="s">
        <v>1819</v>
      </c>
      <c r="E20" s="260" t="s">
        <v>1860</v>
      </c>
      <c r="F20" s="260" t="s">
        <v>1861</v>
      </c>
      <c r="G20" s="260" t="s">
        <v>1776</v>
      </c>
      <c r="H20" s="260" t="s">
        <v>1760</v>
      </c>
      <c r="I20" s="260" t="s">
        <v>1838</v>
      </c>
      <c r="J20" s="260" t="s">
        <v>1862</v>
      </c>
      <c r="K20" s="260" t="s">
        <v>1863</v>
      </c>
      <c r="L20" s="260" t="s">
        <v>1848</v>
      </c>
    </row>
    <row r="21" spans="1:12">
      <c r="A21" s="259" t="s">
        <v>1167</v>
      </c>
      <c r="B21" s="260" t="s">
        <v>1168</v>
      </c>
      <c r="C21" s="260" t="s">
        <v>1864</v>
      </c>
      <c r="D21" s="260" t="s">
        <v>1848</v>
      </c>
      <c r="E21" s="260" t="s">
        <v>1865</v>
      </c>
      <c r="F21" s="260" t="s">
        <v>1866</v>
      </c>
      <c r="G21" s="260" t="s">
        <v>1768</v>
      </c>
      <c r="H21" s="260" t="s">
        <v>1760</v>
      </c>
      <c r="I21" s="260" t="s">
        <v>1867</v>
      </c>
      <c r="J21" s="260" t="s">
        <v>1868</v>
      </c>
      <c r="K21" s="260" t="s">
        <v>1869</v>
      </c>
      <c r="L21" s="260" t="s">
        <v>1760</v>
      </c>
    </row>
    <row r="22" spans="1:12">
      <c r="A22" s="259" t="s">
        <v>183</v>
      </c>
      <c r="B22" s="260" t="s">
        <v>184</v>
      </c>
      <c r="C22" s="260" t="s">
        <v>1841</v>
      </c>
      <c r="D22" s="260" t="s">
        <v>1797</v>
      </c>
      <c r="E22" s="260" t="s">
        <v>1870</v>
      </c>
      <c r="F22" s="260" t="s">
        <v>1871</v>
      </c>
      <c r="G22" s="260" t="s">
        <v>1768</v>
      </c>
      <c r="H22" s="260" t="s">
        <v>1768</v>
      </c>
      <c r="I22" s="260" t="s">
        <v>1789</v>
      </c>
      <c r="J22" s="260" t="s">
        <v>1872</v>
      </c>
      <c r="K22" s="260" t="s">
        <v>1784</v>
      </c>
      <c r="L22" s="260" t="s">
        <v>1760</v>
      </c>
    </row>
    <row r="23" spans="1:12">
      <c r="A23" s="259" t="s">
        <v>1169</v>
      </c>
      <c r="B23" s="260" t="s">
        <v>1170</v>
      </c>
      <c r="C23" s="260" t="s">
        <v>1873</v>
      </c>
      <c r="D23" s="260" t="s">
        <v>1874</v>
      </c>
      <c r="E23" s="260" t="s">
        <v>1875</v>
      </c>
      <c r="F23" s="260" t="s">
        <v>1876</v>
      </c>
      <c r="G23" s="260" t="s">
        <v>1776</v>
      </c>
      <c r="H23" s="260" t="s">
        <v>1768</v>
      </c>
      <c r="I23" s="260" t="s">
        <v>1877</v>
      </c>
      <c r="J23" s="260" t="s">
        <v>1878</v>
      </c>
      <c r="K23" s="260" t="s">
        <v>1879</v>
      </c>
      <c r="L23" s="260" t="s">
        <v>1760</v>
      </c>
    </row>
    <row r="24" spans="1:12">
      <c r="A24" s="259" t="s">
        <v>1171</v>
      </c>
      <c r="B24" s="260" t="s">
        <v>1172</v>
      </c>
      <c r="C24" s="260" t="s">
        <v>1765</v>
      </c>
      <c r="D24" s="260" t="s">
        <v>1874</v>
      </c>
      <c r="E24" s="260" t="s">
        <v>1880</v>
      </c>
      <c r="F24" s="260" t="s">
        <v>1881</v>
      </c>
      <c r="G24" s="260" t="s">
        <v>1768</v>
      </c>
      <c r="H24" s="260" t="s">
        <v>1760</v>
      </c>
      <c r="I24" s="260" t="s">
        <v>1801</v>
      </c>
      <c r="J24" s="260" t="s">
        <v>1882</v>
      </c>
      <c r="K24" s="260" t="s">
        <v>1835</v>
      </c>
      <c r="L24" s="260" t="s">
        <v>1760</v>
      </c>
    </row>
    <row r="25" spans="1:12">
      <c r="A25" s="259" t="s">
        <v>1173</v>
      </c>
      <c r="B25" s="260" t="s">
        <v>1174</v>
      </c>
      <c r="C25" s="260" t="s">
        <v>1883</v>
      </c>
      <c r="D25" s="260" t="s">
        <v>1884</v>
      </c>
      <c r="E25" s="260" t="s">
        <v>1885</v>
      </c>
      <c r="F25" s="260" t="s">
        <v>1886</v>
      </c>
      <c r="G25" s="260" t="s">
        <v>1759</v>
      </c>
      <c r="H25" s="260" t="s">
        <v>1760</v>
      </c>
      <c r="I25" s="260" t="s">
        <v>1887</v>
      </c>
      <c r="J25" s="260" t="s">
        <v>1888</v>
      </c>
      <c r="K25" s="260" t="s">
        <v>1889</v>
      </c>
      <c r="L25" s="260" t="s">
        <v>1760</v>
      </c>
    </row>
    <row r="26" spans="1:12">
      <c r="A26" s="259" t="s">
        <v>1175</v>
      </c>
      <c r="B26" s="260" t="s">
        <v>1176</v>
      </c>
      <c r="C26" s="260" t="s">
        <v>1890</v>
      </c>
      <c r="D26" s="260" t="s">
        <v>1853</v>
      </c>
      <c r="E26" s="260" t="s">
        <v>1891</v>
      </c>
      <c r="F26" s="260" t="s">
        <v>1892</v>
      </c>
      <c r="G26" s="260" t="s">
        <v>1773</v>
      </c>
      <c r="H26" s="260" t="s">
        <v>1822</v>
      </c>
      <c r="I26" s="260" t="s">
        <v>1893</v>
      </c>
      <c r="J26" s="260" t="s">
        <v>1894</v>
      </c>
      <c r="K26" s="260" t="s">
        <v>1895</v>
      </c>
      <c r="L26" s="260" t="s">
        <v>1760</v>
      </c>
    </row>
    <row r="27" spans="1:12">
      <c r="A27" s="259" t="s">
        <v>849</v>
      </c>
      <c r="B27" s="260" t="s">
        <v>1177</v>
      </c>
      <c r="C27" s="260" t="s">
        <v>1896</v>
      </c>
      <c r="D27" s="260" t="s">
        <v>1897</v>
      </c>
      <c r="E27" s="260" t="s">
        <v>1898</v>
      </c>
      <c r="F27" s="260" t="s">
        <v>1899</v>
      </c>
      <c r="G27" s="260" t="s">
        <v>1857</v>
      </c>
      <c r="H27" s="260" t="s">
        <v>1768</v>
      </c>
      <c r="I27" s="260" t="s">
        <v>1900</v>
      </c>
      <c r="J27" s="260" t="s">
        <v>1901</v>
      </c>
      <c r="K27" s="260" t="s">
        <v>1872</v>
      </c>
      <c r="L27" s="260" t="s">
        <v>1768</v>
      </c>
    </row>
    <row r="28" spans="1:12">
      <c r="A28" s="259" t="s">
        <v>201</v>
      </c>
      <c r="B28" s="260" t="s">
        <v>202</v>
      </c>
      <c r="C28" s="260" t="s">
        <v>1902</v>
      </c>
      <c r="D28" s="260" t="s">
        <v>1786</v>
      </c>
      <c r="E28" s="260" t="s">
        <v>1903</v>
      </c>
      <c r="F28" s="260" t="s">
        <v>1904</v>
      </c>
      <c r="G28" s="260" t="s">
        <v>1760</v>
      </c>
      <c r="H28" s="260" t="s">
        <v>1857</v>
      </c>
      <c r="I28" s="260" t="s">
        <v>1777</v>
      </c>
      <c r="J28" s="260" t="s">
        <v>1905</v>
      </c>
      <c r="K28" s="260" t="s">
        <v>1906</v>
      </c>
      <c r="L28" s="260" t="s">
        <v>1760</v>
      </c>
    </row>
    <row r="29" spans="1:12">
      <c r="A29" s="259" t="s">
        <v>1178</v>
      </c>
      <c r="B29" s="260" t="s">
        <v>1179</v>
      </c>
      <c r="C29" s="260" t="s">
        <v>1877</v>
      </c>
      <c r="D29" s="260" t="s">
        <v>1907</v>
      </c>
      <c r="E29" s="260" t="s">
        <v>1908</v>
      </c>
      <c r="F29" s="260" t="s">
        <v>1909</v>
      </c>
      <c r="G29" s="260" t="s">
        <v>1760</v>
      </c>
      <c r="H29" s="260" t="s">
        <v>1760</v>
      </c>
      <c r="I29" s="260" t="s">
        <v>1910</v>
      </c>
      <c r="J29" s="260" t="s">
        <v>1784</v>
      </c>
      <c r="K29" s="260" t="s">
        <v>1872</v>
      </c>
      <c r="L29" s="260" t="s">
        <v>1760</v>
      </c>
    </row>
    <row r="30" spans="1:12">
      <c r="A30" s="259" t="s">
        <v>1180</v>
      </c>
      <c r="B30" s="260" t="s">
        <v>1181</v>
      </c>
      <c r="C30" s="260" t="s">
        <v>1859</v>
      </c>
      <c r="D30" s="260" t="s">
        <v>1809</v>
      </c>
      <c r="E30" s="260" t="s">
        <v>1794</v>
      </c>
      <c r="F30" s="260" t="s">
        <v>1911</v>
      </c>
      <c r="G30" s="260" t="s">
        <v>1822</v>
      </c>
      <c r="H30" s="260" t="s">
        <v>1776</v>
      </c>
      <c r="I30" s="260" t="s">
        <v>1834</v>
      </c>
      <c r="J30" s="260" t="s">
        <v>1851</v>
      </c>
      <c r="K30" s="260" t="s">
        <v>1912</v>
      </c>
      <c r="L30" s="260" t="s">
        <v>1768</v>
      </c>
    </row>
    <row r="31" spans="1:12">
      <c r="A31" s="259" t="s">
        <v>1182</v>
      </c>
      <c r="B31" s="260" t="s">
        <v>1183</v>
      </c>
      <c r="C31" s="260" t="s">
        <v>1897</v>
      </c>
      <c r="D31" s="260" t="s">
        <v>1780</v>
      </c>
      <c r="E31" s="260" t="s">
        <v>1913</v>
      </c>
      <c r="F31" s="260" t="s">
        <v>1914</v>
      </c>
      <c r="G31" s="260" t="s">
        <v>1768</v>
      </c>
      <c r="H31" s="260" t="s">
        <v>1857</v>
      </c>
      <c r="I31" s="260" t="s">
        <v>1915</v>
      </c>
      <c r="J31" s="260" t="s">
        <v>1771</v>
      </c>
      <c r="K31" s="260" t="s">
        <v>1846</v>
      </c>
      <c r="L31" s="260" t="s">
        <v>1768</v>
      </c>
    </row>
    <row r="32" spans="1:12">
      <c r="A32" s="259" t="s">
        <v>1184</v>
      </c>
      <c r="B32" s="260" t="s">
        <v>1185</v>
      </c>
      <c r="C32" s="260" t="s">
        <v>1801</v>
      </c>
      <c r="D32" s="260" t="s">
        <v>1916</v>
      </c>
      <c r="E32" s="260" t="s">
        <v>1890</v>
      </c>
      <c r="F32" s="260" t="s">
        <v>1917</v>
      </c>
      <c r="G32" s="260" t="s">
        <v>1768</v>
      </c>
      <c r="H32" s="260" t="s">
        <v>1768</v>
      </c>
      <c r="I32" s="260" t="s">
        <v>1896</v>
      </c>
      <c r="J32" s="260" t="s">
        <v>1918</v>
      </c>
      <c r="K32" s="260" t="s">
        <v>1918</v>
      </c>
      <c r="L32" s="260" t="s">
        <v>1760</v>
      </c>
    </row>
    <row r="33" spans="1:12">
      <c r="A33" s="259" t="s">
        <v>91</v>
      </c>
      <c r="B33" s="260" t="s">
        <v>92</v>
      </c>
      <c r="C33" s="260" t="s">
        <v>1919</v>
      </c>
      <c r="D33" s="260" t="s">
        <v>1859</v>
      </c>
      <c r="E33" s="260" t="s">
        <v>1816</v>
      </c>
      <c r="F33" s="260" t="s">
        <v>1920</v>
      </c>
      <c r="G33" s="260" t="s">
        <v>1822</v>
      </c>
      <c r="H33" s="260" t="s">
        <v>1759</v>
      </c>
      <c r="I33" s="260" t="s">
        <v>1921</v>
      </c>
      <c r="J33" s="260" t="s">
        <v>1922</v>
      </c>
      <c r="K33" s="260" t="s">
        <v>1828</v>
      </c>
      <c r="L33" s="260" t="s">
        <v>1822</v>
      </c>
    </row>
    <row r="34" spans="1:12">
      <c r="A34" s="259" t="s">
        <v>129</v>
      </c>
      <c r="B34" s="260" t="s">
        <v>130</v>
      </c>
      <c r="C34" s="260" t="s">
        <v>1850</v>
      </c>
      <c r="D34" s="260" t="s">
        <v>1831</v>
      </c>
      <c r="E34" s="260" t="s">
        <v>1764</v>
      </c>
      <c r="F34" s="260" t="s">
        <v>1923</v>
      </c>
      <c r="G34" s="260" t="s">
        <v>1759</v>
      </c>
      <c r="H34" s="260" t="s">
        <v>1768</v>
      </c>
      <c r="I34" s="260" t="s">
        <v>1789</v>
      </c>
      <c r="J34" s="260" t="s">
        <v>1836</v>
      </c>
      <c r="K34" s="260" t="s">
        <v>1846</v>
      </c>
      <c r="L34" s="260" t="s">
        <v>1760</v>
      </c>
    </row>
    <row r="35" spans="1:12">
      <c r="A35" s="259" t="s">
        <v>1186</v>
      </c>
      <c r="B35" s="260" t="s">
        <v>1187</v>
      </c>
      <c r="C35" s="260" t="s">
        <v>1805</v>
      </c>
      <c r="D35" s="260" t="s">
        <v>1819</v>
      </c>
      <c r="E35" s="260" t="s">
        <v>1924</v>
      </c>
      <c r="F35" s="260" t="s">
        <v>1925</v>
      </c>
      <c r="G35" s="260" t="s">
        <v>1768</v>
      </c>
      <c r="H35" s="260" t="s">
        <v>1768</v>
      </c>
      <c r="I35" s="260" t="s">
        <v>1806</v>
      </c>
      <c r="J35" s="260" t="s">
        <v>1926</v>
      </c>
      <c r="K35" s="260" t="s">
        <v>1927</v>
      </c>
      <c r="L35" s="260" t="s">
        <v>1760</v>
      </c>
    </row>
    <row r="36" spans="1:12">
      <c r="A36" s="259" t="s">
        <v>81</v>
      </c>
      <c r="B36" s="260" t="s">
        <v>82</v>
      </c>
      <c r="C36" s="260" t="s">
        <v>1885</v>
      </c>
      <c r="D36" s="260" t="s">
        <v>1924</v>
      </c>
      <c r="E36" s="260" t="s">
        <v>1928</v>
      </c>
      <c r="F36" s="260" t="s">
        <v>1929</v>
      </c>
      <c r="G36" s="260" t="s">
        <v>1822</v>
      </c>
      <c r="H36" s="260" t="s">
        <v>1760</v>
      </c>
      <c r="I36" s="260" t="s">
        <v>1893</v>
      </c>
      <c r="J36" s="260" t="s">
        <v>1790</v>
      </c>
      <c r="K36" s="260" t="s">
        <v>1930</v>
      </c>
      <c r="L36" s="260" t="s">
        <v>1819</v>
      </c>
    </row>
    <row r="37" spans="1:12">
      <c r="A37" s="259" t="s">
        <v>1188</v>
      </c>
      <c r="B37" s="260" t="s">
        <v>1189</v>
      </c>
      <c r="C37" s="260" t="s">
        <v>1931</v>
      </c>
      <c r="D37" s="260" t="s">
        <v>1850</v>
      </c>
      <c r="E37" s="260" t="s">
        <v>1932</v>
      </c>
      <c r="F37" s="260" t="s">
        <v>1933</v>
      </c>
      <c r="G37" s="260" t="s">
        <v>1776</v>
      </c>
      <c r="H37" s="260" t="s">
        <v>1822</v>
      </c>
      <c r="I37" s="260" t="s">
        <v>1934</v>
      </c>
      <c r="J37" s="260" t="s">
        <v>1835</v>
      </c>
      <c r="K37" s="260" t="s">
        <v>1882</v>
      </c>
      <c r="L37" s="260" t="s">
        <v>1760</v>
      </c>
    </row>
    <row r="38" spans="1:12">
      <c r="A38" s="259" t="s">
        <v>1190</v>
      </c>
      <c r="B38" s="260" t="s">
        <v>1191</v>
      </c>
      <c r="C38" s="260" t="s">
        <v>1935</v>
      </c>
      <c r="D38" s="260" t="s">
        <v>1884</v>
      </c>
      <c r="E38" s="260" t="s">
        <v>1913</v>
      </c>
      <c r="F38" s="260" t="s">
        <v>1936</v>
      </c>
      <c r="G38" s="260" t="s">
        <v>1822</v>
      </c>
      <c r="H38" s="260" t="s">
        <v>1768</v>
      </c>
      <c r="I38" s="260" t="s">
        <v>1834</v>
      </c>
      <c r="J38" s="260" t="s">
        <v>1771</v>
      </c>
      <c r="K38" s="260" t="s">
        <v>1835</v>
      </c>
      <c r="L38" s="260" t="s">
        <v>1776</v>
      </c>
    </row>
    <row r="39" spans="1:12">
      <c r="A39" s="259" t="s">
        <v>1192</v>
      </c>
      <c r="B39" s="260" t="s">
        <v>1193</v>
      </c>
      <c r="C39" s="260" t="s">
        <v>1834</v>
      </c>
      <c r="D39" s="260" t="s">
        <v>1765</v>
      </c>
      <c r="E39" s="260" t="s">
        <v>1937</v>
      </c>
      <c r="F39" s="260" t="s">
        <v>1938</v>
      </c>
      <c r="G39" s="260" t="s">
        <v>1768</v>
      </c>
      <c r="H39" s="260" t="s">
        <v>1760</v>
      </c>
      <c r="I39" s="260" t="s">
        <v>1867</v>
      </c>
      <c r="J39" s="260" t="s">
        <v>1784</v>
      </c>
      <c r="K39" s="260" t="s">
        <v>1872</v>
      </c>
      <c r="L39" s="260" t="s">
        <v>1760</v>
      </c>
    </row>
    <row r="40" spans="1:12">
      <c r="A40" s="259" t="s">
        <v>1194</v>
      </c>
      <c r="B40" s="260" t="s">
        <v>1195</v>
      </c>
      <c r="C40" s="260" t="s">
        <v>1841</v>
      </c>
      <c r="D40" s="260" t="s">
        <v>1824</v>
      </c>
      <c r="E40" s="260" t="s">
        <v>1939</v>
      </c>
      <c r="F40" s="260" t="s">
        <v>1940</v>
      </c>
      <c r="G40" s="260" t="s">
        <v>1768</v>
      </c>
      <c r="H40" s="260" t="s">
        <v>1768</v>
      </c>
      <c r="I40" s="260" t="s">
        <v>1798</v>
      </c>
      <c r="J40" s="260" t="s">
        <v>1835</v>
      </c>
      <c r="K40" s="260" t="s">
        <v>1882</v>
      </c>
      <c r="L40" s="260" t="s">
        <v>1760</v>
      </c>
    </row>
    <row r="41" spans="1:12">
      <c r="A41" s="259" t="s">
        <v>1196</v>
      </c>
      <c r="B41" s="260" t="s">
        <v>1197</v>
      </c>
      <c r="C41" s="260" t="s">
        <v>1809</v>
      </c>
      <c r="D41" s="260" t="s">
        <v>1769</v>
      </c>
      <c r="E41" s="260" t="s">
        <v>1832</v>
      </c>
      <c r="F41" s="260" t="s">
        <v>1941</v>
      </c>
      <c r="G41" s="260" t="s">
        <v>1760</v>
      </c>
      <c r="H41" s="260" t="s">
        <v>1768</v>
      </c>
      <c r="I41" s="260" t="s">
        <v>1924</v>
      </c>
      <c r="J41" s="260" t="s">
        <v>1836</v>
      </c>
      <c r="K41" s="260" t="s">
        <v>1942</v>
      </c>
      <c r="L41" s="260" t="s">
        <v>1776</v>
      </c>
    </row>
    <row r="42" spans="1:12">
      <c r="A42" s="259" t="s">
        <v>1198</v>
      </c>
      <c r="B42" s="260" t="s">
        <v>1199</v>
      </c>
      <c r="C42" s="260" t="s">
        <v>1859</v>
      </c>
      <c r="D42" s="260" t="s">
        <v>1805</v>
      </c>
      <c r="E42" s="260" t="s">
        <v>1943</v>
      </c>
      <c r="F42" s="260" t="s">
        <v>1944</v>
      </c>
      <c r="G42" s="260" t="s">
        <v>1760</v>
      </c>
      <c r="H42" s="260" t="s">
        <v>1760</v>
      </c>
      <c r="I42" s="260" t="s">
        <v>1806</v>
      </c>
      <c r="J42" s="260" t="s">
        <v>1784</v>
      </c>
      <c r="K42" s="260" t="s">
        <v>1889</v>
      </c>
      <c r="L42" s="260" t="s">
        <v>1768</v>
      </c>
    </row>
    <row r="43" spans="1:12">
      <c r="A43" s="259" t="s">
        <v>1200</v>
      </c>
      <c r="B43" s="260" t="s">
        <v>1201</v>
      </c>
      <c r="C43" s="260" t="s">
        <v>1817</v>
      </c>
      <c r="D43" s="260" t="s">
        <v>1897</v>
      </c>
      <c r="E43" s="260" t="s">
        <v>1945</v>
      </c>
      <c r="F43" s="260" t="s">
        <v>1946</v>
      </c>
      <c r="G43" s="260" t="s">
        <v>1773</v>
      </c>
      <c r="H43" s="260" t="s">
        <v>1760</v>
      </c>
      <c r="I43" s="260" t="s">
        <v>1841</v>
      </c>
      <c r="J43" s="260" t="s">
        <v>1947</v>
      </c>
      <c r="K43" s="260" t="s">
        <v>1948</v>
      </c>
      <c r="L43" s="260" t="s">
        <v>1760</v>
      </c>
    </row>
    <row r="44" spans="1:12">
      <c r="A44" s="259" t="s">
        <v>389</v>
      </c>
      <c r="B44" s="260" t="s">
        <v>1202</v>
      </c>
      <c r="C44" s="260" t="s">
        <v>1949</v>
      </c>
      <c r="D44" s="260" t="s">
        <v>1950</v>
      </c>
      <c r="E44" s="260" t="s">
        <v>1951</v>
      </c>
      <c r="F44" s="260" t="s">
        <v>1945</v>
      </c>
      <c r="G44" s="260" t="s">
        <v>1822</v>
      </c>
      <c r="H44" s="260" t="s">
        <v>1776</v>
      </c>
      <c r="I44" s="260" t="s">
        <v>1756</v>
      </c>
      <c r="J44" s="260" t="s">
        <v>1901</v>
      </c>
      <c r="K44" s="260" t="s">
        <v>1872</v>
      </c>
      <c r="L44" s="260" t="s">
        <v>1760</v>
      </c>
    </row>
    <row r="45" spans="1:12">
      <c r="A45" s="259" t="s">
        <v>131</v>
      </c>
      <c r="B45" s="260" t="s">
        <v>132</v>
      </c>
      <c r="C45" s="260" t="s">
        <v>1952</v>
      </c>
      <c r="D45" s="260" t="s">
        <v>1864</v>
      </c>
      <c r="E45" s="260" t="s">
        <v>1953</v>
      </c>
      <c r="F45" s="260" t="s">
        <v>1954</v>
      </c>
      <c r="G45" s="260" t="s">
        <v>1768</v>
      </c>
      <c r="H45" s="260" t="s">
        <v>1768</v>
      </c>
      <c r="I45" s="260" t="s">
        <v>1801</v>
      </c>
      <c r="J45" s="260" t="s">
        <v>1818</v>
      </c>
      <c r="K45" s="260" t="s">
        <v>1820</v>
      </c>
      <c r="L45" s="260" t="s">
        <v>1760</v>
      </c>
    </row>
    <row r="46" spans="1:12">
      <c r="A46" s="259" t="s">
        <v>93</v>
      </c>
      <c r="B46" s="260" t="s">
        <v>94</v>
      </c>
      <c r="C46" s="260" t="s">
        <v>1955</v>
      </c>
      <c r="D46" s="260" t="s">
        <v>1805</v>
      </c>
      <c r="E46" s="260" t="s">
        <v>1869</v>
      </c>
      <c r="F46" s="260" t="s">
        <v>1867</v>
      </c>
      <c r="G46" s="260" t="s">
        <v>1759</v>
      </c>
      <c r="H46" s="260" t="s">
        <v>1760</v>
      </c>
      <c r="I46" s="260" t="s">
        <v>1859</v>
      </c>
      <c r="J46" s="260" t="s">
        <v>1956</v>
      </c>
      <c r="K46" s="260" t="s">
        <v>1957</v>
      </c>
      <c r="L46" s="260" t="s">
        <v>1760</v>
      </c>
    </row>
    <row r="47" spans="1:12">
      <c r="A47" s="259" t="s">
        <v>75</v>
      </c>
      <c r="B47" s="260" t="s">
        <v>76</v>
      </c>
      <c r="C47" s="260" t="s">
        <v>1958</v>
      </c>
      <c r="D47" s="260" t="s">
        <v>1864</v>
      </c>
      <c r="E47" s="260" t="s">
        <v>1959</v>
      </c>
      <c r="F47" s="260" t="s">
        <v>1960</v>
      </c>
      <c r="G47" s="260" t="s">
        <v>1776</v>
      </c>
      <c r="H47" s="260" t="s">
        <v>1857</v>
      </c>
      <c r="I47" s="260" t="s">
        <v>1853</v>
      </c>
      <c r="J47" s="260" t="s">
        <v>1961</v>
      </c>
      <c r="K47" s="260" t="s">
        <v>1796</v>
      </c>
      <c r="L47" s="260" t="s">
        <v>1760</v>
      </c>
    </row>
    <row r="48" spans="1:12">
      <c r="A48" s="259" t="s">
        <v>83</v>
      </c>
      <c r="B48" s="260" t="s">
        <v>84</v>
      </c>
      <c r="C48" s="260" t="s">
        <v>1962</v>
      </c>
      <c r="D48" s="260" t="s">
        <v>1857</v>
      </c>
      <c r="E48" s="260" t="s">
        <v>1963</v>
      </c>
      <c r="F48" s="260" t="s">
        <v>1848</v>
      </c>
      <c r="G48" s="260" t="s">
        <v>1760</v>
      </c>
      <c r="H48" s="260" t="s">
        <v>1768</v>
      </c>
      <c r="I48" s="260" t="s">
        <v>1850</v>
      </c>
      <c r="J48" s="260" t="s">
        <v>1927</v>
      </c>
      <c r="K48" s="260" t="s">
        <v>1926</v>
      </c>
      <c r="L48" s="260" t="s">
        <v>1760</v>
      </c>
    </row>
    <row r="49" spans="1:12">
      <c r="A49" s="259" t="s">
        <v>165</v>
      </c>
      <c r="B49" s="260" t="s">
        <v>166</v>
      </c>
      <c r="C49" s="260" t="s">
        <v>1964</v>
      </c>
      <c r="D49" s="260" t="s">
        <v>1768</v>
      </c>
      <c r="E49" s="260" t="s">
        <v>1965</v>
      </c>
      <c r="F49" s="260" t="s">
        <v>1966</v>
      </c>
      <c r="G49" s="260" t="s">
        <v>1776</v>
      </c>
      <c r="H49" s="260" t="s">
        <v>1760</v>
      </c>
      <c r="I49" s="260" t="s">
        <v>1834</v>
      </c>
      <c r="J49" s="260" t="s">
        <v>1818</v>
      </c>
      <c r="K49" s="260" t="s">
        <v>1820</v>
      </c>
      <c r="L49" s="260" t="s">
        <v>1760</v>
      </c>
    </row>
    <row r="50" spans="1:12">
      <c r="A50" s="259" t="s">
        <v>1203</v>
      </c>
      <c r="B50" s="260" t="s">
        <v>1204</v>
      </c>
      <c r="C50" s="260" t="s">
        <v>1864</v>
      </c>
      <c r="D50" s="260" t="s">
        <v>1769</v>
      </c>
      <c r="E50" s="260" t="s">
        <v>1841</v>
      </c>
      <c r="F50" s="260" t="s">
        <v>1967</v>
      </c>
      <c r="G50" s="260" t="s">
        <v>1809</v>
      </c>
      <c r="H50" s="260" t="s">
        <v>1760</v>
      </c>
      <c r="I50" s="260" t="s">
        <v>1968</v>
      </c>
      <c r="J50" s="260" t="s">
        <v>1872</v>
      </c>
      <c r="K50" s="260" t="s">
        <v>1784</v>
      </c>
      <c r="L50" s="260" t="s">
        <v>1760</v>
      </c>
    </row>
    <row r="51" spans="1:12">
      <c r="A51" s="259" t="s">
        <v>1205</v>
      </c>
      <c r="B51" s="260" t="s">
        <v>1206</v>
      </c>
      <c r="C51" s="260" t="s">
        <v>1822</v>
      </c>
      <c r="D51" s="260" t="s">
        <v>1969</v>
      </c>
      <c r="E51" s="260" t="s">
        <v>1801</v>
      </c>
      <c r="F51" s="260" t="s">
        <v>1970</v>
      </c>
      <c r="G51" s="260" t="s">
        <v>1760</v>
      </c>
      <c r="H51" s="260" t="s">
        <v>1760</v>
      </c>
      <c r="I51" s="260" t="s">
        <v>1971</v>
      </c>
      <c r="J51" s="260" t="s">
        <v>1790</v>
      </c>
      <c r="K51" s="260" t="s">
        <v>1791</v>
      </c>
      <c r="L51" s="260" t="s">
        <v>1760</v>
      </c>
    </row>
    <row r="52" spans="1:12">
      <c r="A52" s="259" t="s">
        <v>1207</v>
      </c>
      <c r="B52" s="260" t="s">
        <v>1208</v>
      </c>
      <c r="C52" s="260" t="s">
        <v>1971</v>
      </c>
      <c r="D52" s="260" t="s">
        <v>1972</v>
      </c>
      <c r="E52" s="260" t="s">
        <v>1921</v>
      </c>
      <c r="F52" s="260" t="s">
        <v>1973</v>
      </c>
      <c r="G52" s="260" t="s">
        <v>1768</v>
      </c>
      <c r="H52" s="260" t="s">
        <v>1768</v>
      </c>
      <c r="I52" s="260" t="s">
        <v>1974</v>
      </c>
      <c r="J52" s="260" t="s">
        <v>1770</v>
      </c>
      <c r="K52" s="260" t="s">
        <v>1847</v>
      </c>
      <c r="L52" s="260" t="s">
        <v>1760</v>
      </c>
    </row>
    <row r="53" spans="1:12">
      <c r="A53" s="259" t="s">
        <v>1209</v>
      </c>
      <c r="B53" s="260" t="s">
        <v>1210</v>
      </c>
      <c r="C53" s="260" t="s">
        <v>1780</v>
      </c>
      <c r="D53" s="260" t="s">
        <v>1776</v>
      </c>
      <c r="E53" s="260" t="s">
        <v>1975</v>
      </c>
      <c r="F53" s="260" t="s">
        <v>1976</v>
      </c>
      <c r="G53" s="260" t="s">
        <v>1760</v>
      </c>
      <c r="H53" s="260" t="s">
        <v>1760</v>
      </c>
      <c r="I53" s="260" t="s">
        <v>1877</v>
      </c>
      <c r="J53" s="260" t="s">
        <v>1977</v>
      </c>
      <c r="K53" s="260" t="s">
        <v>1922</v>
      </c>
      <c r="L53" s="260" t="s">
        <v>1760</v>
      </c>
    </row>
    <row r="54" spans="1:12">
      <c r="A54" s="259" t="s">
        <v>85</v>
      </c>
      <c r="B54" s="260" t="s">
        <v>86</v>
      </c>
      <c r="C54" s="260" t="s">
        <v>1833</v>
      </c>
      <c r="D54" s="260" t="s">
        <v>1786</v>
      </c>
      <c r="E54" s="260" t="s">
        <v>1978</v>
      </c>
      <c r="F54" s="260" t="s">
        <v>1850</v>
      </c>
      <c r="G54" s="260" t="s">
        <v>1760</v>
      </c>
      <c r="H54" s="260" t="s">
        <v>1822</v>
      </c>
      <c r="I54" s="260" t="s">
        <v>1798</v>
      </c>
      <c r="J54" s="260" t="s">
        <v>1879</v>
      </c>
      <c r="K54" s="260" t="s">
        <v>1878</v>
      </c>
      <c r="L54" s="260" t="s">
        <v>1760</v>
      </c>
    </row>
    <row r="55" spans="1:12">
      <c r="A55" s="259" t="s">
        <v>1211</v>
      </c>
      <c r="B55" s="260" t="s">
        <v>1212</v>
      </c>
      <c r="C55" s="260" t="s">
        <v>1979</v>
      </c>
      <c r="D55" s="260" t="s">
        <v>1838</v>
      </c>
      <c r="E55" s="260" t="s">
        <v>1798</v>
      </c>
      <c r="F55" s="260" t="s">
        <v>1980</v>
      </c>
      <c r="G55" s="260" t="s">
        <v>1768</v>
      </c>
      <c r="H55" s="260" t="s">
        <v>1768</v>
      </c>
      <c r="I55" s="260" t="s">
        <v>1981</v>
      </c>
      <c r="J55" s="260" t="s">
        <v>1982</v>
      </c>
      <c r="K55" s="260" t="s">
        <v>1983</v>
      </c>
      <c r="L55" s="260" t="s">
        <v>1760</v>
      </c>
    </row>
    <row r="56" spans="1:12">
      <c r="A56" s="259" t="s">
        <v>1213</v>
      </c>
      <c r="B56" s="260" t="s">
        <v>1214</v>
      </c>
      <c r="C56" s="260" t="s">
        <v>1931</v>
      </c>
      <c r="D56" s="260" t="s">
        <v>1984</v>
      </c>
      <c r="E56" s="260" t="s">
        <v>1764</v>
      </c>
      <c r="F56" s="260" t="s">
        <v>1925</v>
      </c>
      <c r="G56" s="260" t="s">
        <v>1773</v>
      </c>
      <c r="H56" s="260" t="s">
        <v>1760</v>
      </c>
      <c r="I56" s="260" t="s">
        <v>1760</v>
      </c>
      <c r="J56" s="260" t="s">
        <v>1828</v>
      </c>
      <c r="K56" s="260" t="s">
        <v>1985</v>
      </c>
      <c r="L56" s="260" t="s">
        <v>1760</v>
      </c>
    </row>
    <row r="57" spans="1:12">
      <c r="A57" s="259" t="s">
        <v>1215</v>
      </c>
      <c r="B57" s="260" t="s">
        <v>1216</v>
      </c>
      <c r="C57" s="260" t="s">
        <v>1797</v>
      </c>
      <c r="D57" s="260" t="s">
        <v>1857</v>
      </c>
      <c r="E57" s="260" t="s">
        <v>1884</v>
      </c>
      <c r="F57" s="260" t="s">
        <v>1986</v>
      </c>
      <c r="G57" s="260" t="s">
        <v>1760</v>
      </c>
      <c r="H57" s="260" t="s">
        <v>1776</v>
      </c>
      <c r="I57" s="260" t="s">
        <v>1966</v>
      </c>
      <c r="J57" s="260" t="s">
        <v>1987</v>
      </c>
      <c r="K57" s="260" t="s">
        <v>1940</v>
      </c>
      <c r="L57" s="260" t="s">
        <v>1776</v>
      </c>
    </row>
    <row r="58" spans="1:12">
      <c r="A58" s="259" t="s">
        <v>1217</v>
      </c>
      <c r="B58" s="260" t="s">
        <v>1218</v>
      </c>
      <c r="C58" s="260" t="s">
        <v>1834</v>
      </c>
      <c r="D58" s="260" t="s">
        <v>1848</v>
      </c>
      <c r="E58" s="260" t="s">
        <v>1794</v>
      </c>
      <c r="F58" s="260" t="s">
        <v>1988</v>
      </c>
      <c r="G58" s="260" t="s">
        <v>1857</v>
      </c>
      <c r="H58" s="260" t="s">
        <v>1760</v>
      </c>
      <c r="I58" s="260" t="s">
        <v>1989</v>
      </c>
      <c r="J58" s="260" t="s">
        <v>1990</v>
      </c>
      <c r="K58" s="260" t="s">
        <v>1954</v>
      </c>
      <c r="L58" s="260" t="s">
        <v>1760</v>
      </c>
    </row>
    <row r="59" spans="1:12">
      <c r="A59" s="259" t="s">
        <v>759</v>
      </c>
      <c r="B59" s="260" t="s">
        <v>1219</v>
      </c>
      <c r="C59" s="260" t="s">
        <v>1991</v>
      </c>
      <c r="D59" s="260" t="s">
        <v>1769</v>
      </c>
      <c r="E59" s="260" t="s">
        <v>1992</v>
      </c>
      <c r="F59" s="260" t="s">
        <v>1993</v>
      </c>
      <c r="G59" s="260" t="s">
        <v>1822</v>
      </c>
      <c r="H59" s="260" t="s">
        <v>1776</v>
      </c>
      <c r="I59" s="260" t="s">
        <v>1884</v>
      </c>
      <c r="J59" s="260" t="s">
        <v>1878</v>
      </c>
      <c r="K59" s="260" t="s">
        <v>1879</v>
      </c>
      <c r="L59" s="260" t="s">
        <v>1760</v>
      </c>
    </row>
    <row r="60" spans="1:12">
      <c r="A60" s="259" t="s">
        <v>99</v>
      </c>
      <c r="B60" s="260" t="s">
        <v>100</v>
      </c>
      <c r="C60" s="260" t="s">
        <v>1994</v>
      </c>
      <c r="D60" s="260" t="s">
        <v>1864</v>
      </c>
      <c r="E60" s="260" t="s">
        <v>1995</v>
      </c>
      <c r="F60" s="260" t="s">
        <v>1789</v>
      </c>
      <c r="G60" s="260" t="s">
        <v>1776</v>
      </c>
      <c r="H60" s="260" t="s">
        <v>1768</v>
      </c>
      <c r="I60" s="260" t="s">
        <v>1838</v>
      </c>
      <c r="J60" s="260" t="s">
        <v>1996</v>
      </c>
      <c r="K60" s="260" t="s">
        <v>1795</v>
      </c>
      <c r="L60" s="260" t="s">
        <v>1760</v>
      </c>
    </row>
    <row r="61" spans="1:12">
      <c r="A61" s="259" t="s">
        <v>1220</v>
      </c>
      <c r="B61" s="260" t="s">
        <v>1221</v>
      </c>
      <c r="C61" s="260" t="s">
        <v>1857</v>
      </c>
      <c r="D61" s="260" t="s">
        <v>1760</v>
      </c>
      <c r="E61" s="260" t="s">
        <v>1794</v>
      </c>
      <c r="F61" s="260" t="s">
        <v>1997</v>
      </c>
      <c r="G61" s="260" t="s">
        <v>1760</v>
      </c>
      <c r="H61" s="260" t="s">
        <v>1760</v>
      </c>
      <c r="I61" s="260" t="s">
        <v>1890</v>
      </c>
      <c r="J61" s="260" t="s">
        <v>1998</v>
      </c>
      <c r="K61" s="260" t="s">
        <v>1999</v>
      </c>
      <c r="L61" s="260" t="s">
        <v>1760</v>
      </c>
    </row>
    <row r="62" spans="1:12">
      <c r="A62" s="259" t="s">
        <v>1222</v>
      </c>
      <c r="B62" s="260" t="s">
        <v>1223</v>
      </c>
      <c r="C62" s="260" t="s">
        <v>1782</v>
      </c>
      <c r="D62" s="260" t="s">
        <v>2000</v>
      </c>
      <c r="E62" s="260" t="s">
        <v>2001</v>
      </c>
      <c r="F62" s="260" t="s">
        <v>2002</v>
      </c>
      <c r="G62" s="260" t="s">
        <v>1760</v>
      </c>
      <c r="H62" s="260" t="s">
        <v>1768</v>
      </c>
      <c r="I62" s="260" t="s">
        <v>2001</v>
      </c>
      <c r="J62" s="260" t="s">
        <v>1851</v>
      </c>
      <c r="K62" s="260" t="s">
        <v>1912</v>
      </c>
      <c r="L62" s="260" t="s">
        <v>1768</v>
      </c>
    </row>
    <row r="63" spans="1:12">
      <c r="A63" s="259" t="s">
        <v>1224</v>
      </c>
      <c r="B63" s="260" t="s">
        <v>1225</v>
      </c>
      <c r="C63" s="260" t="s">
        <v>1845</v>
      </c>
      <c r="D63" s="260" t="s">
        <v>2003</v>
      </c>
      <c r="E63" s="260" t="s">
        <v>1873</v>
      </c>
      <c r="F63" s="260" t="s">
        <v>2004</v>
      </c>
      <c r="G63" s="260" t="s">
        <v>1776</v>
      </c>
      <c r="H63" s="260" t="s">
        <v>1760</v>
      </c>
      <c r="I63" s="260" t="s">
        <v>1789</v>
      </c>
      <c r="J63" s="260" t="s">
        <v>1926</v>
      </c>
      <c r="K63" s="260" t="s">
        <v>1927</v>
      </c>
      <c r="L63" s="260" t="s">
        <v>1768</v>
      </c>
    </row>
    <row r="64" spans="1:12">
      <c r="A64" s="259" t="s">
        <v>533</v>
      </c>
      <c r="B64" s="260" t="s">
        <v>1226</v>
      </c>
      <c r="C64" s="260" t="s">
        <v>2005</v>
      </c>
      <c r="D64" s="260" t="s">
        <v>2006</v>
      </c>
      <c r="E64" s="260" t="s">
        <v>2007</v>
      </c>
      <c r="F64" s="260" t="s">
        <v>2008</v>
      </c>
      <c r="G64" s="260" t="s">
        <v>1776</v>
      </c>
      <c r="H64" s="260" t="s">
        <v>1768</v>
      </c>
      <c r="I64" s="260" t="s">
        <v>2009</v>
      </c>
      <c r="J64" s="260" t="s">
        <v>2010</v>
      </c>
      <c r="K64" s="260" t="s">
        <v>1852</v>
      </c>
      <c r="L64" s="260" t="s">
        <v>1768</v>
      </c>
    </row>
    <row r="65" spans="1:12">
      <c r="A65" s="259" t="s">
        <v>1227</v>
      </c>
      <c r="B65" s="260" t="s">
        <v>1228</v>
      </c>
      <c r="C65" s="260" t="s">
        <v>2001</v>
      </c>
      <c r="D65" s="260" t="s">
        <v>2011</v>
      </c>
      <c r="E65" s="260" t="s">
        <v>1910</v>
      </c>
      <c r="F65" s="260" t="s">
        <v>2012</v>
      </c>
      <c r="G65" s="260" t="s">
        <v>1768</v>
      </c>
      <c r="H65" s="260" t="s">
        <v>1776</v>
      </c>
      <c r="I65" s="260" t="s">
        <v>1877</v>
      </c>
      <c r="J65" s="260" t="s">
        <v>1983</v>
      </c>
      <c r="K65" s="260" t="s">
        <v>1820</v>
      </c>
      <c r="L65" s="260" t="s">
        <v>1768</v>
      </c>
    </row>
    <row r="66" spans="1:12">
      <c r="A66" s="259" t="s">
        <v>107</v>
      </c>
      <c r="B66" s="260" t="s">
        <v>108</v>
      </c>
      <c r="C66" s="260" t="s">
        <v>1805</v>
      </c>
      <c r="D66" s="260" t="s">
        <v>1809</v>
      </c>
      <c r="E66" s="260" t="s">
        <v>1834</v>
      </c>
      <c r="F66" s="260" t="s">
        <v>2013</v>
      </c>
      <c r="G66" s="260" t="s">
        <v>1857</v>
      </c>
      <c r="H66" s="260" t="s">
        <v>1760</v>
      </c>
      <c r="I66" s="260" t="s">
        <v>1915</v>
      </c>
      <c r="J66" s="260" t="s">
        <v>1994</v>
      </c>
      <c r="K66" s="260" t="s">
        <v>1955</v>
      </c>
      <c r="L66" s="260" t="s">
        <v>1760</v>
      </c>
    </row>
    <row r="67" spans="1:12">
      <c r="A67" s="259" t="s">
        <v>1229</v>
      </c>
      <c r="B67" s="260" t="s">
        <v>1230</v>
      </c>
      <c r="C67" s="260" t="s">
        <v>1896</v>
      </c>
      <c r="D67" s="260" t="s">
        <v>1819</v>
      </c>
      <c r="E67" s="260" t="s">
        <v>1885</v>
      </c>
      <c r="F67" s="260" t="s">
        <v>2014</v>
      </c>
      <c r="G67" s="260" t="s">
        <v>1966</v>
      </c>
      <c r="H67" s="260" t="s">
        <v>1822</v>
      </c>
      <c r="I67" s="260" t="s">
        <v>2015</v>
      </c>
      <c r="J67" s="260" t="s">
        <v>2016</v>
      </c>
      <c r="K67" s="260" t="s">
        <v>2017</v>
      </c>
      <c r="L67" s="260" t="s">
        <v>1822</v>
      </c>
    </row>
    <row r="68" spans="1:12">
      <c r="A68" s="259" t="s">
        <v>1231</v>
      </c>
      <c r="B68" s="260" t="s">
        <v>1232</v>
      </c>
      <c r="C68" s="260" t="s">
        <v>1819</v>
      </c>
      <c r="D68" s="260" t="s">
        <v>2018</v>
      </c>
      <c r="E68" s="260" t="s">
        <v>2019</v>
      </c>
      <c r="F68" s="260" t="s">
        <v>2020</v>
      </c>
      <c r="G68" s="260" t="s">
        <v>1760</v>
      </c>
      <c r="H68" s="260" t="s">
        <v>1776</v>
      </c>
      <c r="I68" s="260" t="s">
        <v>1943</v>
      </c>
      <c r="J68" s="260" t="s">
        <v>1961</v>
      </c>
      <c r="K68" s="260" t="s">
        <v>1796</v>
      </c>
      <c r="L68" s="260" t="s">
        <v>1760</v>
      </c>
    </row>
    <row r="69" spans="1:12">
      <c r="A69" s="259" t="s">
        <v>1233</v>
      </c>
      <c r="B69" s="260" t="s">
        <v>1234</v>
      </c>
      <c r="C69" s="260" t="s">
        <v>1974</v>
      </c>
      <c r="D69" s="260" t="s">
        <v>1822</v>
      </c>
      <c r="E69" s="260" t="s">
        <v>1859</v>
      </c>
      <c r="F69" s="260" t="s">
        <v>2021</v>
      </c>
      <c r="G69" s="260" t="s">
        <v>1822</v>
      </c>
      <c r="H69" s="260" t="s">
        <v>1768</v>
      </c>
      <c r="I69" s="260" t="s">
        <v>1984</v>
      </c>
      <c r="J69" s="260" t="s">
        <v>1820</v>
      </c>
      <c r="K69" s="260" t="s">
        <v>1818</v>
      </c>
      <c r="L69" s="260" t="s">
        <v>1760</v>
      </c>
    </row>
    <row r="70" spans="1:12">
      <c r="A70" s="259" t="s">
        <v>1235</v>
      </c>
      <c r="B70" s="260" t="s">
        <v>1236</v>
      </c>
      <c r="C70" s="260" t="s">
        <v>1819</v>
      </c>
      <c r="D70" s="260" t="s">
        <v>1773</v>
      </c>
      <c r="E70" s="260" t="s">
        <v>1764</v>
      </c>
      <c r="F70" s="260" t="s">
        <v>1788</v>
      </c>
      <c r="G70" s="260" t="s">
        <v>1776</v>
      </c>
      <c r="H70" s="260" t="s">
        <v>1760</v>
      </c>
      <c r="I70" s="260" t="s">
        <v>1806</v>
      </c>
      <c r="J70" s="260" t="s">
        <v>1894</v>
      </c>
      <c r="K70" s="260" t="s">
        <v>1895</v>
      </c>
      <c r="L70" s="260" t="s">
        <v>1760</v>
      </c>
    </row>
    <row r="71" spans="1:12">
      <c r="A71" s="259" t="s">
        <v>1237</v>
      </c>
      <c r="B71" s="260" t="s">
        <v>1238</v>
      </c>
      <c r="C71" s="260" t="s">
        <v>1968</v>
      </c>
      <c r="D71" s="260" t="s">
        <v>2022</v>
      </c>
      <c r="E71" s="260" t="s">
        <v>1908</v>
      </c>
      <c r="F71" s="260" t="s">
        <v>1923</v>
      </c>
      <c r="G71" s="260" t="s">
        <v>1776</v>
      </c>
      <c r="H71" s="260" t="s">
        <v>1768</v>
      </c>
      <c r="I71" s="260" t="s">
        <v>1969</v>
      </c>
      <c r="J71" s="260" t="s">
        <v>1901</v>
      </c>
      <c r="K71" s="260" t="s">
        <v>2023</v>
      </c>
      <c r="L71" s="260" t="s">
        <v>1760</v>
      </c>
    </row>
    <row r="72" spans="1:12">
      <c r="A72" s="259" t="s">
        <v>765</v>
      </c>
      <c r="B72" s="260" t="s">
        <v>1239</v>
      </c>
      <c r="C72" s="260" t="s">
        <v>1884</v>
      </c>
      <c r="D72" s="260" t="s">
        <v>1768</v>
      </c>
      <c r="E72" s="260" t="s">
        <v>2024</v>
      </c>
      <c r="F72" s="260" t="s">
        <v>1782</v>
      </c>
      <c r="G72" s="260" t="s">
        <v>1776</v>
      </c>
      <c r="H72" s="260" t="s">
        <v>1760</v>
      </c>
      <c r="I72" s="260" t="s">
        <v>1777</v>
      </c>
      <c r="J72" s="260" t="s">
        <v>1888</v>
      </c>
      <c r="K72" s="260" t="s">
        <v>1889</v>
      </c>
      <c r="L72" s="260" t="s">
        <v>1760</v>
      </c>
    </row>
    <row r="73" spans="1:12">
      <c r="A73" s="259" t="s">
        <v>1240</v>
      </c>
      <c r="B73" s="260" t="s">
        <v>1241</v>
      </c>
      <c r="C73" s="260" t="s">
        <v>1848</v>
      </c>
      <c r="D73" s="260" t="s">
        <v>1760</v>
      </c>
      <c r="E73" s="260" t="s">
        <v>1850</v>
      </c>
      <c r="F73" s="260" t="s">
        <v>2025</v>
      </c>
      <c r="G73" s="260" t="s">
        <v>1974</v>
      </c>
      <c r="H73" s="260" t="s">
        <v>1760</v>
      </c>
      <c r="I73" s="260" t="s">
        <v>1848</v>
      </c>
      <c r="J73" s="260" t="s">
        <v>1778</v>
      </c>
      <c r="K73" s="260" t="s">
        <v>1779</v>
      </c>
      <c r="L73" s="260" t="s">
        <v>1760</v>
      </c>
    </row>
    <row r="74" spans="1:12">
      <c r="A74" s="259" t="s">
        <v>954</v>
      </c>
      <c r="B74" s="260" t="s">
        <v>1242</v>
      </c>
      <c r="C74" s="260" t="s">
        <v>1884</v>
      </c>
      <c r="D74" s="260" t="s">
        <v>1974</v>
      </c>
      <c r="E74" s="260" t="s">
        <v>2026</v>
      </c>
      <c r="F74" s="260" t="s">
        <v>1912</v>
      </c>
      <c r="G74" s="260" t="s">
        <v>1760</v>
      </c>
      <c r="H74" s="260" t="s">
        <v>1760</v>
      </c>
      <c r="I74" s="260" t="s">
        <v>1756</v>
      </c>
      <c r="J74" s="260" t="s">
        <v>1947</v>
      </c>
      <c r="K74" s="260" t="s">
        <v>1948</v>
      </c>
      <c r="L74" s="260" t="s">
        <v>1760</v>
      </c>
    </row>
    <row r="75" spans="1:12">
      <c r="A75" s="259" t="s">
        <v>87</v>
      </c>
      <c r="B75" s="260" t="s">
        <v>88</v>
      </c>
      <c r="C75" s="260" t="s">
        <v>1873</v>
      </c>
      <c r="D75" s="260" t="s">
        <v>1880</v>
      </c>
      <c r="E75" s="260" t="s">
        <v>2027</v>
      </c>
      <c r="F75" s="260" t="s">
        <v>1958</v>
      </c>
      <c r="G75" s="260" t="s">
        <v>1822</v>
      </c>
      <c r="H75" s="260" t="s">
        <v>1760</v>
      </c>
      <c r="I75" s="260" t="s">
        <v>2019</v>
      </c>
      <c r="J75" s="260" t="s">
        <v>1840</v>
      </c>
      <c r="K75" s="260" t="s">
        <v>2028</v>
      </c>
      <c r="L75" s="260" t="s">
        <v>1822</v>
      </c>
    </row>
    <row r="76" spans="1:12">
      <c r="A76" s="259" t="s">
        <v>113</v>
      </c>
      <c r="B76" s="260" t="s">
        <v>114</v>
      </c>
      <c r="C76" s="260" t="s">
        <v>2029</v>
      </c>
      <c r="D76" s="260" t="s">
        <v>1760</v>
      </c>
      <c r="E76" s="260" t="s">
        <v>2030</v>
      </c>
      <c r="F76" s="260" t="s">
        <v>1838</v>
      </c>
      <c r="G76" s="260" t="s">
        <v>1760</v>
      </c>
      <c r="H76" s="260" t="s">
        <v>1760</v>
      </c>
      <c r="I76" s="260" t="s">
        <v>1773</v>
      </c>
      <c r="J76" s="260" t="s">
        <v>2002</v>
      </c>
      <c r="K76" s="260" t="s">
        <v>2031</v>
      </c>
      <c r="L76" s="260" t="s">
        <v>1760</v>
      </c>
    </row>
    <row r="77" spans="1:12">
      <c r="A77" s="259" t="s">
        <v>1243</v>
      </c>
      <c r="B77" s="260" t="s">
        <v>1244</v>
      </c>
      <c r="C77" s="260" t="s">
        <v>1760</v>
      </c>
      <c r="D77" s="260" t="s">
        <v>1819</v>
      </c>
      <c r="E77" s="260" t="s">
        <v>1920</v>
      </c>
      <c r="F77" s="260" t="s">
        <v>2032</v>
      </c>
      <c r="G77" s="260" t="s">
        <v>1760</v>
      </c>
      <c r="H77" s="260" t="s">
        <v>1760</v>
      </c>
      <c r="I77" s="260" t="s">
        <v>1966</v>
      </c>
      <c r="J77" s="260" t="s">
        <v>1918</v>
      </c>
      <c r="K77" s="260" t="s">
        <v>1918</v>
      </c>
      <c r="L77" s="260" t="s">
        <v>1760</v>
      </c>
    </row>
    <row r="78" spans="1:12">
      <c r="A78" s="259" t="s">
        <v>1245</v>
      </c>
      <c r="B78" s="260" t="s">
        <v>1246</v>
      </c>
      <c r="C78" s="260" t="s">
        <v>1801</v>
      </c>
      <c r="D78" s="260" t="s">
        <v>1848</v>
      </c>
      <c r="E78" s="260" t="s">
        <v>2033</v>
      </c>
      <c r="F78" s="260" t="s">
        <v>2034</v>
      </c>
      <c r="G78" s="260" t="s">
        <v>1760</v>
      </c>
      <c r="H78" s="260" t="s">
        <v>1768</v>
      </c>
      <c r="I78" s="260" t="s">
        <v>1765</v>
      </c>
      <c r="J78" s="260" t="s">
        <v>1947</v>
      </c>
      <c r="K78" s="260" t="s">
        <v>1948</v>
      </c>
      <c r="L78" s="260" t="s">
        <v>1768</v>
      </c>
    </row>
    <row r="79" spans="1:12">
      <c r="A79" s="259" t="s">
        <v>115</v>
      </c>
      <c r="B79" s="260" t="s">
        <v>116</v>
      </c>
      <c r="C79" s="260" t="s">
        <v>2035</v>
      </c>
      <c r="D79" s="260" t="s">
        <v>1760</v>
      </c>
      <c r="E79" s="260" t="s">
        <v>1804</v>
      </c>
      <c r="F79" s="260" t="s">
        <v>1759</v>
      </c>
      <c r="G79" s="260" t="s">
        <v>1822</v>
      </c>
      <c r="H79" s="260" t="s">
        <v>1760</v>
      </c>
      <c r="I79" s="260" t="s">
        <v>1786</v>
      </c>
      <c r="J79" s="260" t="s">
        <v>1829</v>
      </c>
      <c r="K79" s="260" t="s">
        <v>2036</v>
      </c>
      <c r="L79" s="260" t="s">
        <v>1760</v>
      </c>
    </row>
    <row r="80" spans="1:12">
      <c r="A80" s="259" t="s">
        <v>1247</v>
      </c>
      <c r="B80" s="260" t="s">
        <v>1248</v>
      </c>
      <c r="C80" s="260" t="s">
        <v>1853</v>
      </c>
      <c r="D80" s="260" t="s">
        <v>1769</v>
      </c>
      <c r="E80" s="260" t="s">
        <v>1809</v>
      </c>
      <c r="F80" s="260" t="s">
        <v>2037</v>
      </c>
      <c r="G80" s="260" t="s">
        <v>1776</v>
      </c>
      <c r="H80" s="260" t="s">
        <v>1760</v>
      </c>
      <c r="I80" s="260" t="s">
        <v>1769</v>
      </c>
      <c r="J80" s="260" t="s">
        <v>1942</v>
      </c>
      <c r="K80" s="260" t="s">
        <v>2038</v>
      </c>
      <c r="L80" s="260" t="s">
        <v>1768</v>
      </c>
    </row>
    <row r="81" spans="1:12">
      <c r="A81" s="259" t="s">
        <v>203</v>
      </c>
      <c r="B81" s="260" t="s">
        <v>204</v>
      </c>
      <c r="C81" s="260" t="s">
        <v>2039</v>
      </c>
      <c r="D81" s="260" t="s">
        <v>1963</v>
      </c>
      <c r="E81" s="260" t="s">
        <v>2040</v>
      </c>
      <c r="F81" s="260" t="s">
        <v>1870</v>
      </c>
      <c r="G81" s="260" t="s">
        <v>1819</v>
      </c>
      <c r="H81" s="260" t="s">
        <v>1760</v>
      </c>
      <c r="I81" s="260" t="s">
        <v>1756</v>
      </c>
      <c r="J81" s="260" t="s">
        <v>1918</v>
      </c>
      <c r="K81" s="260" t="s">
        <v>1918</v>
      </c>
      <c r="L81" s="260" t="s">
        <v>1768</v>
      </c>
    </row>
    <row r="82" spans="1:12">
      <c r="A82" s="259" t="s">
        <v>111</v>
      </c>
      <c r="B82" s="260" t="s">
        <v>112</v>
      </c>
      <c r="C82" s="260" t="s">
        <v>2041</v>
      </c>
      <c r="D82" s="260" t="s">
        <v>1806</v>
      </c>
      <c r="E82" s="260" t="s">
        <v>2042</v>
      </c>
      <c r="F82" s="260" t="s">
        <v>1921</v>
      </c>
      <c r="G82" s="260" t="s">
        <v>1822</v>
      </c>
      <c r="H82" s="260" t="s">
        <v>1760</v>
      </c>
      <c r="I82" s="260" t="s">
        <v>1806</v>
      </c>
      <c r="J82" s="260" t="s">
        <v>2043</v>
      </c>
      <c r="K82" s="260" t="s">
        <v>2044</v>
      </c>
      <c r="L82" s="260" t="s">
        <v>1760</v>
      </c>
    </row>
    <row r="83" spans="1:12">
      <c r="A83" s="259" t="s">
        <v>95</v>
      </c>
      <c r="B83" s="260" t="s">
        <v>96</v>
      </c>
      <c r="C83" s="260" t="s">
        <v>1777</v>
      </c>
      <c r="D83" s="260" t="s">
        <v>1819</v>
      </c>
      <c r="E83" s="260" t="s">
        <v>2045</v>
      </c>
      <c r="F83" s="260" t="s">
        <v>1838</v>
      </c>
      <c r="G83" s="260" t="s">
        <v>1819</v>
      </c>
      <c r="H83" s="260" t="s">
        <v>1760</v>
      </c>
      <c r="I83" s="260" t="s">
        <v>1760</v>
      </c>
      <c r="J83" s="260" t="s">
        <v>1961</v>
      </c>
      <c r="K83" s="260" t="s">
        <v>1796</v>
      </c>
      <c r="L83" s="260" t="s">
        <v>1760</v>
      </c>
    </row>
    <row r="84" spans="1:12">
      <c r="A84" s="259" t="s">
        <v>119</v>
      </c>
      <c r="B84" s="260" t="s">
        <v>120</v>
      </c>
      <c r="C84" s="260" t="s">
        <v>1805</v>
      </c>
      <c r="D84" s="260" t="s">
        <v>1760</v>
      </c>
      <c r="E84" s="260" t="s">
        <v>2046</v>
      </c>
      <c r="F84" s="260" t="s">
        <v>1864</v>
      </c>
      <c r="G84" s="260" t="s">
        <v>1822</v>
      </c>
      <c r="H84" s="260" t="s">
        <v>1760</v>
      </c>
      <c r="I84" s="260" t="s">
        <v>1760</v>
      </c>
      <c r="J84" s="260" t="s">
        <v>2038</v>
      </c>
      <c r="K84" s="260" t="s">
        <v>1942</v>
      </c>
      <c r="L84" s="260" t="s">
        <v>1760</v>
      </c>
    </row>
    <row r="85" spans="1:12">
      <c r="A85" s="259" t="s">
        <v>105</v>
      </c>
      <c r="B85" s="260" t="s">
        <v>106</v>
      </c>
      <c r="C85" s="260" t="s">
        <v>1777</v>
      </c>
      <c r="D85" s="260" t="s">
        <v>1848</v>
      </c>
      <c r="E85" s="260" t="s">
        <v>2021</v>
      </c>
      <c r="F85" s="260" t="s">
        <v>1915</v>
      </c>
      <c r="G85" s="260" t="s">
        <v>1760</v>
      </c>
      <c r="H85" s="260" t="s">
        <v>1760</v>
      </c>
      <c r="I85" s="260" t="s">
        <v>1819</v>
      </c>
      <c r="J85" s="260" t="s">
        <v>1785</v>
      </c>
      <c r="K85" s="260" t="s">
        <v>2047</v>
      </c>
      <c r="L85" s="260" t="s">
        <v>1760</v>
      </c>
    </row>
    <row r="86" spans="1:12">
      <c r="A86" s="259" t="s">
        <v>1249</v>
      </c>
      <c r="B86" s="260" t="s">
        <v>1250</v>
      </c>
      <c r="C86" s="260" t="s">
        <v>1764</v>
      </c>
      <c r="D86" s="260" t="s">
        <v>1979</v>
      </c>
      <c r="E86" s="260" t="s">
        <v>1900</v>
      </c>
      <c r="F86" s="260" t="s">
        <v>2048</v>
      </c>
      <c r="G86" s="260" t="s">
        <v>1760</v>
      </c>
      <c r="H86" s="260" t="s">
        <v>1760</v>
      </c>
      <c r="I86" s="260" t="s">
        <v>1960</v>
      </c>
      <c r="J86" s="260" t="s">
        <v>1977</v>
      </c>
      <c r="K86" s="260" t="s">
        <v>1922</v>
      </c>
      <c r="L86" s="260" t="s">
        <v>1760</v>
      </c>
    </row>
    <row r="87" spans="1:12">
      <c r="A87" s="259" t="s">
        <v>1251</v>
      </c>
      <c r="B87" s="260" t="s">
        <v>1252</v>
      </c>
      <c r="C87" s="260" t="s">
        <v>1884</v>
      </c>
      <c r="D87" s="260" t="s">
        <v>2049</v>
      </c>
      <c r="E87" s="260" t="s">
        <v>1981</v>
      </c>
      <c r="F87" s="260" t="s">
        <v>2050</v>
      </c>
      <c r="G87" s="260" t="s">
        <v>1776</v>
      </c>
      <c r="H87" s="260" t="s">
        <v>1760</v>
      </c>
      <c r="I87" s="260" t="s">
        <v>2051</v>
      </c>
      <c r="J87" s="260" t="s">
        <v>1922</v>
      </c>
      <c r="K87" s="260" t="s">
        <v>2052</v>
      </c>
      <c r="L87" s="260" t="s">
        <v>1857</v>
      </c>
    </row>
    <row r="88" spans="1:12">
      <c r="A88" s="259" t="s">
        <v>117</v>
      </c>
      <c r="B88" s="260" t="s">
        <v>118</v>
      </c>
      <c r="C88" s="260" t="s">
        <v>1889</v>
      </c>
      <c r="D88" s="260" t="s">
        <v>1864</v>
      </c>
      <c r="E88" s="260" t="s">
        <v>2053</v>
      </c>
      <c r="F88" s="260" t="s">
        <v>2019</v>
      </c>
      <c r="G88" s="260" t="s">
        <v>1776</v>
      </c>
      <c r="H88" s="260" t="s">
        <v>1760</v>
      </c>
      <c r="I88" s="260" t="s">
        <v>1780</v>
      </c>
      <c r="J88" s="260" t="s">
        <v>1912</v>
      </c>
      <c r="K88" s="260" t="s">
        <v>2052</v>
      </c>
      <c r="L88" s="260" t="s">
        <v>1760</v>
      </c>
    </row>
    <row r="89" spans="1:12">
      <c r="A89" s="259" t="s">
        <v>1253</v>
      </c>
      <c r="B89" s="260" t="s">
        <v>1254</v>
      </c>
      <c r="C89" s="260" t="s">
        <v>1805</v>
      </c>
      <c r="D89" s="260" t="s">
        <v>1760</v>
      </c>
      <c r="E89" s="260" t="s">
        <v>1764</v>
      </c>
      <c r="F89" s="260" t="s">
        <v>2037</v>
      </c>
      <c r="G89" s="260" t="s">
        <v>1760</v>
      </c>
      <c r="H89" s="260" t="s">
        <v>1760</v>
      </c>
      <c r="I89" s="260" t="s">
        <v>1924</v>
      </c>
      <c r="J89" s="260" t="s">
        <v>2054</v>
      </c>
      <c r="K89" s="260" t="s">
        <v>2055</v>
      </c>
      <c r="L89" s="260" t="s">
        <v>1760</v>
      </c>
    </row>
    <row r="90" spans="1:12">
      <c r="A90" s="259" t="s">
        <v>1255</v>
      </c>
      <c r="B90" s="260" t="s">
        <v>1256</v>
      </c>
      <c r="C90" s="260" t="s">
        <v>1924</v>
      </c>
      <c r="D90" s="260" t="s">
        <v>1924</v>
      </c>
      <c r="E90" s="260" t="s">
        <v>1975</v>
      </c>
      <c r="F90" s="260" t="s">
        <v>2056</v>
      </c>
      <c r="G90" s="260" t="s">
        <v>1768</v>
      </c>
      <c r="H90" s="260" t="s">
        <v>1760</v>
      </c>
      <c r="I90" s="260" t="s">
        <v>1765</v>
      </c>
      <c r="J90" s="260" t="s">
        <v>1977</v>
      </c>
      <c r="K90" s="260" t="s">
        <v>1922</v>
      </c>
      <c r="L90" s="260" t="s">
        <v>1760</v>
      </c>
    </row>
    <row r="91" spans="1:12">
      <c r="A91" s="259" t="s">
        <v>1257</v>
      </c>
      <c r="B91" s="260" t="s">
        <v>1258</v>
      </c>
      <c r="C91" s="260" t="s">
        <v>1931</v>
      </c>
      <c r="D91" s="260" t="s">
        <v>1759</v>
      </c>
      <c r="E91" s="260" t="s">
        <v>2015</v>
      </c>
      <c r="F91" s="260" t="s">
        <v>2057</v>
      </c>
      <c r="G91" s="260" t="s">
        <v>1760</v>
      </c>
      <c r="H91" s="260" t="s">
        <v>1760</v>
      </c>
      <c r="I91" s="260" t="s">
        <v>1887</v>
      </c>
      <c r="J91" s="260" t="s">
        <v>1982</v>
      </c>
      <c r="K91" s="260" t="s">
        <v>1983</v>
      </c>
      <c r="L91" s="260" t="s">
        <v>1760</v>
      </c>
    </row>
    <row r="92" spans="1:12">
      <c r="A92" s="259" t="s">
        <v>1259</v>
      </c>
      <c r="B92" s="260" t="s">
        <v>1260</v>
      </c>
      <c r="C92" s="260" t="s">
        <v>2058</v>
      </c>
      <c r="D92" s="260" t="s">
        <v>1838</v>
      </c>
      <c r="E92" s="260" t="s">
        <v>2059</v>
      </c>
      <c r="F92" s="260" t="s">
        <v>2060</v>
      </c>
      <c r="G92" s="260" t="s">
        <v>1760</v>
      </c>
      <c r="H92" s="260" t="s">
        <v>1760</v>
      </c>
      <c r="I92" s="260" t="s">
        <v>2015</v>
      </c>
      <c r="J92" s="260" t="s">
        <v>2047</v>
      </c>
      <c r="K92" s="260" t="s">
        <v>1889</v>
      </c>
      <c r="L92" s="260" t="s">
        <v>1768</v>
      </c>
    </row>
    <row r="93" spans="1:12">
      <c r="A93" s="259" t="s">
        <v>1261</v>
      </c>
      <c r="B93" s="260" t="s">
        <v>1262</v>
      </c>
      <c r="C93" s="260" t="s">
        <v>1760</v>
      </c>
      <c r="D93" s="260" t="s">
        <v>1822</v>
      </c>
      <c r="E93" s="260" t="s">
        <v>1877</v>
      </c>
      <c r="F93" s="260" t="s">
        <v>2061</v>
      </c>
      <c r="G93" s="260" t="s">
        <v>1760</v>
      </c>
      <c r="H93" s="260" t="s">
        <v>1760</v>
      </c>
      <c r="I93" s="260" t="s">
        <v>2062</v>
      </c>
      <c r="J93" s="260" t="s">
        <v>1983</v>
      </c>
      <c r="K93" s="260" t="s">
        <v>1982</v>
      </c>
      <c r="L93" s="260" t="s">
        <v>1760</v>
      </c>
    </row>
    <row r="94" spans="1:12">
      <c r="A94" s="259" t="s">
        <v>1263</v>
      </c>
      <c r="B94" s="260" t="s">
        <v>1264</v>
      </c>
      <c r="C94" s="260" t="s">
        <v>1799</v>
      </c>
      <c r="D94" s="260" t="s">
        <v>1830</v>
      </c>
      <c r="E94" s="260" t="s">
        <v>1843</v>
      </c>
      <c r="F94" s="260" t="s">
        <v>2063</v>
      </c>
      <c r="G94" s="260" t="s">
        <v>1974</v>
      </c>
      <c r="H94" s="260" t="s">
        <v>1776</v>
      </c>
      <c r="I94" s="260" t="s">
        <v>1887</v>
      </c>
      <c r="J94" s="260" t="s">
        <v>2047</v>
      </c>
      <c r="K94" s="260" t="s">
        <v>1785</v>
      </c>
      <c r="L94" s="260" t="s">
        <v>1760</v>
      </c>
    </row>
    <row r="95" spans="1:12">
      <c r="A95" s="259" t="s">
        <v>1265</v>
      </c>
      <c r="B95" s="260" t="s">
        <v>1266</v>
      </c>
      <c r="C95" s="260" t="s">
        <v>1966</v>
      </c>
      <c r="D95" s="260" t="s">
        <v>1931</v>
      </c>
      <c r="E95" s="260" t="s">
        <v>1806</v>
      </c>
      <c r="F95" s="260" t="s">
        <v>2064</v>
      </c>
      <c r="G95" s="260" t="s">
        <v>1768</v>
      </c>
      <c r="H95" s="260" t="s">
        <v>1760</v>
      </c>
      <c r="I95" s="260" t="s">
        <v>1989</v>
      </c>
      <c r="J95" s="260" t="s">
        <v>1783</v>
      </c>
      <c r="K95" s="260" t="s">
        <v>1858</v>
      </c>
      <c r="L95" s="260" t="s">
        <v>1760</v>
      </c>
    </row>
    <row r="96" spans="1:12">
      <c r="A96" s="259" t="s">
        <v>1267</v>
      </c>
      <c r="B96" s="260" t="s">
        <v>1268</v>
      </c>
      <c r="C96" s="260" t="s">
        <v>1773</v>
      </c>
      <c r="D96" s="260" t="s">
        <v>1805</v>
      </c>
      <c r="E96" s="260" t="s">
        <v>1981</v>
      </c>
      <c r="F96" s="260" t="s">
        <v>2065</v>
      </c>
      <c r="G96" s="260" t="s">
        <v>1760</v>
      </c>
      <c r="H96" s="260" t="s">
        <v>1776</v>
      </c>
      <c r="I96" s="260" t="s">
        <v>1801</v>
      </c>
      <c r="J96" s="260" t="s">
        <v>2047</v>
      </c>
      <c r="K96" s="260" t="s">
        <v>1785</v>
      </c>
      <c r="L96" s="260" t="s">
        <v>1760</v>
      </c>
    </row>
    <row r="97" spans="1:12">
      <c r="A97" s="259" t="s">
        <v>1269</v>
      </c>
      <c r="B97" s="260" t="s">
        <v>1270</v>
      </c>
      <c r="C97" s="260" t="s">
        <v>1756</v>
      </c>
      <c r="D97" s="260" t="s">
        <v>2066</v>
      </c>
      <c r="E97" s="260" t="s">
        <v>1812</v>
      </c>
      <c r="F97" s="260" t="s">
        <v>2067</v>
      </c>
      <c r="G97" s="260" t="s">
        <v>1760</v>
      </c>
      <c r="H97" s="260" t="s">
        <v>1760</v>
      </c>
      <c r="I97" s="260" t="s">
        <v>2015</v>
      </c>
      <c r="J97" s="260" t="s">
        <v>2068</v>
      </c>
      <c r="K97" s="260" t="s">
        <v>1958</v>
      </c>
      <c r="L97" s="260" t="s">
        <v>1760</v>
      </c>
    </row>
    <row r="98" spans="1:12">
      <c r="A98" s="259" t="s">
        <v>1271</v>
      </c>
      <c r="B98" s="260" t="s">
        <v>1272</v>
      </c>
      <c r="C98" s="260" t="s">
        <v>1798</v>
      </c>
      <c r="D98" s="260" t="s">
        <v>2069</v>
      </c>
      <c r="E98" s="260" t="s">
        <v>1874</v>
      </c>
      <c r="F98" s="260" t="s">
        <v>2070</v>
      </c>
      <c r="G98" s="260" t="s">
        <v>1822</v>
      </c>
      <c r="H98" s="260" t="s">
        <v>1760</v>
      </c>
      <c r="I98" s="260" t="s">
        <v>2071</v>
      </c>
      <c r="J98" s="260" t="s">
        <v>2002</v>
      </c>
      <c r="K98" s="260" t="s">
        <v>1895</v>
      </c>
      <c r="L98" s="260" t="s">
        <v>1768</v>
      </c>
    </row>
    <row r="99" spans="1:12">
      <c r="A99" s="259" t="s">
        <v>1273</v>
      </c>
      <c r="B99" s="260" t="s">
        <v>1274</v>
      </c>
      <c r="C99" s="260" t="s">
        <v>1908</v>
      </c>
      <c r="D99" s="260" t="s">
        <v>1832</v>
      </c>
      <c r="E99" s="260" t="s">
        <v>1816</v>
      </c>
      <c r="F99" s="260" t="s">
        <v>2072</v>
      </c>
      <c r="G99" s="260" t="s">
        <v>1822</v>
      </c>
      <c r="H99" s="260" t="s">
        <v>1760</v>
      </c>
      <c r="I99" s="260" t="s">
        <v>1769</v>
      </c>
      <c r="J99" s="260" t="s">
        <v>1888</v>
      </c>
      <c r="K99" s="260" t="s">
        <v>2031</v>
      </c>
      <c r="L99" s="260" t="s">
        <v>1776</v>
      </c>
    </row>
    <row r="100" spans="1:12">
      <c r="A100" s="259" t="s">
        <v>68</v>
      </c>
      <c r="B100" s="260" t="s">
        <v>70</v>
      </c>
      <c r="C100" s="260" t="s">
        <v>2073</v>
      </c>
      <c r="D100" s="260" t="s">
        <v>1773</v>
      </c>
      <c r="E100" s="260" t="s">
        <v>2074</v>
      </c>
      <c r="F100" s="260" t="s">
        <v>1830</v>
      </c>
      <c r="G100" s="260" t="s">
        <v>1822</v>
      </c>
      <c r="H100" s="260" t="s">
        <v>1822</v>
      </c>
      <c r="I100" s="260" t="s">
        <v>1859</v>
      </c>
      <c r="J100" s="260" t="s">
        <v>1879</v>
      </c>
      <c r="K100" s="260" t="s">
        <v>1878</v>
      </c>
      <c r="L100" s="260" t="s">
        <v>1760</v>
      </c>
    </row>
    <row r="101" spans="1:12">
      <c r="A101" s="259" t="s">
        <v>1275</v>
      </c>
      <c r="B101" s="260" t="s">
        <v>1276</v>
      </c>
      <c r="C101" s="260" t="s">
        <v>1859</v>
      </c>
      <c r="D101" s="260" t="s">
        <v>1848</v>
      </c>
      <c r="E101" s="260" t="s">
        <v>2075</v>
      </c>
      <c r="F101" s="260" t="s">
        <v>2076</v>
      </c>
      <c r="G101" s="260" t="s">
        <v>1776</v>
      </c>
      <c r="H101" s="260" t="s">
        <v>1768</v>
      </c>
      <c r="I101" s="260" t="s">
        <v>1780</v>
      </c>
      <c r="J101" s="260" t="s">
        <v>1828</v>
      </c>
      <c r="K101" s="260" t="s">
        <v>1985</v>
      </c>
      <c r="L101" s="260" t="s">
        <v>1760</v>
      </c>
    </row>
    <row r="102" spans="1:12">
      <c r="A102" s="259" t="s">
        <v>1277</v>
      </c>
      <c r="B102" s="260" t="s">
        <v>1278</v>
      </c>
      <c r="C102" s="260" t="s">
        <v>1819</v>
      </c>
      <c r="D102" s="260" t="s">
        <v>1777</v>
      </c>
      <c r="E102" s="260" t="s">
        <v>1765</v>
      </c>
      <c r="F102" s="260" t="s">
        <v>2077</v>
      </c>
      <c r="G102" s="260" t="s">
        <v>1768</v>
      </c>
      <c r="H102" s="260" t="s">
        <v>1760</v>
      </c>
      <c r="I102" s="260" t="s">
        <v>1890</v>
      </c>
      <c r="J102" s="260" t="s">
        <v>1982</v>
      </c>
      <c r="K102" s="260" t="s">
        <v>1983</v>
      </c>
      <c r="L102" s="260" t="s">
        <v>1760</v>
      </c>
    </row>
    <row r="103" spans="1:12">
      <c r="A103" s="259" t="s">
        <v>1279</v>
      </c>
      <c r="B103" s="260" t="s">
        <v>1280</v>
      </c>
      <c r="C103" s="260" t="s">
        <v>1787</v>
      </c>
      <c r="D103" s="260" t="s">
        <v>1805</v>
      </c>
      <c r="E103" s="260" t="s">
        <v>1850</v>
      </c>
      <c r="F103" s="260" t="s">
        <v>2078</v>
      </c>
      <c r="G103" s="260" t="s">
        <v>1819</v>
      </c>
      <c r="H103" s="260" t="s">
        <v>1760</v>
      </c>
      <c r="I103" s="260" t="s">
        <v>1853</v>
      </c>
      <c r="J103" s="260" t="s">
        <v>2002</v>
      </c>
      <c r="K103" s="260" t="s">
        <v>2031</v>
      </c>
      <c r="L103" s="260" t="s">
        <v>1760</v>
      </c>
    </row>
    <row r="104" spans="1:12">
      <c r="A104" s="259" t="s">
        <v>1281</v>
      </c>
      <c r="B104" s="260" t="s">
        <v>1282</v>
      </c>
      <c r="C104" s="260" t="s">
        <v>1756</v>
      </c>
      <c r="D104" s="260" t="s">
        <v>1794</v>
      </c>
      <c r="E104" s="260" t="s">
        <v>2075</v>
      </c>
      <c r="F104" s="260" t="s">
        <v>2035</v>
      </c>
      <c r="G104" s="260" t="s">
        <v>1760</v>
      </c>
      <c r="H104" s="260" t="s">
        <v>1760</v>
      </c>
      <c r="I104" s="260" t="s">
        <v>1801</v>
      </c>
      <c r="J104" s="260" t="s">
        <v>2002</v>
      </c>
      <c r="K104" s="260" t="s">
        <v>2031</v>
      </c>
      <c r="L104" s="260" t="s">
        <v>1760</v>
      </c>
    </row>
    <row r="105" spans="1:12">
      <c r="A105" s="259" t="s">
        <v>1283</v>
      </c>
      <c r="B105" s="260" t="s">
        <v>1284</v>
      </c>
      <c r="C105" s="260" t="s">
        <v>2079</v>
      </c>
      <c r="D105" s="260" t="s">
        <v>1897</v>
      </c>
      <c r="E105" s="260" t="s">
        <v>1971</v>
      </c>
      <c r="F105" s="260" t="s">
        <v>2080</v>
      </c>
      <c r="G105" s="260" t="s">
        <v>1760</v>
      </c>
      <c r="H105" s="260" t="s">
        <v>1760</v>
      </c>
      <c r="I105" s="260" t="s">
        <v>1832</v>
      </c>
      <c r="J105" s="260" t="s">
        <v>1755</v>
      </c>
      <c r="K105" s="260" t="s">
        <v>1842</v>
      </c>
      <c r="L105" s="260" t="s">
        <v>1760</v>
      </c>
    </row>
    <row r="106" spans="1:12">
      <c r="A106" s="259" t="s">
        <v>1285</v>
      </c>
      <c r="B106" s="260" t="s">
        <v>1286</v>
      </c>
      <c r="C106" s="260" t="s">
        <v>1809</v>
      </c>
      <c r="D106" s="260" t="s">
        <v>1798</v>
      </c>
      <c r="E106" s="260" t="s">
        <v>2066</v>
      </c>
      <c r="F106" s="260" t="s">
        <v>2081</v>
      </c>
      <c r="G106" s="260" t="s">
        <v>1822</v>
      </c>
      <c r="H106" s="260" t="s">
        <v>1768</v>
      </c>
      <c r="I106" s="260" t="s">
        <v>1890</v>
      </c>
      <c r="J106" s="260" t="s">
        <v>1778</v>
      </c>
      <c r="K106" s="260" t="s">
        <v>2023</v>
      </c>
      <c r="L106" s="260" t="s">
        <v>1822</v>
      </c>
    </row>
    <row r="107" spans="1:12">
      <c r="A107" s="259" t="s">
        <v>1287</v>
      </c>
      <c r="B107" s="260" t="s">
        <v>1288</v>
      </c>
      <c r="C107" s="260" t="s">
        <v>1913</v>
      </c>
      <c r="D107" s="260" t="s">
        <v>1798</v>
      </c>
      <c r="E107" s="260" t="s">
        <v>1960</v>
      </c>
      <c r="F107" s="260" t="s">
        <v>2082</v>
      </c>
      <c r="G107" s="260" t="s">
        <v>1822</v>
      </c>
      <c r="H107" s="260" t="s">
        <v>1768</v>
      </c>
      <c r="I107" s="260" t="s">
        <v>1890</v>
      </c>
      <c r="J107" s="260" t="s">
        <v>2083</v>
      </c>
      <c r="K107" s="260" t="s">
        <v>2084</v>
      </c>
      <c r="L107" s="260" t="s">
        <v>1760</v>
      </c>
    </row>
    <row r="108" spans="1:12">
      <c r="A108" s="259" t="s">
        <v>1289</v>
      </c>
      <c r="B108" s="260" t="s">
        <v>1290</v>
      </c>
      <c r="C108" s="260" t="s">
        <v>1989</v>
      </c>
      <c r="D108" s="260" t="s">
        <v>1805</v>
      </c>
      <c r="E108" s="260" t="s">
        <v>2039</v>
      </c>
      <c r="F108" s="260" t="s">
        <v>2085</v>
      </c>
      <c r="G108" s="260" t="s">
        <v>1780</v>
      </c>
      <c r="H108" s="260" t="s">
        <v>1760</v>
      </c>
      <c r="I108" s="260" t="s">
        <v>2086</v>
      </c>
      <c r="J108" s="260" t="s">
        <v>1847</v>
      </c>
      <c r="K108" s="260" t="s">
        <v>2010</v>
      </c>
      <c r="L108" s="260" t="s">
        <v>1760</v>
      </c>
    </row>
    <row r="109" spans="1:12">
      <c r="A109" s="259" t="s">
        <v>135</v>
      </c>
      <c r="B109" s="260" t="s">
        <v>136</v>
      </c>
      <c r="C109" s="260" t="s">
        <v>2087</v>
      </c>
      <c r="D109" s="260" t="s">
        <v>1848</v>
      </c>
      <c r="E109" s="260" t="s">
        <v>2088</v>
      </c>
      <c r="F109" s="260" t="s">
        <v>1853</v>
      </c>
      <c r="G109" s="260" t="s">
        <v>1822</v>
      </c>
      <c r="H109" s="260" t="s">
        <v>1760</v>
      </c>
      <c r="I109" s="260" t="s">
        <v>1920</v>
      </c>
      <c r="J109" s="260" t="s">
        <v>1965</v>
      </c>
      <c r="K109" s="260" t="s">
        <v>2089</v>
      </c>
      <c r="L109" s="260" t="s">
        <v>1760</v>
      </c>
    </row>
    <row r="110" spans="1:12">
      <c r="A110" s="259" t="s">
        <v>1291</v>
      </c>
      <c r="B110" s="260" t="s">
        <v>1292</v>
      </c>
      <c r="C110" s="260" t="s">
        <v>1760</v>
      </c>
      <c r="D110" s="260" t="s">
        <v>1760</v>
      </c>
      <c r="E110" s="260" t="s">
        <v>1787</v>
      </c>
      <c r="F110" s="260" t="s">
        <v>2090</v>
      </c>
      <c r="G110" s="260" t="s">
        <v>1760</v>
      </c>
      <c r="H110" s="260" t="s">
        <v>1760</v>
      </c>
      <c r="I110" s="260" t="s">
        <v>2091</v>
      </c>
      <c r="J110" s="260" t="s">
        <v>2092</v>
      </c>
      <c r="K110" s="260" t="s">
        <v>2093</v>
      </c>
      <c r="L110" s="260" t="s">
        <v>1760</v>
      </c>
    </row>
    <row r="111" spans="1:12">
      <c r="A111" s="259" t="s">
        <v>1293</v>
      </c>
      <c r="B111" s="260" t="s">
        <v>1294</v>
      </c>
      <c r="C111" s="260" t="s">
        <v>1966</v>
      </c>
      <c r="D111" s="260" t="s">
        <v>1859</v>
      </c>
      <c r="E111" s="260" t="s">
        <v>1843</v>
      </c>
      <c r="F111" s="260" t="s">
        <v>2094</v>
      </c>
      <c r="G111" s="260" t="s">
        <v>1822</v>
      </c>
      <c r="H111" s="260" t="s">
        <v>1768</v>
      </c>
      <c r="I111" s="260" t="s">
        <v>1867</v>
      </c>
      <c r="J111" s="260" t="s">
        <v>2053</v>
      </c>
      <c r="K111" s="260" t="s">
        <v>2095</v>
      </c>
      <c r="L111" s="260" t="s">
        <v>1776</v>
      </c>
    </row>
    <row r="112" spans="1:12">
      <c r="A112" s="259" t="s">
        <v>773</v>
      </c>
      <c r="B112" s="260" t="s">
        <v>1295</v>
      </c>
      <c r="C112" s="260" t="s">
        <v>2096</v>
      </c>
      <c r="D112" s="260" t="s">
        <v>1841</v>
      </c>
      <c r="E112" s="260" t="s">
        <v>2073</v>
      </c>
      <c r="F112" s="260" t="s">
        <v>2097</v>
      </c>
      <c r="G112" s="260" t="s">
        <v>1822</v>
      </c>
      <c r="H112" s="260" t="s">
        <v>1768</v>
      </c>
      <c r="I112" s="260" t="s">
        <v>1966</v>
      </c>
      <c r="J112" s="260" t="s">
        <v>1828</v>
      </c>
      <c r="K112" s="260" t="s">
        <v>2084</v>
      </c>
      <c r="L112" s="260" t="s">
        <v>1760</v>
      </c>
    </row>
    <row r="113" spans="1:12">
      <c r="A113" s="259" t="s">
        <v>73</v>
      </c>
      <c r="B113" s="260" t="s">
        <v>74</v>
      </c>
      <c r="C113" s="260" t="s">
        <v>1794</v>
      </c>
      <c r="D113" s="260" t="s">
        <v>1786</v>
      </c>
      <c r="E113" s="260" t="s">
        <v>2098</v>
      </c>
      <c r="F113" s="260" t="s">
        <v>2099</v>
      </c>
      <c r="G113" s="260" t="s">
        <v>1773</v>
      </c>
      <c r="H113" s="260" t="s">
        <v>1857</v>
      </c>
      <c r="I113" s="260" t="s">
        <v>1759</v>
      </c>
      <c r="J113" s="260" t="s">
        <v>2010</v>
      </c>
      <c r="K113" s="260" t="s">
        <v>1847</v>
      </c>
      <c r="L113" s="260" t="s">
        <v>1760</v>
      </c>
    </row>
    <row r="114" spans="1:12">
      <c r="A114" s="259" t="s">
        <v>1296</v>
      </c>
      <c r="B114" s="260" t="s">
        <v>1297</v>
      </c>
      <c r="C114" s="260" t="s">
        <v>1830</v>
      </c>
      <c r="D114" s="260" t="s">
        <v>1797</v>
      </c>
      <c r="E114" s="260" t="s">
        <v>1841</v>
      </c>
      <c r="F114" s="260" t="s">
        <v>2100</v>
      </c>
      <c r="G114" s="260" t="s">
        <v>1805</v>
      </c>
      <c r="H114" s="260" t="s">
        <v>1760</v>
      </c>
      <c r="I114" s="260" t="s">
        <v>1834</v>
      </c>
      <c r="J114" s="260" t="s">
        <v>1846</v>
      </c>
      <c r="K114" s="260" t="s">
        <v>1836</v>
      </c>
      <c r="L114" s="260" t="s">
        <v>1760</v>
      </c>
    </row>
    <row r="115" spans="1:12">
      <c r="A115" s="259" t="s">
        <v>523</v>
      </c>
      <c r="B115" s="260" t="s">
        <v>1298</v>
      </c>
      <c r="C115" s="260" t="s">
        <v>2101</v>
      </c>
      <c r="D115" s="260" t="s">
        <v>1969</v>
      </c>
      <c r="E115" s="260" t="s">
        <v>2102</v>
      </c>
      <c r="F115" s="260" t="s">
        <v>1922</v>
      </c>
      <c r="G115" s="260" t="s">
        <v>1768</v>
      </c>
      <c r="H115" s="260" t="s">
        <v>1760</v>
      </c>
      <c r="I115" s="260" t="s">
        <v>2103</v>
      </c>
      <c r="J115" s="260" t="s">
        <v>1828</v>
      </c>
      <c r="K115" s="260" t="s">
        <v>1985</v>
      </c>
      <c r="L115" s="260" t="s">
        <v>1760</v>
      </c>
    </row>
    <row r="116" spans="1:12">
      <c r="A116" s="259" t="s">
        <v>1299</v>
      </c>
      <c r="B116" s="260" t="s">
        <v>1300</v>
      </c>
      <c r="C116" s="260" t="s">
        <v>1981</v>
      </c>
      <c r="D116" s="260" t="s">
        <v>1864</v>
      </c>
      <c r="E116" s="260" t="s">
        <v>1908</v>
      </c>
      <c r="F116" s="260" t="s">
        <v>2104</v>
      </c>
      <c r="G116" s="260" t="s">
        <v>1786</v>
      </c>
      <c r="H116" s="260" t="s">
        <v>1760</v>
      </c>
      <c r="I116" s="260" t="s">
        <v>1775</v>
      </c>
      <c r="J116" s="260" t="s">
        <v>1784</v>
      </c>
      <c r="K116" s="260" t="s">
        <v>1785</v>
      </c>
      <c r="L116" s="260" t="s">
        <v>1776</v>
      </c>
    </row>
    <row r="117" spans="1:12">
      <c r="A117" s="259" t="s">
        <v>1301</v>
      </c>
      <c r="B117" s="260" t="s">
        <v>1302</v>
      </c>
      <c r="C117" s="260" t="s">
        <v>1760</v>
      </c>
      <c r="D117" s="260" t="s">
        <v>1760</v>
      </c>
      <c r="E117" s="260" t="s">
        <v>1915</v>
      </c>
      <c r="F117" s="260" t="s">
        <v>2046</v>
      </c>
      <c r="G117" s="260" t="s">
        <v>1760</v>
      </c>
      <c r="H117" s="260" t="s">
        <v>1760</v>
      </c>
      <c r="I117" s="260" t="s">
        <v>1760</v>
      </c>
      <c r="J117" s="260" t="s">
        <v>2010</v>
      </c>
      <c r="K117" s="260" t="s">
        <v>1847</v>
      </c>
      <c r="L117" s="260" t="s">
        <v>1760</v>
      </c>
    </row>
    <row r="118" spans="1:12">
      <c r="A118" s="259" t="s">
        <v>818</v>
      </c>
      <c r="B118" s="260" t="s">
        <v>1303</v>
      </c>
      <c r="C118" s="260" t="s">
        <v>2071</v>
      </c>
      <c r="D118" s="260" t="s">
        <v>1787</v>
      </c>
      <c r="E118" s="260" t="s">
        <v>2105</v>
      </c>
      <c r="F118" s="260" t="s">
        <v>2106</v>
      </c>
      <c r="G118" s="260" t="s">
        <v>1760</v>
      </c>
      <c r="H118" s="260" t="s">
        <v>1760</v>
      </c>
      <c r="I118" s="260" t="s">
        <v>1979</v>
      </c>
      <c r="J118" s="260" t="s">
        <v>1888</v>
      </c>
      <c r="K118" s="260" t="s">
        <v>1889</v>
      </c>
      <c r="L118" s="260" t="s">
        <v>1760</v>
      </c>
    </row>
    <row r="119" spans="1:12">
      <c r="A119" s="259" t="s">
        <v>1304</v>
      </c>
      <c r="B119" s="260" t="s">
        <v>1305</v>
      </c>
      <c r="C119" s="260" t="s">
        <v>1760</v>
      </c>
      <c r="D119" s="260" t="s">
        <v>1760</v>
      </c>
      <c r="E119" s="260" t="s">
        <v>1760</v>
      </c>
      <c r="F119" s="260" t="s">
        <v>2107</v>
      </c>
      <c r="G119" s="260" t="s">
        <v>1760</v>
      </c>
      <c r="H119" s="260" t="s">
        <v>1760</v>
      </c>
      <c r="I119" s="260" t="s">
        <v>1760</v>
      </c>
      <c r="J119" s="260" t="s">
        <v>2108</v>
      </c>
      <c r="K119" s="260" t="s">
        <v>1886</v>
      </c>
      <c r="L119" s="260" t="s">
        <v>1760</v>
      </c>
    </row>
    <row r="120" spans="1:12">
      <c r="A120" s="259" t="s">
        <v>79</v>
      </c>
      <c r="B120" s="260" t="s">
        <v>80</v>
      </c>
      <c r="C120" s="260" t="s">
        <v>1786</v>
      </c>
      <c r="D120" s="260" t="s">
        <v>1935</v>
      </c>
      <c r="E120" s="260" t="s">
        <v>2109</v>
      </c>
      <c r="F120" s="260" t="s">
        <v>2110</v>
      </c>
      <c r="G120" s="260" t="s">
        <v>1819</v>
      </c>
      <c r="H120" s="260" t="s">
        <v>1760</v>
      </c>
      <c r="I120" s="260" t="s">
        <v>1792</v>
      </c>
      <c r="J120" s="260" t="s">
        <v>2111</v>
      </c>
      <c r="K120" s="260" t="s">
        <v>2112</v>
      </c>
      <c r="L120" s="260" t="s">
        <v>1786</v>
      </c>
    </row>
    <row r="121" spans="1:12">
      <c r="A121" s="259" t="s">
        <v>656</v>
      </c>
      <c r="B121" s="260" t="s">
        <v>1306</v>
      </c>
      <c r="C121" s="260" t="s">
        <v>2113</v>
      </c>
      <c r="D121" s="260" t="s">
        <v>2086</v>
      </c>
      <c r="E121" s="260" t="s">
        <v>1873</v>
      </c>
      <c r="F121" s="260" t="s">
        <v>2114</v>
      </c>
      <c r="G121" s="260" t="s">
        <v>1857</v>
      </c>
      <c r="H121" s="260" t="s">
        <v>1768</v>
      </c>
      <c r="I121" s="260" t="s">
        <v>1801</v>
      </c>
      <c r="J121" s="260" t="s">
        <v>1795</v>
      </c>
      <c r="K121" s="260" t="s">
        <v>1796</v>
      </c>
      <c r="L121" s="260" t="s">
        <v>1760</v>
      </c>
    </row>
    <row r="122" spans="1:12">
      <c r="A122" s="259" t="s">
        <v>127</v>
      </c>
      <c r="B122" s="260" t="s">
        <v>128</v>
      </c>
      <c r="C122" s="260" t="s">
        <v>1778</v>
      </c>
      <c r="D122" s="260" t="s">
        <v>2115</v>
      </c>
      <c r="E122" s="260" t="s">
        <v>1794</v>
      </c>
      <c r="F122" s="260" t="s">
        <v>1902</v>
      </c>
      <c r="G122" s="260" t="s">
        <v>1768</v>
      </c>
      <c r="H122" s="260" t="s">
        <v>1776</v>
      </c>
      <c r="I122" s="260" t="s">
        <v>1761</v>
      </c>
      <c r="J122" s="260" t="s">
        <v>1821</v>
      </c>
      <c r="K122" s="260" t="s">
        <v>2116</v>
      </c>
      <c r="L122" s="260" t="s">
        <v>1760</v>
      </c>
    </row>
    <row r="123" spans="1:12">
      <c r="A123" s="259" t="s">
        <v>599</v>
      </c>
      <c r="B123" s="260" t="s">
        <v>1307</v>
      </c>
      <c r="C123" s="260" t="s">
        <v>1873</v>
      </c>
      <c r="D123" s="260" t="s">
        <v>1787</v>
      </c>
      <c r="E123" s="260" t="s">
        <v>2117</v>
      </c>
      <c r="F123" s="260" t="s">
        <v>1889</v>
      </c>
      <c r="G123" s="260" t="s">
        <v>1768</v>
      </c>
      <c r="H123" s="260" t="s">
        <v>1768</v>
      </c>
      <c r="I123" s="260" t="s">
        <v>1884</v>
      </c>
      <c r="J123" s="260" t="s">
        <v>2083</v>
      </c>
      <c r="K123" s="260" t="s">
        <v>2084</v>
      </c>
      <c r="L123" s="260" t="s">
        <v>1760</v>
      </c>
    </row>
    <row r="124" spans="1:12">
      <c r="A124" s="259" t="s">
        <v>159</v>
      </c>
      <c r="B124" s="260" t="s">
        <v>160</v>
      </c>
      <c r="C124" s="260" t="s">
        <v>1864</v>
      </c>
      <c r="D124" s="260" t="s">
        <v>1765</v>
      </c>
      <c r="E124" s="260" t="s">
        <v>1968</v>
      </c>
      <c r="F124" s="260" t="s">
        <v>2118</v>
      </c>
      <c r="G124" s="260" t="s">
        <v>1822</v>
      </c>
      <c r="H124" s="260" t="s">
        <v>1760</v>
      </c>
      <c r="I124" s="260" t="s">
        <v>2015</v>
      </c>
      <c r="J124" s="260" t="s">
        <v>2119</v>
      </c>
      <c r="K124" s="260" t="s">
        <v>1808</v>
      </c>
      <c r="L124" s="260" t="s">
        <v>1819</v>
      </c>
    </row>
    <row r="125" spans="1:12">
      <c r="A125" s="259" t="s">
        <v>541</v>
      </c>
      <c r="B125" s="260" t="s">
        <v>1308</v>
      </c>
      <c r="C125" s="260" t="s">
        <v>1897</v>
      </c>
      <c r="D125" s="260" t="s">
        <v>1782</v>
      </c>
      <c r="E125" s="260" t="s">
        <v>2086</v>
      </c>
      <c r="F125" s="260" t="s">
        <v>2120</v>
      </c>
      <c r="G125" s="260" t="s">
        <v>1768</v>
      </c>
      <c r="H125" s="260" t="s">
        <v>1773</v>
      </c>
      <c r="I125" s="260" t="s">
        <v>1974</v>
      </c>
      <c r="J125" s="260" t="s">
        <v>1901</v>
      </c>
      <c r="K125" s="260" t="s">
        <v>1872</v>
      </c>
      <c r="L125" s="260" t="s">
        <v>1768</v>
      </c>
    </row>
    <row r="126" spans="1:12">
      <c r="A126" s="259" t="s">
        <v>1309</v>
      </c>
      <c r="B126" s="260" t="s">
        <v>1310</v>
      </c>
      <c r="C126" s="260" t="s">
        <v>1984</v>
      </c>
      <c r="D126" s="260" t="s">
        <v>1760</v>
      </c>
      <c r="E126" s="260" t="s">
        <v>2113</v>
      </c>
      <c r="F126" s="260" t="s">
        <v>2121</v>
      </c>
      <c r="G126" s="260" t="s">
        <v>1776</v>
      </c>
      <c r="H126" s="260" t="s">
        <v>1773</v>
      </c>
      <c r="I126" s="260" t="s">
        <v>1838</v>
      </c>
      <c r="J126" s="260" t="s">
        <v>1964</v>
      </c>
      <c r="K126" s="260" t="s">
        <v>2122</v>
      </c>
      <c r="L126" s="260" t="s">
        <v>1760</v>
      </c>
    </row>
    <row r="127" spans="1:12">
      <c r="A127" s="259" t="s">
        <v>1311</v>
      </c>
      <c r="B127" s="260" t="s">
        <v>1312</v>
      </c>
      <c r="C127" s="260" t="s">
        <v>1864</v>
      </c>
      <c r="D127" s="260" t="s">
        <v>1773</v>
      </c>
      <c r="E127" s="260" t="s">
        <v>1924</v>
      </c>
      <c r="F127" s="260" t="s">
        <v>2123</v>
      </c>
      <c r="G127" s="260" t="s">
        <v>1760</v>
      </c>
      <c r="H127" s="260" t="s">
        <v>1760</v>
      </c>
      <c r="I127" s="260" t="s">
        <v>1838</v>
      </c>
      <c r="J127" s="260" t="s">
        <v>1926</v>
      </c>
      <c r="K127" s="260" t="s">
        <v>1927</v>
      </c>
      <c r="L127" s="260" t="s">
        <v>1760</v>
      </c>
    </row>
    <row r="128" spans="1:12">
      <c r="A128" s="259" t="s">
        <v>1313</v>
      </c>
      <c r="B128" s="260" t="s">
        <v>1314</v>
      </c>
      <c r="C128" s="260" t="s">
        <v>1765</v>
      </c>
      <c r="D128" s="260" t="s">
        <v>1853</v>
      </c>
      <c r="E128" s="260" t="s">
        <v>1887</v>
      </c>
      <c r="F128" s="260" t="s">
        <v>2124</v>
      </c>
      <c r="G128" s="260" t="s">
        <v>1760</v>
      </c>
      <c r="H128" s="260" t="s">
        <v>1776</v>
      </c>
      <c r="I128" s="260" t="s">
        <v>1812</v>
      </c>
      <c r="J128" s="260" t="s">
        <v>2125</v>
      </c>
      <c r="K128" s="260" t="s">
        <v>2126</v>
      </c>
      <c r="L128" s="260" t="s">
        <v>1760</v>
      </c>
    </row>
    <row r="129" spans="1:12">
      <c r="A129" s="259" t="s">
        <v>1315</v>
      </c>
      <c r="B129" s="260" t="s">
        <v>1316</v>
      </c>
      <c r="C129" s="260" t="s">
        <v>1801</v>
      </c>
      <c r="D129" s="260" t="s">
        <v>1924</v>
      </c>
      <c r="E129" s="260" t="s">
        <v>2127</v>
      </c>
      <c r="F129" s="260" t="s">
        <v>2128</v>
      </c>
      <c r="G129" s="260" t="s">
        <v>1776</v>
      </c>
      <c r="H129" s="260" t="s">
        <v>1760</v>
      </c>
      <c r="I129" s="260" t="s">
        <v>1979</v>
      </c>
      <c r="J129" s="260" t="s">
        <v>2047</v>
      </c>
      <c r="K129" s="260" t="s">
        <v>1889</v>
      </c>
      <c r="L129" s="260" t="s">
        <v>1768</v>
      </c>
    </row>
    <row r="130" spans="1:12">
      <c r="A130" s="259" t="s">
        <v>1317</v>
      </c>
      <c r="B130" s="260" t="s">
        <v>1318</v>
      </c>
      <c r="C130" s="260" t="s">
        <v>1819</v>
      </c>
      <c r="D130" s="260" t="s">
        <v>1857</v>
      </c>
      <c r="E130" s="260" t="s">
        <v>1893</v>
      </c>
      <c r="F130" s="260" t="s">
        <v>2129</v>
      </c>
      <c r="G130" s="260" t="s">
        <v>1822</v>
      </c>
      <c r="H130" s="260" t="s">
        <v>1822</v>
      </c>
      <c r="I130" s="260" t="s">
        <v>1777</v>
      </c>
      <c r="J130" s="260" t="s">
        <v>1961</v>
      </c>
      <c r="K130" s="260" t="s">
        <v>1796</v>
      </c>
      <c r="L130" s="260" t="s">
        <v>1760</v>
      </c>
    </row>
    <row r="131" spans="1:12">
      <c r="A131" s="259" t="s">
        <v>1319</v>
      </c>
      <c r="B131" s="260" t="s">
        <v>1320</v>
      </c>
      <c r="C131" s="260" t="s">
        <v>1805</v>
      </c>
      <c r="D131" s="260" t="s">
        <v>1984</v>
      </c>
      <c r="E131" s="260" t="s">
        <v>1920</v>
      </c>
      <c r="F131" s="260" t="s">
        <v>2130</v>
      </c>
      <c r="G131" s="260" t="s">
        <v>1760</v>
      </c>
      <c r="H131" s="260" t="s">
        <v>1776</v>
      </c>
      <c r="I131" s="260" t="s">
        <v>1769</v>
      </c>
      <c r="J131" s="260" t="s">
        <v>1942</v>
      </c>
      <c r="K131" s="260" t="s">
        <v>1882</v>
      </c>
      <c r="L131" s="260" t="s">
        <v>1768</v>
      </c>
    </row>
    <row r="132" spans="1:12">
      <c r="A132" s="259" t="s">
        <v>1321</v>
      </c>
      <c r="B132" s="260" t="s">
        <v>1322</v>
      </c>
      <c r="C132" s="260" t="s">
        <v>1931</v>
      </c>
      <c r="D132" s="260" t="s">
        <v>1819</v>
      </c>
      <c r="E132" s="260" t="s">
        <v>2131</v>
      </c>
      <c r="F132" s="260" t="s">
        <v>2132</v>
      </c>
      <c r="G132" s="260" t="s">
        <v>1776</v>
      </c>
      <c r="H132" s="260" t="s">
        <v>1776</v>
      </c>
      <c r="I132" s="260" t="s">
        <v>1792</v>
      </c>
      <c r="J132" s="260" t="s">
        <v>1835</v>
      </c>
      <c r="K132" s="260" t="s">
        <v>1852</v>
      </c>
      <c r="L132" s="260" t="s">
        <v>1857</v>
      </c>
    </row>
    <row r="133" spans="1:12">
      <c r="A133" s="259" t="s">
        <v>191</v>
      </c>
      <c r="B133" s="260" t="s">
        <v>192</v>
      </c>
      <c r="C133" s="260" t="s">
        <v>1904</v>
      </c>
      <c r="D133" s="260" t="s">
        <v>1935</v>
      </c>
      <c r="E133" s="260" t="s">
        <v>1886</v>
      </c>
      <c r="F133" s="260" t="s">
        <v>2133</v>
      </c>
      <c r="G133" s="260" t="s">
        <v>1805</v>
      </c>
      <c r="H133" s="260" t="s">
        <v>1760</v>
      </c>
      <c r="I133" s="260" t="s">
        <v>1764</v>
      </c>
      <c r="J133" s="260" t="s">
        <v>1829</v>
      </c>
      <c r="K133" s="260" t="s">
        <v>2036</v>
      </c>
      <c r="L133" s="260" t="s">
        <v>1760</v>
      </c>
    </row>
    <row r="134" spans="1:12">
      <c r="A134" s="259" t="s">
        <v>918</v>
      </c>
      <c r="B134" s="260" t="s">
        <v>1323</v>
      </c>
      <c r="C134" s="260" t="s">
        <v>1966</v>
      </c>
      <c r="D134" s="260" t="s">
        <v>1777</v>
      </c>
      <c r="E134" s="260" t="s">
        <v>2134</v>
      </c>
      <c r="F134" s="260" t="s">
        <v>2135</v>
      </c>
      <c r="G134" s="260" t="s">
        <v>1776</v>
      </c>
      <c r="H134" s="260" t="s">
        <v>1857</v>
      </c>
      <c r="I134" s="260" t="s">
        <v>1890</v>
      </c>
      <c r="J134" s="260" t="s">
        <v>1894</v>
      </c>
      <c r="K134" s="260" t="s">
        <v>1895</v>
      </c>
      <c r="L134" s="260" t="s">
        <v>1768</v>
      </c>
    </row>
    <row r="135" spans="1:12">
      <c r="A135" s="259" t="s">
        <v>1324</v>
      </c>
      <c r="B135" s="260" t="s">
        <v>1325</v>
      </c>
      <c r="C135" s="260" t="s">
        <v>1760</v>
      </c>
      <c r="D135" s="260" t="s">
        <v>1760</v>
      </c>
      <c r="E135" s="260" t="s">
        <v>1760</v>
      </c>
      <c r="F135" s="260" t="s">
        <v>2107</v>
      </c>
      <c r="G135" s="260" t="s">
        <v>1760</v>
      </c>
      <c r="H135" s="260" t="s">
        <v>1760</v>
      </c>
      <c r="I135" s="260" t="s">
        <v>1760</v>
      </c>
      <c r="J135" s="260" t="s">
        <v>2136</v>
      </c>
      <c r="K135" s="260" t="s">
        <v>2137</v>
      </c>
      <c r="L135" s="260" t="s">
        <v>1760</v>
      </c>
    </row>
    <row r="136" spans="1:12">
      <c r="A136" s="259" t="s">
        <v>1326</v>
      </c>
      <c r="B136" s="260" t="s">
        <v>1327</v>
      </c>
      <c r="C136" s="260" t="s">
        <v>1974</v>
      </c>
      <c r="D136" s="260" t="s">
        <v>1928</v>
      </c>
      <c r="E136" s="260" t="s">
        <v>1934</v>
      </c>
      <c r="F136" s="260" t="s">
        <v>2138</v>
      </c>
      <c r="G136" s="260" t="s">
        <v>1776</v>
      </c>
      <c r="H136" s="260" t="s">
        <v>1768</v>
      </c>
      <c r="I136" s="260" t="s">
        <v>1915</v>
      </c>
      <c r="J136" s="260" t="s">
        <v>2047</v>
      </c>
      <c r="K136" s="260" t="s">
        <v>1785</v>
      </c>
      <c r="L136" s="260" t="s">
        <v>1760</v>
      </c>
    </row>
    <row r="137" spans="1:12">
      <c r="A137" s="259" t="s">
        <v>868</v>
      </c>
      <c r="B137" s="260" t="s">
        <v>1328</v>
      </c>
      <c r="C137" s="260" t="s">
        <v>1768</v>
      </c>
      <c r="D137" s="260" t="s">
        <v>1777</v>
      </c>
      <c r="E137" s="260" t="s">
        <v>2001</v>
      </c>
      <c r="F137" s="260" t="s">
        <v>2124</v>
      </c>
      <c r="G137" s="260" t="s">
        <v>1822</v>
      </c>
      <c r="H137" s="260" t="s">
        <v>1760</v>
      </c>
      <c r="I137" s="260" t="s">
        <v>1867</v>
      </c>
      <c r="J137" s="260" t="s">
        <v>1755</v>
      </c>
      <c r="K137" s="260" t="s">
        <v>1869</v>
      </c>
      <c r="L137" s="260" t="s">
        <v>1768</v>
      </c>
    </row>
    <row r="138" spans="1:12">
      <c r="A138" s="259" t="s">
        <v>1329</v>
      </c>
      <c r="B138" s="260" t="s">
        <v>1330</v>
      </c>
      <c r="C138" s="260" t="s">
        <v>1969</v>
      </c>
      <c r="D138" s="260" t="s">
        <v>1797</v>
      </c>
      <c r="E138" s="260" t="s">
        <v>2006</v>
      </c>
      <c r="F138" s="260" t="s">
        <v>1892</v>
      </c>
      <c r="G138" s="260" t="s">
        <v>1773</v>
      </c>
      <c r="H138" s="260" t="s">
        <v>1760</v>
      </c>
      <c r="I138" s="260" t="s">
        <v>2051</v>
      </c>
      <c r="J138" s="260" t="s">
        <v>2139</v>
      </c>
      <c r="K138" s="260" t="s">
        <v>2140</v>
      </c>
      <c r="L138" s="260" t="s">
        <v>1768</v>
      </c>
    </row>
    <row r="139" spans="1:12">
      <c r="A139" s="259" t="s">
        <v>1331</v>
      </c>
      <c r="B139" s="260" t="s">
        <v>1332</v>
      </c>
      <c r="C139" s="260" t="s">
        <v>1809</v>
      </c>
      <c r="D139" s="260" t="s">
        <v>1809</v>
      </c>
      <c r="E139" s="260" t="s">
        <v>2141</v>
      </c>
      <c r="F139" s="260" t="s">
        <v>2142</v>
      </c>
      <c r="G139" s="260" t="s">
        <v>1768</v>
      </c>
      <c r="H139" s="260" t="s">
        <v>1768</v>
      </c>
      <c r="I139" s="260" t="s">
        <v>1768</v>
      </c>
      <c r="J139" s="260" t="s">
        <v>1836</v>
      </c>
      <c r="K139" s="260" t="s">
        <v>1846</v>
      </c>
      <c r="L139" s="260" t="s">
        <v>1760</v>
      </c>
    </row>
    <row r="140" spans="1:12">
      <c r="A140" s="259" t="s">
        <v>1333</v>
      </c>
      <c r="B140" s="260" t="s">
        <v>1334</v>
      </c>
      <c r="C140" s="260" t="s">
        <v>1971</v>
      </c>
      <c r="D140" s="260" t="s">
        <v>2143</v>
      </c>
      <c r="E140" s="260" t="s">
        <v>2144</v>
      </c>
      <c r="F140" s="260" t="s">
        <v>2145</v>
      </c>
      <c r="G140" s="260" t="s">
        <v>1776</v>
      </c>
      <c r="H140" s="260" t="s">
        <v>1760</v>
      </c>
      <c r="I140" s="260" t="s">
        <v>1850</v>
      </c>
      <c r="J140" s="260" t="s">
        <v>2083</v>
      </c>
      <c r="K140" s="260" t="s">
        <v>1983</v>
      </c>
      <c r="L140" s="260" t="s">
        <v>1857</v>
      </c>
    </row>
    <row r="141" spans="1:12">
      <c r="A141" s="259" t="s">
        <v>1335</v>
      </c>
      <c r="B141" s="260" t="s">
        <v>1336</v>
      </c>
      <c r="C141" s="260" t="s">
        <v>2062</v>
      </c>
      <c r="D141" s="260" t="s">
        <v>1984</v>
      </c>
      <c r="E141" s="260" t="s">
        <v>2146</v>
      </c>
      <c r="F141" s="260" t="s">
        <v>1903</v>
      </c>
      <c r="G141" s="260" t="s">
        <v>1857</v>
      </c>
      <c r="H141" s="260" t="s">
        <v>1768</v>
      </c>
      <c r="I141" s="260" t="s">
        <v>1934</v>
      </c>
      <c r="J141" s="260" t="s">
        <v>2002</v>
      </c>
      <c r="K141" s="260" t="s">
        <v>2031</v>
      </c>
      <c r="L141" s="260" t="s">
        <v>1760</v>
      </c>
    </row>
    <row r="142" spans="1:12">
      <c r="A142" s="259" t="s">
        <v>648</v>
      </c>
      <c r="B142" s="260" t="s">
        <v>1337</v>
      </c>
      <c r="C142" s="260" t="s">
        <v>1853</v>
      </c>
      <c r="D142" s="260" t="s">
        <v>1935</v>
      </c>
      <c r="E142" s="260" t="s">
        <v>2147</v>
      </c>
      <c r="F142" s="260" t="s">
        <v>2148</v>
      </c>
      <c r="G142" s="260" t="s">
        <v>1776</v>
      </c>
      <c r="H142" s="260" t="s">
        <v>1760</v>
      </c>
      <c r="I142" s="260" t="s">
        <v>1971</v>
      </c>
      <c r="J142" s="260" t="s">
        <v>1998</v>
      </c>
      <c r="K142" s="260" t="s">
        <v>1999</v>
      </c>
      <c r="L142" s="260" t="s">
        <v>1760</v>
      </c>
    </row>
    <row r="143" spans="1:12">
      <c r="A143" s="259" t="s">
        <v>1338</v>
      </c>
      <c r="B143" s="260" t="s">
        <v>1339</v>
      </c>
      <c r="C143" s="260" t="s">
        <v>1908</v>
      </c>
      <c r="D143" s="260" t="s">
        <v>1971</v>
      </c>
      <c r="E143" s="260" t="s">
        <v>2149</v>
      </c>
      <c r="F143" s="260" t="s">
        <v>2150</v>
      </c>
      <c r="G143" s="260" t="s">
        <v>1768</v>
      </c>
      <c r="H143" s="260" t="s">
        <v>1822</v>
      </c>
      <c r="I143" s="260" t="s">
        <v>1792</v>
      </c>
      <c r="J143" s="260" t="s">
        <v>2151</v>
      </c>
      <c r="K143" s="260" t="s">
        <v>1947</v>
      </c>
      <c r="L143" s="260" t="s">
        <v>1805</v>
      </c>
    </row>
    <row r="144" spans="1:12">
      <c r="A144" s="259" t="s">
        <v>1340</v>
      </c>
      <c r="B144" s="260" t="s">
        <v>1341</v>
      </c>
      <c r="C144" s="260" t="s">
        <v>1848</v>
      </c>
      <c r="D144" s="260" t="s">
        <v>1900</v>
      </c>
      <c r="E144" s="260" t="s">
        <v>1756</v>
      </c>
      <c r="F144" s="260" t="s">
        <v>2152</v>
      </c>
      <c r="G144" s="260" t="s">
        <v>1822</v>
      </c>
      <c r="H144" s="260" t="s">
        <v>1768</v>
      </c>
      <c r="I144" s="260" t="s">
        <v>1798</v>
      </c>
      <c r="J144" s="260" t="s">
        <v>2116</v>
      </c>
      <c r="K144" s="260" t="s">
        <v>1858</v>
      </c>
      <c r="L144" s="260" t="s">
        <v>1768</v>
      </c>
    </row>
    <row r="145" spans="1:12">
      <c r="A145" s="259" t="s">
        <v>781</v>
      </c>
      <c r="B145" s="260" t="s">
        <v>1342</v>
      </c>
      <c r="C145" s="260" t="s">
        <v>1801</v>
      </c>
      <c r="D145" s="260" t="s">
        <v>1812</v>
      </c>
      <c r="E145" s="260" t="s">
        <v>1799</v>
      </c>
      <c r="F145" s="260" t="s">
        <v>2153</v>
      </c>
      <c r="G145" s="260" t="s">
        <v>1857</v>
      </c>
      <c r="H145" s="260" t="s">
        <v>1924</v>
      </c>
      <c r="I145" s="260" t="s">
        <v>1915</v>
      </c>
      <c r="J145" s="260" t="s">
        <v>1994</v>
      </c>
      <c r="K145" s="260" t="s">
        <v>1955</v>
      </c>
      <c r="L145" s="260" t="s">
        <v>1760</v>
      </c>
    </row>
    <row r="146" spans="1:12">
      <c r="A146" s="259" t="s">
        <v>1343</v>
      </c>
      <c r="B146" s="260" t="s">
        <v>1344</v>
      </c>
      <c r="C146" s="260" t="s">
        <v>1966</v>
      </c>
      <c r="D146" s="260" t="s">
        <v>1760</v>
      </c>
      <c r="E146" s="260" t="s">
        <v>1782</v>
      </c>
      <c r="F146" s="260" t="s">
        <v>2154</v>
      </c>
      <c r="G146" s="260" t="s">
        <v>1857</v>
      </c>
      <c r="H146" s="260" t="s">
        <v>1760</v>
      </c>
      <c r="I146" s="260" t="s">
        <v>1915</v>
      </c>
      <c r="J146" s="260" t="s">
        <v>1905</v>
      </c>
      <c r="K146" s="260" t="s">
        <v>1906</v>
      </c>
      <c r="L146" s="260" t="s">
        <v>1760</v>
      </c>
    </row>
    <row r="147" spans="1:12">
      <c r="A147" s="259" t="s">
        <v>1345</v>
      </c>
      <c r="B147" s="260" t="s">
        <v>1346</v>
      </c>
      <c r="C147" s="260" t="s">
        <v>1819</v>
      </c>
      <c r="D147" s="260" t="s">
        <v>1890</v>
      </c>
      <c r="E147" s="260" t="s">
        <v>1921</v>
      </c>
      <c r="F147" s="260" t="s">
        <v>2155</v>
      </c>
      <c r="G147" s="260" t="s">
        <v>1760</v>
      </c>
      <c r="H147" s="260" t="s">
        <v>1776</v>
      </c>
      <c r="I147" s="260" t="s">
        <v>1915</v>
      </c>
      <c r="J147" s="260" t="s">
        <v>1821</v>
      </c>
      <c r="K147" s="260" t="s">
        <v>2116</v>
      </c>
      <c r="L147" s="260" t="s">
        <v>1760</v>
      </c>
    </row>
    <row r="148" spans="1:12">
      <c r="A148" s="259" t="s">
        <v>197</v>
      </c>
      <c r="B148" s="260" t="s">
        <v>198</v>
      </c>
      <c r="C148" s="260" t="s">
        <v>2156</v>
      </c>
      <c r="D148" s="260" t="s">
        <v>1974</v>
      </c>
      <c r="E148" s="260" t="s">
        <v>2157</v>
      </c>
      <c r="F148" s="260" t="s">
        <v>2158</v>
      </c>
      <c r="G148" s="260" t="s">
        <v>1759</v>
      </c>
      <c r="H148" s="260" t="s">
        <v>1760</v>
      </c>
      <c r="I148" s="260" t="s">
        <v>1780</v>
      </c>
      <c r="J148" s="260" t="s">
        <v>1882</v>
      </c>
      <c r="K148" s="260" t="s">
        <v>1835</v>
      </c>
      <c r="L148" s="260" t="s">
        <v>1760</v>
      </c>
    </row>
    <row r="149" spans="1:12">
      <c r="A149" s="259" t="s">
        <v>227</v>
      </c>
      <c r="B149" s="260" t="s">
        <v>228</v>
      </c>
      <c r="C149" s="260" t="s">
        <v>2159</v>
      </c>
      <c r="D149" s="260" t="s">
        <v>1777</v>
      </c>
      <c r="E149" s="260" t="s">
        <v>2160</v>
      </c>
      <c r="F149" s="260" t="s">
        <v>1886</v>
      </c>
      <c r="G149" s="260" t="s">
        <v>1760</v>
      </c>
      <c r="H149" s="260" t="s">
        <v>1760</v>
      </c>
      <c r="I149" s="260" t="s">
        <v>1966</v>
      </c>
      <c r="J149" s="260" t="s">
        <v>1994</v>
      </c>
      <c r="K149" s="260" t="s">
        <v>1955</v>
      </c>
      <c r="L149" s="260" t="s">
        <v>1760</v>
      </c>
    </row>
    <row r="150" spans="1:12">
      <c r="A150" s="259" t="s">
        <v>1347</v>
      </c>
      <c r="B150" s="260" t="s">
        <v>1348</v>
      </c>
      <c r="C150" s="260" t="s">
        <v>1915</v>
      </c>
      <c r="D150" s="260" t="s">
        <v>1924</v>
      </c>
      <c r="E150" s="260" t="s">
        <v>1943</v>
      </c>
      <c r="F150" s="260" t="s">
        <v>2161</v>
      </c>
      <c r="G150" s="260" t="s">
        <v>1822</v>
      </c>
      <c r="H150" s="260" t="s">
        <v>1768</v>
      </c>
      <c r="I150" s="260" t="s">
        <v>1969</v>
      </c>
      <c r="J150" s="260" t="s">
        <v>1846</v>
      </c>
      <c r="K150" s="260" t="s">
        <v>1836</v>
      </c>
      <c r="L150" s="260" t="s">
        <v>1760</v>
      </c>
    </row>
    <row r="151" spans="1:12">
      <c r="A151" s="259" t="s">
        <v>1349</v>
      </c>
      <c r="B151" s="260" t="s">
        <v>1350</v>
      </c>
      <c r="C151" s="260" t="s">
        <v>1822</v>
      </c>
      <c r="D151" s="260" t="s">
        <v>1777</v>
      </c>
      <c r="E151" s="260" t="s">
        <v>1789</v>
      </c>
      <c r="F151" s="260" t="s">
        <v>2013</v>
      </c>
      <c r="G151" s="260" t="s">
        <v>1768</v>
      </c>
      <c r="H151" s="260" t="s">
        <v>1760</v>
      </c>
      <c r="I151" s="260" t="s">
        <v>1853</v>
      </c>
      <c r="J151" s="260" t="s">
        <v>2162</v>
      </c>
      <c r="K151" s="260" t="s">
        <v>2163</v>
      </c>
      <c r="L151" s="260" t="s">
        <v>1760</v>
      </c>
    </row>
    <row r="152" spans="1:12">
      <c r="A152" s="259" t="s">
        <v>1351</v>
      </c>
      <c r="B152" s="260" t="s">
        <v>1352</v>
      </c>
      <c r="C152" s="260" t="s">
        <v>1864</v>
      </c>
      <c r="D152" s="260" t="s">
        <v>1969</v>
      </c>
      <c r="E152" s="260" t="s">
        <v>1760</v>
      </c>
      <c r="F152" s="260" t="s">
        <v>2164</v>
      </c>
      <c r="G152" s="260" t="s">
        <v>1760</v>
      </c>
      <c r="H152" s="260" t="s">
        <v>1760</v>
      </c>
      <c r="I152" s="260" t="s">
        <v>1864</v>
      </c>
      <c r="J152" s="260" t="s">
        <v>2165</v>
      </c>
      <c r="K152" s="260" t="s">
        <v>2166</v>
      </c>
      <c r="L152" s="260" t="s">
        <v>1760</v>
      </c>
    </row>
    <row r="153" spans="1:12">
      <c r="A153" s="259" t="s">
        <v>1353</v>
      </c>
      <c r="B153" s="260" t="s">
        <v>1354</v>
      </c>
      <c r="C153" s="260" t="s">
        <v>1809</v>
      </c>
      <c r="D153" s="260" t="s">
        <v>1797</v>
      </c>
      <c r="E153" s="260" t="s">
        <v>1924</v>
      </c>
      <c r="F153" s="260" t="s">
        <v>2167</v>
      </c>
      <c r="G153" s="260" t="s">
        <v>1760</v>
      </c>
      <c r="H153" s="260" t="s">
        <v>1760</v>
      </c>
      <c r="I153" s="260" t="s">
        <v>1773</v>
      </c>
      <c r="J153" s="260" t="s">
        <v>1778</v>
      </c>
      <c r="K153" s="260" t="s">
        <v>1779</v>
      </c>
      <c r="L153" s="260" t="s">
        <v>1760</v>
      </c>
    </row>
    <row r="154" spans="1:12">
      <c r="A154" s="259" t="s">
        <v>1355</v>
      </c>
      <c r="B154" s="260" t="s">
        <v>1356</v>
      </c>
      <c r="C154" s="260" t="s">
        <v>1924</v>
      </c>
      <c r="D154" s="260" t="s">
        <v>2099</v>
      </c>
      <c r="E154" s="260" t="s">
        <v>1787</v>
      </c>
      <c r="F154" s="260" t="s">
        <v>2168</v>
      </c>
      <c r="G154" s="260" t="s">
        <v>1760</v>
      </c>
      <c r="H154" s="260" t="s">
        <v>1760</v>
      </c>
      <c r="I154" s="260" t="s">
        <v>2086</v>
      </c>
      <c r="J154" s="260" t="s">
        <v>1918</v>
      </c>
      <c r="K154" s="260" t="s">
        <v>2038</v>
      </c>
      <c r="L154" s="260" t="s">
        <v>1768</v>
      </c>
    </row>
    <row r="155" spans="1:12">
      <c r="A155" s="259" t="s">
        <v>1357</v>
      </c>
      <c r="B155" s="260" t="s">
        <v>1358</v>
      </c>
      <c r="C155" s="260" t="s">
        <v>1805</v>
      </c>
      <c r="D155" s="260" t="s">
        <v>1848</v>
      </c>
      <c r="E155" s="260" t="s">
        <v>1806</v>
      </c>
      <c r="F155" s="260" t="s">
        <v>2077</v>
      </c>
      <c r="G155" s="260" t="s">
        <v>1760</v>
      </c>
      <c r="H155" s="260" t="s">
        <v>1760</v>
      </c>
      <c r="I155" s="260" t="s">
        <v>1974</v>
      </c>
      <c r="J155" s="260" t="s">
        <v>2116</v>
      </c>
      <c r="K155" s="260" t="s">
        <v>1889</v>
      </c>
      <c r="L155" s="260" t="s">
        <v>1819</v>
      </c>
    </row>
    <row r="156" spans="1:12">
      <c r="A156" s="259" t="s">
        <v>671</v>
      </c>
      <c r="B156" s="260" t="s">
        <v>1359</v>
      </c>
      <c r="C156" s="260" t="s">
        <v>2015</v>
      </c>
      <c r="D156" s="260" t="s">
        <v>1864</v>
      </c>
      <c r="E156" s="260" t="s">
        <v>2169</v>
      </c>
      <c r="F156" s="260" t="s">
        <v>1846</v>
      </c>
      <c r="G156" s="260" t="s">
        <v>1776</v>
      </c>
      <c r="H156" s="260" t="s">
        <v>1768</v>
      </c>
      <c r="I156" s="260" t="s">
        <v>1897</v>
      </c>
      <c r="J156" s="260" t="s">
        <v>2002</v>
      </c>
      <c r="K156" s="260" t="s">
        <v>2031</v>
      </c>
      <c r="L156" s="260" t="s">
        <v>1760</v>
      </c>
    </row>
    <row r="157" spans="1:12">
      <c r="A157" s="259" t="s">
        <v>1360</v>
      </c>
      <c r="B157" s="260" t="s">
        <v>1361</v>
      </c>
      <c r="C157" s="260" t="s">
        <v>1760</v>
      </c>
      <c r="D157" s="260" t="s">
        <v>1760</v>
      </c>
      <c r="E157" s="260" t="s">
        <v>1873</v>
      </c>
      <c r="F157" s="260" t="s">
        <v>2170</v>
      </c>
      <c r="G157" s="260" t="s">
        <v>1805</v>
      </c>
      <c r="H157" s="260" t="s">
        <v>1760</v>
      </c>
      <c r="I157" s="260" t="s">
        <v>1812</v>
      </c>
      <c r="J157" s="260" t="s">
        <v>1951</v>
      </c>
      <c r="K157" s="260" t="s">
        <v>2171</v>
      </c>
      <c r="L157" s="260" t="s">
        <v>1760</v>
      </c>
    </row>
    <row r="158" spans="1:12">
      <c r="A158" s="259" t="s">
        <v>89</v>
      </c>
      <c r="B158" s="260" t="s">
        <v>90</v>
      </c>
      <c r="C158" s="260" t="s">
        <v>2172</v>
      </c>
      <c r="D158" s="260" t="s">
        <v>1760</v>
      </c>
      <c r="E158" s="260" t="s">
        <v>1804</v>
      </c>
      <c r="F158" s="260" t="s">
        <v>1848</v>
      </c>
      <c r="G158" s="260" t="s">
        <v>1760</v>
      </c>
      <c r="H158" s="260" t="s">
        <v>1819</v>
      </c>
      <c r="I158" s="260" t="s">
        <v>1819</v>
      </c>
      <c r="J158" s="260" t="s">
        <v>1836</v>
      </c>
      <c r="K158" s="260" t="s">
        <v>1846</v>
      </c>
      <c r="L158" s="260" t="s">
        <v>1760</v>
      </c>
    </row>
    <row r="159" spans="1:12">
      <c r="A159" s="259" t="s">
        <v>141</v>
      </c>
      <c r="B159" s="260" t="s">
        <v>142</v>
      </c>
      <c r="C159" s="260" t="s">
        <v>1981</v>
      </c>
      <c r="D159" s="260" t="s">
        <v>1822</v>
      </c>
      <c r="E159" s="260" t="s">
        <v>2173</v>
      </c>
      <c r="F159" s="260" t="s">
        <v>1856</v>
      </c>
      <c r="G159" s="260" t="s">
        <v>1760</v>
      </c>
      <c r="H159" s="260" t="s">
        <v>1760</v>
      </c>
      <c r="I159" s="260" t="s">
        <v>1968</v>
      </c>
      <c r="J159" s="260" t="s">
        <v>1779</v>
      </c>
      <c r="K159" s="260" t="s">
        <v>1778</v>
      </c>
      <c r="L159" s="260" t="s">
        <v>1760</v>
      </c>
    </row>
    <row r="160" spans="1:12">
      <c r="A160" s="259" t="s">
        <v>133</v>
      </c>
      <c r="B160" s="260" t="s">
        <v>134</v>
      </c>
      <c r="C160" s="260" t="s">
        <v>1786</v>
      </c>
      <c r="D160" s="260" t="s">
        <v>1915</v>
      </c>
      <c r="E160" s="260" t="s">
        <v>1801</v>
      </c>
      <c r="F160" s="260" t="s">
        <v>2174</v>
      </c>
      <c r="G160" s="260" t="s">
        <v>1760</v>
      </c>
      <c r="H160" s="260" t="s">
        <v>1760</v>
      </c>
      <c r="I160" s="260" t="s">
        <v>2175</v>
      </c>
      <c r="J160" s="260" t="s">
        <v>1828</v>
      </c>
      <c r="K160" s="260" t="s">
        <v>1983</v>
      </c>
      <c r="L160" s="260" t="s">
        <v>1819</v>
      </c>
    </row>
    <row r="161" spans="1:12">
      <c r="A161" s="259" t="s">
        <v>1362</v>
      </c>
      <c r="B161" s="260" t="s">
        <v>1363</v>
      </c>
      <c r="C161" s="260" t="s">
        <v>1769</v>
      </c>
      <c r="D161" s="260" t="s">
        <v>1915</v>
      </c>
      <c r="E161" s="260" t="s">
        <v>1989</v>
      </c>
      <c r="F161" s="260" t="s">
        <v>2170</v>
      </c>
      <c r="G161" s="260" t="s">
        <v>1768</v>
      </c>
      <c r="H161" s="260" t="s">
        <v>1760</v>
      </c>
      <c r="I161" s="260" t="s">
        <v>1756</v>
      </c>
      <c r="J161" s="260" t="s">
        <v>1828</v>
      </c>
      <c r="K161" s="260" t="s">
        <v>1985</v>
      </c>
      <c r="L161" s="260" t="s">
        <v>1768</v>
      </c>
    </row>
    <row r="162" spans="1:12">
      <c r="A162" s="259" t="s">
        <v>1364</v>
      </c>
      <c r="B162" s="260" t="s">
        <v>1365</v>
      </c>
      <c r="C162" s="260" t="s">
        <v>2176</v>
      </c>
      <c r="D162" s="260" t="s">
        <v>1893</v>
      </c>
      <c r="E162" s="260" t="s">
        <v>2177</v>
      </c>
      <c r="F162" s="260" t="s">
        <v>1770</v>
      </c>
      <c r="G162" s="260" t="s">
        <v>1822</v>
      </c>
      <c r="H162" s="260" t="s">
        <v>1760</v>
      </c>
      <c r="I162" s="260" t="s">
        <v>1908</v>
      </c>
      <c r="J162" s="260" t="s">
        <v>1994</v>
      </c>
      <c r="K162" s="260" t="s">
        <v>1955</v>
      </c>
      <c r="L162" s="260" t="s">
        <v>1768</v>
      </c>
    </row>
    <row r="163" spans="1:12">
      <c r="A163" s="259" t="s">
        <v>1366</v>
      </c>
      <c r="B163" s="260" t="s">
        <v>1367</v>
      </c>
      <c r="C163" s="260" t="s">
        <v>1819</v>
      </c>
      <c r="D163" s="260" t="s">
        <v>1931</v>
      </c>
      <c r="E163" s="260" t="s">
        <v>1832</v>
      </c>
      <c r="F163" s="260" t="s">
        <v>2178</v>
      </c>
      <c r="G163" s="260" t="s">
        <v>1819</v>
      </c>
      <c r="H163" s="260" t="s">
        <v>1760</v>
      </c>
      <c r="I163" s="260" t="s">
        <v>1897</v>
      </c>
      <c r="J163" s="260" t="s">
        <v>2179</v>
      </c>
      <c r="K163" s="260" t="s">
        <v>2111</v>
      </c>
      <c r="L163" s="260" t="s">
        <v>1760</v>
      </c>
    </row>
    <row r="164" spans="1:12">
      <c r="A164" s="259" t="s">
        <v>1368</v>
      </c>
      <c r="B164" s="260" t="s">
        <v>1369</v>
      </c>
      <c r="C164" s="260" t="s">
        <v>1809</v>
      </c>
      <c r="D164" s="260" t="s">
        <v>1827</v>
      </c>
      <c r="E164" s="260" t="s">
        <v>1981</v>
      </c>
      <c r="F164" s="260" t="s">
        <v>1800</v>
      </c>
      <c r="G164" s="260" t="s">
        <v>1857</v>
      </c>
      <c r="H164" s="260" t="s">
        <v>1776</v>
      </c>
      <c r="I164" s="260" t="s">
        <v>1915</v>
      </c>
      <c r="J164" s="260" t="s">
        <v>2047</v>
      </c>
      <c r="K164" s="260" t="s">
        <v>1785</v>
      </c>
      <c r="L164" s="260" t="s">
        <v>1760</v>
      </c>
    </row>
    <row r="165" spans="1:12">
      <c r="A165" s="259" t="s">
        <v>683</v>
      </c>
      <c r="B165" s="260" t="s">
        <v>1370</v>
      </c>
      <c r="C165" s="260" t="s">
        <v>1798</v>
      </c>
      <c r="D165" s="260" t="s">
        <v>1759</v>
      </c>
      <c r="E165" s="260" t="s">
        <v>2180</v>
      </c>
      <c r="F165" s="260" t="s">
        <v>2007</v>
      </c>
      <c r="G165" s="260" t="s">
        <v>1760</v>
      </c>
      <c r="H165" s="260" t="s">
        <v>1760</v>
      </c>
      <c r="I165" s="260" t="s">
        <v>1777</v>
      </c>
      <c r="J165" s="260" t="s">
        <v>1813</v>
      </c>
      <c r="K165" s="260" t="s">
        <v>2028</v>
      </c>
      <c r="L165" s="260" t="s">
        <v>1760</v>
      </c>
    </row>
    <row r="166" spans="1:12">
      <c r="A166" s="259" t="s">
        <v>137</v>
      </c>
      <c r="B166" s="260" t="s">
        <v>138</v>
      </c>
      <c r="C166" s="260" t="s">
        <v>1773</v>
      </c>
      <c r="D166" s="260" t="s">
        <v>1848</v>
      </c>
      <c r="E166" s="260" t="s">
        <v>2123</v>
      </c>
      <c r="F166" s="260" t="s">
        <v>1989</v>
      </c>
      <c r="G166" s="260" t="s">
        <v>1760</v>
      </c>
      <c r="H166" s="260" t="s">
        <v>1760</v>
      </c>
      <c r="I166" s="260" t="s">
        <v>1769</v>
      </c>
      <c r="J166" s="260" t="s">
        <v>1996</v>
      </c>
      <c r="K166" s="260" t="s">
        <v>1795</v>
      </c>
      <c r="L166" s="260" t="s">
        <v>1760</v>
      </c>
    </row>
    <row r="167" spans="1:12">
      <c r="A167" s="259" t="s">
        <v>1371</v>
      </c>
      <c r="B167" s="260" t="s">
        <v>1372</v>
      </c>
      <c r="C167" s="260" t="s">
        <v>1756</v>
      </c>
      <c r="D167" s="260" t="s">
        <v>1759</v>
      </c>
      <c r="E167" s="260" t="s">
        <v>1780</v>
      </c>
      <c r="F167" s="260" t="s">
        <v>2181</v>
      </c>
      <c r="G167" s="260" t="s">
        <v>1776</v>
      </c>
      <c r="H167" s="260" t="s">
        <v>1760</v>
      </c>
      <c r="I167" s="260" t="s">
        <v>1924</v>
      </c>
      <c r="J167" s="260" t="s">
        <v>1846</v>
      </c>
      <c r="K167" s="260" t="s">
        <v>1836</v>
      </c>
      <c r="L167" s="260" t="s">
        <v>1760</v>
      </c>
    </row>
    <row r="168" spans="1:12">
      <c r="A168" s="259" t="s">
        <v>1373</v>
      </c>
      <c r="B168" s="260" t="s">
        <v>1374</v>
      </c>
      <c r="C168" s="260" t="s">
        <v>1777</v>
      </c>
      <c r="D168" s="260" t="s">
        <v>1864</v>
      </c>
      <c r="E168" s="260" t="s">
        <v>2075</v>
      </c>
      <c r="F168" s="260" t="s">
        <v>2182</v>
      </c>
      <c r="G168" s="260" t="s">
        <v>1776</v>
      </c>
      <c r="H168" s="260" t="s">
        <v>1776</v>
      </c>
      <c r="I168" s="260" t="s">
        <v>1874</v>
      </c>
      <c r="J168" s="260" t="s">
        <v>1888</v>
      </c>
      <c r="K168" s="260" t="s">
        <v>1889</v>
      </c>
      <c r="L168" s="260" t="s">
        <v>1760</v>
      </c>
    </row>
    <row r="169" spans="1:12">
      <c r="A169" s="259" t="s">
        <v>1375</v>
      </c>
      <c r="B169" s="260" t="s">
        <v>1376</v>
      </c>
      <c r="C169" s="260" t="s">
        <v>1805</v>
      </c>
      <c r="D169" s="260" t="s">
        <v>2183</v>
      </c>
      <c r="E169" s="260" t="s">
        <v>1789</v>
      </c>
      <c r="F169" s="260" t="s">
        <v>2184</v>
      </c>
      <c r="G169" s="260" t="s">
        <v>1822</v>
      </c>
      <c r="H169" s="260" t="s">
        <v>1760</v>
      </c>
      <c r="I169" s="260" t="s">
        <v>1812</v>
      </c>
      <c r="J169" s="260" t="s">
        <v>2052</v>
      </c>
      <c r="K169" s="260" t="s">
        <v>1912</v>
      </c>
      <c r="L169" s="260" t="s">
        <v>1760</v>
      </c>
    </row>
    <row r="170" spans="1:12">
      <c r="A170" s="259" t="s">
        <v>1377</v>
      </c>
      <c r="B170" s="260" t="s">
        <v>1378</v>
      </c>
      <c r="C170" s="260" t="s">
        <v>1897</v>
      </c>
      <c r="D170" s="260" t="s">
        <v>1859</v>
      </c>
      <c r="E170" s="260" t="s">
        <v>1945</v>
      </c>
      <c r="F170" s="260" t="s">
        <v>2185</v>
      </c>
      <c r="G170" s="260" t="s">
        <v>1776</v>
      </c>
      <c r="H170" s="260" t="s">
        <v>1760</v>
      </c>
      <c r="I170" s="260" t="s">
        <v>1853</v>
      </c>
      <c r="J170" s="260" t="s">
        <v>1818</v>
      </c>
      <c r="K170" s="260" t="s">
        <v>1977</v>
      </c>
      <c r="L170" s="260" t="s">
        <v>1760</v>
      </c>
    </row>
    <row r="171" spans="1:12">
      <c r="A171" s="259" t="s">
        <v>1379</v>
      </c>
      <c r="B171" s="260" t="s">
        <v>1380</v>
      </c>
      <c r="C171" s="260" t="s">
        <v>1859</v>
      </c>
      <c r="D171" s="260" t="s">
        <v>1859</v>
      </c>
      <c r="E171" s="260" t="s">
        <v>1969</v>
      </c>
      <c r="F171" s="260" t="s">
        <v>2181</v>
      </c>
      <c r="G171" s="260" t="s">
        <v>1768</v>
      </c>
      <c r="H171" s="260" t="s">
        <v>1760</v>
      </c>
      <c r="I171" s="260" t="s">
        <v>1920</v>
      </c>
      <c r="J171" s="260" t="s">
        <v>2125</v>
      </c>
      <c r="K171" s="260" t="s">
        <v>2186</v>
      </c>
      <c r="L171" s="260" t="s">
        <v>1768</v>
      </c>
    </row>
    <row r="172" spans="1:12">
      <c r="A172" s="259" t="s">
        <v>109</v>
      </c>
      <c r="B172" s="260" t="s">
        <v>110</v>
      </c>
      <c r="C172" s="260" t="s">
        <v>2187</v>
      </c>
      <c r="D172" s="260" t="s">
        <v>2188</v>
      </c>
      <c r="E172" s="260" t="s">
        <v>2189</v>
      </c>
      <c r="F172" s="260" t="s">
        <v>2190</v>
      </c>
      <c r="G172" s="260" t="s">
        <v>1768</v>
      </c>
      <c r="H172" s="260" t="s">
        <v>1760</v>
      </c>
      <c r="I172" s="260" t="s">
        <v>2086</v>
      </c>
      <c r="J172" s="260" t="s">
        <v>2191</v>
      </c>
      <c r="K172" s="260" t="s">
        <v>1795</v>
      </c>
      <c r="L172" s="260" t="s">
        <v>1819</v>
      </c>
    </row>
    <row r="173" spans="1:12">
      <c r="A173" s="259" t="s">
        <v>1381</v>
      </c>
      <c r="B173" s="260" t="s">
        <v>1382</v>
      </c>
      <c r="C173" s="260" t="s">
        <v>1984</v>
      </c>
      <c r="D173" s="260" t="s">
        <v>1777</v>
      </c>
      <c r="E173" s="260" t="s">
        <v>1913</v>
      </c>
      <c r="F173" s="260" t="s">
        <v>2192</v>
      </c>
      <c r="G173" s="260" t="s">
        <v>1768</v>
      </c>
      <c r="H173" s="260" t="s">
        <v>1760</v>
      </c>
      <c r="I173" s="260" t="s">
        <v>1867</v>
      </c>
      <c r="J173" s="260" t="s">
        <v>1829</v>
      </c>
      <c r="K173" s="260" t="s">
        <v>1828</v>
      </c>
      <c r="L173" s="260" t="s">
        <v>1768</v>
      </c>
    </row>
    <row r="174" spans="1:12">
      <c r="A174" s="259" t="s">
        <v>1383</v>
      </c>
      <c r="B174" s="260" t="s">
        <v>1384</v>
      </c>
      <c r="C174" s="260" t="s">
        <v>1797</v>
      </c>
      <c r="D174" s="260" t="s">
        <v>1830</v>
      </c>
      <c r="E174" s="260" t="s">
        <v>2086</v>
      </c>
      <c r="F174" s="260" t="s">
        <v>2155</v>
      </c>
      <c r="G174" s="260" t="s">
        <v>1776</v>
      </c>
      <c r="H174" s="260" t="s">
        <v>1760</v>
      </c>
      <c r="I174" s="260" t="s">
        <v>1924</v>
      </c>
      <c r="J174" s="260" t="s">
        <v>2036</v>
      </c>
      <c r="K174" s="260" t="s">
        <v>1829</v>
      </c>
      <c r="L174" s="260" t="s">
        <v>1768</v>
      </c>
    </row>
    <row r="175" spans="1:12">
      <c r="A175" s="259" t="s">
        <v>1385</v>
      </c>
      <c r="B175" s="260" t="s">
        <v>1386</v>
      </c>
      <c r="C175" s="260" t="s">
        <v>1759</v>
      </c>
      <c r="D175" s="260" t="s">
        <v>1759</v>
      </c>
      <c r="E175" s="260" t="s">
        <v>1797</v>
      </c>
      <c r="F175" s="260" t="s">
        <v>2193</v>
      </c>
      <c r="G175" s="260" t="s">
        <v>1822</v>
      </c>
      <c r="H175" s="260" t="s">
        <v>1760</v>
      </c>
      <c r="I175" s="260" t="s">
        <v>1805</v>
      </c>
      <c r="J175" s="260" t="s">
        <v>2002</v>
      </c>
      <c r="K175" s="260" t="s">
        <v>2031</v>
      </c>
      <c r="L175" s="260" t="s">
        <v>1760</v>
      </c>
    </row>
    <row r="176" spans="1:12">
      <c r="A176" s="259" t="s">
        <v>147</v>
      </c>
      <c r="B176" s="260" t="s">
        <v>148</v>
      </c>
      <c r="C176" s="260" t="s">
        <v>2194</v>
      </c>
      <c r="D176" s="260" t="s">
        <v>1760</v>
      </c>
      <c r="E176" s="260" t="s">
        <v>2195</v>
      </c>
      <c r="F176" s="260" t="s">
        <v>1819</v>
      </c>
      <c r="G176" s="260" t="s">
        <v>1822</v>
      </c>
      <c r="H176" s="260" t="s">
        <v>1760</v>
      </c>
      <c r="I176" s="260" t="s">
        <v>1848</v>
      </c>
      <c r="J176" s="260" t="s">
        <v>1784</v>
      </c>
      <c r="K176" s="260" t="s">
        <v>1872</v>
      </c>
      <c r="L176" s="260" t="s">
        <v>1760</v>
      </c>
    </row>
    <row r="177" spans="1:12">
      <c r="A177" s="259" t="s">
        <v>101</v>
      </c>
      <c r="B177" s="260" t="s">
        <v>102</v>
      </c>
      <c r="C177" s="260" t="s">
        <v>2196</v>
      </c>
      <c r="D177" s="260" t="s">
        <v>1798</v>
      </c>
      <c r="E177" s="260" t="s">
        <v>2197</v>
      </c>
      <c r="F177" s="260" t="s">
        <v>1934</v>
      </c>
      <c r="G177" s="260" t="s">
        <v>1776</v>
      </c>
      <c r="H177" s="260" t="s">
        <v>1768</v>
      </c>
      <c r="I177" s="260" t="s">
        <v>1765</v>
      </c>
      <c r="J177" s="260" t="s">
        <v>1771</v>
      </c>
      <c r="K177" s="260" t="s">
        <v>1770</v>
      </c>
      <c r="L177" s="260" t="s">
        <v>1760</v>
      </c>
    </row>
    <row r="178" spans="1:12">
      <c r="A178" s="259" t="s">
        <v>623</v>
      </c>
      <c r="B178" s="260" t="s">
        <v>1387</v>
      </c>
      <c r="C178" s="260" t="s">
        <v>1809</v>
      </c>
      <c r="D178" s="260" t="s">
        <v>1809</v>
      </c>
      <c r="E178" s="260" t="s">
        <v>2198</v>
      </c>
      <c r="F178" s="260" t="s">
        <v>1798</v>
      </c>
      <c r="G178" s="260" t="s">
        <v>1760</v>
      </c>
      <c r="H178" s="260" t="s">
        <v>1760</v>
      </c>
      <c r="I178" s="260" t="s">
        <v>1857</v>
      </c>
      <c r="J178" s="260" t="s">
        <v>1961</v>
      </c>
      <c r="K178" s="260" t="s">
        <v>1879</v>
      </c>
      <c r="L178" s="260" t="s">
        <v>1776</v>
      </c>
    </row>
    <row r="179" spans="1:12">
      <c r="A179" s="259" t="s">
        <v>139</v>
      </c>
      <c r="B179" s="260" t="s">
        <v>140</v>
      </c>
      <c r="C179" s="260" t="s">
        <v>1857</v>
      </c>
      <c r="D179" s="260" t="s">
        <v>1768</v>
      </c>
      <c r="E179" s="260" t="s">
        <v>2199</v>
      </c>
      <c r="F179" s="260" t="s">
        <v>1786</v>
      </c>
      <c r="G179" s="260" t="s">
        <v>1760</v>
      </c>
      <c r="H179" s="260" t="s">
        <v>1760</v>
      </c>
      <c r="I179" s="260" t="s">
        <v>1760</v>
      </c>
      <c r="J179" s="260" t="s">
        <v>2055</v>
      </c>
      <c r="K179" s="260" t="s">
        <v>2054</v>
      </c>
      <c r="L179" s="260" t="s">
        <v>1760</v>
      </c>
    </row>
    <row r="180" spans="1:12">
      <c r="A180" s="259" t="s">
        <v>1025</v>
      </c>
      <c r="B180" s="260" t="s">
        <v>176</v>
      </c>
      <c r="C180" s="260" t="s">
        <v>2126</v>
      </c>
      <c r="D180" s="260" t="s">
        <v>1776</v>
      </c>
      <c r="E180" s="260" t="s">
        <v>2151</v>
      </c>
      <c r="F180" s="260" t="s">
        <v>1782</v>
      </c>
      <c r="G180" s="260" t="s">
        <v>1760</v>
      </c>
      <c r="H180" s="260" t="s">
        <v>1760</v>
      </c>
      <c r="I180" s="260" t="s">
        <v>1974</v>
      </c>
      <c r="J180" s="260" t="s">
        <v>1858</v>
      </c>
      <c r="K180" s="260" t="s">
        <v>1783</v>
      </c>
      <c r="L180" s="260" t="s">
        <v>1760</v>
      </c>
    </row>
    <row r="181" spans="1:12">
      <c r="A181" s="259" t="s">
        <v>1388</v>
      </c>
      <c r="B181" s="260" t="s">
        <v>1389</v>
      </c>
      <c r="C181" s="260" t="s">
        <v>1786</v>
      </c>
      <c r="D181" s="260" t="s">
        <v>1915</v>
      </c>
      <c r="E181" s="260" t="s">
        <v>2200</v>
      </c>
      <c r="F181" s="260" t="s">
        <v>2201</v>
      </c>
      <c r="G181" s="260" t="s">
        <v>1822</v>
      </c>
      <c r="H181" s="260" t="s">
        <v>1760</v>
      </c>
      <c r="I181" s="260" t="s">
        <v>1969</v>
      </c>
      <c r="J181" s="260" t="s">
        <v>2083</v>
      </c>
      <c r="K181" s="260" t="s">
        <v>1829</v>
      </c>
      <c r="L181" s="260" t="s">
        <v>1768</v>
      </c>
    </row>
    <row r="182" spans="1:12">
      <c r="A182" s="259" t="s">
        <v>1390</v>
      </c>
      <c r="B182" s="260" t="s">
        <v>1391</v>
      </c>
      <c r="C182" s="260" t="s">
        <v>1971</v>
      </c>
      <c r="D182" s="260" t="s">
        <v>1801</v>
      </c>
      <c r="E182" s="260" t="s">
        <v>2202</v>
      </c>
      <c r="F182" s="260" t="s">
        <v>1892</v>
      </c>
      <c r="G182" s="260" t="s">
        <v>1768</v>
      </c>
      <c r="H182" s="260" t="s">
        <v>1760</v>
      </c>
      <c r="I182" s="260" t="s">
        <v>1780</v>
      </c>
      <c r="J182" s="260" t="s">
        <v>1905</v>
      </c>
      <c r="K182" s="260" t="s">
        <v>2126</v>
      </c>
      <c r="L182" s="260" t="s">
        <v>1768</v>
      </c>
    </row>
    <row r="183" spans="1:12">
      <c r="A183" s="259" t="s">
        <v>1392</v>
      </c>
      <c r="B183" s="260" t="s">
        <v>1393</v>
      </c>
      <c r="C183" s="260" t="s">
        <v>1857</v>
      </c>
      <c r="D183" s="260" t="s">
        <v>1921</v>
      </c>
      <c r="E183" s="260" t="s">
        <v>1880</v>
      </c>
      <c r="F183" s="260" t="s">
        <v>1881</v>
      </c>
      <c r="G183" s="260" t="s">
        <v>1760</v>
      </c>
      <c r="H183" s="260" t="s">
        <v>1768</v>
      </c>
      <c r="I183" s="260" t="s">
        <v>1921</v>
      </c>
      <c r="J183" s="260" t="s">
        <v>1927</v>
      </c>
      <c r="K183" s="260" t="s">
        <v>1926</v>
      </c>
      <c r="L183" s="260" t="s">
        <v>1760</v>
      </c>
    </row>
    <row r="184" spans="1:12">
      <c r="A184" s="259" t="s">
        <v>1394</v>
      </c>
      <c r="B184" s="260" t="s">
        <v>1395</v>
      </c>
      <c r="C184" s="260" t="s">
        <v>2203</v>
      </c>
      <c r="D184" s="260" t="s">
        <v>1969</v>
      </c>
      <c r="E184" s="260" t="s">
        <v>2204</v>
      </c>
      <c r="F184" s="260" t="s">
        <v>2140</v>
      </c>
      <c r="G184" s="260" t="s">
        <v>1768</v>
      </c>
      <c r="H184" s="260" t="s">
        <v>1760</v>
      </c>
      <c r="I184" s="260" t="s">
        <v>1787</v>
      </c>
      <c r="J184" s="260" t="s">
        <v>2083</v>
      </c>
      <c r="K184" s="260" t="s">
        <v>1829</v>
      </c>
      <c r="L184" s="260" t="s">
        <v>1768</v>
      </c>
    </row>
    <row r="185" spans="1:12">
      <c r="A185" s="259" t="s">
        <v>1396</v>
      </c>
      <c r="B185" s="260" t="s">
        <v>1397</v>
      </c>
      <c r="C185" s="260" t="s">
        <v>1760</v>
      </c>
      <c r="D185" s="260" t="s">
        <v>1760</v>
      </c>
      <c r="E185" s="260" t="s">
        <v>1920</v>
      </c>
      <c r="F185" s="260" t="s">
        <v>1849</v>
      </c>
      <c r="G185" s="260" t="s">
        <v>1760</v>
      </c>
      <c r="H185" s="260" t="s">
        <v>1760</v>
      </c>
      <c r="I185" s="260" t="s">
        <v>2049</v>
      </c>
      <c r="J185" s="260" t="s">
        <v>2205</v>
      </c>
      <c r="K185" s="260" t="s">
        <v>2206</v>
      </c>
      <c r="L185" s="260" t="s">
        <v>1760</v>
      </c>
    </row>
    <row r="186" spans="1:12">
      <c r="A186" s="259" t="s">
        <v>1398</v>
      </c>
      <c r="B186" s="260" t="s">
        <v>1399</v>
      </c>
      <c r="C186" s="260" t="s">
        <v>1867</v>
      </c>
      <c r="D186" s="260" t="s">
        <v>2207</v>
      </c>
      <c r="E186" s="260" t="s">
        <v>1764</v>
      </c>
      <c r="F186" s="260" t="s">
        <v>2208</v>
      </c>
      <c r="G186" s="260" t="s">
        <v>1768</v>
      </c>
      <c r="H186" s="260" t="s">
        <v>1760</v>
      </c>
      <c r="I186" s="260" t="s">
        <v>1845</v>
      </c>
      <c r="J186" s="260" t="s">
        <v>2052</v>
      </c>
      <c r="K186" s="260" t="s">
        <v>1985</v>
      </c>
      <c r="L186" s="260" t="s">
        <v>1760</v>
      </c>
    </row>
    <row r="187" spans="1:12">
      <c r="A187" s="259" t="s">
        <v>223</v>
      </c>
      <c r="B187" s="260" t="s">
        <v>224</v>
      </c>
      <c r="C187" s="260" t="s">
        <v>1937</v>
      </c>
      <c r="D187" s="260" t="s">
        <v>1805</v>
      </c>
      <c r="E187" s="260" t="s">
        <v>2209</v>
      </c>
      <c r="F187" s="260" t="s">
        <v>1931</v>
      </c>
      <c r="G187" s="260" t="s">
        <v>1805</v>
      </c>
      <c r="H187" s="260" t="s">
        <v>1760</v>
      </c>
      <c r="I187" s="260" t="s">
        <v>1931</v>
      </c>
      <c r="J187" s="260" t="s">
        <v>1771</v>
      </c>
      <c r="K187" s="260" t="s">
        <v>1770</v>
      </c>
      <c r="L187" s="260" t="s">
        <v>1760</v>
      </c>
    </row>
    <row r="188" spans="1:12">
      <c r="A188" s="259" t="s">
        <v>1400</v>
      </c>
      <c r="B188" s="260" t="s">
        <v>1401</v>
      </c>
      <c r="C188" s="260" t="s">
        <v>1827</v>
      </c>
      <c r="D188" s="260" t="s">
        <v>1981</v>
      </c>
      <c r="E188" s="260" t="s">
        <v>1825</v>
      </c>
      <c r="F188" s="260" t="s">
        <v>2139</v>
      </c>
      <c r="G188" s="260" t="s">
        <v>1768</v>
      </c>
      <c r="H188" s="260" t="s">
        <v>1805</v>
      </c>
      <c r="I188" s="260" t="s">
        <v>2210</v>
      </c>
      <c r="J188" s="260" t="s">
        <v>1852</v>
      </c>
      <c r="K188" s="260" t="s">
        <v>1851</v>
      </c>
      <c r="L188" s="260" t="s">
        <v>1760</v>
      </c>
    </row>
    <row r="189" spans="1:12">
      <c r="A189" s="259" t="s">
        <v>1402</v>
      </c>
      <c r="B189" s="260" t="s">
        <v>1403</v>
      </c>
      <c r="C189" s="260" t="s">
        <v>1841</v>
      </c>
      <c r="D189" s="260" t="s">
        <v>1812</v>
      </c>
      <c r="E189" s="260" t="s">
        <v>2015</v>
      </c>
      <c r="F189" s="260" t="s">
        <v>2172</v>
      </c>
      <c r="G189" s="260" t="s">
        <v>1768</v>
      </c>
      <c r="H189" s="260" t="s">
        <v>1768</v>
      </c>
      <c r="I189" s="260" t="s">
        <v>2049</v>
      </c>
      <c r="J189" s="260" t="s">
        <v>1836</v>
      </c>
      <c r="K189" s="260" t="s">
        <v>1846</v>
      </c>
      <c r="L189" s="260" t="s">
        <v>1760</v>
      </c>
    </row>
    <row r="190" spans="1:12">
      <c r="A190" s="259" t="s">
        <v>1404</v>
      </c>
      <c r="B190" s="260" t="s">
        <v>1405</v>
      </c>
      <c r="C190" s="260" t="s">
        <v>1848</v>
      </c>
      <c r="D190" s="260" t="s">
        <v>2099</v>
      </c>
      <c r="E190" s="260" t="s">
        <v>1850</v>
      </c>
      <c r="F190" s="260" t="s">
        <v>2211</v>
      </c>
      <c r="G190" s="260" t="s">
        <v>1776</v>
      </c>
      <c r="H190" s="260" t="s">
        <v>1776</v>
      </c>
      <c r="I190" s="260" t="s">
        <v>1838</v>
      </c>
      <c r="J190" s="260" t="s">
        <v>1847</v>
      </c>
      <c r="K190" s="260" t="s">
        <v>2010</v>
      </c>
      <c r="L190" s="260" t="s">
        <v>1768</v>
      </c>
    </row>
    <row r="191" spans="1:12">
      <c r="A191" s="259" t="s">
        <v>1406</v>
      </c>
      <c r="B191" s="260" t="s">
        <v>1407</v>
      </c>
      <c r="C191" s="260" t="s">
        <v>1920</v>
      </c>
      <c r="D191" s="260" t="s">
        <v>2212</v>
      </c>
      <c r="E191" s="260" t="s">
        <v>1934</v>
      </c>
      <c r="F191" s="260" t="s">
        <v>2138</v>
      </c>
      <c r="G191" s="260" t="s">
        <v>1760</v>
      </c>
      <c r="H191" s="260" t="s">
        <v>1768</v>
      </c>
      <c r="I191" s="260" t="s">
        <v>1787</v>
      </c>
      <c r="J191" s="260" t="s">
        <v>1778</v>
      </c>
      <c r="K191" s="260" t="s">
        <v>1779</v>
      </c>
      <c r="L191" s="260" t="s">
        <v>1760</v>
      </c>
    </row>
    <row r="192" spans="1:12">
      <c r="A192" s="259" t="s">
        <v>617</v>
      </c>
      <c r="B192" s="260" t="s">
        <v>1408</v>
      </c>
      <c r="C192" s="260" t="s">
        <v>1939</v>
      </c>
      <c r="D192" s="260" t="s">
        <v>2213</v>
      </c>
      <c r="E192" s="260" t="s">
        <v>2074</v>
      </c>
      <c r="F192" s="260" t="s">
        <v>2214</v>
      </c>
      <c r="G192" s="260" t="s">
        <v>1760</v>
      </c>
      <c r="H192" s="260" t="s">
        <v>1760</v>
      </c>
      <c r="I192" s="260" t="s">
        <v>1789</v>
      </c>
      <c r="J192" s="260" t="s">
        <v>2002</v>
      </c>
      <c r="K192" s="260" t="s">
        <v>2031</v>
      </c>
      <c r="L192" s="260" t="s">
        <v>1760</v>
      </c>
    </row>
    <row r="193" spans="1:12">
      <c r="A193" s="259" t="s">
        <v>143</v>
      </c>
      <c r="B193" s="260" t="s">
        <v>144</v>
      </c>
      <c r="C193" s="260" t="s">
        <v>2215</v>
      </c>
      <c r="D193" s="260" t="s">
        <v>2196</v>
      </c>
      <c r="E193" s="260" t="s">
        <v>1821</v>
      </c>
      <c r="F193" s="260" t="s">
        <v>1874</v>
      </c>
      <c r="G193" s="260" t="s">
        <v>1760</v>
      </c>
      <c r="H193" s="260" t="s">
        <v>1760</v>
      </c>
      <c r="I193" s="260" t="s">
        <v>1968</v>
      </c>
      <c r="J193" s="260" t="s">
        <v>1771</v>
      </c>
      <c r="K193" s="260" t="s">
        <v>1846</v>
      </c>
      <c r="L193" s="260" t="s">
        <v>1768</v>
      </c>
    </row>
    <row r="194" spans="1:12">
      <c r="A194" s="259" t="s">
        <v>145</v>
      </c>
      <c r="B194" s="260" t="s">
        <v>146</v>
      </c>
      <c r="C194" s="260" t="s">
        <v>1756</v>
      </c>
      <c r="D194" s="260" t="s">
        <v>2216</v>
      </c>
      <c r="E194" s="260" t="s">
        <v>2122</v>
      </c>
      <c r="F194" s="260" t="s">
        <v>2217</v>
      </c>
      <c r="G194" s="260" t="s">
        <v>1760</v>
      </c>
      <c r="H194" s="260" t="s">
        <v>1760</v>
      </c>
      <c r="I194" s="260" t="s">
        <v>2212</v>
      </c>
      <c r="J194" s="260" t="s">
        <v>2218</v>
      </c>
      <c r="K194" s="260" t="s">
        <v>2219</v>
      </c>
      <c r="L194" s="260" t="s">
        <v>1760</v>
      </c>
    </row>
    <row r="195" spans="1:12">
      <c r="A195" s="259" t="s">
        <v>1409</v>
      </c>
      <c r="B195" s="260" t="s">
        <v>1410</v>
      </c>
      <c r="C195" s="260" t="s">
        <v>1769</v>
      </c>
      <c r="D195" s="260" t="s">
        <v>1773</v>
      </c>
      <c r="E195" s="260" t="s">
        <v>2220</v>
      </c>
      <c r="F195" s="260" t="s">
        <v>2211</v>
      </c>
      <c r="G195" s="260" t="s">
        <v>1760</v>
      </c>
      <c r="H195" s="260" t="s">
        <v>1776</v>
      </c>
      <c r="I195" s="260" t="s">
        <v>1834</v>
      </c>
      <c r="J195" s="260" t="s">
        <v>2052</v>
      </c>
      <c r="K195" s="260" t="s">
        <v>1985</v>
      </c>
      <c r="L195" s="260" t="s">
        <v>1768</v>
      </c>
    </row>
    <row r="196" spans="1:12">
      <c r="A196" s="259" t="s">
        <v>1411</v>
      </c>
      <c r="B196" s="260" t="s">
        <v>1412</v>
      </c>
      <c r="C196" s="260" t="s">
        <v>1769</v>
      </c>
      <c r="D196" s="260" t="s">
        <v>1931</v>
      </c>
      <c r="E196" s="260" t="s">
        <v>2079</v>
      </c>
      <c r="F196" s="260" t="s">
        <v>2221</v>
      </c>
      <c r="G196" s="260" t="s">
        <v>1822</v>
      </c>
      <c r="H196" s="260" t="s">
        <v>1759</v>
      </c>
      <c r="I196" s="260" t="s">
        <v>1915</v>
      </c>
      <c r="J196" s="260" t="s">
        <v>1778</v>
      </c>
      <c r="K196" s="260" t="s">
        <v>1858</v>
      </c>
      <c r="L196" s="260" t="s">
        <v>1776</v>
      </c>
    </row>
    <row r="197" spans="1:12">
      <c r="A197" s="259" t="s">
        <v>694</v>
      </c>
      <c r="B197" s="260" t="s">
        <v>1413</v>
      </c>
      <c r="C197" s="260" t="s">
        <v>2187</v>
      </c>
      <c r="D197" s="260" t="s">
        <v>1979</v>
      </c>
      <c r="E197" s="260" t="s">
        <v>2222</v>
      </c>
      <c r="F197" s="260" t="s">
        <v>1843</v>
      </c>
      <c r="G197" s="260" t="s">
        <v>1822</v>
      </c>
      <c r="H197" s="260" t="s">
        <v>1760</v>
      </c>
      <c r="I197" s="260" t="s">
        <v>1801</v>
      </c>
      <c r="J197" s="260" t="s">
        <v>1998</v>
      </c>
      <c r="K197" s="260" t="s">
        <v>1879</v>
      </c>
      <c r="L197" s="260" t="s">
        <v>1768</v>
      </c>
    </row>
    <row r="198" spans="1:12">
      <c r="A198" s="259" t="s">
        <v>1414</v>
      </c>
      <c r="B198" s="260" t="s">
        <v>1415</v>
      </c>
      <c r="C198" s="260" t="s">
        <v>1769</v>
      </c>
      <c r="D198" s="260" t="s">
        <v>1792</v>
      </c>
      <c r="E198" s="260" t="s">
        <v>1934</v>
      </c>
      <c r="F198" s="260" t="s">
        <v>2223</v>
      </c>
      <c r="G198" s="260" t="s">
        <v>1760</v>
      </c>
      <c r="H198" s="260" t="s">
        <v>1760</v>
      </c>
      <c r="I198" s="260" t="s">
        <v>1801</v>
      </c>
      <c r="J198" s="260" t="s">
        <v>1836</v>
      </c>
      <c r="K198" s="260" t="s">
        <v>1835</v>
      </c>
      <c r="L198" s="260" t="s">
        <v>1760</v>
      </c>
    </row>
    <row r="199" spans="1:12">
      <c r="A199" s="259" t="s">
        <v>1416</v>
      </c>
      <c r="B199" s="260" t="s">
        <v>1417</v>
      </c>
      <c r="C199" s="260" t="s">
        <v>1848</v>
      </c>
      <c r="D199" s="260" t="s">
        <v>2163</v>
      </c>
      <c r="E199" s="260" t="s">
        <v>1760</v>
      </c>
      <c r="F199" s="260" t="s">
        <v>2224</v>
      </c>
      <c r="G199" s="260" t="s">
        <v>1760</v>
      </c>
      <c r="H199" s="260" t="s">
        <v>1760</v>
      </c>
      <c r="I199" s="260" t="s">
        <v>1761</v>
      </c>
      <c r="J199" s="260" t="s">
        <v>2119</v>
      </c>
      <c r="K199" s="260" t="s">
        <v>1755</v>
      </c>
      <c r="L199" s="260" t="s">
        <v>1848</v>
      </c>
    </row>
    <row r="200" spans="1:12">
      <c r="A200" s="259" t="s">
        <v>750</v>
      </c>
      <c r="B200" s="260" t="s">
        <v>1418</v>
      </c>
      <c r="C200" s="260" t="s">
        <v>2225</v>
      </c>
      <c r="D200" s="260" t="s">
        <v>1972</v>
      </c>
      <c r="E200" s="260" t="s">
        <v>2226</v>
      </c>
      <c r="F200" s="260" t="s">
        <v>1902</v>
      </c>
      <c r="G200" s="260" t="s">
        <v>1776</v>
      </c>
      <c r="H200" s="260" t="s">
        <v>1760</v>
      </c>
      <c r="I200" s="260" t="s">
        <v>1968</v>
      </c>
      <c r="J200" s="260" t="s">
        <v>1784</v>
      </c>
      <c r="K200" s="260" t="s">
        <v>1785</v>
      </c>
      <c r="L200" s="260" t="s">
        <v>1760</v>
      </c>
    </row>
    <row r="201" spans="1:12">
      <c r="A201" s="259" t="s">
        <v>1419</v>
      </c>
      <c r="B201" s="260" t="s">
        <v>1420</v>
      </c>
      <c r="C201" s="260" t="s">
        <v>1857</v>
      </c>
      <c r="D201" s="260" t="s">
        <v>1984</v>
      </c>
      <c r="E201" s="260" t="s">
        <v>1777</v>
      </c>
      <c r="F201" s="260" t="s">
        <v>2227</v>
      </c>
      <c r="G201" s="260" t="s">
        <v>1760</v>
      </c>
      <c r="H201" s="260" t="s">
        <v>1760</v>
      </c>
      <c r="I201" s="260" t="s">
        <v>1759</v>
      </c>
      <c r="J201" s="260" t="s">
        <v>2083</v>
      </c>
      <c r="K201" s="260" t="s">
        <v>1829</v>
      </c>
      <c r="L201" s="260" t="s">
        <v>1768</v>
      </c>
    </row>
    <row r="202" spans="1:12">
      <c r="A202" s="259" t="s">
        <v>1421</v>
      </c>
      <c r="B202" s="260" t="s">
        <v>1422</v>
      </c>
      <c r="C202" s="260" t="s">
        <v>1884</v>
      </c>
      <c r="D202" s="260" t="s">
        <v>2109</v>
      </c>
      <c r="E202" s="260" t="s">
        <v>2051</v>
      </c>
      <c r="F202" s="260" t="s">
        <v>1919</v>
      </c>
      <c r="G202" s="260" t="s">
        <v>1768</v>
      </c>
      <c r="H202" s="260" t="s">
        <v>1760</v>
      </c>
      <c r="I202" s="260" t="s">
        <v>1806</v>
      </c>
      <c r="J202" s="260" t="s">
        <v>1784</v>
      </c>
      <c r="K202" s="260" t="s">
        <v>1872</v>
      </c>
      <c r="L202" s="260" t="s">
        <v>1760</v>
      </c>
    </row>
    <row r="203" spans="1:12">
      <c r="A203" s="259" t="s">
        <v>229</v>
      </c>
      <c r="B203" s="260" t="s">
        <v>230</v>
      </c>
      <c r="C203" s="260" t="s">
        <v>1873</v>
      </c>
      <c r="D203" s="260" t="s">
        <v>1819</v>
      </c>
      <c r="E203" s="260" t="s">
        <v>2228</v>
      </c>
      <c r="F203" s="260" t="s">
        <v>2229</v>
      </c>
      <c r="G203" s="260" t="s">
        <v>1848</v>
      </c>
      <c r="H203" s="260" t="s">
        <v>1848</v>
      </c>
      <c r="I203" s="260" t="s">
        <v>1934</v>
      </c>
      <c r="J203" s="260" t="s">
        <v>2230</v>
      </c>
      <c r="K203" s="260" t="s">
        <v>2231</v>
      </c>
      <c r="L203" s="260" t="s">
        <v>1760</v>
      </c>
    </row>
    <row r="204" spans="1:12">
      <c r="A204" s="259" t="s">
        <v>725</v>
      </c>
      <c r="B204" s="260" t="s">
        <v>1423</v>
      </c>
      <c r="C204" s="260" t="s">
        <v>1853</v>
      </c>
      <c r="D204" s="260" t="s">
        <v>1935</v>
      </c>
      <c r="E204" s="260" t="s">
        <v>1873</v>
      </c>
      <c r="F204" s="260" t="s">
        <v>1988</v>
      </c>
      <c r="G204" s="260" t="s">
        <v>1760</v>
      </c>
      <c r="H204" s="260" t="s">
        <v>1760</v>
      </c>
      <c r="I204" s="260" t="s">
        <v>1756</v>
      </c>
      <c r="J204" s="260" t="s">
        <v>1783</v>
      </c>
      <c r="K204" s="260" t="s">
        <v>1858</v>
      </c>
      <c r="L204" s="260" t="s">
        <v>1768</v>
      </c>
    </row>
    <row r="205" spans="1:12">
      <c r="A205" s="259" t="s">
        <v>149</v>
      </c>
      <c r="B205" s="260" t="s">
        <v>150</v>
      </c>
      <c r="C205" s="260" t="s">
        <v>2015</v>
      </c>
      <c r="D205" s="260" t="s">
        <v>1769</v>
      </c>
      <c r="E205" s="260" t="s">
        <v>2188</v>
      </c>
      <c r="F205" s="260" t="s">
        <v>2232</v>
      </c>
      <c r="G205" s="260" t="s">
        <v>1760</v>
      </c>
      <c r="H205" s="260" t="s">
        <v>1760</v>
      </c>
      <c r="I205" s="260" t="s">
        <v>1853</v>
      </c>
      <c r="J205" s="260" t="s">
        <v>2139</v>
      </c>
      <c r="K205" s="260" t="s">
        <v>2233</v>
      </c>
      <c r="L205" s="260" t="s">
        <v>1760</v>
      </c>
    </row>
    <row r="206" spans="1:12">
      <c r="A206" s="259" t="s">
        <v>1424</v>
      </c>
      <c r="B206" s="260" t="s">
        <v>1425</v>
      </c>
      <c r="C206" s="260" t="s">
        <v>1968</v>
      </c>
      <c r="D206" s="260" t="s">
        <v>1777</v>
      </c>
      <c r="E206" s="260" t="s">
        <v>1969</v>
      </c>
      <c r="F206" s="260" t="s">
        <v>1988</v>
      </c>
      <c r="G206" s="260" t="s">
        <v>1760</v>
      </c>
      <c r="H206" s="260" t="s">
        <v>1760</v>
      </c>
      <c r="I206" s="260" t="s">
        <v>1934</v>
      </c>
      <c r="J206" s="260" t="s">
        <v>1994</v>
      </c>
      <c r="K206" s="260" t="s">
        <v>1955</v>
      </c>
      <c r="L206" s="260" t="s">
        <v>1760</v>
      </c>
    </row>
    <row r="207" spans="1:12">
      <c r="A207" s="259" t="s">
        <v>511</v>
      </c>
      <c r="B207" s="260" t="s">
        <v>1426</v>
      </c>
      <c r="C207" s="260" t="s">
        <v>1989</v>
      </c>
      <c r="D207" s="260" t="s">
        <v>1850</v>
      </c>
      <c r="E207" s="260" t="s">
        <v>2116</v>
      </c>
      <c r="F207" s="260" t="s">
        <v>2234</v>
      </c>
      <c r="G207" s="260" t="s">
        <v>1768</v>
      </c>
      <c r="H207" s="260" t="s">
        <v>1760</v>
      </c>
      <c r="I207" s="260" t="s">
        <v>1924</v>
      </c>
      <c r="J207" s="260" t="s">
        <v>1961</v>
      </c>
      <c r="K207" s="260" t="s">
        <v>1796</v>
      </c>
      <c r="L207" s="260" t="s">
        <v>1760</v>
      </c>
    </row>
    <row r="208" spans="1:12">
      <c r="A208" s="259" t="s">
        <v>1427</v>
      </c>
      <c r="B208" s="260" t="s">
        <v>1428</v>
      </c>
      <c r="C208" s="260" t="s">
        <v>1819</v>
      </c>
      <c r="D208" s="260" t="s">
        <v>1984</v>
      </c>
      <c r="E208" s="260" t="s">
        <v>1756</v>
      </c>
      <c r="F208" s="260" t="s">
        <v>2235</v>
      </c>
      <c r="G208" s="260" t="s">
        <v>1768</v>
      </c>
      <c r="H208" s="260" t="s">
        <v>1776</v>
      </c>
      <c r="I208" s="260" t="s">
        <v>1769</v>
      </c>
      <c r="J208" s="260" t="s">
        <v>1784</v>
      </c>
      <c r="K208" s="260" t="s">
        <v>1872</v>
      </c>
      <c r="L208" s="260" t="s">
        <v>1760</v>
      </c>
    </row>
    <row r="209" spans="1:12">
      <c r="A209" s="259" t="s">
        <v>1429</v>
      </c>
      <c r="B209" s="260" t="s">
        <v>1430</v>
      </c>
      <c r="C209" s="260" t="s">
        <v>1764</v>
      </c>
      <c r="D209" s="260" t="s">
        <v>1777</v>
      </c>
      <c r="E209" s="260" t="s">
        <v>2236</v>
      </c>
      <c r="F209" s="260" t="s">
        <v>2237</v>
      </c>
      <c r="G209" s="260" t="s">
        <v>1797</v>
      </c>
      <c r="H209" s="260" t="s">
        <v>1822</v>
      </c>
      <c r="I209" s="260" t="s">
        <v>1764</v>
      </c>
      <c r="J209" s="260" t="s">
        <v>1813</v>
      </c>
      <c r="K209" s="260" t="s">
        <v>1814</v>
      </c>
      <c r="L209" s="260" t="s">
        <v>1760</v>
      </c>
    </row>
    <row r="210" spans="1:12">
      <c r="A210" s="259" t="s">
        <v>151</v>
      </c>
      <c r="B210" s="260" t="s">
        <v>152</v>
      </c>
      <c r="C210" s="260" t="s">
        <v>1759</v>
      </c>
      <c r="D210" s="260" t="s">
        <v>1759</v>
      </c>
      <c r="E210" s="260" t="s">
        <v>1992</v>
      </c>
      <c r="F210" s="260" t="s">
        <v>1844</v>
      </c>
      <c r="G210" s="260" t="s">
        <v>1984</v>
      </c>
      <c r="H210" s="260" t="s">
        <v>1760</v>
      </c>
      <c r="I210" s="260" t="s">
        <v>2001</v>
      </c>
      <c r="J210" s="260" t="s">
        <v>1956</v>
      </c>
      <c r="K210" s="260" t="s">
        <v>1957</v>
      </c>
      <c r="L210" s="260" t="s">
        <v>1760</v>
      </c>
    </row>
    <row r="211" spans="1:12">
      <c r="A211" s="259" t="s">
        <v>185</v>
      </c>
      <c r="B211" s="260" t="s">
        <v>186</v>
      </c>
      <c r="C211" s="260" t="s">
        <v>2238</v>
      </c>
      <c r="D211" s="260" t="s">
        <v>1984</v>
      </c>
      <c r="E211" s="260" t="s">
        <v>2239</v>
      </c>
      <c r="F211" s="260" t="s">
        <v>1834</v>
      </c>
      <c r="G211" s="260" t="s">
        <v>1822</v>
      </c>
      <c r="H211" s="260" t="s">
        <v>1760</v>
      </c>
      <c r="I211" s="260" t="s">
        <v>1822</v>
      </c>
      <c r="J211" s="260" t="s">
        <v>1778</v>
      </c>
      <c r="K211" s="260" t="s">
        <v>1779</v>
      </c>
      <c r="L211" s="260" t="s">
        <v>1760</v>
      </c>
    </row>
    <row r="212" spans="1:12">
      <c r="A212" s="259" t="s">
        <v>1431</v>
      </c>
      <c r="B212" s="260" t="s">
        <v>1432</v>
      </c>
      <c r="C212" s="260" t="s">
        <v>1773</v>
      </c>
      <c r="D212" s="260" t="s">
        <v>1989</v>
      </c>
      <c r="E212" s="260" t="s">
        <v>1850</v>
      </c>
      <c r="F212" s="260" t="s">
        <v>2240</v>
      </c>
      <c r="G212" s="260" t="s">
        <v>1768</v>
      </c>
      <c r="H212" s="260" t="s">
        <v>1776</v>
      </c>
      <c r="I212" s="260" t="s">
        <v>1924</v>
      </c>
      <c r="J212" s="260" t="s">
        <v>1906</v>
      </c>
      <c r="K212" s="260" t="s">
        <v>1905</v>
      </c>
      <c r="L212" s="260" t="s">
        <v>1760</v>
      </c>
    </row>
    <row r="213" spans="1:12">
      <c r="A213" s="259" t="s">
        <v>1433</v>
      </c>
      <c r="B213" s="260" t="s">
        <v>1434</v>
      </c>
      <c r="C213" s="260" t="s">
        <v>1921</v>
      </c>
      <c r="D213" s="260" t="s">
        <v>1974</v>
      </c>
      <c r="E213" s="260" t="s">
        <v>1910</v>
      </c>
      <c r="F213" s="260" t="s">
        <v>2241</v>
      </c>
      <c r="G213" s="260" t="s">
        <v>1910</v>
      </c>
      <c r="H213" s="260" t="s">
        <v>1768</v>
      </c>
      <c r="I213" s="260" t="s">
        <v>2079</v>
      </c>
      <c r="J213" s="260" t="s">
        <v>2036</v>
      </c>
      <c r="K213" s="260" t="s">
        <v>1829</v>
      </c>
      <c r="L213" s="260" t="s">
        <v>1760</v>
      </c>
    </row>
    <row r="214" spans="1:12">
      <c r="A214" s="259" t="s">
        <v>153</v>
      </c>
      <c r="B214" s="260" t="s">
        <v>154</v>
      </c>
      <c r="C214" s="260" t="s">
        <v>2023</v>
      </c>
      <c r="D214" s="260" t="s">
        <v>1819</v>
      </c>
      <c r="E214" s="260" t="s">
        <v>1906</v>
      </c>
      <c r="F214" s="260" t="s">
        <v>1777</v>
      </c>
      <c r="G214" s="260" t="s">
        <v>1857</v>
      </c>
      <c r="H214" s="260" t="s">
        <v>1776</v>
      </c>
      <c r="I214" s="260" t="s">
        <v>1920</v>
      </c>
      <c r="J214" s="260" t="s">
        <v>1858</v>
      </c>
      <c r="K214" s="260" t="s">
        <v>1783</v>
      </c>
      <c r="L214" s="260" t="s">
        <v>1760</v>
      </c>
    </row>
    <row r="215" spans="1:12">
      <c r="A215" s="259" t="s">
        <v>1435</v>
      </c>
      <c r="B215" s="260" t="s">
        <v>1436</v>
      </c>
      <c r="C215" s="260" t="s">
        <v>1776</v>
      </c>
      <c r="D215" s="260" t="s">
        <v>1773</v>
      </c>
      <c r="E215" s="260" t="s">
        <v>1971</v>
      </c>
      <c r="F215" s="260" t="s">
        <v>2170</v>
      </c>
      <c r="G215" s="260" t="s">
        <v>1760</v>
      </c>
      <c r="H215" s="260" t="s">
        <v>1760</v>
      </c>
      <c r="I215" s="260" t="s">
        <v>1910</v>
      </c>
      <c r="J215" s="260" t="s">
        <v>1982</v>
      </c>
      <c r="K215" s="260" t="s">
        <v>1983</v>
      </c>
      <c r="L215" s="260" t="s">
        <v>1760</v>
      </c>
    </row>
    <row r="216" spans="1:12">
      <c r="A216" s="259" t="s">
        <v>1437</v>
      </c>
      <c r="B216" s="260" t="s">
        <v>1438</v>
      </c>
      <c r="C216" s="260" t="s">
        <v>1966</v>
      </c>
      <c r="D216" s="260" t="s">
        <v>1864</v>
      </c>
      <c r="E216" s="260" t="s">
        <v>2242</v>
      </c>
      <c r="F216" s="260" t="s">
        <v>2035</v>
      </c>
      <c r="G216" s="260" t="s">
        <v>1822</v>
      </c>
      <c r="H216" s="260" t="s">
        <v>1760</v>
      </c>
      <c r="I216" s="260" t="s">
        <v>2086</v>
      </c>
      <c r="J216" s="260" t="s">
        <v>1977</v>
      </c>
      <c r="K216" s="260" t="s">
        <v>1983</v>
      </c>
      <c r="L216" s="260" t="s">
        <v>1776</v>
      </c>
    </row>
    <row r="217" spans="1:12">
      <c r="A217" s="259" t="s">
        <v>1439</v>
      </c>
      <c r="B217" s="260" t="s">
        <v>1440</v>
      </c>
      <c r="C217" s="260" t="s">
        <v>1809</v>
      </c>
      <c r="D217" s="260" t="s">
        <v>1812</v>
      </c>
      <c r="E217" s="260" t="s">
        <v>1969</v>
      </c>
      <c r="F217" s="260" t="s">
        <v>2243</v>
      </c>
      <c r="G217" s="260" t="s">
        <v>1822</v>
      </c>
      <c r="H217" s="260" t="s">
        <v>1760</v>
      </c>
      <c r="I217" s="260" t="s">
        <v>1890</v>
      </c>
      <c r="J217" s="260" t="s">
        <v>1828</v>
      </c>
      <c r="K217" s="260" t="s">
        <v>1985</v>
      </c>
      <c r="L217" s="260" t="s">
        <v>1760</v>
      </c>
    </row>
    <row r="218" spans="1:12">
      <c r="A218" s="259" t="s">
        <v>1441</v>
      </c>
      <c r="B218" s="260" t="s">
        <v>1442</v>
      </c>
      <c r="C218" s="260" t="s">
        <v>1816</v>
      </c>
      <c r="D218" s="260" t="s">
        <v>1880</v>
      </c>
      <c r="E218" s="260" t="s">
        <v>1855</v>
      </c>
      <c r="F218" s="260" t="s">
        <v>1903</v>
      </c>
      <c r="G218" s="260" t="s">
        <v>1819</v>
      </c>
      <c r="H218" s="260" t="s">
        <v>1768</v>
      </c>
      <c r="I218" s="260" t="s">
        <v>1761</v>
      </c>
      <c r="J218" s="260" t="s">
        <v>2002</v>
      </c>
      <c r="K218" s="260" t="s">
        <v>2031</v>
      </c>
      <c r="L218" s="260" t="s">
        <v>1760</v>
      </c>
    </row>
    <row r="219" spans="1:12">
      <c r="A219" s="259" t="s">
        <v>1443</v>
      </c>
      <c r="B219" s="260" t="s">
        <v>1444</v>
      </c>
      <c r="C219" s="260" t="s">
        <v>1859</v>
      </c>
      <c r="D219" s="260" t="s">
        <v>1780</v>
      </c>
      <c r="E219" s="260" t="s">
        <v>1893</v>
      </c>
      <c r="F219" s="260" t="s">
        <v>2244</v>
      </c>
      <c r="G219" s="260" t="s">
        <v>1776</v>
      </c>
      <c r="H219" s="260" t="s">
        <v>1768</v>
      </c>
      <c r="I219" s="260" t="s">
        <v>1920</v>
      </c>
      <c r="J219" s="260" t="s">
        <v>1847</v>
      </c>
      <c r="K219" s="260" t="s">
        <v>2010</v>
      </c>
      <c r="L219" s="260" t="s">
        <v>1760</v>
      </c>
    </row>
    <row r="220" spans="1:12">
      <c r="A220" s="259" t="s">
        <v>1445</v>
      </c>
      <c r="B220" s="260" t="s">
        <v>1446</v>
      </c>
      <c r="C220" s="260" t="s">
        <v>1794</v>
      </c>
      <c r="D220" s="260" t="s">
        <v>2071</v>
      </c>
      <c r="E220" s="260" t="s">
        <v>1841</v>
      </c>
      <c r="F220" s="260" t="s">
        <v>2153</v>
      </c>
      <c r="G220" s="260" t="s">
        <v>1768</v>
      </c>
      <c r="H220" s="260" t="s">
        <v>1760</v>
      </c>
      <c r="I220" s="260" t="s">
        <v>2019</v>
      </c>
      <c r="J220" s="260" t="s">
        <v>1771</v>
      </c>
      <c r="K220" s="260" t="s">
        <v>1770</v>
      </c>
      <c r="L220" s="260" t="s">
        <v>1760</v>
      </c>
    </row>
    <row r="221" spans="1:12">
      <c r="A221" s="259" t="s">
        <v>1447</v>
      </c>
      <c r="B221" s="260" t="s">
        <v>1448</v>
      </c>
      <c r="C221" s="260" t="s">
        <v>1773</v>
      </c>
      <c r="D221" s="260" t="s">
        <v>1830</v>
      </c>
      <c r="E221" s="260" t="s">
        <v>1761</v>
      </c>
      <c r="F221" s="260" t="s">
        <v>2154</v>
      </c>
      <c r="G221" s="260" t="s">
        <v>1768</v>
      </c>
      <c r="H221" s="260" t="s">
        <v>1760</v>
      </c>
      <c r="I221" s="260" t="s">
        <v>1838</v>
      </c>
      <c r="J221" s="260" t="s">
        <v>1882</v>
      </c>
      <c r="K221" s="260" t="s">
        <v>1835</v>
      </c>
      <c r="L221" s="260" t="s">
        <v>1760</v>
      </c>
    </row>
    <row r="222" spans="1:12">
      <c r="A222" s="259" t="s">
        <v>1449</v>
      </c>
      <c r="B222" s="260" t="s">
        <v>1450</v>
      </c>
      <c r="C222" s="260" t="s">
        <v>1890</v>
      </c>
      <c r="D222" s="260" t="s">
        <v>1989</v>
      </c>
      <c r="E222" s="260" t="s">
        <v>2119</v>
      </c>
      <c r="F222" s="260" t="s">
        <v>1959</v>
      </c>
      <c r="G222" s="260" t="s">
        <v>1760</v>
      </c>
      <c r="H222" s="260" t="s">
        <v>1760</v>
      </c>
      <c r="I222" s="260" t="s">
        <v>1867</v>
      </c>
      <c r="J222" s="260" t="s">
        <v>1840</v>
      </c>
      <c r="K222" s="260" t="s">
        <v>1814</v>
      </c>
      <c r="L222" s="260" t="s">
        <v>1760</v>
      </c>
    </row>
    <row r="223" spans="1:12">
      <c r="A223" s="259" t="s">
        <v>1451</v>
      </c>
      <c r="B223" s="260" t="s">
        <v>1452</v>
      </c>
      <c r="C223" s="260" t="s">
        <v>1920</v>
      </c>
      <c r="D223" s="260" t="s">
        <v>1984</v>
      </c>
      <c r="E223" s="260" t="s">
        <v>1853</v>
      </c>
      <c r="F223" s="260" t="s">
        <v>1970</v>
      </c>
      <c r="G223" s="260" t="s">
        <v>1759</v>
      </c>
      <c r="H223" s="260" t="s">
        <v>1760</v>
      </c>
      <c r="I223" s="260" t="s">
        <v>1981</v>
      </c>
      <c r="J223" s="260" t="s">
        <v>2083</v>
      </c>
      <c r="K223" s="260" t="s">
        <v>2084</v>
      </c>
      <c r="L223" s="260" t="s">
        <v>1760</v>
      </c>
    </row>
    <row r="224" spans="1:12">
      <c r="A224" s="259" t="s">
        <v>1453</v>
      </c>
      <c r="B224" s="260" t="s">
        <v>1454</v>
      </c>
      <c r="C224" s="260" t="s">
        <v>1777</v>
      </c>
      <c r="D224" s="260" t="s">
        <v>1787</v>
      </c>
      <c r="E224" s="260" t="s">
        <v>1934</v>
      </c>
      <c r="F224" s="260" t="s">
        <v>2245</v>
      </c>
      <c r="G224" s="260" t="s">
        <v>1759</v>
      </c>
      <c r="H224" s="260" t="s">
        <v>1768</v>
      </c>
      <c r="I224" s="260" t="s">
        <v>1989</v>
      </c>
      <c r="J224" s="260" t="s">
        <v>2084</v>
      </c>
      <c r="K224" s="260" t="s">
        <v>2083</v>
      </c>
      <c r="L224" s="260" t="s">
        <v>1760</v>
      </c>
    </row>
    <row r="225" spans="1:12">
      <c r="A225" s="259" t="s">
        <v>1455</v>
      </c>
      <c r="B225" s="260" t="s">
        <v>1456</v>
      </c>
      <c r="C225" s="260" t="s">
        <v>1801</v>
      </c>
      <c r="D225" s="260" t="s">
        <v>1935</v>
      </c>
      <c r="E225" s="260" t="s">
        <v>2246</v>
      </c>
      <c r="F225" s="260" t="s">
        <v>2247</v>
      </c>
      <c r="G225" s="260" t="s">
        <v>1935</v>
      </c>
      <c r="H225" s="260" t="s">
        <v>1760</v>
      </c>
      <c r="I225" s="260" t="s">
        <v>1798</v>
      </c>
      <c r="J225" s="260" t="s">
        <v>1840</v>
      </c>
      <c r="K225" s="260" t="s">
        <v>1814</v>
      </c>
      <c r="L225" s="260" t="s">
        <v>1760</v>
      </c>
    </row>
    <row r="226" spans="1:12">
      <c r="A226" s="259" t="s">
        <v>1457</v>
      </c>
      <c r="B226" s="260" t="s">
        <v>1458</v>
      </c>
      <c r="C226" s="260" t="s">
        <v>1989</v>
      </c>
      <c r="D226" s="260" t="s">
        <v>1969</v>
      </c>
      <c r="E226" s="260" t="s">
        <v>2187</v>
      </c>
      <c r="F226" s="260" t="s">
        <v>2248</v>
      </c>
      <c r="G226" s="260" t="s">
        <v>1760</v>
      </c>
      <c r="H226" s="260" t="s">
        <v>1768</v>
      </c>
      <c r="I226" s="260" t="s">
        <v>1910</v>
      </c>
      <c r="J226" s="260" t="s">
        <v>2002</v>
      </c>
      <c r="K226" s="260" t="s">
        <v>1996</v>
      </c>
      <c r="L226" s="260" t="s">
        <v>1776</v>
      </c>
    </row>
    <row r="227" spans="1:12">
      <c r="A227" s="259" t="s">
        <v>1459</v>
      </c>
      <c r="B227" s="260" t="s">
        <v>1460</v>
      </c>
      <c r="C227" s="260" t="s">
        <v>1984</v>
      </c>
      <c r="D227" s="260" t="s">
        <v>1838</v>
      </c>
      <c r="E227" s="260" t="s">
        <v>2203</v>
      </c>
      <c r="F227" s="260" t="s">
        <v>2124</v>
      </c>
      <c r="G227" s="260" t="s">
        <v>1822</v>
      </c>
      <c r="H227" s="260" t="s">
        <v>1776</v>
      </c>
      <c r="I227" s="260" t="s">
        <v>1968</v>
      </c>
      <c r="J227" s="260" t="s">
        <v>2052</v>
      </c>
      <c r="K227" s="260" t="s">
        <v>1985</v>
      </c>
      <c r="L227" s="260" t="s">
        <v>1768</v>
      </c>
    </row>
    <row r="228" spans="1:12">
      <c r="A228" s="259" t="s">
        <v>1461</v>
      </c>
      <c r="B228" s="260" t="s">
        <v>1462</v>
      </c>
      <c r="C228" s="260" t="s">
        <v>1843</v>
      </c>
      <c r="D228" s="260" t="s">
        <v>1908</v>
      </c>
      <c r="E228" s="260" t="s">
        <v>1981</v>
      </c>
      <c r="F228" s="260" t="s">
        <v>2249</v>
      </c>
      <c r="G228" s="260" t="s">
        <v>1768</v>
      </c>
      <c r="H228" s="260" t="s">
        <v>1768</v>
      </c>
      <c r="I228" s="260" t="s">
        <v>1841</v>
      </c>
      <c r="J228" s="260" t="s">
        <v>1927</v>
      </c>
      <c r="K228" s="260" t="s">
        <v>1926</v>
      </c>
      <c r="L228" s="260" t="s">
        <v>1760</v>
      </c>
    </row>
    <row r="229" spans="1:12">
      <c r="A229" s="259" t="s">
        <v>1463</v>
      </c>
      <c r="B229" s="260" t="s">
        <v>1464</v>
      </c>
      <c r="C229" s="260" t="s">
        <v>1890</v>
      </c>
      <c r="D229" s="260" t="s">
        <v>1890</v>
      </c>
      <c r="E229" s="260" t="s">
        <v>1832</v>
      </c>
      <c r="F229" s="260" t="s">
        <v>2098</v>
      </c>
      <c r="G229" s="260" t="s">
        <v>1822</v>
      </c>
      <c r="H229" s="260" t="s">
        <v>1760</v>
      </c>
      <c r="I229" s="260" t="s">
        <v>1981</v>
      </c>
      <c r="J229" s="260" t="s">
        <v>2250</v>
      </c>
      <c r="K229" s="260" t="s">
        <v>2251</v>
      </c>
      <c r="L229" s="260" t="s">
        <v>1759</v>
      </c>
    </row>
    <row r="230" spans="1:12">
      <c r="A230" s="259" t="s">
        <v>1465</v>
      </c>
      <c r="B230" s="260" t="s">
        <v>1466</v>
      </c>
      <c r="C230" s="260" t="s">
        <v>1822</v>
      </c>
      <c r="D230" s="260" t="s">
        <v>1768</v>
      </c>
      <c r="E230" s="260" t="s">
        <v>2086</v>
      </c>
      <c r="F230" s="260" t="s">
        <v>2252</v>
      </c>
      <c r="G230" s="260" t="s">
        <v>1760</v>
      </c>
      <c r="H230" s="260" t="s">
        <v>1760</v>
      </c>
      <c r="I230" s="260" t="s">
        <v>1830</v>
      </c>
      <c r="J230" s="260" t="s">
        <v>1835</v>
      </c>
      <c r="K230" s="260" t="s">
        <v>1882</v>
      </c>
      <c r="L230" s="260" t="s">
        <v>1760</v>
      </c>
    </row>
    <row r="231" spans="1:12">
      <c r="A231" s="259" t="s">
        <v>1467</v>
      </c>
      <c r="B231" s="260" t="s">
        <v>1468</v>
      </c>
      <c r="C231" s="260" t="s">
        <v>1934</v>
      </c>
      <c r="D231" s="260" t="s">
        <v>1935</v>
      </c>
      <c r="E231" s="260" t="s">
        <v>2188</v>
      </c>
      <c r="F231" s="260" t="s">
        <v>2253</v>
      </c>
      <c r="G231" s="260" t="s">
        <v>1759</v>
      </c>
      <c r="H231" s="260" t="s">
        <v>1776</v>
      </c>
      <c r="I231" s="260" t="s">
        <v>1794</v>
      </c>
      <c r="J231" s="260" t="s">
        <v>2036</v>
      </c>
      <c r="K231" s="260" t="s">
        <v>1829</v>
      </c>
      <c r="L231" s="260" t="s">
        <v>1760</v>
      </c>
    </row>
    <row r="232" spans="1:12">
      <c r="A232" s="259" t="s">
        <v>1469</v>
      </c>
      <c r="B232" s="260" t="s">
        <v>1470</v>
      </c>
      <c r="C232" s="260" t="s">
        <v>1777</v>
      </c>
      <c r="D232" s="260" t="s">
        <v>1777</v>
      </c>
      <c r="E232" s="260" t="s">
        <v>1981</v>
      </c>
      <c r="F232" s="260" t="s">
        <v>2254</v>
      </c>
      <c r="G232" s="260" t="s">
        <v>1768</v>
      </c>
      <c r="H232" s="260" t="s">
        <v>1776</v>
      </c>
      <c r="I232" s="260" t="s">
        <v>1920</v>
      </c>
      <c r="J232" s="260" t="s">
        <v>1872</v>
      </c>
      <c r="K232" s="260" t="s">
        <v>2116</v>
      </c>
      <c r="L232" s="260" t="s">
        <v>1776</v>
      </c>
    </row>
    <row r="233" spans="1:12">
      <c r="A233" s="259" t="s">
        <v>1471</v>
      </c>
      <c r="B233" s="260" t="s">
        <v>1472</v>
      </c>
      <c r="C233" s="260" t="s">
        <v>1974</v>
      </c>
      <c r="D233" s="260" t="s">
        <v>1864</v>
      </c>
      <c r="E233" s="260" t="s">
        <v>2255</v>
      </c>
      <c r="F233" s="260" t="s">
        <v>1938</v>
      </c>
      <c r="G233" s="260" t="s">
        <v>1760</v>
      </c>
      <c r="H233" s="260" t="s">
        <v>1760</v>
      </c>
      <c r="I233" s="260" t="s">
        <v>1789</v>
      </c>
      <c r="J233" s="260" t="s">
        <v>1922</v>
      </c>
      <c r="K233" s="260" t="s">
        <v>1770</v>
      </c>
      <c r="L233" s="260" t="s">
        <v>1805</v>
      </c>
    </row>
    <row r="234" spans="1:12">
      <c r="A234" s="259" t="s">
        <v>1473</v>
      </c>
      <c r="B234" s="260" t="s">
        <v>1474</v>
      </c>
      <c r="C234" s="260" t="s">
        <v>1924</v>
      </c>
      <c r="D234" s="260" t="s">
        <v>1864</v>
      </c>
      <c r="E234" s="260" t="s">
        <v>1764</v>
      </c>
      <c r="F234" s="260" t="s">
        <v>2118</v>
      </c>
      <c r="G234" s="260" t="s">
        <v>1760</v>
      </c>
      <c r="H234" s="260" t="s">
        <v>1760</v>
      </c>
      <c r="I234" s="260" t="s">
        <v>1764</v>
      </c>
      <c r="J234" s="260" t="s">
        <v>2084</v>
      </c>
      <c r="K234" s="260" t="s">
        <v>2083</v>
      </c>
      <c r="L234" s="260" t="s">
        <v>1760</v>
      </c>
    </row>
    <row r="235" spans="1:12">
      <c r="A235" s="259" t="s">
        <v>155</v>
      </c>
      <c r="B235" s="260" t="s">
        <v>156</v>
      </c>
      <c r="C235" s="260" t="s">
        <v>2256</v>
      </c>
      <c r="D235" s="260" t="s">
        <v>2215</v>
      </c>
      <c r="E235" s="260" t="s">
        <v>2009</v>
      </c>
      <c r="F235" s="260" t="s">
        <v>2043</v>
      </c>
      <c r="G235" s="260" t="s">
        <v>1776</v>
      </c>
      <c r="H235" s="260" t="s">
        <v>1760</v>
      </c>
      <c r="I235" s="260" t="s">
        <v>2086</v>
      </c>
      <c r="J235" s="260" t="s">
        <v>1821</v>
      </c>
      <c r="K235" s="260" t="s">
        <v>2116</v>
      </c>
      <c r="L235" s="260" t="s">
        <v>1760</v>
      </c>
    </row>
    <row r="236" spans="1:12">
      <c r="A236" s="259" t="s">
        <v>1475</v>
      </c>
      <c r="B236" s="260" t="s">
        <v>1476</v>
      </c>
      <c r="C236" s="260" t="s">
        <v>1760</v>
      </c>
      <c r="D236" s="260" t="s">
        <v>1773</v>
      </c>
      <c r="E236" s="260" t="s">
        <v>2071</v>
      </c>
      <c r="F236" s="260" t="s">
        <v>2257</v>
      </c>
      <c r="G236" s="260" t="s">
        <v>1760</v>
      </c>
      <c r="H236" s="260" t="s">
        <v>1760</v>
      </c>
      <c r="I236" s="260" t="s">
        <v>1873</v>
      </c>
      <c r="J236" s="260" t="s">
        <v>1783</v>
      </c>
      <c r="K236" s="260" t="s">
        <v>1858</v>
      </c>
      <c r="L236" s="260" t="s">
        <v>1760</v>
      </c>
    </row>
    <row r="237" spans="1:12">
      <c r="A237" s="259" t="s">
        <v>1477</v>
      </c>
      <c r="B237" s="260" t="s">
        <v>1478</v>
      </c>
      <c r="C237" s="260" t="s">
        <v>1827</v>
      </c>
      <c r="D237" s="260" t="s">
        <v>1935</v>
      </c>
      <c r="E237" s="260" t="s">
        <v>2144</v>
      </c>
      <c r="F237" s="260" t="s">
        <v>1779</v>
      </c>
      <c r="G237" s="260" t="s">
        <v>1768</v>
      </c>
      <c r="H237" s="260" t="s">
        <v>1760</v>
      </c>
      <c r="I237" s="260" t="s">
        <v>1787</v>
      </c>
      <c r="J237" s="260" t="s">
        <v>1901</v>
      </c>
      <c r="K237" s="260" t="s">
        <v>2023</v>
      </c>
      <c r="L237" s="260" t="s">
        <v>1760</v>
      </c>
    </row>
    <row r="238" spans="1:12">
      <c r="A238" s="259" t="s">
        <v>1479</v>
      </c>
      <c r="B238" s="260" t="s">
        <v>1480</v>
      </c>
      <c r="C238" s="260" t="s">
        <v>1773</v>
      </c>
      <c r="D238" s="260" t="s">
        <v>1822</v>
      </c>
      <c r="E238" s="260" t="s">
        <v>1908</v>
      </c>
      <c r="F238" s="260" t="s">
        <v>2155</v>
      </c>
      <c r="G238" s="260" t="s">
        <v>1768</v>
      </c>
      <c r="H238" s="260" t="s">
        <v>1768</v>
      </c>
      <c r="I238" s="260" t="s">
        <v>1756</v>
      </c>
      <c r="J238" s="260" t="s">
        <v>2002</v>
      </c>
      <c r="K238" s="260" t="s">
        <v>2031</v>
      </c>
      <c r="L238" s="260" t="s">
        <v>1760</v>
      </c>
    </row>
    <row r="239" spans="1:12">
      <c r="A239" s="259" t="s">
        <v>1481</v>
      </c>
      <c r="B239" s="260" t="s">
        <v>1482</v>
      </c>
      <c r="C239" s="260" t="s">
        <v>1935</v>
      </c>
      <c r="D239" s="260" t="s">
        <v>1989</v>
      </c>
      <c r="E239" s="260" t="s">
        <v>1877</v>
      </c>
      <c r="F239" s="260" t="s">
        <v>1988</v>
      </c>
      <c r="G239" s="260" t="s">
        <v>1768</v>
      </c>
      <c r="H239" s="260" t="s">
        <v>1768</v>
      </c>
      <c r="I239" s="260" t="s">
        <v>1850</v>
      </c>
      <c r="J239" s="260" t="s">
        <v>1828</v>
      </c>
      <c r="K239" s="260" t="s">
        <v>1985</v>
      </c>
      <c r="L239" s="260" t="s">
        <v>1768</v>
      </c>
    </row>
    <row r="240" spans="1:12">
      <c r="A240" s="259" t="s">
        <v>1483</v>
      </c>
      <c r="B240" s="260" t="s">
        <v>1484</v>
      </c>
      <c r="C240" s="260" t="s">
        <v>1838</v>
      </c>
      <c r="D240" s="260" t="s">
        <v>1769</v>
      </c>
      <c r="E240" s="260" t="s">
        <v>1979</v>
      </c>
      <c r="F240" s="260" t="s">
        <v>2258</v>
      </c>
      <c r="G240" s="260" t="s">
        <v>1822</v>
      </c>
      <c r="H240" s="260" t="s">
        <v>1768</v>
      </c>
      <c r="I240" s="260" t="s">
        <v>1801</v>
      </c>
      <c r="J240" s="260" t="s">
        <v>1964</v>
      </c>
      <c r="K240" s="260" t="s">
        <v>2259</v>
      </c>
      <c r="L240" s="260" t="s">
        <v>1805</v>
      </c>
    </row>
    <row r="241" spans="1:12">
      <c r="A241" s="259" t="s">
        <v>1485</v>
      </c>
      <c r="B241" s="260" t="s">
        <v>1486</v>
      </c>
      <c r="C241" s="260" t="s">
        <v>1830</v>
      </c>
      <c r="D241" s="260" t="s">
        <v>1904</v>
      </c>
      <c r="E241" s="260" t="s">
        <v>1775</v>
      </c>
      <c r="F241" s="260" t="s">
        <v>2260</v>
      </c>
      <c r="G241" s="260" t="s">
        <v>1768</v>
      </c>
      <c r="H241" s="260" t="s">
        <v>1760</v>
      </c>
      <c r="I241" s="260" t="s">
        <v>1893</v>
      </c>
      <c r="J241" s="260" t="s">
        <v>1784</v>
      </c>
      <c r="K241" s="260" t="s">
        <v>1872</v>
      </c>
      <c r="L241" s="260" t="s">
        <v>1768</v>
      </c>
    </row>
    <row r="242" spans="1:12">
      <c r="A242" s="259" t="s">
        <v>1487</v>
      </c>
      <c r="B242" s="260" t="s">
        <v>1488</v>
      </c>
      <c r="C242" s="260" t="s">
        <v>1981</v>
      </c>
      <c r="D242" s="260" t="s">
        <v>1797</v>
      </c>
      <c r="E242" s="260" t="s">
        <v>1841</v>
      </c>
      <c r="F242" s="260" t="s">
        <v>2261</v>
      </c>
      <c r="G242" s="260" t="s">
        <v>1768</v>
      </c>
      <c r="H242" s="260" t="s">
        <v>1768</v>
      </c>
      <c r="I242" s="260" t="s">
        <v>1830</v>
      </c>
      <c r="J242" s="260" t="s">
        <v>1906</v>
      </c>
      <c r="K242" s="260" t="s">
        <v>2262</v>
      </c>
      <c r="L242" s="260" t="s">
        <v>1776</v>
      </c>
    </row>
    <row r="243" spans="1:12">
      <c r="A243" s="259" t="s">
        <v>1489</v>
      </c>
      <c r="B243" s="260" t="s">
        <v>1490</v>
      </c>
      <c r="C243" s="260" t="s">
        <v>1801</v>
      </c>
      <c r="D243" s="260" t="s">
        <v>2212</v>
      </c>
      <c r="E243" s="260" t="s">
        <v>2071</v>
      </c>
      <c r="F243" s="260" t="s">
        <v>1938</v>
      </c>
      <c r="G243" s="260" t="s">
        <v>1768</v>
      </c>
      <c r="H243" s="260" t="s">
        <v>1768</v>
      </c>
      <c r="I243" s="260" t="s">
        <v>2019</v>
      </c>
      <c r="J243" s="260" t="s">
        <v>1835</v>
      </c>
      <c r="K243" s="260" t="s">
        <v>1836</v>
      </c>
      <c r="L243" s="260" t="s">
        <v>1768</v>
      </c>
    </row>
    <row r="244" spans="1:12">
      <c r="A244" s="259" t="s">
        <v>123</v>
      </c>
      <c r="B244" s="260" t="s">
        <v>124</v>
      </c>
      <c r="C244" s="260" t="s">
        <v>2262</v>
      </c>
      <c r="D244" s="260" t="s">
        <v>1765</v>
      </c>
      <c r="E244" s="260" t="s">
        <v>2263</v>
      </c>
      <c r="F244" s="260" t="s">
        <v>2018</v>
      </c>
      <c r="G244" s="260" t="s">
        <v>1773</v>
      </c>
      <c r="H244" s="260" t="s">
        <v>1760</v>
      </c>
      <c r="I244" s="260" t="s">
        <v>1971</v>
      </c>
      <c r="J244" s="260" t="s">
        <v>1982</v>
      </c>
      <c r="K244" s="260" t="s">
        <v>1779</v>
      </c>
      <c r="L244" s="260" t="s">
        <v>1768</v>
      </c>
    </row>
    <row r="245" spans="1:12">
      <c r="A245" s="259" t="s">
        <v>518</v>
      </c>
      <c r="B245" s="260" t="s">
        <v>1491</v>
      </c>
      <c r="C245" s="260" t="s">
        <v>1837</v>
      </c>
      <c r="D245" s="260" t="s">
        <v>1805</v>
      </c>
      <c r="E245" s="260" t="s">
        <v>2264</v>
      </c>
      <c r="F245" s="260" t="s">
        <v>2265</v>
      </c>
      <c r="G245" s="260" t="s">
        <v>1857</v>
      </c>
      <c r="H245" s="260" t="s">
        <v>1768</v>
      </c>
      <c r="I245" s="260" t="s">
        <v>2015</v>
      </c>
      <c r="J245" s="260" t="s">
        <v>1795</v>
      </c>
      <c r="K245" s="260" t="s">
        <v>1996</v>
      </c>
      <c r="L245" s="260" t="s">
        <v>1760</v>
      </c>
    </row>
    <row r="246" spans="1:12">
      <c r="A246" s="259" t="s">
        <v>221</v>
      </c>
      <c r="B246" s="260" t="s">
        <v>222</v>
      </c>
      <c r="C246" s="260" t="s">
        <v>2266</v>
      </c>
      <c r="D246" s="260" t="s">
        <v>1809</v>
      </c>
      <c r="E246" s="260" t="s">
        <v>1845</v>
      </c>
      <c r="F246" s="260" t="s">
        <v>1777</v>
      </c>
      <c r="G246" s="260" t="s">
        <v>1857</v>
      </c>
      <c r="H246" s="260" t="s">
        <v>1760</v>
      </c>
      <c r="I246" s="260" t="s">
        <v>1920</v>
      </c>
      <c r="J246" s="260" t="s">
        <v>1836</v>
      </c>
      <c r="K246" s="260" t="s">
        <v>1846</v>
      </c>
      <c r="L246" s="260" t="s">
        <v>1760</v>
      </c>
    </row>
    <row r="247" spans="1:12">
      <c r="A247" s="259" t="s">
        <v>1492</v>
      </c>
      <c r="B247" s="260" t="s">
        <v>1493</v>
      </c>
      <c r="C247" s="260" t="s">
        <v>1760</v>
      </c>
      <c r="D247" s="260" t="s">
        <v>1760</v>
      </c>
      <c r="E247" s="260" t="s">
        <v>1867</v>
      </c>
      <c r="F247" s="260" t="s">
        <v>2178</v>
      </c>
      <c r="G247" s="260" t="s">
        <v>1760</v>
      </c>
      <c r="H247" s="260" t="s">
        <v>1760</v>
      </c>
      <c r="I247" s="260" t="s">
        <v>1943</v>
      </c>
      <c r="J247" s="260" t="s">
        <v>2126</v>
      </c>
      <c r="K247" s="260" t="s">
        <v>2125</v>
      </c>
      <c r="L247" s="260" t="s">
        <v>1760</v>
      </c>
    </row>
    <row r="248" spans="1:12">
      <c r="A248" s="259" t="s">
        <v>799</v>
      </c>
      <c r="B248" s="260" t="s">
        <v>1494</v>
      </c>
      <c r="C248" s="260" t="s">
        <v>1786</v>
      </c>
      <c r="D248" s="260" t="s">
        <v>1769</v>
      </c>
      <c r="E248" s="260" t="s">
        <v>1789</v>
      </c>
      <c r="F248" s="260" t="s">
        <v>2267</v>
      </c>
      <c r="G248" s="260" t="s">
        <v>1760</v>
      </c>
      <c r="H248" s="260" t="s">
        <v>1760</v>
      </c>
      <c r="I248" s="260" t="s">
        <v>1924</v>
      </c>
      <c r="J248" s="260" t="s">
        <v>1882</v>
      </c>
      <c r="K248" s="260" t="s">
        <v>1942</v>
      </c>
      <c r="L248" s="260" t="s">
        <v>1760</v>
      </c>
    </row>
    <row r="249" spans="1:12">
      <c r="A249" s="259" t="s">
        <v>1495</v>
      </c>
      <c r="B249" s="260" t="s">
        <v>1496</v>
      </c>
      <c r="C249" s="260" t="s">
        <v>1874</v>
      </c>
      <c r="D249" s="260" t="s">
        <v>2000</v>
      </c>
      <c r="E249" s="260" t="s">
        <v>2187</v>
      </c>
      <c r="F249" s="260" t="s">
        <v>1903</v>
      </c>
      <c r="G249" s="260" t="s">
        <v>1768</v>
      </c>
      <c r="H249" s="260" t="s">
        <v>1768</v>
      </c>
      <c r="I249" s="260" t="s">
        <v>1832</v>
      </c>
      <c r="J249" s="260" t="s">
        <v>1828</v>
      </c>
      <c r="K249" s="260" t="s">
        <v>2084</v>
      </c>
      <c r="L249" s="260" t="s">
        <v>1768</v>
      </c>
    </row>
    <row r="250" spans="1:12">
      <c r="A250" s="259" t="s">
        <v>1497</v>
      </c>
      <c r="B250" s="260" t="s">
        <v>1498</v>
      </c>
      <c r="C250" s="260" t="s">
        <v>1773</v>
      </c>
      <c r="D250" s="260" t="s">
        <v>1765</v>
      </c>
      <c r="E250" s="260" t="s">
        <v>1780</v>
      </c>
      <c r="F250" s="260" t="s">
        <v>2267</v>
      </c>
      <c r="G250" s="260" t="s">
        <v>1760</v>
      </c>
      <c r="H250" s="260" t="s">
        <v>1760</v>
      </c>
      <c r="I250" s="260" t="s">
        <v>1853</v>
      </c>
      <c r="J250" s="260" t="s">
        <v>1840</v>
      </c>
      <c r="K250" s="260" t="s">
        <v>2191</v>
      </c>
      <c r="L250" s="260" t="s">
        <v>1760</v>
      </c>
    </row>
    <row r="251" spans="1:12">
      <c r="A251" s="259" t="s">
        <v>1499</v>
      </c>
      <c r="B251" s="260" t="s">
        <v>1500</v>
      </c>
      <c r="C251" s="260" t="s">
        <v>1809</v>
      </c>
      <c r="D251" s="260" t="s">
        <v>1809</v>
      </c>
      <c r="E251" s="260" t="s">
        <v>1935</v>
      </c>
      <c r="F251" s="260" t="s">
        <v>2268</v>
      </c>
      <c r="G251" s="260" t="s">
        <v>1822</v>
      </c>
      <c r="H251" s="260" t="s">
        <v>1822</v>
      </c>
      <c r="I251" s="260" t="s">
        <v>1874</v>
      </c>
      <c r="J251" s="260" t="s">
        <v>2269</v>
      </c>
      <c r="K251" s="260" t="s">
        <v>2270</v>
      </c>
      <c r="L251" s="260" t="s">
        <v>1776</v>
      </c>
    </row>
    <row r="252" spans="1:12">
      <c r="A252" s="259" t="s">
        <v>1501</v>
      </c>
      <c r="B252" s="260" t="s">
        <v>1502</v>
      </c>
      <c r="C252" s="260" t="s">
        <v>1765</v>
      </c>
      <c r="D252" s="260" t="s">
        <v>1759</v>
      </c>
      <c r="E252" s="260" t="s">
        <v>1845</v>
      </c>
      <c r="F252" s="260" t="s">
        <v>2271</v>
      </c>
      <c r="G252" s="260" t="s">
        <v>1776</v>
      </c>
      <c r="H252" s="260" t="s">
        <v>1776</v>
      </c>
      <c r="I252" s="260" t="s">
        <v>2188</v>
      </c>
      <c r="J252" s="260" t="s">
        <v>1828</v>
      </c>
      <c r="K252" s="260" t="s">
        <v>1985</v>
      </c>
      <c r="L252" s="260" t="s">
        <v>1760</v>
      </c>
    </row>
    <row r="253" spans="1:12">
      <c r="A253" s="259" t="s">
        <v>1503</v>
      </c>
      <c r="B253" s="260" t="s">
        <v>1504</v>
      </c>
      <c r="C253" s="260" t="s">
        <v>1853</v>
      </c>
      <c r="D253" s="260" t="s">
        <v>1832</v>
      </c>
      <c r="E253" s="260" t="s">
        <v>2202</v>
      </c>
      <c r="F253" s="260" t="s">
        <v>2272</v>
      </c>
      <c r="G253" s="260" t="s">
        <v>1768</v>
      </c>
      <c r="H253" s="260" t="s">
        <v>1760</v>
      </c>
      <c r="I253" s="260" t="s">
        <v>1756</v>
      </c>
      <c r="J253" s="260" t="s">
        <v>1778</v>
      </c>
      <c r="K253" s="260" t="s">
        <v>1779</v>
      </c>
      <c r="L253" s="260" t="s">
        <v>1760</v>
      </c>
    </row>
    <row r="254" spans="1:12">
      <c r="A254" s="259" t="s">
        <v>1505</v>
      </c>
      <c r="B254" s="260" t="s">
        <v>1506</v>
      </c>
      <c r="C254" s="260" t="s">
        <v>1874</v>
      </c>
      <c r="D254" s="260" t="s">
        <v>1908</v>
      </c>
      <c r="E254" s="260" t="s">
        <v>1971</v>
      </c>
      <c r="F254" s="260" t="s">
        <v>2273</v>
      </c>
      <c r="G254" s="260" t="s">
        <v>1776</v>
      </c>
      <c r="H254" s="260" t="s">
        <v>1768</v>
      </c>
      <c r="I254" s="260" t="s">
        <v>1968</v>
      </c>
      <c r="J254" s="260" t="s">
        <v>2083</v>
      </c>
      <c r="K254" s="260" t="s">
        <v>1829</v>
      </c>
      <c r="L254" s="260" t="s">
        <v>1768</v>
      </c>
    </row>
    <row r="255" spans="1:12">
      <c r="A255" s="259" t="s">
        <v>1507</v>
      </c>
      <c r="B255" s="260" t="s">
        <v>1508</v>
      </c>
      <c r="C255" s="260" t="s">
        <v>1848</v>
      </c>
      <c r="D255" s="260" t="s">
        <v>1759</v>
      </c>
      <c r="E255" s="260" t="s">
        <v>1873</v>
      </c>
      <c r="F255" s="260" t="s">
        <v>2024</v>
      </c>
      <c r="G255" s="260" t="s">
        <v>1760</v>
      </c>
      <c r="H255" s="260" t="s">
        <v>1760</v>
      </c>
      <c r="I255" s="260" t="s">
        <v>1968</v>
      </c>
      <c r="J255" s="260" t="s">
        <v>1888</v>
      </c>
      <c r="K255" s="260" t="s">
        <v>1889</v>
      </c>
      <c r="L255" s="260" t="s">
        <v>1760</v>
      </c>
    </row>
    <row r="256" spans="1:12">
      <c r="A256" s="259" t="s">
        <v>1509</v>
      </c>
      <c r="B256" s="260" t="s">
        <v>1510</v>
      </c>
      <c r="C256" s="260" t="s">
        <v>1897</v>
      </c>
      <c r="D256" s="260" t="s">
        <v>1864</v>
      </c>
      <c r="E256" s="260" t="s">
        <v>1981</v>
      </c>
      <c r="F256" s="260" t="s">
        <v>1970</v>
      </c>
      <c r="G256" s="260" t="s">
        <v>1768</v>
      </c>
      <c r="H256" s="260" t="s">
        <v>1760</v>
      </c>
      <c r="I256" s="260" t="s">
        <v>1780</v>
      </c>
      <c r="J256" s="260" t="s">
        <v>1820</v>
      </c>
      <c r="K256" s="260" t="s">
        <v>1818</v>
      </c>
      <c r="L256" s="260" t="s">
        <v>1760</v>
      </c>
    </row>
    <row r="257" spans="1:12">
      <c r="A257" s="259" t="s">
        <v>1511</v>
      </c>
      <c r="B257" s="260" t="s">
        <v>1512</v>
      </c>
      <c r="C257" s="260" t="s">
        <v>1759</v>
      </c>
      <c r="D257" s="260" t="s">
        <v>1884</v>
      </c>
      <c r="E257" s="260" t="s">
        <v>1789</v>
      </c>
      <c r="F257" s="260" t="s">
        <v>2274</v>
      </c>
      <c r="G257" s="260" t="s">
        <v>1768</v>
      </c>
      <c r="H257" s="260" t="s">
        <v>1768</v>
      </c>
      <c r="I257" s="260" t="s">
        <v>1801</v>
      </c>
      <c r="J257" s="260" t="s">
        <v>1778</v>
      </c>
      <c r="K257" s="260" t="s">
        <v>1779</v>
      </c>
      <c r="L257" s="260" t="s">
        <v>1760</v>
      </c>
    </row>
    <row r="258" spans="1:12">
      <c r="A258" s="259" t="s">
        <v>1513</v>
      </c>
      <c r="B258" s="260" t="s">
        <v>1514</v>
      </c>
      <c r="C258" s="260" t="s">
        <v>1780</v>
      </c>
      <c r="D258" s="260" t="s">
        <v>1780</v>
      </c>
      <c r="E258" s="260" t="s">
        <v>2059</v>
      </c>
      <c r="F258" s="260" t="s">
        <v>2275</v>
      </c>
      <c r="G258" s="260" t="s">
        <v>1776</v>
      </c>
      <c r="H258" s="260" t="s">
        <v>1760</v>
      </c>
      <c r="I258" s="260" t="s">
        <v>1913</v>
      </c>
      <c r="J258" s="260" t="s">
        <v>1828</v>
      </c>
      <c r="K258" s="260" t="s">
        <v>1983</v>
      </c>
      <c r="L258" s="260" t="s">
        <v>1819</v>
      </c>
    </row>
    <row r="259" spans="1:12">
      <c r="A259" s="259" t="s">
        <v>1515</v>
      </c>
      <c r="B259" s="260" t="s">
        <v>1516</v>
      </c>
      <c r="C259" s="260" t="s">
        <v>1931</v>
      </c>
      <c r="D259" s="260" t="s">
        <v>1759</v>
      </c>
      <c r="E259" s="260" t="s">
        <v>1843</v>
      </c>
      <c r="F259" s="260" t="s">
        <v>2276</v>
      </c>
      <c r="G259" s="260" t="s">
        <v>1760</v>
      </c>
      <c r="H259" s="260" t="s">
        <v>1776</v>
      </c>
      <c r="I259" s="260" t="s">
        <v>1931</v>
      </c>
      <c r="J259" s="260" t="s">
        <v>2277</v>
      </c>
      <c r="K259" s="260" t="s">
        <v>2278</v>
      </c>
      <c r="L259" s="260" t="s">
        <v>1776</v>
      </c>
    </row>
    <row r="260" spans="1:12">
      <c r="A260" s="259" t="s">
        <v>1517</v>
      </c>
      <c r="B260" s="260" t="s">
        <v>1518</v>
      </c>
      <c r="C260" s="260" t="s">
        <v>1931</v>
      </c>
      <c r="D260" s="260" t="s">
        <v>1928</v>
      </c>
      <c r="E260" s="260" t="s">
        <v>2113</v>
      </c>
      <c r="F260" s="260" t="s">
        <v>1938</v>
      </c>
      <c r="G260" s="260" t="s">
        <v>1857</v>
      </c>
      <c r="H260" s="260" t="s">
        <v>1857</v>
      </c>
      <c r="I260" s="260" t="s">
        <v>1812</v>
      </c>
      <c r="J260" s="260" t="s">
        <v>1983</v>
      </c>
      <c r="K260" s="260" t="s">
        <v>1982</v>
      </c>
      <c r="L260" s="260" t="s">
        <v>1760</v>
      </c>
    </row>
    <row r="261" spans="1:12">
      <c r="A261" s="259" t="s">
        <v>1519</v>
      </c>
      <c r="B261" s="260" t="s">
        <v>1520</v>
      </c>
      <c r="C261" s="260" t="s">
        <v>1935</v>
      </c>
      <c r="D261" s="260" t="s">
        <v>1928</v>
      </c>
      <c r="E261" s="260" t="s">
        <v>2103</v>
      </c>
      <c r="F261" s="260" t="s">
        <v>2279</v>
      </c>
      <c r="G261" s="260" t="s">
        <v>1819</v>
      </c>
      <c r="H261" s="260" t="s">
        <v>1924</v>
      </c>
      <c r="I261" s="260" t="s">
        <v>1834</v>
      </c>
      <c r="J261" s="260" t="s">
        <v>1994</v>
      </c>
      <c r="K261" s="260" t="s">
        <v>1955</v>
      </c>
      <c r="L261" s="260" t="s">
        <v>1760</v>
      </c>
    </row>
    <row r="262" spans="1:12">
      <c r="A262" s="259" t="s">
        <v>1521</v>
      </c>
      <c r="B262" s="260" t="s">
        <v>1522</v>
      </c>
      <c r="C262" s="260" t="s">
        <v>1786</v>
      </c>
      <c r="D262" s="260" t="s">
        <v>1805</v>
      </c>
      <c r="E262" s="260" t="s">
        <v>1975</v>
      </c>
      <c r="F262" s="260" t="s">
        <v>2076</v>
      </c>
      <c r="G262" s="260" t="s">
        <v>1768</v>
      </c>
      <c r="H262" s="260" t="s">
        <v>1768</v>
      </c>
      <c r="I262" s="260" t="s">
        <v>1981</v>
      </c>
      <c r="J262" s="260" t="s">
        <v>1820</v>
      </c>
      <c r="K262" s="260" t="s">
        <v>1818</v>
      </c>
      <c r="L262" s="260" t="s">
        <v>1760</v>
      </c>
    </row>
    <row r="263" spans="1:12">
      <c r="A263" s="259" t="s">
        <v>1523</v>
      </c>
      <c r="B263" s="260" t="s">
        <v>1524</v>
      </c>
      <c r="C263" s="260" t="s">
        <v>1765</v>
      </c>
      <c r="D263" s="260" t="s">
        <v>1773</v>
      </c>
      <c r="E263" s="260" t="s">
        <v>2280</v>
      </c>
      <c r="F263" s="260" t="s">
        <v>2281</v>
      </c>
      <c r="G263" s="260" t="s">
        <v>1776</v>
      </c>
      <c r="H263" s="260" t="s">
        <v>1776</v>
      </c>
      <c r="I263" s="260" t="s">
        <v>1935</v>
      </c>
      <c r="J263" s="260" t="s">
        <v>2282</v>
      </c>
      <c r="K263" s="260" t="s">
        <v>2283</v>
      </c>
      <c r="L263" s="260" t="s">
        <v>1776</v>
      </c>
    </row>
    <row r="264" spans="1:12">
      <c r="A264" s="259" t="s">
        <v>1525</v>
      </c>
      <c r="B264" s="260" t="s">
        <v>1526</v>
      </c>
      <c r="C264" s="260" t="s">
        <v>1805</v>
      </c>
      <c r="D264" s="260" t="s">
        <v>1759</v>
      </c>
      <c r="E264" s="260" t="s">
        <v>1935</v>
      </c>
      <c r="F264" s="260" t="s">
        <v>2045</v>
      </c>
      <c r="G264" s="260" t="s">
        <v>1760</v>
      </c>
      <c r="H264" s="260" t="s">
        <v>1760</v>
      </c>
      <c r="I264" s="260" t="s">
        <v>1864</v>
      </c>
      <c r="J264" s="260" t="s">
        <v>2284</v>
      </c>
      <c r="K264" s="260" t="s">
        <v>2008</v>
      </c>
      <c r="L264" s="260" t="s">
        <v>1760</v>
      </c>
    </row>
    <row r="265" spans="1:12">
      <c r="A265" s="259" t="s">
        <v>1527</v>
      </c>
      <c r="B265" s="260" t="s">
        <v>1528</v>
      </c>
      <c r="C265" s="260" t="s">
        <v>1897</v>
      </c>
      <c r="D265" s="260" t="s">
        <v>1974</v>
      </c>
      <c r="E265" s="260" t="s">
        <v>1968</v>
      </c>
      <c r="F265" s="260" t="s">
        <v>2285</v>
      </c>
      <c r="G265" s="260" t="s">
        <v>1776</v>
      </c>
      <c r="H265" s="260" t="s">
        <v>1760</v>
      </c>
      <c r="I265" s="260" t="s">
        <v>1989</v>
      </c>
      <c r="J265" s="260" t="s">
        <v>1852</v>
      </c>
      <c r="K265" s="260" t="s">
        <v>1851</v>
      </c>
      <c r="L265" s="260" t="s">
        <v>1760</v>
      </c>
    </row>
    <row r="266" spans="1:12">
      <c r="A266" s="259" t="s">
        <v>822</v>
      </c>
      <c r="B266" s="260" t="s">
        <v>1529</v>
      </c>
      <c r="C266" s="260" t="s">
        <v>1819</v>
      </c>
      <c r="D266" s="260" t="s">
        <v>1897</v>
      </c>
      <c r="E266" s="260" t="s">
        <v>1931</v>
      </c>
      <c r="F266" s="260" t="s">
        <v>2286</v>
      </c>
      <c r="G266" s="260" t="s">
        <v>1760</v>
      </c>
      <c r="H266" s="260" t="s">
        <v>1768</v>
      </c>
      <c r="I266" s="260" t="s">
        <v>1969</v>
      </c>
      <c r="J266" s="260" t="s">
        <v>2047</v>
      </c>
      <c r="K266" s="260" t="s">
        <v>1785</v>
      </c>
      <c r="L266" s="260" t="s">
        <v>1760</v>
      </c>
    </row>
    <row r="267" spans="1:12">
      <c r="A267" s="259" t="s">
        <v>1530</v>
      </c>
      <c r="B267" s="260" t="s">
        <v>1531</v>
      </c>
      <c r="C267" s="260" t="s">
        <v>2212</v>
      </c>
      <c r="D267" s="260" t="s">
        <v>2200</v>
      </c>
      <c r="E267" s="260" t="s">
        <v>1854</v>
      </c>
      <c r="F267" s="260" t="s">
        <v>2287</v>
      </c>
      <c r="G267" s="260" t="s">
        <v>1760</v>
      </c>
      <c r="H267" s="260" t="s">
        <v>1759</v>
      </c>
      <c r="I267" s="260" t="s">
        <v>1830</v>
      </c>
      <c r="J267" s="260" t="s">
        <v>1918</v>
      </c>
      <c r="K267" s="260" t="s">
        <v>1918</v>
      </c>
      <c r="L267" s="260" t="s">
        <v>1760</v>
      </c>
    </row>
    <row r="268" spans="1:12">
      <c r="A268" s="259" t="s">
        <v>1532</v>
      </c>
      <c r="B268" s="260" t="s">
        <v>1533</v>
      </c>
      <c r="C268" s="260" t="s">
        <v>1830</v>
      </c>
      <c r="D268" s="260" t="s">
        <v>1935</v>
      </c>
      <c r="E268" s="260" t="s">
        <v>2288</v>
      </c>
      <c r="F268" s="260" t="s">
        <v>2044</v>
      </c>
      <c r="G268" s="260" t="s">
        <v>1848</v>
      </c>
      <c r="H268" s="260" t="s">
        <v>1760</v>
      </c>
      <c r="I268" s="260" t="s">
        <v>1960</v>
      </c>
      <c r="J268" s="260" t="s">
        <v>2002</v>
      </c>
      <c r="K268" s="260" t="s">
        <v>2031</v>
      </c>
      <c r="L268" s="260" t="s">
        <v>1760</v>
      </c>
    </row>
    <row r="269" spans="1:12">
      <c r="A269" s="259" t="s">
        <v>1534</v>
      </c>
      <c r="B269" s="260" t="s">
        <v>1535</v>
      </c>
      <c r="C269" s="260" t="s">
        <v>1819</v>
      </c>
      <c r="D269" s="260" t="s">
        <v>1786</v>
      </c>
      <c r="E269" s="260" t="s">
        <v>1838</v>
      </c>
      <c r="F269" s="260" t="s">
        <v>2130</v>
      </c>
      <c r="G269" s="260" t="s">
        <v>1776</v>
      </c>
      <c r="H269" s="260" t="s">
        <v>1760</v>
      </c>
      <c r="I269" s="260" t="s">
        <v>1830</v>
      </c>
      <c r="J269" s="260" t="s">
        <v>2289</v>
      </c>
      <c r="K269" s="260" t="s">
        <v>2290</v>
      </c>
      <c r="L269" s="260" t="s">
        <v>1776</v>
      </c>
    </row>
    <row r="270" spans="1:12">
      <c r="A270" s="259" t="s">
        <v>1536</v>
      </c>
      <c r="B270" s="260" t="s">
        <v>1537</v>
      </c>
      <c r="C270" s="260" t="s">
        <v>1924</v>
      </c>
      <c r="D270" s="260" t="s">
        <v>1935</v>
      </c>
      <c r="E270" s="260" t="s">
        <v>1769</v>
      </c>
      <c r="F270" s="260" t="s">
        <v>2291</v>
      </c>
      <c r="G270" s="260" t="s">
        <v>1768</v>
      </c>
      <c r="H270" s="260" t="s">
        <v>1760</v>
      </c>
      <c r="I270" s="260" t="s">
        <v>1981</v>
      </c>
      <c r="J270" s="260" t="s">
        <v>2125</v>
      </c>
      <c r="K270" s="260" t="s">
        <v>2126</v>
      </c>
      <c r="L270" s="260" t="s">
        <v>1760</v>
      </c>
    </row>
    <row r="271" spans="1:12">
      <c r="A271" s="259" t="s">
        <v>225</v>
      </c>
      <c r="B271" s="260" t="s">
        <v>226</v>
      </c>
      <c r="C271" s="260" t="s">
        <v>1874</v>
      </c>
      <c r="D271" s="260" t="s">
        <v>1984</v>
      </c>
      <c r="E271" s="260" t="s">
        <v>2292</v>
      </c>
      <c r="F271" s="260" t="s">
        <v>2293</v>
      </c>
      <c r="G271" s="260" t="s">
        <v>1760</v>
      </c>
      <c r="H271" s="260" t="s">
        <v>1760</v>
      </c>
      <c r="I271" s="260" t="s">
        <v>1984</v>
      </c>
      <c r="J271" s="260" t="s">
        <v>2036</v>
      </c>
      <c r="K271" s="260" t="s">
        <v>1829</v>
      </c>
      <c r="L271" s="260" t="s">
        <v>1760</v>
      </c>
    </row>
    <row r="272" spans="1:12">
      <c r="A272" s="259" t="s">
        <v>1538</v>
      </c>
      <c r="B272" s="260" t="s">
        <v>1539</v>
      </c>
      <c r="C272" s="260" t="s">
        <v>1777</v>
      </c>
      <c r="D272" s="260" t="s">
        <v>1759</v>
      </c>
      <c r="E272" s="260" t="s">
        <v>2187</v>
      </c>
      <c r="F272" s="260" t="s">
        <v>1914</v>
      </c>
      <c r="G272" s="260" t="s">
        <v>1776</v>
      </c>
      <c r="H272" s="260" t="s">
        <v>1760</v>
      </c>
      <c r="I272" s="260" t="s">
        <v>1971</v>
      </c>
      <c r="J272" s="260" t="s">
        <v>2047</v>
      </c>
      <c r="K272" s="260" t="s">
        <v>1785</v>
      </c>
      <c r="L272" s="260" t="s">
        <v>1760</v>
      </c>
    </row>
    <row r="273" spans="1:12">
      <c r="A273" s="259" t="s">
        <v>1540</v>
      </c>
      <c r="B273" s="260" t="s">
        <v>1541</v>
      </c>
      <c r="C273" s="260" t="s">
        <v>1756</v>
      </c>
      <c r="D273" s="260" t="s">
        <v>1984</v>
      </c>
      <c r="E273" s="260" t="s">
        <v>1885</v>
      </c>
      <c r="F273" s="260" t="s">
        <v>2273</v>
      </c>
      <c r="G273" s="260" t="s">
        <v>1759</v>
      </c>
      <c r="H273" s="260" t="s">
        <v>1760</v>
      </c>
      <c r="I273" s="260" t="s">
        <v>1968</v>
      </c>
      <c r="J273" s="260" t="s">
        <v>1958</v>
      </c>
      <c r="K273" s="260" t="s">
        <v>2068</v>
      </c>
      <c r="L273" s="260" t="s">
        <v>1760</v>
      </c>
    </row>
    <row r="274" spans="1:12">
      <c r="A274" s="259" t="s">
        <v>1542</v>
      </c>
      <c r="B274" s="260" t="s">
        <v>1543</v>
      </c>
      <c r="C274" s="260" t="s">
        <v>1864</v>
      </c>
      <c r="D274" s="260" t="s">
        <v>1848</v>
      </c>
      <c r="E274" s="260" t="s">
        <v>2294</v>
      </c>
      <c r="F274" s="260" t="s">
        <v>2293</v>
      </c>
      <c r="G274" s="260" t="s">
        <v>1768</v>
      </c>
      <c r="H274" s="260" t="s">
        <v>1768</v>
      </c>
      <c r="I274" s="260" t="s">
        <v>1787</v>
      </c>
      <c r="J274" s="260" t="s">
        <v>1942</v>
      </c>
      <c r="K274" s="260" t="s">
        <v>2038</v>
      </c>
      <c r="L274" s="260" t="s">
        <v>1768</v>
      </c>
    </row>
    <row r="275" spans="1:12">
      <c r="A275" s="259" t="s">
        <v>1544</v>
      </c>
      <c r="B275" s="260" t="s">
        <v>1545</v>
      </c>
      <c r="C275" s="260" t="s">
        <v>1798</v>
      </c>
      <c r="D275" s="260" t="s">
        <v>1920</v>
      </c>
      <c r="E275" s="260" t="s">
        <v>2295</v>
      </c>
      <c r="F275" s="260" t="s">
        <v>2168</v>
      </c>
      <c r="G275" s="260" t="s">
        <v>1768</v>
      </c>
      <c r="H275" s="260" t="s">
        <v>1760</v>
      </c>
      <c r="I275" s="260" t="s">
        <v>2086</v>
      </c>
      <c r="J275" s="260" t="s">
        <v>2036</v>
      </c>
      <c r="K275" s="260" t="s">
        <v>1922</v>
      </c>
      <c r="L275" s="260" t="s">
        <v>1768</v>
      </c>
    </row>
    <row r="276" spans="1:12">
      <c r="A276" s="259" t="s">
        <v>1546</v>
      </c>
      <c r="B276" s="260" t="s">
        <v>1547</v>
      </c>
      <c r="C276" s="260" t="s">
        <v>1773</v>
      </c>
      <c r="D276" s="260" t="s">
        <v>1760</v>
      </c>
      <c r="E276" s="260" t="s">
        <v>1756</v>
      </c>
      <c r="F276" s="260" t="s">
        <v>2025</v>
      </c>
      <c r="G276" s="260" t="s">
        <v>1760</v>
      </c>
      <c r="H276" s="260" t="s">
        <v>1760</v>
      </c>
      <c r="I276" s="260" t="s">
        <v>1915</v>
      </c>
      <c r="J276" s="260" t="s">
        <v>2296</v>
      </c>
      <c r="K276" s="260" t="s">
        <v>2087</v>
      </c>
      <c r="L276" s="260" t="s">
        <v>1773</v>
      </c>
    </row>
    <row r="277" spans="1:12">
      <c r="A277" s="259" t="s">
        <v>199</v>
      </c>
      <c r="B277" s="260" t="s">
        <v>200</v>
      </c>
      <c r="C277" s="260" t="s">
        <v>2203</v>
      </c>
      <c r="D277" s="260" t="s">
        <v>1857</v>
      </c>
      <c r="E277" s="260" t="s">
        <v>2297</v>
      </c>
      <c r="F277" s="260" t="s">
        <v>1769</v>
      </c>
      <c r="G277" s="260" t="s">
        <v>1760</v>
      </c>
      <c r="H277" s="260" t="s">
        <v>1857</v>
      </c>
      <c r="I277" s="260" t="s">
        <v>1760</v>
      </c>
      <c r="J277" s="260" t="s">
        <v>2208</v>
      </c>
      <c r="K277" s="260" t="s">
        <v>2277</v>
      </c>
      <c r="L277" s="260" t="s">
        <v>1760</v>
      </c>
    </row>
    <row r="278" spans="1:12">
      <c r="A278" s="259" t="s">
        <v>1548</v>
      </c>
      <c r="B278" s="260" t="s">
        <v>1549</v>
      </c>
      <c r="C278" s="260" t="s">
        <v>1867</v>
      </c>
      <c r="D278" s="260" t="s">
        <v>1974</v>
      </c>
      <c r="E278" s="260" t="s">
        <v>2225</v>
      </c>
      <c r="F278" s="260" t="s">
        <v>2272</v>
      </c>
      <c r="G278" s="260" t="s">
        <v>1776</v>
      </c>
      <c r="H278" s="260" t="s">
        <v>1760</v>
      </c>
      <c r="I278" s="260" t="s">
        <v>1797</v>
      </c>
      <c r="J278" s="260" t="s">
        <v>1770</v>
      </c>
      <c r="K278" s="260" t="s">
        <v>1771</v>
      </c>
      <c r="L278" s="260" t="s">
        <v>1760</v>
      </c>
    </row>
    <row r="279" spans="1:12">
      <c r="A279" s="259" t="s">
        <v>1550</v>
      </c>
      <c r="B279" s="260" t="s">
        <v>1551</v>
      </c>
      <c r="C279" s="260" t="s">
        <v>1989</v>
      </c>
      <c r="D279" s="260" t="s">
        <v>2086</v>
      </c>
      <c r="E279" s="260" t="s">
        <v>1937</v>
      </c>
      <c r="F279" s="260" t="s">
        <v>2298</v>
      </c>
      <c r="G279" s="260" t="s">
        <v>1760</v>
      </c>
      <c r="H279" s="260" t="s">
        <v>1760</v>
      </c>
      <c r="I279" s="260" t="s">
        <v>1893</v>
      </c>
      <c r="J279" s="260" t="s">
        <v>2299</v>
      </c>
      <c r="K279" s="260" t="s">
        <v>2300</v>
      </c>
      <c r="L279" s="260" t="s">
        <v>1786</v>
      </c>
    </row>
    <row r="280" spans="1:12">
      <c r="A280" s="259" t="s">
        <v>1552</v>
      </c>
      <c r="B280" s="260" t="s">
        <v>1553</v>
      </c>
      <c r="C280" s="260" t="s">
        <v>1819</v>
      </c>
      <c r="D280" s="260" t="s">
        <v>1786</v>
      </c>
      <c r="E280" s="260" t="s">
        <v>1859</v>
      </c>
      <c r="F280" s="260" t="s">
        <v>2301</v>
      </c>
      <c r="G280" s="260" t="s">
        <v>1768</v>
      </c>
      <c r="H280" s="260" t="s">
        <v>1760</v>
      </c>
      <c r="I280" s="260" t="s">
        <v>1924</v>
      </c>
      <c r="J280" s="260" t="s">
        <v>2002</v>
      </c>
      <c r="K280" s="260" t="s">
        <v>1895</v>
      </c>
      <c r="L280" s="260" t="s">
        <v>1768</v>
      </c>
    </row>
    <row r="281" spans="1:12">
      <c r="A281" s="259" t="s">
        <v>1554</v>
      </c>
      <c r="B281" s="260" t="s">
        <v>1555</v>
      </c>
      <c r="C281" s="260" t="s">
        <v>1857</v>
      </c>
      <c r="D281" s="260" t="s">
        <v>1809</v>
      </c>
      <c r="E281" s="260" t="s">
        <v>1934</v>
      </c>
      <c r="F281" s="260" t="s">
        <v>2065</v>
      </c>
      <c r="G281" s="260" t="s">
        <v>1760</v>
      </c>
      <c r="H281" s="260" t="s">
        <v>1760</v>
      </c>
      <c r="I281" s="260" t="s">
        <v>1838</v>
      </c>
      <c r="J281" s="260" t="s">
        <v>1878</v>
      </c>
      <c r="K281" s="260" t="s">
        <v>1879</v>
      </c>
      <c r="L281" s="260" t="s">
        <v>1760</v>
      </c>
    </row>
    <row r="282" spans="1:12">
      <c r="A282" s="259" t="s">
        <v>1556</v>
      </c>
      <c r="B282" s="260" t="s">
        <v>1557</v>
      </c>
      <c r="C282" s="260" t="s">
        <v>1760</v>
      </c>
      <c r="D282" s="260" t="s">
        <v>1760</v>
      </c>
      <c r="E282" s="260" t="s">
        <v>1823</v>
      </c>
      <c r="F282" s="260" t="s">
        <v>2302</v>
      </c>
      <c r="G282" s="260" t="s">
        <v>1760</v>
      </c>
      <c r="H282" s="260" t="s">
        <v>1760</v>
      </c>
      <c r="I282" s="260" t="s">
        <v>1798</v>
      </c>
      <c r="J282" s="260" t="s">
        <v>1922</v>
      </c>
      <c r="K282" s="260" t="s">
        <v>1977</v>
      </c>
      <c r="L282" s="260" t="s">
        <v>1760</v>
      </c>
    </row>
    <row r="283" spans="1:12">
      <c r="A283" s="259" t="s">
        <v>231</v>
      </c>
      <c r="B283" s="260" t="s">
        <v>232</v>
      </c>
      <c r="C283" s="260" t="s">
        <v>1760</v>
      </c>
      <c r="D283" s="260" t="s">
        <v>1760</v>
      </c>
      <c r="E283" s="260" t="s">
        <v>2303</v>
      </c>
      <c r="F283" s="260" t="s">
        <v>2113</v>
      </c>
      <c r="G283" s="260" t="s">
        <v>1760</v>
      </c>
      <c r="H283" s="260" t="s">
        <v>1760</v>
      </c>
      <c r="I283" s="260" t="s">
        <v>1760</v>
      </c>
      <c r="J283" s="260" t="s">
        <v>2289</v>
      </c>
      <c r="K283" s="260" t="s">
        <v>2304</v>
      </c>
      <c r="L283" s="260" t="s">
        <v>1759</v>
      </c>
    </row>
    <row r="284" spans="1:12">
      <c r="A284" s="259" t="s">
        <v>213</v>
      </c>
      <c r="B284" s="260" t="s">
        <v>214</v>
      </c>
      <c r="C284" s="260" t="s">
        <v>2292</v>
      </c>
      <c r="D284" s="260" t="s">
        <v>1819</v>
      </c>
      <c r="E284" s="260" t="s">
        <v>2114</v>
      </c>
      <c r="F284" s="260" t="s">
        <v>1934</v>
      </c>
      <c r="G284" s="260" t="s">
        <v>1819</v>
      </c>
      <c r="H284" s="260" t="s">
        <v>1819</v>
      </c>
      <c r="I284" s="260" t="s">
        <v>1769</v>
      </c>
      <c r="J284" s="260" t="s">
        <v>1763</v>
      </c>
      <c r="K284" s="260" t="s">
        <v>1762</v>
      </c>
      <c r="L284" s="260" t="s">
        <v>1760</v>
      </c>
    </row>
    <row r="285" spans="1:12">
      <c r="A285" s="259" t="s">
        <v>187</v>
      </c>
      <c r="B285" s="260" t="s">
        <v>188</v>
      </c>
      <c r="C285" s="260" t="s">
        <v>2069</v>
      </c>
      <c r="D285" s="260" t="s">
        <v>1760</v>
      </c>
      <c r="E285" s="260" t="s">
        <v>2110</v>
      </c>
      <c r="F285" s="260" t="s">
        <v>1884</v>
      </c>
      <c r="G285" s="260" t="s">
        <v>1935</v>
      </c>
      <c r="H285" s="260" t="s">
        <v>1760</v>
      </c>
      <c r="I285" s="260" t="s">
        <v>1760</v>
      </c>
      <c r="J285" s="260" t="s">
        <v>1882</v>
      </c>
      <c r="K285" s="260" t="s">
        <v>1835</v>
      </c>
      <c r="L285" s="260" t="s">
        <v>1760</v>
      </c>
    </row>
    <row r="286" spans="1:12">
      <c r="A286" s="259" t="s">
        <v>189</v>
      </c>
      <c r="B286" s="260" t="s">
        <v>190</v>
      </c>
      <c r="C286" s="260" t="s">
        <v>2305</v>
      </c>
      <c r="D286" s="260" t="s">
        <v>1877</v>
      </c>
      <c r="E286" s="260" t="s">
        <v>2306</v>
      </c>
      <c r="F286" s="260" t="s">
        <v>2307</v>
      </c>
      <c r="G286" s="260" t="s">
        <v>1931</v>
      </c>
      <c r="H286" s="260" t="s">
        <v>1760</v>
      </c>
      <c r="I286" s="260" t="s">
        <v>1924</v>
      </c>
      <c r="J286" s="260" t="s">
        <v>1872</v>
      </c>
      <c r="K286" s="260" t="s">
        <v>1784</v>
      </c>
      <c r="L286" s="260" t="s">
        <v>1760</v>
      </c>
    </row>
    <row r="287" spans="1:12">
      <c r="A287" s="259" t="s">
        <v>209</v>
      </c>
      <c r="B287" s="260" t="s">
        <v>210</v>
      </c>
      <c r="C287" s="260" t="s">
        <v>2308</v>
      </c>
      <c r="D287" s="260" t="s">
        <v>2134</v>
      </c>
      <c r="E287" s="260" t="s">
        <v>2309</v>
      </c>
      <c r="F287" s="260" t="s">
        <v>2310</v>
      </c>
      <c r="G287" s="260" t="s">
        <v>1819</v>
      </c>
      <c r="H287" s="260" t="s">
        <v>1760</v>
      </c>
      <c r="I287" s="260" t="s">
        <v>1797</v>
      </c>
      <c r="J287" s="260" t="s">
        <v>2031</v>
      </c>
      <c r="K287" s="260" t="s">
        <v>2002</v>
      </c>
      <c r="L287" s="260" t="s">
        <v>1760</v>
      </c>
    </row>
    <row r="288" spans="1:12">
      <c r="A288" s="259" t="s">
        <v>1558</v>
      </c>
      <c r="B288" s="260" t="s">
        <v>1559</v>
      </c>
      <c r="C288" s="260" t="s">
        <v>1759</v>
      </c>
      <c r="D288" s="260" t="s">
        <v>1759</v>
      </c>
      <c r="E288" s="260" t="s">
        <v>1777</v>
      </c>
      <c r="F288" s="260" t="s">
        <v>2164</v>
      </c>
      <c r="G288" s="260" t="s">
        <v>1760</v>
      </c>
      <c r="H288" s="260" t="s">
        <v>1819</v>
      </c>
      <c r="I288" s="260" t="s">
        <v>1968</v>
      </c>
      <c r="J288" s="260" t="s">
        <v>1882</v>
      </c>
      <c r="K288" s="260" t="s">
        <v>1835</v>
      </c>
      <c r="L288" s="260" t="s">
        <v>1760</v>
      </c>
    </row>
    <row r="289" spans="1:12">
      <c r="A289" s="259" t="s">
        <v>193</v>
      </c>
      <c r="B289" s="260" t="s">
        <v>194</v>
      </c>
      <c r="C289" s="260" t="s">
        <v>2212</v>
      </c>
      <c r="D289" s="260" t="s">
        <v>1907</v>
      </c>
      <c r="E289" s="260" t="s">
        <v>2103</v>
      </c>
      <c r="F289" s="260" t="s">
        <v>1821</v>
      </c>
      <c r="G289" s="260" t="s">
        <v>1760</v>
      </c>
      <c r="H289" s="260" t="s">
        <v>1776</v>
      </c>
      <c r="I289" s="260" t="s">
        <v>2134</v>
      </c>
      <c r="J289" s="260" t="s">
        <v>1927</v>
      </c>
      <c r="K289" s="260" t="s">
        <v>1770</v>
      </c>
      <c r="L289" s="260" t="s">
        <v>1857</v>
      </c>
    </row>
    <row r="290" spans="1:12">
      <c r="A290" s="259" t="s">
        <v>161</v>
      </c>
      <c r="B290" s="260" t="s">
        <v>162</v>
      </c>
      <c r="C290" s="260" t="s">
        <v>2203</v>
      </c>
      <c r="D290" s="260" t="s">
        <v>1848</v>
      </c>
      <c r="E290" s="260" t="s">
        <v>2311</v>
      </c>
      <c r="F290" s="260" t="s">
        <v>2312</v>
      </c>
      <c r="G290" s="260" t="s">
        <v>1760</v>
      </c>
      <c r="H290" s="260" t="s">
        <v>1822</v>
      </c>
      <c r="I290" s="260" t="s">
        <v>2058</v>
      </c>
      <c r="J290" s="260" t="s">
        <v>2313</v>
      </c>
      <c r="K290" s="260" t="s">
        <v>2314</v>
      </c>
      <c r="L290" s="260" t="s">
        <v>1760</v>
      </c>
    </row>
    <row r="291" spans="1:12">
      <c r="A291" s="259" t="s">
        <v>1560</v>
      </c>
      <c r="B291" s="260" t="s">
        <v>1561</v>
      </c>
      <c r="C291" s="260" t="s">
        <v>2315</v>
      </c>
      <c r="D291" s="260" t="s">
        <v>1777</v>
      </c>
      <c r="E291" s="260" t="s">
        <v>2316</v>
      </c>
      <c r="F291" s="260" t="s">
        <v>1991</v>
      </c>
      <c r="G291" s="260" t="s">
        <v>1822</v>
      </c>
      <c r="H291" s="260" t="s">
        <v>1760</v>
      </c>
      <c r="I291" s="260" t="s">
        <v>2075</v>
      </c>
      <c r="J291" s="260" t="s">
        <v>1982</v>
      </c>
      <c r="K291" s="260" t="s">
        <v>1983</v>
      </c>
      <c r="L291" s="260" t="s">
        <v>1760</v>
      </c>
    </row>
    <row r="292" spans="1:12">
      <c r="A292" s="259" t="s">
        <v>1562</v>
      </c>
      <c r="B292" s="260" t="s">
        <v>1563</v>
      </c>
      <c r="C292" s="260" t="s">
        <v>2015</v>
      </c>
      <c r="D292" s="260" t="s">
        <v>1850</v>
      </c>
      <c r="E292" s="260" t="s">
        <v>2062</v>
      </c>
      <c r="F292" s="260" t="s">
        <v>1881</v>
      </c>
      <c r="G292" s="260" t="s">
        <v>1760</v>
      </c>
      <c r="H292" s="260" t="s">
        <v>1760</v>
      </c>
      <c r="I292" s="260" t="s">
        <v>1969</v>
      </c>
      <c r="J292" s="260" t="s">
        <v>2262</v>
      </c>
      <c r="K292" s="260" t="s">
        <v>2028</v>
      </c>
      <c r="L292" s="260" t="s">
        <v>1760</v>
      </c>
    </row>
    <row r="293" spans="1:12">
      <c r="A293" s="259" t="s">
        <v>722</v>
      </c>
      <c r="B293" s="260" t="s">
        <v>1564</v>
      </c>
      <c r="C293" s="260" t="s">
        <v>1797</v>
      </c>
      <c r="D293" s="260" t="s">
        <v>1848</v>
      </c>
      <c r="E293" s="260" t="s">
        <v>1887</v>
      </c>
      <c r="F293" s="260" t="s">
        <v>2317</v>
      </c>
      <c r="G293" s="260" t="s">
        <v>1776</v>
      </c>
      <c r="H293" s="260" t="s">
        <v>1760</v>
      </c>
      <c r="I293" s="260" t="s">
        <v>1764</v>
      </c>
      <c r="J293" s="260" t="s">
        <v>2002</v>
      </c>
      <c r="K293" s="260" t="s">
        <v>2031</v>
      </c>
      <c r="L293" s="260" t="s">
        <v>1760</v>
      </c>
    </row>
    <row r="294" spans="1:12">
      <c r="A294" s="259" t="s">
        <v>1565</v>
      </c>
      <c r="B294" s="260" t="s">
        <v>1566</v>
      </c>
      <c r="C294" s="260" t="s">
        <v>1760</v>
      </c>
      <c r="D294" s="260" t="s">
        <v>1760</v>
      </c>
      <c r="E294" s="260" t="s">
        <v>1848</v>
      </c>
      <c r="F294" s="260" t="s">
        <v>2199</v>
      </c>
      <c r="G294" s="260" t="s">
        <v>1760</v>
      </c>
      <c r="H294" s="260" t="s">
        <v>1760</v>
      </c>
      <c r="I294" s="260" t="s">
        <v>1819</v>
      </c>
      <c r="J294" s="260" t="s">
        <v>1998</v>
      </c>
      <c r="K294" s="260" t="s">
        <v>1999</v>
      </c>
      <c r="L294" s="260" t="s">
        <v>1760</v>
      </c>
    </row>
    <row r="295" spans="1:12">
      <c r="A295" s="259" t="s">
        <v>177</v>
      </c>
      <c r="B295" s="260" t="s">
        <v>178</v>
      </c>
      <c r="C295" s="260" t="s">
        <v>2205</v>
      </c>
      <c r="D295" s="260" t="s">
        <v>2058</v>
      </c>
      <c r="E295" s="260" t="s">
        <v>2318</v>
      </c>
      <c r="F295" s="260" t="s">
        <v>2001</v>
      </c>
      <c r="G295" s="260" t="s">
        <v>1760</v>
      </c>
      <c r="H295" s="260" t="s">
        <v>1776</v>
      </c>
      <c r="I295" s="260" t="s">
        <v>1968</v>
      </c>
      <c r="J295" s="260" t="s">
        <v>1770</v>
      </c>
      <c r="K295" s="260" t="s">
        <v>1771</v>
      </c>
      <c r="L295" s="260" t="s">
        <v>1760</v>
      </c>
    </row>
    <row r="296" spans="1:12">
      <c r="A296" s="259" t="s">
        <v>1567</v>
      </c>
      <c r="B296" s="260" t="s">
        <v>1568</v>
      </c>
      <c r="C296" s="260" t="s">
        <v>2263</v>
      </c>
      <c r="D296" s="260" t="s">
        <v>1805</v>
      </c>
      <c r="E296" s="260" t="s">
        <v>2066</v>
      </c>
      <c r="F296" s="260" t="s">
        <v>1829</v>
      </c>
      <c r="G296" s="260" t="s">
        <v>1760</v>
      </c>
      <c r="H296" s="260" t="s">
        <v>1760</v>
      </c>
      <c r="I296" s="260" t="s">
        <v>2319</v>
      </c>
      <c r="J296" s="260" t="s">
        <v>1956</v>
      </c>
      <c r="K296" s="260" t="s">
        <v>1957</v>
      </c>
      <c r="L296" s="260" t="s">
        <v>1760</v>
      </c>
    </row>
    <row r="297" spans="1:12">
      <c r="A297" s="259" t="s">
        <v>1569</v>
      </c>
      <c r="B297" s="260" t="s">
        <v>1570</v>
      </c>
      <c r="C297" s="260" t="s">
        <v>1786</v>
      </c>
      <c r="D297" s="260" t="s">
        <v>1809</v>
      </c>
      <c r="E297" s="260" t="s">
        <v>2051</v>
      </c>
      <c r="F297" s="260" t="s">
        <v>1788</v>
      </c>
      <c r="G297" s="260" t="s">
        <v>1768</v>
      </c>
      <c r="H297" s="260" t="s">
        <v>1768</v>
      </c>
      <c r="I297" s="260" t="s">
        <v>1897</v>
      </c>
      <c r="J297" s="260" t="s">
        <v>1851</v>
      </c>
      <c r="K297" s="260" t="s">
        <v>1912</v>
      </c>
      <c r="L297" s="260" t="s">
        <v>1768</v>
      </c>
    </row>
    <row r="298" spans="1:12">
      <c r="A298" s="259" t="s">
        <v>1571</v>
      </c>
      <c r="B298" s="260" t="s">
        <v>1572</v>
      </c>
      <c r="C298" s="260" t="s">
        <v>1805</v>
      </c>
      <c r="D298" s="260" t="s">
        <v>1822</v>
      </c>
      <c r="E298" s="260" t="s">
        <v>1913</v>
      </c>
      <c r="F298" s="260" t="s">
        <v>2274</v>
      </c>
      <c r="G298" s="260" t="s">
        <v>1768</v>
      </c>
      <c r="H298" s="260" t="s">
        <v>1760</v>
      </c>
      <c r="I298" s="260" t="s">
        <v>1787</v>
      </c>
      <c r="J298" s="260" t="s">
        <v>1851</v>
      </c>
      <c r="K298" s="260" t="s">
        <v>1852</v>
      </c>
      <c r="L298" s="260" t="s">
        <v>1768</v>
      </c>
    </row>
    <row r="299" spans="1:12">
      <c r="A299" s="259" t="s">
        <v>1573</v>
      </c>
      <c r="B299" s="260" t="s">
        <v>1574</v>
      </c>
      <c r="C299" s="260" t="s">
        <v>1900</v>
      </c>
      <c r="D299" s="260" t="s">
        <v>2008</v>
      </c>
      <c r="E299" s="260" t="s">
        <v>2203</v>
      </c>
      <c r="F299" s="260" t="s">
        <v>2320</v>
      </c>
      <c r="G299" s="260" t="s">
        <v>1776</v>
      </c>
      <c r="H299" s="260" t="s">
        <v>1822</v>
      </c>
      <c r="I299" s="260" t="s">
        <v>1989</v>
      </c>
      <c r="J299" s="260" t="s">
        <v>2047</v>
      </c>
      <c r="K299" s="260" t="s">
        <v>1785</v>
      </c>
      <c r="L299" s="260" t="s">
        <v>1760</v>
      </c>
    </row>
    <row r="300" spans="1:12">
      <c r="A300" s="259" t="s">
        <v>1575</v>
      </c>
      <c r="B300" s="260" t="s">
        <v>1576</v>
      </c>
      <c r="C300" s="260" t="s">
        <v>1966</v>
      </c>
      <c r="D300" s="260" t="s">
        <v>1864</v>
      </c>
      <c r="E300" s="260" t="s">
        <v>1939</v>
      </c>
      <c r="F300" s="260" t="s">
        <v>1914</v>
      </c>
      <c r="G300" s="260" t="s">
        <v>1776</v>
      </c>
      <c r="H300" s="260" t="s">
        <v>1776</v>
      </c>
      <c r="I300" s="260" t="s">
        <v>1867</v>
      </c>
      <c r="J300" s="260" t="s">
        <v>1783</v>
      </c>
      <c r="K300" s="260" t="s">
        <v>1872</v>
      </c>
      <c r="L300" s="260" t="s">
        <v>1776</v>
      </c>
    </row>
    <row r="301" spans="1:12">
      <c r="A301" s="259" t="s">
        <v>1577</v>
      </c>
      <c r="B301" s="260" t="s">
        <v>1578</v>
      </c>
      <c r="C301" s="260" t="s">
        <v>1852</v>
      </c>
      <c r="D301" s="260" t="s">
        <v>2321</v>
      </c>
      <c r="E301" s="260" t="s">
        <v>2322</v>
      </c>
      <c r="F301" s="260" t="s">
        <v>2294</v>
      </c>
      <c r="G301" s="260" t="s">
        <v>1822</v>
      </c>
      <c r="H301" s="260" t="s">
        <v>1768</v>
      </c>
      <c r="I301" s="260" t="s">
        <v>1874</v>
      </c>
      <c r="J301" s="260" t="s">
        <v>2125</v>
      </c>
      <c r="K301" s="260" t="s">
        <v>2186</v>
      </c>
      <c r="L301" s="260" t="s">
        <v>1760</v>
      </c>
    </row>
    <row r="302" spans="1:12">
      <c r="A302" s="259" t="s">
        <v>1579</v>
      </c>
      <c r="B302" s="260" t="s">
        <v>1580</v>
      </c>
      <c r="C302" s="260" t="s">
        <v>1765</v>
      </c>
      <c r="D302" s="260" t="s">
        <v>2015</v>
      </c>
      <c r="E302" s="260" t="s">
        <v>1798</v>
      </c>
      <c r="F302" s="260" t="s">
        <v>2118</v>
      </c>
      <c r="G302" s="260" t="s">
        <v>1768</v>
      </c>
      <c r="H302" s="260" t="s">
        <v>1760</v>
      </c>
      <c r="I302" s="260" t="s">
        <v>1765</v>
      </c>
      <c r="J302" s="260" t="s">
        <v>1888</v>
      </c>
      <c r="K302" s="260" t="s">
        <v>2031</v>
      </c>
      <c r="L302" s="260" t="s">
        <v>1768</v>
      </c>
    </row>
    <row r="303" spans="1:12">
      <c r="A303" s="259" t="s">
        <v>1581</v>
      </c>
      <c r="B303" s="260" t="s">
        <v>1582</v>
      </c>
      <c r="C303" s="260" t="s">
        <v>1969</v>
      </c>
      <c r="D303" s="260" t="s">
        <v>1787</v>
      </c>
      <c r="E303" s="260" t="s">
        <v>2323</v>
      </c>
      <c r="F303" s="260" t="s">
        <v>2324</v>
      </c>
      <c r="G303" s="260" t="s">
        <v>1822</v>
      </c>
      <c r="H303" s="260" t="s">
        <v>1760</v>
      </c>
      <c r="I303" s="260" t="s">
        <v>1864</v>
      </c>
      <c r="J303" s="260" t="s">
        <v>1828</v>
      </c>
      <c r="K303" s="260" t="s">
        <v>1985</v>
      </c>
      <c r="L303" s="260" t="s">
        <v>1760</v>
      </c>
    </row>
    <row r="304" spans="1:12">
      <c r="A304" s="259" t="s">
        <v>1583</v>
      </c>
      <c r="B304" s="260" t="s">
        <v>1584</v>
      </c>
      <c r="C304" s="260" t="s">
        <v>1777</v>
      </c>
      <c r="D304" s="260" t="s">
        <v>1760</v>
      </c>
      <c r="E304" s="260" t="s">
        <v>2058</v>
      </c>
      <c r="F304" s="260" t="s">
        <v>2325</v>
      </c>
      <c r="G304" s="260" t="s">
        <v>1760</v>
      </c>
      <c r="H304" s="260" t="s">
        <v>1760</v>
      </c>
      <c r="I304" s="260" t="s">
        <v>1867</v>
      </c>
      <c r="J304" s="260" t="s">
        <v>1918</v>
      </c>
      <c r="K304" s="260" t="s">
        <v>1918</v>
      </c>
      <c r="L304" s="260" t="s">
        <v>1760</v>
      </c>
    </row>
    <row r="305" spans="1:12">
      <c r="A305" s="259" t="s">
        <v>169</v>
      </c>
      <c r="B305" s="260" t="s">
        <v>170</v>
      </c>
      <c r="C305" s="260" t="s">
        <v>1786</v>
      </c>
      <c r="D305" s="260" t="s">
        <v>1935</v>
      </c>
      <c r="E305" s="260" t="s">
        <v>1890</v>
      </c>
      <c r="F305" s="260" t="s">
        <v>2057</v>
      </c>
      <c r="G305" s="260" t="s">
        <v>1984</v>
      </c>
      <c r="H305" s="260" t="s">
        <v>1760</v>
      </c>
      <c r="I305" s="260" t="s">
        <v>1900</v>
      </c>
      <c r="J305" s="260" t="s">
        <v>1851</v>
      </c>
      <c r="K305" s="260" t="s">
        <v>1912</v>
      </c>
      <c r="L305" s="260" t="s">
        <v>1776</v>
      </c>
    </row>
    <row r="306" spans="1:12">
      <c r="A306" s="259" t="s">
        <v>167</v>
      </c>
      <c r="B306" s="260" t="s">
        <v>168</v>
      </c>
      <c r="C306" s="260" t="s">
        <v>1822</v>
      </c>
      <c r="D306" s="260" t="s">
        <v>1935</v>
      </c>
      <c r="E306" s="260" t="s">
        <v>1971</v>
      </c>
      <c r="F306" s="260" t="s">
        <v>2326</v>
      </c>
      <c r="G306" s="260" t="s">
        <v>1822</v>
      </c>
      <c r="H306" s="260" t="s">
        <v>1760</v>
      </c>
      <c r="I306" s="260" t="s">
        <v>1884</v>
      </c>
      <c r="J306" s="260" t="s">
        <v>1955</v>
      </c>
      <c r="K306" s="260" t="s">
        <v>1994</v>
      </c>
      <c r="L306" s="260" t="s">
        <v>1760</v>
      </c>
    </row>
    <row r="307" spans="1:12">
      <c r="A307" s="259" t="s">
        <v>1585</v>
      </c>
      <c r="B307" s="260" t="s">
        <v>1586</v>
      </c>
      <c r="C307" s="260" t="s">
        <v>1776</v>
      </c>
      <c r="D307" s="260" t="s">
        <v>1760</v>
      </c>
      <c r="E307" s="260" t="s">
        <v>1765</v>
      </c>
      <c r="F307" s="260" t="s">
        <v>2327</v>
      </c>
      <c r="G307" s="260" t="s">
        <v>1760</v>
      </c>
      <c r="H307" s="260" t="s">
        <v>1760</v>
      </c>
      <c r="I307" s="260" t="s">
        <v>1787</v>
      </c>
      <c r="J307" s="260" t="s">
        <v>1783</v>
      </c>
      <c r="K307" s="260" t="s">
        <v>1858</v>
      </c>
      <c r="L307" s="260" t="s">
        <v>1760</v>
      </c>
    </row>
    <row r="308" spans="1:12">
      <c r="A308" s="259" t="s">
        <v>1587</v>
      </c>
      <c r="B308" s="260" t="s">
        <v>1588</v>
      </c>
      <c r="C308" s="260" t="s">
        <v>2113</v>
      </c>
      <c r="D308" s="260" t="s">
        <v>1777</v>
      </c>
      <c r="E308" s="260" t="s">
        <v>1758</v>
      </c>
      <c r="F308" s="260" t="s">
        <v>2328</v>
      </c>
      <c r="G308" s="260" t="s">
        <v>1760</v>
      </c>
      <c r="H308" s="260" t="s">
        <v>1760</v>
      </c>
      <c r="I308" s="260" t="s">
        <v>1874</v>
      </c>
      <c r="J308" s="260" t="s">
        <v>2116</v>
      </c>
      <c r="K308" s="260" t="s">
        <v>1821</v>
      </c>
      <c r="L308" s="260" t="s">
        <v>1760</v>
      </c>
    </row>
    <row r="309" spans="1:12">
      <c r="A309" s="259" t="s">
        <v>1589</v>
      </c>
      <c r="B309" s="260" t="s">
        <v>1590</v>
      </c>
      <c r="C309" s="260" t="s">
        <v>1773</v>
      </c>
      <c r="D309" s="260" t="s">
        <v>1864</v>
      </c>
      <c r="E309" s="260" t="s">
        <v>1989</v>
      </c>
      <c r="F309" s="260" t="s">
        <v>2267</v>
      </c>
      <c r="G309" s="260" t="s">
        <v>1760</v>
      </c>
      <c r="H309" s="260" t="s">
        <v>1760</v>
      </c>
      <c r="I309" s="260" t="s">
        <v>1780</v>
      </c>
      <c r="J309" s="260" t="s">
        <v>1961</v>
      </c>
      <c r="K309" s="260" t="s">
        <v>1796</v>
      </c>
      <c r="L309" s="260" t="s">
        <v>1760</v>
      </c>
    </row>
    <row r="310" spans="1:12">
      <c r="A310" s="259" t="s">
        <v>1591</v>
      </c>
      <c r="B310" s="260" t="s">
        <v>1592</v>
      </c>
      <c r="C310" s="260" t="s">
        <v>1760</v>
      </c>
      <c r="D310" s="260" t="s">
        <v>1760</v>
      </c>
      <c r="E310" s="260" t="s">
        <v>1764</v>
      </c>
      <c r="F310" s="260" t="s">
        <v>1800</v>
      </c>
      <c r="G310" s="260" t="s">
        <v>1760</v>
      </c>
      <c r="H310" s="260" t="s">
        <v>1760</v>
      </c>
      <c r="I310" s="260" t="s">
        <v>2066</v>
      </c>
      <c r="J310" s="260" t="s">
        <v>2052</v>
      </c>
      <c r="K310" s="260" t="s">
        <v>1912</v>
      </c>
      <c r="L310" s="260" t="s">
        <v>1760</v>
      </c>
    </row>
    <row r="311" spans="1:12">
      <c r="A311" s="259" t="s">
        <v>171</v>
      </c>
      <c r="B311" s="260" t="s">
        <v>172</v>
      </c>
      <c r="C311" s="260" t="s">
        <v>2329</v>
      </c>
      <c r="D311" s="260" t="s">
        <v>1759</v>
      </c>
      <c r="E311" s="260" t="s">
        <v>2231</v>
      </c>
      <c r="F311" s="260" t="s">
        <v>1777</v>
      </c>
      <c r="G311" s="260" t="s">
        <v>1822</v>
      </c>
      <c r="H311" s="260" t="s">
        <v>1768</v>
      </c>
      <c r="I311" s="260" t="s">
        <v>1777</v>
      </c>
      <c r="J311" s="260" t="s">
        <v>2262</v>
      </c>
      <c r="K311" s="260" t="s">
        <v>2028</v>
      </c>
      <c r="L311" s="260" t="s">
        <v>1768</v>
      </c>
    </row>
    <row r="312" spans="1:12">
      <c r="A312" s="259" t="s">
        <v>121</v>
      </c>
      <c r="B312" s="260" t="s">
        <v>122</v>
      </c>
      <c r="C312" s="260" t="s">
        <v>2330</v>
      </c>
      <c r="D312" s="260" t="s">
        <v>1989</v>
      </c>
      <c r="E312" s="260" t="s">
        <v>2233</v>
      </c>
      <c r="F312" s="260" t="s">
        <v>2256</v>
      </c>
      <c r="G312" s="260" t="s">
        <v>1760</v>
      </c>
      <c r="H312" s="260" t="s">
        <v>1760</v>
      </c>
      <c r="I312" s="260" t="s">
        <v>2019</v>
      </c>
      <c r="J312" s="260" t="s">
        <v>1771</v>
      </c>
      <c r="K312" s="260" t="s">
        <v>1770</v>
      </c>
      <c r="L312" s="260" t="s">
        <v>1760</v>
      </c>
    </row>
    <row r="313" spans="1:12">
      <c r="A313" s="259" t="s">
        <v>814</v>
      </c>
      <c r="B313" s="260" t="s">
        <v>1593</v>
      </c>
      <c r="C313" s="260" t="s">
        <v>1775</v>
      </c>
      <c r="D313" s="260" t="s">
        <v>1830</v>
      </c>
      <c r="E313" s="260" t="s">
        <v>2331</v>
      </c>
      <c r="F313" s="260" t="s">
        <v>1954</v>
      </c>
      <c r="G313" s="260" t="s">
        <v>1760</v>
      </c>
      <c r="H313" s="260" t="s">
        <v>1760</v>
      </c>
      <c r="I313" s="260" t="s">
        <v>1884</v>
      </c>
      <c r="J313" s="260" t="s">
        <v>1783</v>
      </c>
      <c r="K313" s="260" t="s">
        <v>2023</v>
      </c>
      <c r="L313" s="260" t="s">
        <v>1760</v>
      </c>
    </row>
    <row r="314" spans="1:12">
      <c r="A314" s="259" t="s">
        <v>173</v>
      </c>
      <c r="B314" s="260" t="s">
        <v>174</v>
      </c>
      <c r="C314" s="260" t="s">
        <v>1932</v>
      </c>
      <c r="D314" s="260" t="s">
        <v>2051</v>
      </c>
      <c r="E314" s="260" t="s">
        <v>2055</v>
      </c>
      <c r="F314" s="260" t="s">
        <v>2332</v>
      </c>
      <c r="G314" s="260" t="s">
        <v>1760</v>
      </c>
      <c r="H314" s="260" t="s">
        <v>1760</v>
      </c>
      <c r="I314" s="260" t="s">
        <v>1864</v>
      </c>
      <c r="J314" s="260" t="s">
        <v>1872</v>
      </c>
      <c r="K314" s="260" t="s">
        <v>1778</v>
      </c>
      <c r="L314" s="260" t="s">
        <v>1857</v>
      </c>
    </row>
    <row r="315" spans="1:12">
      <c r="A315" s="259" t="s">
        <v>1594</v>
      </c>
      <c r="B315" s="260" t="s">
        <v>1595</v>
      </c>
      <c r="C315" s="260" t="s">
        <v>1809</v>
      </c>
      <c r="D315" s="260" t="s">
        <v>1765</v>
      </c>
      <c r="E315" s="260" t="s">
        <v>1798</v>
      </c>
      <c r="F315" s="260" t="s">
        <v>2013</v>
      </c>
      <c r="G315" s="260" t="s">
        <v>1759</v>
      </c>
      <c r="H315" s="260" t="s">
        <v>1776</v>
      </c>
      <c r="I315" s="260" t="s">
        <v>1848</v>
      </c>
      <c r="J315" s="260" t="s">
        <v>1852</v>
      </c>
      <c r="K315" s="260" t="s">
        <v>1851</v>
      </c>
      <c r="L315" s="260" t="s">
        <v>1768</v>
      </c>
    </row>
    <row r="316" spans="1:12">
      <c r="A316" s="259" t="s">
        <v>779</v>
      </c>
      <c r="B316" s="260" t="s">
        <v>1596</v>
      </c>
      <c r="C316" s="260" t="s">
        <v>2015</v>
      </c>
      <c r="D316" s="260" t="s">
        <v>1971</v>
      </c>
      <c r="E316" s="260" t="s">
        <v>2333</v>
      </c>
      <c r="F316" s="260" t="s">
        <v>2063</v>
      </c>
      <c r="G316" s="260" t="s">
        <v>1805</v>
      </c>
      <c r="H316" s="260" t="s">
        <v>1822</v>
      </c>
      <c r="I316" s="260" t="s">
        <v>1920</v>
      </c>
      <c r="J316" s="260" t="s">
        <v>1888</v>
      </c>
      <c r="K316" s="260" t="s">
        <v>2031</v>
      </c>
      <c r="L316" s="260" t="s">
        <v>1760</v>
      </c>
    </row>
    <row r="317" spans="1:12">
      <c r="A317" s="259" t="s">
        <v>1597</v>
      </c>
      <c r="B317" s="260" t="s">
        <v>1598</v>
      </c>
      <c r="C317" s="260" t="s">
        <v>1838</v>
      </c>
      <c r="D317" s="260" t="s">
        <v>1760</v>
      </c>
      <c r="E317" s="260" t="s">
        <v>1838</v>
      </c>
      <c r="F317" s="260" t="s">
        <v>2045</v>
      </c>
      <c r="G317" s="260" t="s">
        <v>1760</v>
      </c>
      <c r="H317" s="260" t="s">
        <v>1760</v>
      </c>
      <c r="I317" s="260" t="s">
        <v>1760</v>
      </c>
      <c r="J317" s="260" t="s">
        <v>2219</v>
      </c>
      <c r="K317" s="260" t="s">
        <v>2218</v>
      </c>
      <c r="L317" s="260" t="s">
        <v>1760</v>
      </c>
    </row>
    <row r="318" spans="1:12">
      <c r="A318" s="259" t="s">
        <v>1599</v>
      </c>
      <c r="B318" s="260" t="s">
        <v>1600</v>
      </c>
      <c r="C318" s="260" t="s">
        <v>1920</v>
      </c>
      <c r="D318" s="260" t="s">
        <v>1759</v>
      </c>
      <c r="E318" s="260" t="s">
        <v>1797</v>
      </c>
      <c r="F318" s="260" t="s">
        <v>2252</v>
      </c>
      <c r="G318" s="260" t="s">
        <v>1768</v>
      </c>
      <c r="H318" s="260" t="s">
        <v>1760</v>
      </c>
      <c r="I318" s="260" t="s">
        <v>1797</v>
      </c>
      <c r="J318" s="260" t="s">
        <v>1846</v>
      </c>
      <c r="K318" s="260" t="s">
        <v>1836</v>
      </c>
      <c r="L318" s="260" t="s">
        <v>1760</v>
      </c>
    </row>
    <row r="319" spans="1:12">
      <c r="A319" s="259" t="s">
        <v>1601</v>
      </c>
      <c r="B319" s="260" t="s">
        <v>1602</v>
      </c>
      <c r="C319" s="260" t="s">
        <v>1924</v>
      </c>
      <c r="D319" s="260" t="s">
        <v>1756</v>
      </c>
      <c r="E319" s="260" t="s">
        <v>2071</v>
      </c>
      <c r="F319" s="260" t="s">
        <v>2334</v>
      </c>
      <c r="G319" s="260" t="s">
        <v>1760</v>
      </c>
      <c r="H319" s="260" t="s">
        <v>1760</v>
      </c>
      <c r="I319" s="260" t="s">
        <v>1968</v>
      </c>
      <c r="J319" s="260" t="s">
        <v>1918</v>
      </c>
      <c r="K319" s="260" t="s">
        <v>1882</v>
      </c>
      <c r="L319" s="260" t="s">
        <v>1776</v>
      </c>
    </row>
    <row r="320" spans="1:12">
      <c r="A320" s="259" t="s">
        <v>1603</v>
      </c>
      <c r="B320" s="260" t="s">
        <v>1604</v>
      </c>
      <c r="C320" s="260" t="s">
        <v>1921</v>
      </c>
      <c r="D320" s="260" t="s">
        <v>2335</v>
      </c>
      <c r="E320" s="260" t="s">
        <v>2051</v>
      </c>
      <c r="F320" s="260" t="s">
        <v>1994</v>
      </c>
      <c r="G320" s="260" t="s">
        <v>1768</v>
      </c>
      <c r="H320" s="260" t="s">
        <v>1768</v>
      </c>
      <c r="I320" s="260" t="s">
        <v>1782</v>
      </c>
      <c r="J320" s="260" t="s">
        <v>2083</v>
      </c>
      <c r="K320" s="260" t="s">
        <v>1829</v>
      </c>
      <c r="L320" s="260" t="s">
        <v>1768</v>
      </c>
    </row>
    <row r="321" spans="1:12">
      <c r="A321" s="259" t="s">
        <v>1605</v>
      </c>
      <c r="B321" s="260" t="s">
        <v>1606</v>
      </c>
      <c r="C321" s="260" t="s">
        <v>1786</v>
      </c>
      <c r="D321" s="260" t="s">
        <v>1805</v>
      </c>
      <c r="E321" s="260" t="s">
        <v>1934</v>
      </c>
      <c r="F321" s="260" t="s">
        <v>2336</v>
      </c>
      <c r="G321" s="260" t="s">
        <v>1857</v>
      </c>
      <c r="H321" s="260" t="s">
        <v>1760</v>
      </c>
      <c r="I321" s="260" t="s">
        <v>1966</v>
      </c>
      <c r="J321" s="260" t="s">
        <v>1991</v>
      </c>
      <c r="K321" s="260" t="s">
        <v>2337</v>
      </c>
      <c r="L321" s="260" t="s">
        <v>1760</v>
      </c>
    </row>
    <row r="322" spans="1:12">
      <c r="A322" s="259" t="s">
        <v>1607</v>
      </c>
      <c r="B322" s="260" t="s">
        <v>1608</v>
      </c>
      <c r="C322" s="260" t="s">
        <v>1780</v>
      </c>
      <c r="D322" s="260" t="s">
        <v>2203</v>
      </c>
      <c r="E322" s="260" t="s">
        <v>1874</v>
      </c>
      <c r="F322" s="260" t="s">
        <v>2338</v>
      </c>
      <c r="G322" s="260" t="s">
        <v>1760</v>
      </c>
      <c r="H322" s="260" t="s">
        <v>1760</v>
      </c>
      <c r="I322" s="260" t="s">
        <v>2051</v>
      </c>
      <c r="J322" s="260" t="s">
        <v>1858</v>
      </c>
      <c r="K322" s="260" t="s">
        <v>1783</v>
      </c>
      <c r="L322" s="260" t="s">
        <v>1760</v>
      </c>
    </row>
    <row r="323" spans="1:12">
      <c r="A323" s="259" t="s">
        <v>1609</v>
      </c>
      <c r="B323" s="260" t="s">
        <v>1610</v>
      </c>
      <c r="C323" s="260" t="s">
        <v>1798</v>
      </c>
      <c r="D323" s="260" t="s">
        <v>2339</v>
      </c>
      <c r="E323" s="260" t="s">
        <v>1824</v>
      </c>
      <c r="F323" s="260" t="s">
        <v>1852</v>
      </c>
      <c r="G323" s="260" t="s">
        <v>1819</v>
      </c>
      <c r="H323" s="260" t="s">
        <v>1760</v>
      </c>
      <c r="I323" s="260" t="s">
        <v>1806</v>
      </c>
      <c r="J323" s="260" t="s">
        <v>1771</v>
      </c>
      <c r="K323" s="260" t="s">
        <v>1846</v>
      </c>
      <c r="L323" s="260" t="s">
        <v>1760</v>
      </c>
    </row>
    <row r="324" spans="1:12">
      <c r="A324" s="259" t="s">
        <v>1611</v>
      </c>
      <c r="B324" s="260" t="s">
        <v>1612</v>
      </c>
      <c r="C324" s="260" t="s">
        <v>1864</v>
      </c>
      <c r="D324" s="260" t="s">
        <v>1786</v>
      </c>
      <c r="E324" s="260" t="s">
        <v>2103</v>
      </c>
      <c r="F324" s="260" t="s">
        <v>2201</v>
      </c>
      <c r="G324" s="260" t="s">
        <v>1786</v>
      </c>
      <c r="H324" s="260" t="s">
        <v>1760</v>
      </c>
      <c r="I324" s="260" t="s">
        <v>1834</v>
      </c>
      <c r="J324" s="260" t="s">
        <v>2162</v>
      </c>
      <c r="K324" s="260" t="s">
        <v>2163</v>
      </c>
      <c r="L324" s="260" t="s">
        <v>1760</v>
      </c>
    </row>
    <row r="325" spans="1:12">
      <c r="A325" s="259" t="s">
        <v>1613</v>
      </c>
      <c r="B325" s="260" t="s">
        <v>1614</v>
      </c>
      <c r="C325" s="260" t="s">
        <v>1777</v>
      </c>
      <c r="D325" s="260" t="s">
        <v>1848</v>
      </c>
      <c r="E325" s="260" t="s">
        <v>1830</v>
      </c>
      <c r="F325" s="260" t="s">
        <v>2167</v>
      </c>
      <c r="G325" s="260" t="s">
        <v>1857</v>
      </c>
      <c r="H325" s="260" t="s">
        <v>1760</v>
      </c>
      <c r="I325" s="260" t="s">
        <v>1984</v>
      </c>
      <c r="J325" s="260" t="s">
        <v>1795</v>
      </c>
      <c r="K325" s="260" t="s">
        <v>1996</v>
      </c>
      <c r="L325" s="260" t="s">
        <v>1768</v>
      </c>
    </row>
    <row r="326" spans="1:12">
      <c r="A326" s="259" t="s">
        <v>157</v>
      </c>
      <c r="B326" s="260" t="s">
        <v>158</v>
      </c>
      <c r="C326" s="260" t="s">
        <v>2113</v>
      </c>
      <c r="D326" s="260" t="s">
        <v>1935</v>
      </c>
      <c r="E326" s="260" t="s">
        <v>1987</v>
      </c>
      <c r="F326" s="260" t="s">
        <v>1856</v>
      </c>
      <c r="G326" s="260" t="s">
        <v>1819</v>
      </c>
      <c r="H326" s="260" t="s">
        <v>1760</v>
      </c>
      <c r="I326" s="260" t="s">
        <v>1830</v>
      </c>
      <c r="J326" s="260" t="s">
        <v>2340</v>
      </c>
      <c r="K326" s="260" t="s">
        <v>2055</v>
      </c>
      <c r="L326" s="260" t="s">
        <v>1822</v>
      </c>
    </row>
    <row r="327" spans="1:12">
      <c r="A327" s="259" t="s">
        <v>1615</v>
      </c>
      <c r="B327" s="260" t="s">
        <v>1616</v>
      </c>
      <c r="C327" s="260" t="s">
        <v>1759</v>
      </c>
      <c r="D327" s="260" t="s">
        <v>1859</v>
      </c>
      <c r="E327" s="260" t="s">
        <v>1921</v>
      </c>
      <c r="F327" s="260" t="s">
        <v>2254</v>
      </c>
      <c r="G327" s="260" t="s">
        <v>1776</v>
      </c>
      <c r="H327" s="260" t="s">
        <v>1760</v>
      </c>
      <c r="I327" s="260" t="s">
        <v>1780</v>
      </c>
      <c r="J327" s="260" t="s">
        <v>1784</v>
      </c>
      <c r="K327" s="260" t="s">
        <v>1872</v>
      </c>
      <c r="L327" s="260" t="s">
        <v>1760</v>
      </c>
    </row>
    <row r="328" spans="1:12">
      <c r="A328" s="259" t="s">
        <v>1617</v>
      </c>
      <c r="B328" s="260" t="s">
        <v>1618</v>
      </c>
      <c r="C328" s="260" t="s">
        <v>1848</v>
      </c>
      <c r="D328" s="260" t="s">
        <v>1819</v>
      </c>
      <c r="E328" s="260" t="s">
        <v>1806</v>
      </c>
      <c r="F328" s="260" t="s">
        <v>2341</v>
      </c>
      <c r="G328" s="260" t="s">
        <v>1776</v>
      </c>
      <c r="H328" s="260" t="s">
        <v>1768</v>
      </c>
      <c r="I328" s="260" t="s">
        <v>1935</v>
      </c>
      <c r="J328" s="260" t="s">
        <v>1836</v>
      </c>
      <c r="K328" s="260" t="s">
        <v>1846</v>
      </c>
      <c r="L328" s="260" t="s">
        <v>1760</v>
      </c>
    </row>
    <row r="329" spans="1:12">
      <c r="A329" s="259" t="s">
        <v>1619</v>
      </c>
      <c r="B329" s="260" t="s">
        <v>1620</v>
      </c>
      <c r="C329" s="260" t="s">
        <v>2200</v>
      </c>
      <c r="D329" s="260" t="s">
        <v>2071</v>
      </c>
      <c r="E329" s="260" t="s">
        <v>2026</v>
      </c>
      <c r="F329" s="260" t="s">
        <v>2342</v>
      </c>
      <c r="G329" s="260" t="s">
        <v>1768</v>
      </c>
      <c r="H329" s="260" t="s">
        <v>1768</v>
      </c>
      <c r="I329" s="260" t="s">
        <v>1874</v>
      </c>
      <c r="J329" s="260" t="s">
        <v>1894</v>
      </c>
      <c r="K329" s="260" t="s">
        <v>1996</v>
      </c>
      <c r="L329" s="260" t="s">
        <v>1776</v>
      </c>
    </row>
    <row r="330" spans="1:12">
      <c r="A330" s="259" t="s">
        <v>785</v>
      </c>
      <c r="B330" s="260" t="s">
        <v>1621</v>
      </c>
      <c r="C330" s="260" t="s">
        <v>1864</v>
      </c>
      <c r="D330" s="260" t="s">
        <v>1974</v>
      </c>
      <c r="E330" s="260" t="s">
        <v>1875</v>
      </c>
      <c r="F330" s="260" t="s">
        <v>2343</v>
      </c>
      <c r="G330" s="260" t="s">
        <v>1768</v>
      </c>
      <c r="H330" s="260" t="s">
        <v>1760</v>
      </c>
      <c r="I330" s="260" t="s">
        <v>1780</v>
      </c>
      <c r="J330" s="260" t="s">
        <v>1927</v>
      </c>
      <c r="K330" s="260" t="s">
        <v>1926</v>
      </c>
      <c r="L330" s="260" t="s">
        <v>1768</v>
      </c>
    </row>
    <row r="331" spans="1:12">
      <c r="A331" s="259" t="s">
        <v>1622</v>
      </c>
      <c r="B331" s="260" t="s">
        <v>1623</v>
      </c>
      <c r="C331" s="260" t="s">
        <v>1921</v>
      </c>
      <c r="D331" s="260" t="s">
        <v>1777</v>
      </c>
      <c r="E331" s="260" t="s">
        <v>2344</v>
      </c>
      <c r="F331" s="260" t="s">
        <v>1796</v>
      </c>
      <c r="G331" s="260" t="s">
        <v>1897</v>
      </c>
      <c r="H331" s="260" t="s">
        <v>1760</v>
      </c>
      <c r="I331" s="260" t="s">
        <v>1780</v>
      </c>
      <c r="J331" s="260" t="s">
        <v>2092</v>
      </c>
      <c r="K331" s="260" t="s">
        <v>2345</v>
      </c>
      <c r="L331" s="260" t="s">
        <v>1857</v>
      </c>
    </row>
    <row r="332" spans="1:12">
      <c r="A332" s="259" t="s">
        <v>179</v>
      </c>
      <c r="B332" s="260" t="s">
        <v>180</v>
      </c>
      <c r="C332" s="260" t="s">
        <v>2346</v>
      </c>
      <c r="D332" s="260" t="s">
        <v>1893</v>
      </c>
      <c r="E332" s="260" t="s">
        <v>2051</v>
      </c>
      <c r="F332" s="260" t="s">
        <v>2028</v>
      </c>
      <c r="G332" s="260" t="s">
        <v>1857</v>
      </c>
      <c r="H332" s="260" t="s">
        <v>1760</v>
      </c>
      <c r="I332" s="260" t="s">
        <v>1794</v>
      </c>
      <c r="J332" s="260" t="s">
        <v>2083</v>
      </c>
      <c r="K332" s="260" t="s">
        <v>1983</v>
      </c>
      <c r="L332" s="260" t="s">
        <v>1857</v>
      </c>
    </row>
    <row r="333" spans="1:12">
      <c r="A333" s="259" t="s">
        <v>1624</v>
      </c>
      <c r="B333" s="260" t="s">
        <v>1625</v>
      </c>
      <c r="C333" s="260" t="s">
        <v>1859</v>
      </c>
      <c r="D333" s="260" t="s">
        <v>1984</v>
      </c>
      <c r="E333" s="260" t="s">
        <v>1874</v>
      </c>
      <c r="F333" s="260" t="s">
        <v>2013</v>
      </c>
      <c r="G333" s="260" t="s">
        <v>1822</v>
      </c>
      <c r="H333" s="260" t="s">
        <v>1760</v>
      </c>
      <c r="I333" s="260" t="s">
        <v>1984</v>
      </c>
      <c r="J333" s="260" t="s">
        <v>2222</v>
      </c>
      <c r="K333" s="260" t="s">
        <v>2030</v>
      </c>
      <c r="L333" s="260" t="s">
        <v>1760</v>
      </c>
    </row>
    <row r="334" spans="1:12">
      <c r="A334" s="259" t="s">
        <v>1626</v>
      </c>
      <c r="B334" s="260" t="s">
        <v>1627</v>
      </c>
      <c r="C334" s="260" t="s">
        <v>1776</v>
      </c>
      <c r="D334" s="260" t="s">
        <v>1966</v>
      </c>
      <c r="E334" s="260" t="s">
        <v>1900</v>
      </c>
      <c r="F334" s="260" t="s">
        <v>2155</v>
      </c>
      <c r="G334" s="260" t="s">
        <v>1760</v>
      </c>
      <c r="H334" s="260" t="s">
        <v>1760</v>
      </c>
      <c r="I334" s="260" t="s">
        <v>1798</v>
      </c>
      <c r="J334" s="260" t="s">
        <v>1905</v>
      </c>
      <c r="K334" s="260" t="s">
        <v>1906</v>
      </c>
      <c r="L334" s="260" t="s">
        <v>1760</v>
      </c>
    </row>
    <row r="335" spans="1:12">
      <c r="A335" s="259" t="s">
        <v>1628</v>
      </c>
      <c r="B335" s="260" t="s">
        <v>1629</v>
      </c>
      <c r="C335" s="260" t="s">
        <v>1859</v>
      </c>
      <c r="D335" s="260" t="s">
        <v>1757</v>
      </c>
      <c r="E335" s="260" t="s">
        <v>1934</v>
      </c>
      <c r="F335" s="260" t="s">
        <v>2347</v>
      </c>
      <c r="G335" s="260" t="s">
        <v>1776</v>
      </c>
      <c r="H335" s="260" t="s">
        <v>1760</v>
      </c>
      <c r="I335" s="260" t="s">
        <v>2015</v>
      </c>
      <c r="J335" s="260" t="s">
        <v>2116</v>
      </c>
      <c r="K335" s="260" t="s">
        <v>1821</v>
      </c>
      <c r="L335" s="260" t="s">
        <v>1760</v>
      </c>
    </row>
    <row r="336" spans="1:12">
      <c r="A336" s="259" t="s">
        <v>1630</v>
      </c>
      <c r="B336" s="260" t="s">
        <v>1631</v>
      </c>
      <c r="C336" s="260" t="s">
        <v>1931</v>
      </c>
      <c r="D336" s="260" t="s">
        <v>1777</v>
      </c>
      <c r="E336" s="260" t="s">
        <v>1772</v>
      </c>
      <c r="F336" s="260" t="s">
        <v>2324</v>
      </c>
      <c r="G336" s="260" t="s">
        <v>1776</v>
      </c>
      <c r="H336" s="260" t="s">
        <v>1768</v>
      </c>
      <c r="I336" s="260" t="s">
        <v>1974</v>
      </c>
      <c r="J336" s="260" t="s">
        <v>1784</v>
      </c>
      <c r="K336" s="260" t="s">
        <v>1872</v>
      </c>
      <c r="L336" s="260" t="s">
        <v>1760</v>
      </c>
    </row>
    <row r="337" spans="1:12">
      <c r="A337" s="259" t="s">
        <v>1632</v>
      </c>
      <c r="B337" s="260" t="s">
        <v>1633</v>
      </c>
      <c r="C337" s="260" t="s">
        <v>2307</v>
      </c>
      <c r="D337" s="260" t="s">
        <v>1859</v>
      </c>
      <c r="E337" s="260" t="s">
        <v>2242</v>
      </c>
      <c r="F337" s="260" t="s">
        <v>1954</v>
      </c>
      <c r="G337" s="260" t="s">
        <v>1760</v>
      </c>
      <c r="H337" s="260" t="s">
        <v>1760</v>
      </c>
      <c r="I337" s="260" t="s">
        <v>1910</v>
      </c>
      <c r="J337" s="260" t="s">
        <v>1996</v>
      </c>
      <c r="K337" s="260" t="s">
        <v>1894</v>
      </c>
      <c r="L337" s="260" t="s">
        <v>1768</v>
      </c>
    </row>
    <row r="338" spans="1:12">
      <c r="A338" s="259" t="s">
        <v>1634</v>
      </c>
      <c r="B338" s="260" t="s">
        <v>1635</v>
      </c>
      <c r="C338" s="260" t="s">
        <v>1809</v>
      </c>
      <c r="D338" s="260" t="s">
        <v>1776</v>
      </c>
      <c r="E338" s="260" t="s">
        <v>2101</v>
      </c>
      <c r="F338" s="260" t="s">
        <v>2076</v>
      </c>
      <c r="G338" s="260" t="s">
        <v>1759</v>
      </c>
      <c r="H338" s="260" t="s">
        <v>1760</v>
      </c>
      <c r="I338" s="260" t="s">
        <v>2086</v>
      </c>
      <c r="J338" s="260" t="s">
        <v>1835</v>
      </c>
      <c r="K338" s="260" t="s">
        <v>1882</v>
      </c>
      <c r="L338" s="260" t="s">
        <v>1760</v>
      </c>
    </row>
    <row r="339" spans="1:12">
      <c r="A339" s="259" t="s">
        <v>1636</v>
      </c>
      <c r="B339" s="260" t="s">
        <v>1637</v>
      </c>
      <c r="C339" s="260" t="s">
        <v>1786</v>
      </c>
      <c r="D339" s="260" t="s">
        <v>1773</v>
      </c>
      <c r="E339" s="260" t="s">
        <v>2216</v>
      </c>
      <c r="F339" s="260" t="s">
        <v>2317</v>
      </c>
      <c r="G339" s="260" t="s">
        <v>1768</v>
      </c>
      <c r="H339" s="260" t="s">
        <v>1760</v>
      </c>
      <c r="I339" s="260" t="s">
        <v>1864</v>
      </c>
      <c r="J339" s="260" t="s">
        <v>2348</v>
      </c>
      <c r="K339" s="260" t="s">
        <v>2278</v>
      </c>
      <c r="L339" s="260" t="s">
        <v>1760</v>
      </c>
    </row>
    <row r="340" spans="1:12">
      <c r="A340" s="259" t="s">
        <v>1638</v>
      </c>
      <c r="B340" s="260" t="s">
        <v>1639</v>
      </c>
      <c r="C340" s="260" t="s">
        <v>1769</v>
      </c>
      <c r="D340" s="260" t="s">
        <v>1848</v>
      </c>
      <c r="E340" s="260" t="s">
        <v>1971</v>
      </c>
      <c r="F340" s="260" t="s">
        <v>2349</v>
      </c>
      <c r="G340" s="260" t="s">
        <v>1857</v>
      </c>
      <c r="H340" s="260" t="s">
        <v>1760</v>
      </c>
      <c r="I340" s="260" t="s">
        <v>1838</v>
      </c>
      <c r="J340" s="260" t="s">
        <v>2010</v>
      </c>
      <c r="K340" s="260" t="s">
        <v>1847</v>
      </c>
      <c r="L340" s="260" t="s">
        <v>1760</v>
      </c>
    </row>
    <row r="341" spans="1:12">
      <c r="A341" s="259" t="s">
        <v>1640</v>
      </c>
      <c r="B341" s="260" t="s">
        <v>1641</v>
      </c>
      <c r="C341" s="260" t="s">
        <v>1920</v>
      </c>
      <c r="D341" s="260" t="s">
        <v>1935</v>
      </c>
      <c r="E341" s="260" t="s">
        <v>2350</v>
      </c>
      <c r="F341" s="260" t="s">
        <v>2132</v>
      </c>
      <c r="G341" s="260" t="s">
        <v>1776</v>
      </c>
      <c r="H341" s="260" t="s">
        <v>1760</v>
      </c>
      <c r="I341" s="260" t="s">
        <v>1867</v>
      </c>
      <c r="J341" s="260" t="s">
        <v>2125</v>
      </c>
      <c r="K341" s="260" t="s">
        <v>2186</v>
      </c>
      <c r="L341" s="260" t="s">
        <v>1768</v>
      </c>
    </row>
    <row r="342" spans="1:12">
      <c r="A342" s="259" t="s">
        <v>530</v>
      </c>
      <c r="B342" s="260" t="s">
        <v>1642</v>
      </c>
      <c r="C342" s="260" t="s">
        <v>2351</v>
      </c>
      <c r="D342" s="260" t="s">
        <v>1897</v>
      </c>
      <c r="E342" s="260" t="s">
        <v>2352</v>
      </c>
      <c r="F342" s="260" t="s">
        <v>1950</v>
      </c>
      <c r="G342" s="260" t="s">
        <v>1776</v>
      </c>
      <c r="H342" s="260" t="s">
        <v>1760</v>
      </c>
      <c r="I342" s="260" t="s">
        <v>1897</v>
      </c>
      <c r="J342" s="260" t="s">
        <v>2047</v>
      </c>
      <c r="K342" s="260" t="s">
        <v>1889</v>
      </c>
      <c r="L342" s="260" t="s">
        <v>1760</v>
      </c>
    </row>
    <row r="343" spans="1:12">
      <c r="A343" s="259" t="s">
        <v>217</v>
      </c>
      <c r="B343" s="260" t="s">
        <v>218</v>
      </c>
      <c r="C343" s="260" t="s">
        <v>2159</v>
      </c>
      <c r="D343" s="260" t="s">
        <v>1924</v>
      </c>
      <c r="E343" s="260" t="s">
        <v>2197</v>
      </c>
      <c r="F343" s="260" t="s">
        <v>2101</v>
      </c>
      <c r="G343" s="260" t="s">
        <v>1760</v>
      </c>
      <c r="H343" s="260" t="s">
        <v>1760</v>
      </c>
      <c r="I343" s="260" t="s">
        <v>1769</v>
      </c>
      <c r="J343" s="260" t="s">
        <v>1888</v>
      </c>
      <c r="K343" s="260" t="s">
        <v>1889</v>
      </c>
      <c r="L343" s="260" t="s">
        <v>1760</v>
      </c>
    </row>
    <row r="344" spans="1:12">
      <c r="A344" s="259" t="s">
        <v>1643</v>
      </c>
      <c r="B344" s="260" t="s">
        <v>1644</v>
      </c>
      <c r="C344" s="260" t="s">
        <v>1797</v>
      </c>
      <c r="D344" s="260" t="s">
        <v>1934</v>
      </c>
      <c r="E344" s="260" t="s">
        <v>2115</v>
      </c>
      <c r="F344" s="260" t="s">
        <v>2338</v>
      </c>
      <c r="G344" s="260" t="s">
        <v>1822</v>
      </c>
      <c r="H344" s="260" t="s">
        <v>1760</v>
      </c>
      <c r="I344" s="260" t="s">
        <v>1968</v>
      </c>
      <c r="J344" s="260" t="s">
        <v>1926</v>
      </c>
      <c r="K344" s="260" t="s">
        <v>1912</v>
      </c>
      <c r="L344" s="260" t="s">
        <v>1760</v>
      </c>
    </row>
    <row r="345" spans="1:12">
      <c r="A345" s="259" t="s">
        <v>1645</v>
      </c>
      <c r="B345" s="260" t="s">
        <v>1646</v>
      </c>
      <c r="C345" s="260" t="s">
        <v>2215</v>
      </c>
      <c r="D345" s="260" t="s">
        <v>2071</v>
      </c>
      <c r="E345" s="260" t="s">
        <v>2353</v>
      </c>
      <c r="F345" s="260" t="s">
        <v>1818</v>
      </c>
      <c r="G345" s="260" t="s">
        <v>1768</v>
      </c>
      <c r="H345" s="260" t="s">
        <v>1822</v>
      </c>
      <c r="I345" s="260" t="s">
        <v>1893</v>
      </c>
      <c r="J345" s="260" t="s">
        <v>1784</v>
      </c>
      <c r="K345" s="260" t="s">
        <v>1872</v>
      </c>
      <c r="L345" s="260" t="s">
        <v>1760</v>
      </c>
    </row>
    <row r="346" spans="1:12">
      <c r="A346" s="259" t="s">
        <v>761</v>
      </c>
      <c r="B346" s="260" t="s">
        <v>1647</v>
      </c>
      <c r="C346" s="260" t="s">
        <v>1848</v>
      </c>
      <c r="D346" s="260" t="s">
        <v>1931</v>
      </c>
      <c r="E346" s="260" t="s">
        <v>1913</v>
      </c>
      <c r="F346" s="260" t="s">
        <v>2090</v>
      </c>
      <c r="G346" s="260" t="s">
        <v>1822</v>
      </c>
      <c r="H346" s="260" t="s">
        <v>1760</v>
      </c>
      <c r="I346" s="260" t="s">
        <v>1971</v>
      </c>
      <c r="J346" s="260" t="s">
        <v>1905</v>
      </c>
      <c r="K346" s="260" t="s">
        <v>1906</v>
      </c>
      <c r="L346" s="260" t="s">
        <v>1760</v>
      </c>
    </row>
    <row r="347" spans="1:12">
      <c r="A347" s="259" t="s">
        <v>181</v>
      </c>
      <c r="B347" s="260" t="s">
        <v>182</v>
      </c>
      <c r="C347" s="260" t="s">
        <v>1765</v>
      </c>
      <c r="D347" s="260" t="s">
        <v>1853</v>
      </c>
      <c r="E347" s="260" t="s">
        <v>1884</v>
      </c>
      <c r="F347" s="260" t="s">
        <v>2243</v>
      </c>
      <c r="G347" s="260" t="s">
        <v>1819</v>
      </c>
      <c r="H347" s="260" t="s">
        <v>1768</v>
      </c>
      <c r="I347" s="260" t="s">
        <v>1830</v>
      </c>
      <c r="J347" s="260" t="s">
        <v>1954</v>
      </c>
      <c r="K347" s="260" t="s">
        <v>2354</v>
      </c>
      <c r="L347" s="260" t="s">
        <v>1768</v>
      </c>
    </row>
    <row r="348" spans="1:12">
      <c r="A348" s="259" t="s">
        <v>1648</v>
      </c>
      <c r="B348" s="260" t="s">
        <v>1649</v>
      </c>
      <c r="C348" s="260" t="s">
        <v>1780</v>
      </c>
      <c r="D348" s="260" t="s">
        <v>2009</v>
      </c>
      <c r="E348" s="260" t="s">
        <v>1841</v>
      </c>
      <c r="F348" s="260" t="s">
        <v>2355</v>
      </c>
      <c r="G348" s="260" t="s">
        <v>1760</v>
      </c>
      <c r="H348" s="260" t="s">
        <v>1776</v>
      </c>
      <c r="I348" s="260" t="s">
        <v>1979</v>
      </c>
      <c r="J348" s="260" t="s">
        <v>1901</v>
      </c>
      <c r="K348" s="260" t="s">
        <v>2023</v>
      </c>
      <c r="L348" s="260" t="s">
        <v>1768</v>
      </c>
    </row>
    <row r="349" spans="1:12">
      <c r="A349" s="259" t="s">
        <v>1650</v>
      </c>
      <c r="B349" s="260" t="s">
        <v>1651</v>
      </c>
      <c r="C349" s="260" t="s">
        <v>1798</v>
      </c>
      <c r="D349" s="260" t="s">
        <v>1824</v>
      </c>
      <c r="E349" s="260" t="s">
        <v>1766</v>
      </c>
      <c r="F349" s="260" t="s">
        <v>2352</v>
      </c>
      <c r="G349" s="260" t="s">
        <v>1760</v>
      </c>
      <c r="H349" s="260" t="s">
        <v>1760</v>
      </c>
      <c r="I349" s="260" t="s">
        <v>2188</v>
      </c>
      <c r="J349" s="260" t="s">
        <v>2116</v>
      </c>
      <c r="K349" s="260" t="s">
        <v>2031</v>
      </c>
      <c r="L349" s="260" t="s">
        <v>1819</v>
      </c>
    </row>
    <row r="350" spans="1:12">
      <c r="A350" s="259" t="s">
        <v>1652</v>
      </c>
      <c r="B350" s="260" t="s">
        <v>1653</v>
      </c>
      <c r="C350" s="260" t="s">
        <v>1809</v>
      </c>
      <c r="D350" s="260" t="s">
        <v>1931</v>
      </c>
      <c r="E350" s="260" t="s">
        <v>1968</v>
      </c>
      <c r="F350" s="260" t="s">
        <v>1788</v>
      </c>
      <c r="G350" s="260" t="s">
        <v>1760</v>
      </c>
      <c r="H350" s="260" t="s">
        <v>1768</v>
      </c>
      <c r="I350" s="260" t="s">
        <v>1989</v>
      </c>
      <c r="J350" s="260" t="s">
        <v>1926</v>
      </c>
      <c r="K350" s="260" t="s">
        <v>1927</v>
      </c>
      <c r="L350" s="260" t="s">
        <v>1760</v>
      </c>
    </row>
    <row r="351" spans="1:12">
      <c r="A351" s="259" t="s">
        <v>1654</v>
      </c>
      <c r="B351" s="260" t="s">
        <v>1655</v>
      </c>
      <c r="C351" s="260" t="s">
        <v>1867</v>
      </c>
      <c r="D351" s="260" t="s">
        <v>1920</v>
      </c>
      <c r="E351" s="260" t="s">
        <v>2220</v>
      </c>
      <c r="F351" s="260" t="s">
        <v>1933</v>
      </c>
      <c r="G351" s="260" t="s">
        <v>1776</v>
      </c>
      <c r="H351" s="260" t="s">
        <v>1760</v>
      </c>
      <c r="I351" s="260" t="s">
        <v>1850</v>
      </c>
      <c r="J351" s="260" t="s">
        <v>1828</v>
      </c>
      <c r="K351" s="260" t="s">
        <v>1985</v>
      </c>
      <c r="L351" s="260" t="s">
        <v>1760</v>
      </c>
    </row>
    <row r="352" spans="1:12">
      <c r="A352" s="259" t="s">
        <v>1656</v>
      </c>
      <c r="B352" s="260" t="s">
        <v>1657</v>
      </c>
      <c r="C352" s="260" t="s">
        <v>1786</v>
      </c>
      <c r="D352" s="260" t="s">
        <v>1809</v>
      </c>
      <c r="E352" s="260" t="s">
        <v>1765</v>
      </c>
      <c r="F352" s="260" t="s">
        <v>2356</v>
      </c>
      <c r="G352" s="260" t="s">
        <v>1776</v>
      </c>
      <c r="H352" s="260" t="s">
        <v>1760</v>
      </c>
      <c r="I352" s="260" t="s">
        <v>1966</v>
      </c>
      <c r="J352" s="260" t="s">
        <v>1778</v>
      </c>
      <c r="K352" s="260" t="s">
        <v>1779</v>
      </c>
      <c r="L352" s="260" t="s">
        <v>1760</v>
      </c>
    </row>
    <row r="353" spans="1:12">
      <c r="A353" s="259" t="s">
        <v>1658</v>
      </c>
      <c r="B353" s="260" t="s">
        <v>1659</v>
      </c>
      <c r="C353" s="260" t="s">
        <v>1935</v>
      </c>
      <c r="D353" s="260" t="s">
        <v>1848</v>
      </c>
      <c r="E353" s="260" t="s">
        <v>2071</v>
      </c>
      <c r="F353" s="260" t="s">
        <v>2024</v>
      </c>
      <c r="G353" s="260" t="s">
        <v>1776</v>
      </c>
      <c r="H353" s="260" t="s">
        <v>1768</v>
      </c>
      <c r="I353" s="260" t="s">
        <v>1969</v>
      </c>
      <c r="J353" s="260" t="s">
        <v>2116</v>
      </c>
      <c r="K353" s="260" t="s">
        <v>1821</v>
      </c>
      <c r="L353" s="260" t="s">
        <v>1760</v>
      </c>
    </row>
    <row r="354" spans="1:12">
      <c r="A354" s="259" t="s">
        <v>1660</v>
      </c>
      <c r="B354" s="260" t="s">
        <v>1661</v>
      </c>
      <c r="C354" s="260" t="s">
        <v>1831</v>
      </c>
      <c r="D354" s="260" t="s">
        <v>1984</v>
      </c>
      <c r="E354" s="260" t="s">
        <v>1837</v>
      </c>
      <c r="F354" s="260" t="s">
        <v>1964</v>
      </c>
      <c r="G354" s="260" t="s">
        <v>1822</v>
      </c>
      <c r="H354" s="260" t="s">
        <v>1776</v>
      </c>
      <c r="I354" s="260" t="s">
        <v>1893</v>
      </c>
      <c r="J354" s="260" t="s">
        <v>1926</v>
      </c>
      <c r="K354" s="260" t="s">
        <v>1927</v>
      </c>
      <c r="L354" s="260" t="s">
        <v>1760</v>
      </c>
    </row>
    <row r="355" spans="1:12">
      <c r="A355" s="259" t="s">
        <v>1662</v>
      </c>
      <c r="B355" s="260" t="s">
        <v>1663</v>
      </c>
      <c r="C355" s="260" t="s">
        <v>2062</v>
      </c>
      <c r="D355" s="260" t="s">
        <v>1830</v>
      </c>
      <c r="E355" s="260" t="s">
        <v>2003</v>
      </c>
      <c r="F355" s="260" t="s">
        <v>2357</v>
      </c>
      <c r="G355" s="260" t="s">
        <v>1776</v>
      </c>
      <c r="H355" s="260" t="s">
        <v>1822</v>
      </c>
      <c r="I355" s="260" t="s">
        <v>1873</v>
      </c>
      <c r="J355" s="260" t="s">
        <v>2165</v>
      </c>
      <c r="K355" s="260" t="s">
        <v>2054</v>
      </c>
      <c r="L355" s="260" t="s">
        <v>1768</v>
      </c>
    </row>
    <row r="356" spans="1:12">
      <c r="A356" s="259" t="s">
        <v>1664</v>
      </c>
      <c r="B356" s="260" t="s">
        <v>1665</v>
      </c>
      <c r="C356" s="260" t="s">
        <v>1890</v>
      </c>
      <c r="D356" s="260" t="s">
        <v>1789</v>
      </c>
      <c r="E356" s="260" t="s">
        <v>2113</v>
      </c>
      <c r="F356" s="260" t="s">
        <v>2056</v>
      </c>
      <c r="G356" s="260" t="s">
        <v>1768</v>
      </c>
      <c r="H356" s="260" t="s">
        <v>1768</v>
      </c>
      <c r="I356" s="260" t="s">
        <v>1864</v>
      </c>
      <c r="J356" s="260" t="s">
        <v>1847</v>
      </c>
      <c r="K356" s="260" t="s">
        <v>2010</v>
      </c>
      <c r="L356" s="260" t="s">
        <v>1760</v>
      </c>
    </row>
    <row r="357" spans="1:12">
      <c r="A357" s="259" t="s">
        <v>1666</v>
      </c>
      <c r="B357" s="260" t="s">
        <v>1667</v>
      </c>
      <c r="C357" s="260" t="s">
        <v>1782</v>
      </c>
      <c r="D357" s="260" t="s">
        <v>1773</v>
      </c>
      <c r="E357" s="260" t="s">
        <v>2358</v>
      </c>
      <c r="F357" s="260" t="s">
        <v>1821</v>
      </c>
      <c r="G357" s="260" t="s">
        <v>1848</v>
      </c>
      <c r="H357" s="260" t="s">
        <v>1760</v>
      </c>
      <c r="I357" s="260" t="s">
        <v>1971</v>
      </c>
      <c r="J357" s="260" t="s">
        <v>1828</v>
      </c>
      <c r="K357" s="260" t="s">
        <v>1985</v>
      </c>
      <c r="L357" s="260" t="s">
        <v>1760</v>
      </c>
    </row>
    <row r="358" spans="1:12">
      <c r="A358" s="259" t="s">
        <v>1668</v>
      </c>
      <c r="B358" s="260" t="s">
        <v>1669</v>
      </c>
      <c r="C358" s="260" t="s">
        <v>1776</v>
      </c>
      <c r="D358" s="260" t="s">
        <v>1769</v>
      </c>
      <c r="E358" s="260" t="s">
        <v>1867</v>
      </c>
      <c r="F358" s="260" t="s">
        <v>2336</v>
      </c>
      <c r="G358" s="260" t="s">
        <v>1786</v>
      </c>
      <c r="H358" s="260" t="s">
        <v>1760</v>
      </c>
      <c r="I358" s="260" t="s">
        <v>1830</v>
      </c>
      <c r="J358" s="260" t="s">
        <v>1918</v>
      </c>
      <c r="K358" s="260" t="s">
        <v>1918</v>
      </c>
      <c r="L358" s="260" t="s">
        <v>1760</v>
      </c>
    </row>
    <row r="359" spans="1:12">
      <c r="A359" s="259" t="s">
        <v>1670</v>
      </c>
      <c r="B359" s="260" t="s">
        <v>1671</v>
      </c>
      <c r="C359" s="260" t="s">
        <v>1848</v>
      </c>
      <c r="D359" s="260" t="s">
        <v>1773</v>
      </c>
      <c r="E359" s="260" t="s">
        <v>1939</v>
      </c>
      <c r="F359" s="260" t="s">
        <v>1988</v>
      </c>
      <c r="G359" s="260" t="s">
        <v>1768</v>
      </c>
      <c r="H359" s="260" t="s">
        <v>1768</v>
      </c>
      <c r="I359" s="260" t="s">
        <v>2086</v>
      </c>
      <c r="J359" s="260" t="s">
        <v>2150</v>
      </c>
      <c r="K359" s="260" t="s">
        <v>2204</v>
      </c>
      <c r="L359" s="260" t="s">
        <v>1857</v>
      </c>
    </row>
    <row r="360" spans="1:12">
      <c r="A360" s="259" t="s">
        <v>1672</v>
      </c>
      <c r="B360" s="260" t="s">
        <v>1673</v>
      </c>
      <c r="C360" s="260" t="s">
        <v>1966</v>
      </c>
      <c r="D360" s="260" t="s">
        <v>1838</v>
      </c>
      <c r="E360" s="260" t="s">
        <v>1890</v>
      </c>
      <c r="F360" s="260" t="s">
        <v>2240</v>
      </c>
      <c r="G360" s="260" t="s">
        <v>1768</v>
      </c>
      <c r="H360" s="260" t="s">
        <v>1776</v>
      </c>
      <c r="I360" s="260" t="s">
        <v>1769</v>
      </c>
      <c r="J360" s="260" t="s">
        <v>1820</v>
      </c>
      <c r="K360" s="260" t="s">
        <v>1818</v>
      </c>
      <c r="L360" s="260" t="s">
        <v>1760</v>
      </c>
    </row>
    <row r="361" spans="1:12">
      <c r="A361" s="259" t="s">
        <v>1674</v>
      </c>
      <c r="B361" s="260" t="s">
        <v>1675</v>
      </c>
      <c r="C361" s="260" t="s">
        <v>2062</v>
      </c>
      <c r="D361" s="260" t="s">
        <v>1760</v>
      </c>
      <c r="E361" s="260" t="s">
        <v>1913</v>
      </c>
      <c r="F361" s="260" t="s">
        <v>2085</v>
      </c>
      <c r="G361" s="260" t="s">
        <v>1760</v>
      </c>
      <c r="H361" s="260" t="s">
        <v>1760</v>
      </c>
      <c r="I361" s="260" t="s">
        <v>2256</v>
      </c>
      <c r="J361" s="260" t="s">
        <v>2262</v>
      </c>
      <c r="K361" s="260" t="s">
        <v>2028</v>
      </c>
      <c r="L361" s="260" t="s">
        <v>1760</v>
      </c>
    </row>
    <row r="362" spans="1:12">
      <c r="A362" s="259" t="s">
        <v>686</v>
      </c>
      <c r="B362" s="260" t="s">
        <v>1676</v>
      </c>
      <c r="C362" s="260" t="s">
        <v>1884</v>
      </c>
      <c r="D362" s="260" t="s">
        <v>2200</v>
      </c>
      <c r="E362" s="260" t="s">
        <v>1792</v>
      </c>
      <c r="F362" s="260" t="s">
        <v>2359</v>
      </c>
      <c r="G362" s="260" t="s">
        <v>1822</v>
      </c>
      <c r="H362" s="260" t="s">
        <v>1760</v>
      </c>
      <c r="I362" s="260" t="s">
        <v>1969</v>
      </c>
      <c r="J362" s="260" t="s">
        <v>1828</v>
      </c>
      <c r="K362" s="260" t="s">
        <v>1985</v>
      </c>
      <c r="L362" s="260" t="s">
        <v>1760</v>
      </c>
    </row>
    <row r="363" spans="1:12">
      <c r="A363" s="259" t="s">
        <v>163</v>
      </c>
      <c r="B363" s="260" t="s">
        <v>164</v>
      </c>
      <c r="C363" s="260" t="s">
        <v>2283</v>
      </c>
      <c r="D363" s="260" t="s">
        <v>1801</v>
      </c>
      <c r="E363" s="260" t="s">
        <v>1889</v>
      </c>
      <c r="F363" s="260" t="s">
        <v>1853</v>
      </c>
      <c r="G363" s="260" t="s">
        <v>1822</v>
      </c>
      <c r="H363" s="260" t="s">
        <v>1759</v>
      </c>
      <c r="I363" s="260" t="s">
        <v>1759</v>
      </c>
      <c r="J363" s="260" t="s">
        <v>1878</v>
      </c>
      <c r="K363" s="260" t="s">
        <v>1879</v>
      </c>
      <c r="L363" s="260" t="s">
        <v>1760</v>
      </c>
    </row>
    <row r="364" spans="1:12">
      <c r="A364" s="259" t="s">
        <v>207</v>
      </c>
      <c r="B364" s="260" t="s">
        <v>208</v>
      </c>
      <c r="C364" s="260" t="s">
        <v>2360</v>
      </c>
      <c r="D364" s="260" t="s">
        <v>1822</v>
      </c>
      <c r="E364" s="260" t="s">
        <v>2008</v>
      </c>
      <c r="F364" s="260" t="s">
        <v>1809</v>
      </c>
      <c r="G364" s="260" t="s">
        <v>1768</v>
      </c>
      <c r="H364" s="260" t="s">
        <v>1759</v>
      </c>
      <c r="I364" s="260" t="s">
        <v>1864</v>
      </c>
      <c r="J364" s="260" t="s">
        <v>1882</v>
      </c>
      <c r="K364" s="260" t="s">
        <v>1835</v>
      </c>
      <c r="L364" s="260" t="s">
        <v>1760</v>
      </c>
    </row>
    <row r="365" spans="1:12">
      <c r="A365" s="259" t="s">
        <v>1677</v>
      </c>
      <c r="B365" s="260" t="s">
        <v>1678</v>
      </c>
      <c r="C365" s="260" t="s">
        <v>1805</v>
      </c>
      <c r="D365" s="260" t="s">
        <v>1805</v>
      </c>
      <c r="E365" s="260" t="s">
        <v>2079</v>
      </c>
      <c r="F365" s="260" t="s">
        <v>2035</v>
      </c>
      <c r="G365" s="260" t="s">
        <v>1806</v>
      </c>
      <c r="H365" s="260" t="s">
        <v>1760</v>
      </c>
      <c r="I365" s="260" t="s">
        <v>1845</v>
      </c>
      <c r="J365" s="260" t="s">
        <v>1994</v>
      </c>
      <c r="K365" s="260" t="s">
        <v>1814</v>
      </c>
      <c r="L365" s="260" t="s">
        <v>1822</v>
      </c>
    </row>
    <row r="366" spans="1:12">
      <c r="A366" s="259" t="s">
        <v>1679</v>
      </c>
      <c r="B366" s="260" t="s">
        <v>1680</v>
      </c>
      <c r="C366" s="260" t="s">
        <v>1801</v>
      </c>
      <c r="D366" s="260" t="s">
        <v>1984</v>
      </c>
      <c r="E366" s="260" t="s">
        <v>1812</v>
      </c>
      <c r="F366" s="260" t="s">
        <v>2361</v>
      </c>
      <c r="G366" s="260" t="s">
        <v>1848</v>
      </c>
      <c r="H366" s="260" t="s">
        <v>1768</v>
      </c>
      <c r="I366" s="260" t="s">
        <v>2058</v>
      </c>
      <c r="J366" s="260" t="s">
        <v>2362</v>
      </c>
      <c r="K366" s="260" t="s">
        <v>1995</v>
      </c>
      <c r="L366" s="260" t="s">
        <v>1760</v>
      </c>
    </row>
    <row r="367" spans="1:12">
      <c r="A367" s="259" t="s">
        <v>1681</v>
      </c>
      <c r="B367" s="260" t="s">
        <v>1682</v>
      </c>
      <c r="C367" s="260" t="s">
        <v>1809</v>
      </c>
      <c r="D367" s="260" t="s">
        <v>1777</v>
      </c>
      <c r="E367" s="260" t="s">
        <v>1960</v>
      </c>
      <c r="F367" s="260" t="s">
        <v>2326</v>
      </c>
      <c r="G367" s="260" t="s">
        <v>1819</v>
      </c>
      <c r="H367" s="260" t="s">
        <v>1768</v>
      </c>
      <c r="I367" s="260" t="s">
        <v>1797</v>
      </c>
      <c r="J367" s="260" t="s">
        <v>1755</v>
      </c>
      <c r="K367" s="260" t="s">
        <v>1842</v>
      </c>
      <c r="L367" s="260" t="s">
        <v>1760</v>
      </c>
    </row>
    <row r="368" spans="1:12">
      <c r="A368" s="259" t="s">
        <v>195</v>
      </c>
      <c r="B368" s="260" t="s">
        <v>196</v>
      </c>
      <c r="C368" s="260" t="s">
        <v>2000</v>
      </c>
      <c r="D368" s="260" t="s">
        <v>1859</v>
      </c>
      <c r="E368" s="260" t="s">
        <v>2363</v>
      </c>
      <c r="F368" s="260" t="s">
        <v>1884</v>
      </c>
      <c r="G368" s="260" t="s">
        <v>1773</v>
      </c>
      <c r="H368" s="260" t="s">
        <v>1776</v>
      </c>
      <c r="I368" s="260" t="s">
        <v>1920</v>
      </c>
      <c r="J368" s="260" t="s">
        <v>1948</v>
      </c>
      <c r="K368" s="260" t="s">
        <v>1947</v>
      </c>
      <c r="L368" s="260" t="s">
        <v>1760</v>
      </c>
    </row>
    <row r="369" spans="1:12">
      <c r="A369" s="259" t="s">
        <v>1683</v>
      </c>
      <c r="B369" s="260" t="s">
        <v>1684</v>
      </c>
      <c r="C369" s="260" t="s">
        <v>1765</v>
      </c>
      <c r="D369" s="260" t="s">
        <v>1801</v>
      </c>
      <c r="E369" s="260" t="s">
        <v>1960</v>
      </c>
      <c r="F369" s="260" t="s">
        <v>2061</v>
      </c>
      <c r="G369" s="260" t="s">
        <v>1768</v>
      </c>
      <c r="H369" s="260" t="s">
        <v>1760</v>
      </c>
      <c r="I369" s="260" t="s">
        <v>1765</v>
      </c>
      <c r="J369" s="260" t="s">
        <v>1942</v>
      </c>
      <c r="K369" s="260" t="s">
        <v>2038</v>
      </c>
      <c r="L369" s="260" t="s">
        <v>1760</v>
      </c>
    </row>
    <row r="370" spans="1:12">
      <c r="A370" s="259" t="s">
        <v>1685</v>
      </c>
      <c r="B370" s="260" t="s">
        <v>1686</v>
      </c>
      <c r="C370" s="260" t="s">
        <v>1915</v>
      </c>
      <c r="D370" s="260" t="s">
        <v>1834</v>
      </c>
      <c r="E370" s="260" t="s">
        <v>1832</v>
      </c>
      <c r="F370" s="260" t="s">
        <v>2161</v>
      </c>
      <c r="G370" s="260" t="s">
        <v>1776</v>
      </c>
      <c r="H370" s="260" t="s">
        <v>1776</v>
      </c>
      <c r="I370" s="260" t="s">
        <v>1780</v>
      </c>
      <c r="J370" s="260" t="s">
        <v>1828</v>
      </c>
      <c r="K370" s="260" t="s">
        <v>1985</v>
      </c>
      <c r="L370" s="260" t="s">
        <v>1760</v>
      </c>
    </row>
    <row r="371" spans="1:12">
      <c r="A371" s="259" t="s">
        <v>1687</v>
      </c>
      <c r="B371" s="260" t="s">
        <v>1688</v>
      </c>
      <c r="C371" s="260" t="s">
        <v>1966</v>
      </c>
      <c r="D371" s="260" t="s">
        <v>1760</v>
      </c>
      <c r="E371" s="260" t="s">
        <v>1805</v>
      </c>
      <c r="F371" s="260" t="s">
        <v>2364</v>
      </c>
      <c r="G371" s="260" t="s">
        <v>1805</v>
      </c>
      <c r="H371" s="260" t="s">
        <v>1760</v>
      </c>
      <c r="I371" s="260" t="s">
        <v>1924</v>
      </c>
      <c r="J371" s="260" t="s">
        <v>1795</v>
      </c>
      <c r="K371" s="260" t="s">
        <v>1996</v>
      </c>
      <c r="L371" s="260" t="s">
        <v>1760</v>
      </c>
    </row>
    <row r="372" spans="1:12">
      <c r="A372" s="259" t="s">
        <v>1689</v>
      </c>
      <c r="B372" s="260" t="s">
        <v>1690</v>
      </c>
      <c r="C372" s="260" t="s">
        <v>1969</v>
      </c>
      <c r="D372" s="260" t="s">
        <v>1887</v>
      </c>
      <c r="E372" s="260" t="s">
        <v>1877</v>
      </c>
      <c r="F372" s="260" t="s">
        <v>2174</v>
      </c>
      <c r="G372" s="260" t="s">
        <v>1822</v>
      </c>
      <c r="H372" s="260" t="s">
        <v>1768</v>
      </c>
      <c r="I372" s="260" t="s">
        <v>1798</v>
      </c>
      <c r="J372" s="260" t="s">
        <v>1942</v>
      </c>
      <c r="K372" s="260" t="s">
        <v>2038</v>
      </c>
      <c r="L372" s="260" t="s">
        <v>1760</v>
      </c>
    </row>
    <row r="373" spans="1:12">
      <c r="A373" s="259" t="s">
        <v>1691</v>
      </c>
      <c r="B373" s="260" t="s">
        <v>1692</v>
      </c>
      <c r="C373" s="260" t="s">
        <v>1824</v>
      </c>
      <c r="D373" s="260" t="s">
        <v>2015</v>
      </c>
      <c r="E373" s="260" t="s">
        <v>1954</v>
      </c>
      <c r="F373" s="260" t="s">
        <v>2365</v>
      </c>
      <c r="G373" s="260" t="s">
        <v>1768</v>
      </c>
      <c r="H373" s="260" t="s">
        <v>1760</v>
      </c>
      <c r="I373" s="260" t="s">
        <v>1765</v>
      </c>
      <c r="J373" s="260" t="s">
        <v>1795</v>
      </c>
      <c r="K373" s="260" t="s">
        <v>1996</v>
      </c>
      <c r="L373" s="260" t="s">
        <v>1760</v>
      </c>
    </row>
    <row r="374" spans="1:12">
      <c r="A374" s="259" t="s">
        <v>1693</v>
      </c>
      <c r="B374" s="260" t="s">
        <v>1694</v>
      </c>
      <c r="C374" s="260" t="s">
        <v>1931</v>
      </c>
      <c r="D374" s="260" t="s">
        <v>1857</v>
      </c>
      <c r="E374" s="260" t="s">
        <v>2049</v>
      </c>
      <c r="F374" s="260" t="s">
        <v>2366</v>
      </c>
      <c r="G374" s="260" t="s">
        <v>1776</v>
      </c>
      <c r="H374" s="260" t="s">
        <v>1822</v>
      </c>
      <c r="I374" s="260" t="s">
        <v>1989</v>
      </c>
      <c r="J374" s="260" t="s">
        <v>2036</v>
      </c>
      <c r="K374" s="260" t="s">
        <v>1829</v>
      </c>
      <c r="L374" s="260" t="s">
        <v>1760</v>
      </c>
    </row>
    <row r="375" spans="1:12">
      <c r="A375" s="259" t="s">
        <v>1695</v>
      </c>
      <c r="B375" s="260" t="s">
        <v>1696</v>
      </c>
      <c r="C375" s="260" t="s">
        <v>2109</v>
      </c>
      <c r="D375" s="260" t="s">
        <v>1786</v>
      </c>
      <c r="E375" s="260" t="s">
        <v>2101</v>
      </c>
      <c r="F375" s="260" t="s">
        <v>2367</v>
      </c>
      <c r="G375" s="260" t="s">
        <v>1777</v>
      </c>
      <c r="H375" s="260" t="s">
        <v>1768</v>
      </c>
      <c r="I375" s="260" t="s">
        <v>2134</v>
      </c>
      <c r="J375" s="260" t="s">
        <v>1829</v>
      </c>
      <c r="K375" s="260" t="s">
        <v>2036</v>
      </c>
      <c r="L375" s="260" t="s">
        <v>1768</v>
      </c>
    </row>
    <row r="376" spans="1:12">
      <c r="A376" s="259" t="s">
        <v>1697</v>
      </c>
      <c r="B376" s="260" t="s">
        <v>1698</v>
      </c>
      <c r="C376" s="260" t="s">
        <v>1806</v>
      </c>
      <c r="D376" s="260" t="s">
        <v>2058</v>
      </c>
      <c r="E376" s="260" t="s">
        <v>2368</v>
      </c>
      <c r="F376" s="260" t="s">
        <v>2369</v>
      </c>
      <c r="G376" s="260" t="s">
        <v>1857</v>
      </c>
      <c r="H376" s="260" t="s">
        <v>1760</v>
      </c>
      <c r="I376" s="260" t="s">
        <v>2015</v>
      </c>
      <c r="J376" s="260" t="s">
        <v>1783</v>
      </c>
      <c r="K376" s="260" t="s">
        <v>1858</v>
      </c>
      <c r="L376" s="260" t="s">
        <v>1760</v>
      </c>
    </row>
    <row r="377" spans="1:12">
      <c r="A377" s="259" t="s">
        <v>1699</v>
      </c>
      <c r="B377" s="260" t="s">
        <v>1700</v>
      </c>
      <c r="C377" s="260" t="s">
        <v>1981</v>
      </c>
      <c r="D377" s="260" t="s">
        <v>2142</v>
      </c>
      <c r="E377" s="260" t="s">
        <v>1981</v>
      </c>
      <c r="F377" s="260" t="s">
        <v>2370</v>
      </c>
      <c r="G377" s="260" t="s">
        <v>1760</v>
      </c>
      <c r="H377" s="260" t="s">
        <v>1768</v>
      </c>
      <c r="I377" s="260" t="s">
        <v>1960</v>
      </c>
      <c r="J377" s="260" t="s">
        <v>1836</v>
      </c>
      <c r="K377" s="260" t="s">
        <v>1846</v>
      </c>
      <c r="L377" s="260" t="s">
        <v>1760</v>
      </c>
    </row>
    <row r="378" spans="1:12">
      <c r="A378" s="259" t="s">
        <v>1701</v>
      </c>
      <c r="B378" s="260" t="s">
        <v>1702</v>
      </c>
      <c r="C378" s="260" t="s">
        <v>2071</v>
      </c>
      <c r="D378" s="260" t="s">
        <v>1859</v>
      </c>
      <c r="E378" s="260" t="s">
        <v>2371</v>
      </c>
      <c r="F378" s="260" t="s">
        <v>1840</v>
      </c>
      <c r="G378" s="260" t="s">
        <v>1768</v>
      </c>
      <c r="H378" s="260" t="s">
        <v>1768</v>
      </c>
      <c r="I378" s="260" t="s">
        <v>1887</v>
      </c>
      <c r="J378" s="260" t="s">
        <v>1888</v>
      </c>
      <c r="K378" s="260" t="s">
        <v>2031</v>
      </c>
      <c r="L378" s="260" t="s">
        <v>1768</v>
      </c>
    </row>
    <row r="379" spans="1:12">
      <c r="A379" s="259" t="s">
        <v>1703</v>
      </c>
      <c r="B379" s="260" t="s">
        <v>1704</v>
      </c>
      <c r="C379" s="260" t="s">
        <v>1890</v>
      </c>
      <c r="D379" s="260" t="s">
        <v>1993</v>
      </c>
      <c r="E379" s="260" t="s">
        <v>1841</v>
      </c>
      <c r="F379" s="260" t="s">
        <v>2352</v>
      </c>
      <c r="G379" s="260" t="s">
        <v>1760</v>
      </c>
      <c r="H379" s="260" t="s">
        <v>1760</v>
      </c>
      <c r="I379" s="260" t="s">
        <v>1845</v>
      </c>
      <c r="J379" s="260" t="s">
        <v>1912</v>
      </c>
      <c r="K379" s="260" t="s">
        <v>2052</v>
      </c>
      <c r="L379" s="260" t="s">
        <v>1760</v>
      </c>
    </row>
    <row r="380" spans="1:12">
      <c r="A380" s="259" t="s">
        <v>1705</v>
      </c>
      <c r="B380" s="260" t="s">
        <v>1706</v>
      </c>
      <c r="C380" s="260" t="s">
        <v>1760</v>
      </c>
      <c r="D380" s="260" t="s">
        <v>1848</v>
      </c>
      <c r="E380" s="260" t="s">
        <v>1867</v>
      </c>
      <c r="F380" s="260" t="s">
        <v>2372</v>
      </c>
      <c r="G380" s="260" t="s">
        <v>1760</v>
      </c>
      <c r="H380" s="260" t="s">
        <v>1760</v>
      </c>
      <c r="I380" s="260" t="s">
        <v>1855</v>
      </c>
      <c r="J380" s="260" t="s">
        <v>2354</v>
      </c>
      <c r="K380" s="260" t="s">
        <v>2373</v>
      </c>
      <c r="L380" s="260" t="s">
        <v>1760</v>
      </c>
    </row>
    <row r="381" spans="1:12">
      <c r="A381" s="259" t="s">
        <v>1707</v>
      </c>
      <c r="B381" s="260" t="s">
        <v>1708</v>
      </c>
      <c r="C381" s="260" t="s">
        <v>1989</v>
      </c>
      <c r="D381" s="260" t="s">
        <v>1974</v>
      </c>
      <c r="E381" s="260" t="s">
        <v>2011</v>
      </c>
      <c r="F381" s="260" t="s">
        <v>2273</v>
      </c>
      <c r="G381" s="260" t="s">
        <v>1768</v>
      </c>
      <c r="H381" s="260" t="s">
        <v>1776</v>
      </c>
      <c r="I381" s="260" t="s">
        <v>1812</v>
      </c>
      <c r="J381" s="260" t="s">
        <v>1852</v>
      </c>
      <c r="K381" s="260" t="s">
        <v>1851</v>
      </c>
      <c r="L381" s="260" t="s">
        <v>1760</v>
      </c>
    </row>
    <row r="382" spans="1:12">
      <c r="A382" s="259" t="s">
        <v>1709</v>
      </c>
      <c r="B382" s="260" t="s">
        <v>1710</v>
      </c>
      <c r="C382" s="260" t="s">
        <v>2113</v>
      </c>
      <c r="D382" s="260" t="s">
        <v>1848</v>
      </c>
      <c r="E382" s="260" t="s">
        <v>1971</v>
      </c>
      <c r="F382" s="260" t="s">
        <v>1811</v>
      </c>
      <c r="G382" s="260" t="s">
        <v>1768</v>
      </c>
      <c r="H382" s="260" t="s">
        <v>1768</v>
      </c>
      <c r="I382" s="260" t="s">
        <v>1921</v>
      </c>
      <c r="J382" s="260" t="s">
        <v>1771</v>
      </c>
      <c r="K382" s="260" t="s">
        <v>1770</v>
      </c>
      <c r="L382" s="260" t="s">
        <v>1760</v>
      </c>
    </row>
    <row r="383" spans="1:12">
      <c r="A383" s="259" t="s">
        <v>924</v>
      </c>
      <c r="B383" s="260" t="s">
        <v>1711</v>
      </c>
      <c r="C383" s="260" t="s">
        <v>1834</v>
      </c>
      <c r="D383" s="260" t="s">
        <v>1975</v>
      </c>
      <c r="E383" s="260" t="s">
        <v>2374</v>
      </c>
      <c r="F383" s="260" t="s">
        <v>2375</v>
      </c>
      <c r="G383" s="260" t="s">
        <v>1768</v>
      </c>
      <c r="H383" s="260" t="s">
        <v>1760</v>
      </c>
      <c r="I383" s="260" t="s">
        <v>1756</v>
      </c>
      <c r="J383" s="260" t="s">
        <v>1820</v>
      </c>
      <c r="K383" s="260" t="s">
        <v>1818</v>
      </c>
      <c r="L383" s="260" t="s">
        <v>1760</v>
      </c>
    </row>
    <row r="384" spans="1:12">
      <c r="A384" s="259" t="s">
        <v>1712</v>
      </c>
      <c r="B384" s="260" t="s">
        <v>1713</v>
      </c>
      <c r="C384" s="260" t="s">
        <v>1897</v>
      </c>
      <c r="D384" s="260" t="s">
        <v>2217</v>
      </c>
      <c r="E384" s="260" t="s">
        <v>1896</v>
      </c>
      <c r="F384" s="260" t="s">
        <v>2036</v>
      </c>
      <c r="G384" s="260" t="s">
        <v>1768</v>
      </c>
      <c r="H384" s="260" t="s">
        <v>1768</v>
      </c>
      <c r="I384" s="260" t="s">
        <v>1801</v>
      </c>
      <c r="J384" s="260" t="s">
        <v>1770</v>
      </c>
      <c r="K384" s="260" t="s">
        <v>1771</v>
      </c>
      <c r="L384" s="260" t="s">
        <v>1768</v>
      </c>
    </row>
    <row r="385" spans="1:12">
      <c r="A385" s="259" t="s">
        <v>1714</v>
      </c>
      <c r="B385" s="260" t="s">
        <v>1715</v>
      </c>
      <c r="C385" s="260" t="s">
        <v>1838</v>
      </c>
      <c r="D385" s="260" t="s">
        <v>1801</v>
      </c>
      <c r="E385" s="260" t="s">
        <v>1953</v>
      </c>
      <c r="F385" s="260" t="s">
        <v>2376</v>
      </c>
      <c r="G385" s="260" t="s">
        <v>1768</v>
      </c>
      <c r="H385" s="260" t="s">
        <v>1760</v>
      </c>
      <c r="I385" s="260" t="s">
        <v>1969</v>
      </c>
      <c r="J385" s="260" t="s">
        <v>2047</v>
      </c>
      <c r="K385" s="260" t="s">
        <v>1785</v>
      </c>
      <c r="L385" s="260" t="s">
        <v>1760</v>
      </c>
    </row>
    <row r="386" spans="1:12">
      <c r="A386" s="259" t="s">
        <v>1716</v>
      </c>
      <c r="B386" s="260" t="s">
        <v>1717</v>
      </c>
      <c r="C386" s="260" t="s">
        <v>1777</v>
      </c>
      <c r="D386" s="260" t="s">
        <v>2377</v>
      </c>
      <c r="E386" s="260" t="s">
        <v>1765</v>
      </c>
      <c r="F386" s="260" t="s">
        <v>1772</v>
      </c>
      <c r="G386" s="260" t="s">
        <v>1768</v>
      </c>
      <c r="H386" s="260" t="s">
        <v>1760</v>
      </c>
      <c r="I386" s="260" t="s">
        <v>1789</v>
      </c>
      <c r="J386" s="260" t="s">
        <v>2038</v>
      </c>
      <c r="K386" s="260" t="s">
        <v>1942</v>
      </c>
      <c r="L386" s="260" t="s">
        <v>1760</v>
      </c>
    </row>
    <row r="387" spans="1:12">
      <c r="A387" s="259" t="s">
        <v>1718</v>
      </c>
      <c r="B387" s="260" t="s">
        <v>1719</v>
      </c>
      <c r="C387" s="260" t="s">
        <v>1760</v>
      </c>
      <c r="D387" s="260" t="s">
        <v>1760</v>
      </c>
      <c r="E387" s="260" t="s">
        <v>1934</v>
      </c>
      <c r="F387" s="260" t="s">
        <v>2378</v>
      </c>
      <c r="G387" s="260" t="s">
        <v>1760</v>
      </c>
      <c r="H387" s="260" t="s">
        <v>1760</v>
      </c>
      <c r="I387" s="260" t="s">
        <v>1853</v>
      </c>
      <c r="J387" s="260" t="s">
        <v>2247</v>
      </c>
      <c r="K387" s="260" t="s">
        <v>2365</v>
      </c>
      <c r="L387" s="260" t="s">
        <v>1760</v>
      </c>
    </row>
    <row r="388" spans="1:12">
      <c r="A388" s="259" t="s">
        <v>1720</v>
      </c>
      <c r="B388" s="260" t="s">
        <v>1721</v>
      </c>
      <c r="C388" s="260" t="s">
        <v>1775</v>
      </c>
      <c r="D388" s="260" t="s">
        <v>1953</v>
      </c>
      <c r="E388" s="260" t="s">
        <v>2113</v>
      </c>
      <c r="F388" s="260" t="s">
        <v>1973</v>
      </c>
      <c r="G388" s="260" t="s">
        <v>1768</v>
      </c>
      <c r="H388" s="260" t="s">
        <v>1768</v>
      </c>
      <c r="I388" s="260" t="s">
        <v>1841</v>
      </c>
      <c r="J388" s="260" t="s">
        <v>1828</v>
      </c>
      <c r="K388" s="260" t="s">
        <v>1985</v>
      </c>
      <c r="L388" s="260" t="s">
        <v>1760</v>
      </c>
    </row>
    <row r="389" spans="1:12">
      <c r="A389" s="259" t="s">
        <v>1722</v>
      </c>
      <c r="B389" s="260" t="s">
        <v>1723</v>
      </c>
      <c r="C389" s="260" t="s">
        <v>1819</v>
      </c>
      <c r="D389" s="260" t="s">
        <v>1857</v>
      </c>
      <c r="E389" s="260" t="s">
        <v>1789</v>
      </c>
      <c r="F389" s="260" t="s">
        <v>1986</v>
      </c>
      <c r="G389" s="260" t="s">
        <v>1768</v>
      </c>
      <c r="H389" s="260" t="s">
        <v>1760</v>
      </c>
      <c r="I389" s="260" t="s">
        <v>1890</v>
      </c>
      <c r="J389" s="260" t="s">
        <v>2262</v>
      </c>
      <c r="K389" s="260" t="s">
        <v>2028</v>
      </c>
      <c r="L389" s="260" t="s">
        <v>1768</v>
      </c>
    </row>
    <row r="390" spans="1:12">
      <c r="A390" s="259" t="s">
        <v>1724</v>
      </c>
      <c r="B390" s="260" t="s">
        <v>1725</v>
      </c>
      <c r="C390" s="260" t="s">
        <v>1897</v>
      </c>
      <c r="D390" s="260" t="s">
        <v>2294</v>
      </c>
      <c r="E390" s="260" t="s">
        <v>1921</v>
      </c>
      <c r="F390" s="260" t="s">
        <v>2379</v>
      </c>
      <c r="G390" s="260" t="s">
        <v>1760</v>
      </c>
      <c r="H390" s="260" t="s">
        <v>1760</v>
      </c>
      <c r="I390" s="260" t="s">
        <v>1764</v>
      </c>
      <c r="J390" s="260" t="s">
        <v>1820</v>
      </c>
      <c r="K390" s="260" t="s">
        <v>1818</v>
      </c>
      <c r="L390" s="260" t="s">
        <v>1760</v>
      </c>
    </row>
    <row r="391" spans="1:12">
      <c r="A391" s="259" t="s">
        <v>1726</v>
      </c>
      <c r="B391" s="260" t="s">
        <v>1727</v>
      </c>
      <c r="C391" s="260" t="s">
        <v>1845</v>
      </c>
      <c r="D391" s="260" t="s">
        <v>1900</v>
      </c>
      <c r="E391" s="260" t="s">
        <v>2006</v>
      </c>
      <c r="F391" s="260" t="s">
        <v>2367</v>
      </c>
      <c r="G391" s="260" t="s">
        <v>1776</v>
      </c>
      <c r="H391" s="260" t="s">
        <v>1768</v>
      </c>
      <c r="I391" s="260" t="s">
        <v>1874</v>
      </c>
      <c r="J391" s="260" t="s">
        <v>1918</v>
      </c>
      <c r="K391" s="260" t="s">
        <v>1918</v>
      </c>
      <c r="L391" s="260" t="s">
        <v>1760</v>
      </c>
    </row>
    <row r="392" spans="1:12">
      <c r="A392" s="259" t="s">
        <v>1728</v>
      </c>
      <c r="B392" s="260" t="s">
        <v>1729</v>
      </c>
      <c r="C392" s="260" t="s">
        <v>1786</v>
      </c>
      <c r="D392" s="260" t="s">
        <v>1760</v>
      </c>
      <c r="E392" s="260" t="s">
        <v>1756</v>
      </c>
      <c r="F392" s="260" t="s">
        <v>2380</v>
      </c>
      <c r="G392" s="260" t="s">
        <v>1760</v>
      </c>
      <c r="H392" s="260" t="s">
        <v>1760</v>
      </c>
      <c r="I392" s="260" t="s">
        <v>1859</v>
      </c>
      <c r="J392" s="260" t="s">
        <v>1918</v>
      </c>
      <c r="K392" s="260" t="s">
        <v>1918</v>
      </c>
      <c r="L392" s="260" t="s">
        <v>1760</v>
      </c>
    </row>
    <row r="393" spans="1:12">
      <c r="A393" s="259" t="s">
        <v>1730</v>
      </c>
      <c r="B393" s="260" t="s">
        <v>1731</v>
      </c>
      <c r="C393" s="260" t="s">
        <v>1801</v>
      </c>
      <c r="D393" s="260" t="s">
        <v>1935</v>
      </c>
      <c r="E393" s="260" t="s">
        <v>2051</v>
      </c>
      <c r="F393" s="260" t="s">
        <v>2381</v>
      </c>
      <c r="G393" s="260" t="s">
        <v>1819</v>
      </c>
      <c r="H393" s="260" t="s">
        <v>1768</v>
      </c>
      <c r="I393" s="260" t="s">
        <v>1850</v>
      </c>
      <c r="J393" s="260" t="s">
        <v>1982</v>
      </c>
      <c r="K393" s="260" t="s">
        <v>1983</v>
      </c>
      <c r="L393" s="260" t="s">
        <v>1760</v>
      </c>
    </row>
    <row r="394" spans="1:12">
      <c r="A394" s="259" t="s">
        <v>1732</v>
      </c>
      <c r="B394" s="260" t="s">
        <v>1733</v>
      </c>
      <c r="C394" s="260" t="s">
        <v>1853</v>
      </c>
      <c r="D394" s="260" t="s">
        <v>1931</v>
      </c>
      <c r="E394" s="260" t="s">
        <v>2382</v>
      </c>
      <c r="F394" s="260" t="s">
        <v>2383</v>
      </c>
      <c r="G394" s="260" t="s">
        <v>1819</v>
      </c>
      <c r="H394" s="260" t="s">
        <v>1760</v>
      </c>
      <c r="I394" s="260" t="s">
        <v>1756</v>
      </c>
      <c r="J394" s="260" t="s">
        <v>2262</v>
      </c>
      <c r="K394" s="260" t="s">
        <v>2028</v>
      </c>
      <c r="L394" s="260" t="s">
        <v>1760</v>
      </c>
    </row>
    <row r="395" spans="1:12">
      <c r="A395" s="259" t="s">
        <v>1734</v>
      </c>
      <c r="B395" s="260" t="s">
        <v>1735</v>
      </c>
      <c r="C395" s="260" t="s">
        <v>1756</v>
      </c>
      <c r="D395" s="260" t="s">
        <v>1760</v>
      </c>
      <c r="E395" s="260" t="s">
        <v>1981</v>
      </c>
      <c r="F395" s="260" t="s">
        <v>2384</v>
      </c>
      <c r="G395" s="260" t="s">
        <v>1760</v>
      </c>
      <c r="H395" s="260" t="s">
        <v>1760</v>
      </c>
      <c r="I395" s="260" t="s">
        <v>1859</v>
      </c>
      <c r="J395" s="260" t="s">
        <v>1820</v>
      </c>
      <c r="K395" s="260" t="s">
        <v>1818</v>
      </c>
      <c r="L395" s="260" t="s">
        <v>1760</v>
      </c>
    </row>
    <row r="396" spans="1:12">
      <c r="A396" s="259" t="s">
        <v>1736</v>
      </c>
      <c r="B396" s="260" t="s">
        <v>1737</v>
      </c>
      <c r="C396" s="260" t="s">
        <v>1931</v>
      </c>
      <c r="D396" s="260" t="s">
        <v>1794</v>
      </c>
      <c r="E396" s="260" t="s">
        <v>1884</v>
      </c>
      <c r="F396" s="260" t="s">
        <v>2334</v>
      </c>
      <c r="G396" s="260" t="s">
        <v>1768</v>
      </c>
      <c r="H396" s="260" t="s">
        <v>1760</v>
      </c>
      <c r="I396" s="260" t="s">
        <v>1968</v>
      </c>
      <c r="J396" s="260" t="s">
        <v>2052</v>
      </c>
      <c r="K396" s="260" t="s">
        <v>1985</v>
      </c>
      <c r="L396" s="260" t="s">
        <v>1768</v>
      </c>
    </row>
    <row r="397" spans="1:12">
      <c r="A397" s="259" t="s">
        <v>1738</v>
      </c>
      <c r="B397" s="260" t="s">
        <v>1739</v>
      </c>
      <c r="C397" s="260" t="s">
        <v>1769</v>
      </c>
      <c r="D397" s="260" t="s">
        <v>1859</v>
      </c>
      <c r="E397" s="260" t="s">
        <v>1960</v>
      </c>
      <c r="F397" s="260" t="s">
        <v>2366</v>
      </c>
      <c r="G397" s="260" t="s">
        <v>1768</v>
      </c>
      <c r="H397" s="260" t="s">
        <v>1822</v>
      </c>
      <c r="I397" s="260" t="s">
        <v>1834</v>
      </c>
      <c r="J397" s="260" t="s">
        <v>2385</v>
      </c>
      <c r="K397" s="260" t="s">
        <v>1886</v>
      </c>
      <c r="L397" s="260" t="s">
        <v>1768</v>
      </c>
    </row>
    <row r="398" spans="1:12">
      <c r="A398" s="259" t="s">
        <v>1740</v>
      </c>
      <c r="B398" s="260" t="s">
        <v>1741</v>
      </c>
      <c r="C398" s="260" t="s">
        <v>1809</v>
      </c>
      <c r="D398" s="260" t="s">
        <v>2149</v>
      </c>
      <c r="E398" s="260" t="s">
        <v>1756</v>
      </c>
      <c r="F398" s="260" t="s">
        <v>2386</v>
      </c>
      <c r="G398" s="260" t="s">
        <v>1776</v>
      </c>
      <c r="H398" s="260" t="s">
        <v>1760</v>
      </c>
      <c r="I398" s="260" t="s">
        <v>2113</v>
      </c>
      <c r="J398" s="260" t="s">
        <v>1942</v>
      </c>
      <c r="K398" s="260" t="s">
        <v>2038</v>
      </c>
      <c r="L398" s="260" t="s">
        <v>1768</v>
      </c>
    </row>
    <row r="399" spans="1:12">
      <c r="A399" s="259" t="s">
        <v>1742</v>
      </c>
      <c r="B399" s="260" t="s">
        <v>1743</v>
      </c>
      <c r="C399" s="260" t="s">
        <v>1777</v>
      </c>
      <c r="D399" s="260" t="s">
        <v>1759</v>
      </c>
      <c r="E399" s="260" t="s">
        <v>2059</v>
      </c>
      <c r="F399" s="260" t="s">
        <v>2387</v>
      </c>
      <c r="G399" s="260" t="s">
        <v>1768</v>
      </c>
      <c r="H399" s="260" t="s">
        <v>1768</v>
      </c>
      <c r="I399" s="260" t="s">
        <v>1935</v>
      </c>
      <c r="J399" s="260" t="s">
        <v>1912</v>
      </c>
      <c r="K399" s="260" t="s">
        <v>2052</v>
      </c>
      <c r="L399" s="260" t="s">
        <v>1760</v>
      </c>
    </row>
    <row r="400" spans="1:12">
      <c r="A400" s="259" t="s">
        <v>1744</v>
      </c>
      <c r="B400" s="260" t="s">
        <v>1745</v>
      </c>
      <c r="C400" s="260" t="s">
        <v>2058</v>
      </c>
      <c r="D400" s="260" t="s">
        <v>1979</v>
      </c>
      <c r="E400" s="260" t="s">
        <v>1816</v>
      </c>
      <c r="F400" s="260" t="s">
        <v>2060</v>
      </c>
      <c r="G400" s="260" t="s">
        <v>1759</v>
      </c>
      <c r="H400" s="260" t="s">
        <v>1776</v>
      </c>
      <c r="I400" s="260" t="s">
        <v>1834</v>
      </c>
      <c r="J400" s="260" t="s">
        <v>1882</v>
      </c>
      <c r="K400" s="260" t="s">
        <v>1835</v>
      </c>
      <c r="L400" s="260" t="s">
        <v>1760</v>
      </c>
    </row>
    <row r="401" spans="1:12">
      <c r="A401" s="259" t="s">
        <v>494</v>
      </c>
      <c r="B401" s="260" t="s">
        <v>1746</v>
      </c>
      <c r="C401" s="260" t="s">
        <v>2143</v>
      </c>
      <c r="D401" s="260" t="s">
        <v>1960</v>
      </c>
      <c r="E401" s="260" t="s">
        <v>2206</v>
      </c>
      <c r="F401" s="260" t="s">
        <v>2388</v>
      </c>
      <c r="G401" s="260" t="s">
        <v>1776</v>
      </c>
      <c r="H401" s="260" t="s">
        <v>1760</v>
      </c>
      <c r="I401" s="260" t="s">
        <v>1787</v>
      </c>
      <c r="J401" s="260" t="s">
        <v>2036</v>
      </c>
      <c r="K401" s="260" t="s">
        <v>1829</v>
      </c>
      <c r="L401" s="260" t="s">
        <v>1760</v>
      </c>
    </row>
    <row r="402" spans="1:12">
      <c r="A402" s="259" t="s">
        <v>1747</v>
      </c>
      <c r="B402" s="260" t="s">
        <v>1748</v>
      </c>
      <c r="C402" s="260" t="s">
        <v>1760</v>
      </c>
      <c r="D402" s="260" t="s">
        <v>1760</v>
      </c>
      <c r="E402" s="260" t="s">
        <v>1764</v>
      </c>
      <c r="F402" s="260" t="s">
        <v>2389</v>
      </c>
      <c r="G402" s="260" t="s">
        <v>1966</v>
      </c>
      <c r="H402" s="260" t="s">
        <v>1760</v>
      </c>
      <c r="I402" s="260" t="s">
        <v>1966</v>
      </c>
      <c r="J402" s="260" t="s">
        <v>2390</v>
      </c>
      <c r="K402" s="260" t="s">
        <v>2391</v>
      </c>
      <c r="L402" s="260" t="s">
        <v>1760</v>
      </c>
    </row>
    <row r="403" spans="1:12">
      <c r="A403" s="259" t="s">
        <v>1749</v>
      </c>
      <c r="B403" s="260" t="s">
        <v>1750</v>
      </c>
      <c r="C403" s="260" t="s">
        <v>1966</v>
      </c>
      <c r="D403" s="260" t="s">
        <v>1853</v>
      </c>
      <c r="E403" s="260" t="s">
        <v>1761</v>
      </c>
      <c r="F403" s="260" t="s">
        <v>2100</v>
      </c>
      <c r="G403" s="260" t="s">
        <v>1822</v>
      </c>
      <c r="H403" s="260" t="s">
        <v>1768</v>
      </c>
      <c r="I403" s="260" t="s">
        <v>1874</v>
      </c>
      <c r="J403" s="260" t="s">
        <v>2038</v>
      </c>
      <c r="K403" s="260" t="s">
        <v>1942</v>
      </c>
      <c r="L403" s="260" t="s">
        <v>1760</v>
      </c>
    </row>
    <row r="404" spans="1:12">
      <c r="A404" s="259" t="s">
        <v>1751</v>
      </c>
      <c r="B404" s="260">
        <v>0</v>
      </c>
      <c r="C404" s="261">
        <v>9.3000000000000007</v>
      </c>
      <c r="D404" s="261">
        <v>7.2</v>
      </c>
      <c r="E404" s="261">
        <v>22.3</v>
      </c>
      <c r="F404" s="261">
        <v>56.7</v>
      </c>
      <c r="G404" s="261">
        <v>0.2</v>
      </c>
      <c r="H404" s="261">
        <v>0.1</v>
      </c>
      <c r="I404" s="261">
        <v>4.0999999999999996</v>
      </c>
      <c r="J404" s="261">
        <v>51.3</v>
      </c>
      <c r="K404" s="261">
        <v>48.7</v>
      </c>
      <c r="L404" s="261">
        <v>0.1</v>
      </c>
    </row>
    <row r="405" spans="1:12">
      <c r="C405" s="272">
        <f>C404/100</f>
        <v>9.3000000000000013E-2</v>
      </c>
      <c r="D405" s="272">
        <f t="shared" ref="D405:L405" si="0">D404/100</f>
        <v>7.2000000000000008E-2</v>
      </c>
      <c r="E405" s="272">
        <f t="shared" si="0"/>
        <v>0.223</v>
      </c>
      <c r="F405" s="272">
        <f t="shared" si="0"/>
        <v>0.56700000000000006</v>
      </c>
      <c r="G405" s="272">
        <f t="shared" si="0"/>
        <v>2E-3</v>
      </c>
      <c r="H405" s="272">
        <f t="shared" si="0"/>
        <v>1E-3</v>
      </c>
      <c r="I405" s="272">
        <f t="shared" si="0"/>
        <v>4.0999999999999995E-2</v>
      </c>
      <c r="J405" s="272">
        <f t="shared" si="0"/>
        <v>0.51300000000000001</v>
      </c>
      <c r="K405" s="272">
        <f t="shared" si="0"/>
        <v>0.48700000000000004</v>
      </c>
      <c r="L405" s="272">
        <f t="shared" si="0"/>
        <v>1E-3</v>
      </c>
    </row>
  </sheetData>
  <mergeCells count="1">
    <mergeCell ref="A2:L2"/>
  </mergeCells>
  <hyperlinks>
    <hyperlink ref="A1" r:id="rId1" xr:uid="{10FBDA53-14E8-42A6-BE5E-1680DAC3BC2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F105"/>
  <sheetViews>
    <sheetView workbookViewId="0">
      <pane ySplit="1" topLeftCell="A60" activePane="bottomLeft" state="frozen"/>
      <selection pane="bottomLeft" activeCell="D2" sqref="D2:D81"/>
    </sheetView>
  </sheetViews>
  <sheetFormatPr defaultColWidth="9.140625" defaultRowHeight="12.75"/>
  <cols>
    <col min="1" max="1" width="5" bestFit="1" customWidth="1"/>
    <col min="2" max="2" width="10.85546875" bestFit="1" customWidth="1"/>
    <col min="3" max="3" width="57.140625" bestFit="1" customWidth="1"/>
    <col min="4" max="4" width="7.140625" bestFit="1" customWidth="1"/>
    <col min="5" max="5" width="8.42578125" bestFit="1" customWidth="1"/>
    <col min="6" max="6" width="6.140625" bestFit="1" customWidth="1"/>
    <col min="7" max="7" width="6" bestFit="1" customWidth="1"/>
    <col min="8" max="8" width="5" bestFit="1" customWidth="1"/>
    <col min="9" max="9" width="6" bestFit="1" customWidth="1"/>
    <col min="10" max="10" width="5" bestFit="1" customWidth="1"/>
    <col min="11" max="11" width="4" bestFit="1" customWidth="1"/>
    <col min="12" max="12" width="6.42578125" bestFit="1" customWidth="1"/>
    <col min="13" max="13" width="6" bestFit="1" customWidth="1"/>
    <col min="14" max="14" width="4" bestFit="1" customWidth="1"/>
    <col min="15" max="24" width="5" bestFit="1" customWidth="1"/>
    <col min="25" max="27" width="5.85546875" bestFit="1" customWidth="1"/>
    <col min="28" max="28" width="3.5703125" bestFit="1" customWidth="1"/>
    <col min="29" max="29" width="5.85546875" bestFit="1" customWidth="1"/>
    <col min="30" max="30" width="5" bestFit="1" customWidth="1"/>
    <col min="31" max="31" width="6" bestFit="1" customWidth="1"/>
    <col min="32" max="32" width="7.140625" style="47" bestFit="1" customWidth="1"/>
    <col min="33" max="33" width="8.42578125" style="47" bestFit="1" customWidth="1"/>
    <col min="34" max="35" width="5.85546875" style="47" bestFit="1" customWidth="1"/>
    <col min="36" max="36" width="5.140625" style="47" bestFit="1" customWidth="1"/>
    <col min="37" max="37" width="6.140625" style="47" bestFit="1" customWidth="1"/>
    <col min="38" max="38" width="5.85546875" style="47" bestFit="1" customWidth="1"/>
    <col min="39" max="39" width="7.85546875" style="47" bestFit="1" customWidth="1"/>
    <col min="40" max="40" width="6.42578125" style="47" bestFit="1" customWidth="1"/>
    <col min="41" max="41" width="5.85546875" style="47" bestFit="1" customWidth="1"/>
    <col min="42" max="42" width="6" style="47" bestFit="1" customWidth="1"/>
    <col min="43" max="54" width="8" style="47" bestFit="1" customWidth="1"/>
    <col min="55" max="55" width="5.85546875" style="47" bestFit="1" customWidth="1"/>
    <col min="56" max="56" width="8" style="47" bestFit="1" customWidth="1"/>
    <col min="57" max="57" width="6.85546875" style="47" bestFit="1" customWidth="1"/>
    <col min="58" max="58" width="8.140625" style="47" bestFit="1" customWidth="1"/>
  </cols>
  <sheetData>
    <row r="1" spans="1:58" s="40" customFormat="1" ht="15">
      <c r="A1" s="41" t="s">
        <v>2392</v>
      </c>
      <c r="B1" s="41" t="s">
        <v>4</v>
      </c>
      <c r="C1" s="41" t="s">
        <v>2393</v>
      </c>
      <c r="D1" s="42" t="s">
        <v>2394</v>
      </c>
      <c r="E1" s="42" t="s">
        <v>2395</v>
      </c>
      <c r="F1" s="42" t="s">
        <v>2396</v>
      </c>
      <c r="G1" s="42" t="s">
        <v>240</v>
      </c>
      <c r="H1" s="42" t="s">
        <v>2397</v>
      </c>
      <c r="I1" s="42" t="s">
        <v>2398</v>
      </c>
      <c r="J1" s="42" t="s">
        <v>2399</v>
      </c>
      <c r="K1" s="42" t="s">
        <v>558</v>
      </c>
      <c r="L1" s="42" t="s">
        <v>2400</v>
      </c>
      <c r="M1" s="42" t="s">
        <v>2401</v>
      </c>
      <c r="N1" s="42" t="s">
        <v>1040</v>
      </c>
      <c r="O1" s="42" t="s">
        <v>2402</v>
      </c>
      <c r="P1" s="42" t="s">
        <v>2403</v>
      </c>
      <c r="Q1" s="42" t="s">
        <v>2404</v>
      </c>
      <c r="R1" s="42" t="s">
        <v>2405</v>
      </c>
      <c r="S1" s="42" t="s">
        <v>2406</v>
      </c>
      <c r="T1" s="42" t="s">
        <v>2407</v>
      </c>
      <c r="U1" s="42" t="s">
        <v>2408</v>
      </c>
      <c r="V1" s="42" t="s">
        <v>2409</v>
      </c>
      <c r="W1" s="42" t="s">
        <v>2410</v>
      </c>
      <c r="X1" s="42" t="s">
        <v>2411</v>
      </c>
      <c r="Y1" s="42" t="s">
        <v>2412</v>
      </c>
      <c r="Z1" s="42" t="s">
        <v>2413</v>
      </c>
      <c r="AA1" s="42" t="s">
        <v>2414</v>
      </c>
      <c r="AB1" s="42" t="s">
        <v>1042</v>
      </c>
      <c r="AC1" s="43" t="s">
        <v>248</v>
      </c>
      <c r="AD1" s="42" t="s">
        <v>2415</v>
      </c>
      <c r="AE1" s="42" t="s">
        <v>250</v>
      </c>
      <c r="AF1" s="46" t="s">
        <v>2416</v>
      </c>
      <c r="AG1" s="46" t="s">
        <v>2417</v>
      </c>
      <c r="AH1" s="46" t="s">
        <v>2418</v>
      </c>
      <c r="AI1" s="46" t="s">
        <v>2419</v>
      </c>
      <c r="AJ1" s="46" t="s">
        <v>2420</v>
      </c>
      <c r="AK1" s="46" t="s">
        <v>2421</v>
      </c>
      <c r="AL1" s="46" t="s">
        <v>2422</v>
      </c>
      <c r="AM1" s="46" t="s">
        <v>2423</v>
      </c>
      <c r="AN1" s="46" t="s">
        <v>2424</v>
      </c>
      <c r="AO1" s="46" t="s">
        <v>2425</v>
      </c>
      <c r="AP1" s="46" t="s">
        <v>2426</v>
      </c>
      <c r="AQ1" s="46" t="s">
        <v>2427</v>
      </c>
      <c r="AR1" s="46" t="s">
        <v>2428</v>
      </c>
      <c r="AS1" s="46" t="s">
        <v>2429</v>
      </c>
      <c r="AT1" s="46" t="s">
        <v>2430</v>
      </c>
      <c r="AU1" s="46" t="s">
        <v>2431</v>
      </c>
      <c r="AV1" s="46" t="s">
        <v>2432</v>
      </c>
      <c r="AW1" s="46" t="s">
        <v>2433</v>
      </c>
      <c r="AX1" s="46" t="s">
        <v>2434</v>
      </c>
      <c r="AY1" s="46" t="s">
        <v>2435</v>
      </c>
      <c r="AZ1" s="46" t="s">
        <v>2436</v>
      </c>
      <c r="BA1" s="46" t="s">
        <v>2437</v>
      </c>
      <c r="BB1" s="46" t="s">
        <v>2438</v>
      </c>
      <c r="BC1" s="46" t="s">
        <v>2439</v>
      </c>
      <c r="BD1" s="46" t="s">
        <v>2440</v>
      </c>
      <c r="BE1" s="46" t="s">
        <v>2441</v>
      </c>
      <c r="BF1" s="46" t="s">
        <v>2442</v>
      </c>
    </row>
    <row r="2" spans="1:58">
      <c r="A2" s="45" t="s">
        <v>2443</v>
      </c>
      <c r="B2" s="45" t="s">
        <v>70</v>
      </c>
      <c r="C2" s="45" t="s">
        <v>292</v>
      </c>
      <c r="D2">
        <v>220</v>
      </c>
      <c r="E2">
        <v>126</v>
      </c>
      <c r="F2">
        <v>94</v>
      </c>
      <c r="G2">
        <v>148</v>
      </c>
      <c r="H2">
        <v>0</v>
      </c>
      <c r="I2">
        <v>69</v>
      </c>
      <c r="J2">
        <v>2</v>
      </c>
      <c r="K2">
        <v>1</v>
      </c>
      <c r="L2">
        <v>0</v>
      </c>
      <c r="M2">
        <v>0</v>
      </c>
      <c r="N2">
        <v>45</v>
      </c>
      <c r="O2">
        <v>44</v>
      </c>
      <c r="P2">
        <v>44</v>
      </c>
      <c r="Q2">
        <v>43</v>
      </c>
      <c r="R2">
        <v>44</v>
      </c>
      <c r="S2">
        <v>0</v>
      </c>
      <c r="T2">
        <v>0</v>
      </c>
      <c r="U2">
        <v>0</v>
      </c>
      <c r="V2">
        <v>0</v>
      </c>
      <c r="W2">
        <v>0</v>
      </c>
      <c r="X2">
        <v>0</v>
      </c>
      <c r="Y2">
        <v>0</v>
      </c>
      <c r="Z2">
        <v>0</v>
      </c>
      <c r="AA2">
        <v>0</v>
      </c>
      <c r="AB2">
        <v>0</v>
      </c>
      <c r="AC2">
        <v>71</v>
      </c>
      <c r="AD2">
        <v>51</v>
      </c>
      <c r="AE2">
        <v>25</v>
      </c>
      <c r="AF2" s="47">
        <v>57.3</v>
      </c>
      <c r="AG2" s="47">
        <v>42.7</v>
      </c>
      <c r="AH2" s="47">
        <v>67.3</v>
      </c>
      <c r="AI2" s="47">
        <v>0</v>
      </c>
      <c r="AJ2" s="47">
        <v>31.4</v>
      </c>
      <c r="AK2" s="47">
        <v>0.9</v>
      </c>
      <c r="AL2" s="47">
        <v>0.5</v>
      </c>
      <c r="AM2" s="47">
        <v>0</v>
      </c>
      <c r="AN2" s="47">
        <v>0</v>
      </c>
      <c r="AO2" s="47">
        <v>20.5</v>
      </c>
      <c r="AP2" s="47">
        <v>20</v>
      </c>
      <c r="AQ2" s="47">
        <v>20</v>
      </c>
      <c r="AR2" s="47">
        <v>19.5</v>
      </c>
      <c r="AS2" s="47">
        <v>20</v>
      </c>
      <c r="AT2" s="47">
        <v>0</v>
      </c>
      <c r="AU2" s="47">
        <v>0</v>
      </c>
      <c r="AV2" s="47">
        <v>0</v>
      </c>
      <c r="AW2" s="47">
        <v>0</v>
      </c>
      <c r="AX2" s="47">
        <v>0</v>
      </c>
      <c r="AY2" s="47">
        <v>0</v>
      </c>
      <c r="AZ2" s="47">
        <v>0</v>
      </c>
      <c r="BA2" s="47">
        <v>0</v>
      </c>
      <c r="BB2" s="47">
        <v>0</v>
      </c>
      <c r="BC2" s="47">
        <v>0</v>
      </c>
      <c r="BD2" s="47">
        <v>32.299999999999997</v>
      </c>
      <c r="BE2" s="47">
        <v>23.2</v>
      </c>
      <c r="BF2" s="47">
        <v>11.4</v>
      </c>
    </row>
    <row r="3" spans="1:58">
      <c r="A3" s="45" t="s">
        <v>2443</v>
      </c>
      <c r="B3" s="45" t="s">
        <v>72</v>
      </c>
      <c r="C3" s="45" t="s">
        <v>265</v>
      </c>
      <c r="D3">
        <v>240</v>
      </c>
      <c r="E3">
        <v>129</v>
      </c>
      <c r="F3">
        <v>111</v>
      </c>
      <c r="G3">
        <v>37</v>
      </c>
      <c r="H3">
        <v>2</v>
      </c>
      <c r="I3">
        <v>109</v>
      </c>
      <c r="J3">
        <v>14</v>
      </c>
      <c r="K3">
        <v>6</v>
      </c>
      <c r="L3">
        <v>1</v>
      </c>
      <c r="M3">
        <v>71</v>
      </c>
      <c r="N3">
        <v>0</v>
      </c>
      <c r="O3">
        <v>39</v>
      </c>
      <c r="P3">
        <v>40</v>
      </c>
      <c r="Q3">
        <v>38</v>
      </c>
      <c r="R3">
        <v>44</v>
      </c>
      <c r="S3">
        <v>38</v>
      </c>
      <c r="T3">
        <v>41</v>
      </c>
      <c r="U3">
        <v>0</v>
      </c>
      <c r="V3">
        <v>0</v>
      </c>
      <c r="W3">
        <v>0</v>
      </c>
      <c r="X3">
        <v>0</v>
      </c>
      <c r="Y3">
        <v>0</v>
      </c>
      <c r="Z3">
        <v>0</v>
      </c>
      <c r="AA3">
        <v>0</v>
      </c>
      <c r="AB3">
        <v>0</v>
      </c>
      <c r="AC3">
        <v>41</v>
      </c>
      <c r="AD3">
        <v>27</v>
      </c>
      <c r="AE3">
        <v>44</v>
      </c>
      <c r="AF3" s="47">
        <v>53.8</v>
      </c>
      <c r="AG3" s="47">
        <v>46.3</v>
      </c>
      <c r="AH3" s="47">
        <v>15.4</v>
      </c>
      <c r="AI3" s="47">
        <v>0.8</v>
      </c>
      <c r="AJ3" s="47">
        <v>45.4</v>
      </c>
      <c r="AK3" s="47">
        <v>5.8</v>
      </c>
      <c r="AL3" s="47">
        <v>2.5</v>
      </c>
      <c r="AM3" s="47">
        <v>0.4</v>
      </c>
      <c r="AN3" s="47">
        <v>29.6</v>
      </c>
      <c r="AO3" s="47">
        <v>0</v>
      </c>
      <c r="AP3" s="47">
        <v>16.3</v>
      </c>
      <c r="AQ3" s="47">
        <v>16.7</v>
      </c>
      <c r="AR3" s="47">
        <v>15.8</v>
      </c>
      <c r="AS3" s="47">
        <v>18.3</v>
      </c>
      <c r="AT3" s="47">
        <v>15.8</v>
      </c>
      <c r="AU3" s="47">
        <v>17.100000000000001</v>
      </c>
      <c r="AV3" s="47">
        <v>0</v>
      </c>
      <c r="AW3" s="47">
        <v>0</v>
      </c>
      <c r="AX3" s="47">
        <v>0</v>
      </c>
      <c r="AY3" s="47">
        <v>0</v>
      </c>
      <c r="AZ3" s="47">
        <v>0</v>
      </c>
      <c r="BA3" s="47">
        <v>0</v>
      </c>
      <c r="BB3" s="47">
        <v>0</v>
      </c>
      <c r="BC3" s="47">
        <v>0</v>
      </c>
      <c r="BD3" s="47">
        <v>17.100000000000001</v>
      </c>
      <c r="BE3" s="47">
        <v>11.3</v>
      </c>
      <c r="BF3" s="47">
        <v>18.3</v>
      </c>
    </row>
    <row r="4" spans="1:58">
      <c r="A4" s="45" t="s">
        <v>2443</v>
      </c>
      <c r="B4" s="45" t="s">
        <v>74</v>
      </c>
      <c r="C4" s="45" t="s">
        <v>2444</v>
      </c>
      <c r="D4">
        <v>604</v>
      </c>
      <c r="E4">
        <v>290</v>
      </c>
      <c r="F4">
        <v>314</v>
      </c>
      <c r="G4">
        <v>44</v>
      </c>
      <c r="H4">
        <v>13</v>
      </c>
      <c r="I4">
        <v>469</v>
      </c>
      <c r="J4">
        <v>5</v>
      </c>
      <c r="K4">
        <v>5</v>
      </c>
      <c r="L4">
        <v>0</v>
      </c>
      <c r="M4">
        <v>68</v>
      </c>
      <c r="N4">
        <v>0</v>
      </c>
      <c r="O4">
        <v>0</v>
      </c>
      <c r="P4">
        <v>0</v>
      </c>
      <c r="Q4">
        <v>0</v>
      </c>
      <c r="R4">
        <v>0</v>
      </c>
      <c r="S4">
        <v>0</v>
      </c>
      <c r="T4">
        <v>167</v>
      </c>
      <c r="U4">
        <v>168</v>
      </c>
      <c r="V4">
        <v>167</v>
      </c>
      <c r="W4">
        <v>102</v>
      </c>
      <c r="X4">
        <v>0</v>
      </c>
      <c r="Y4">
        <v>0</v>
      </c>
      <c r="Z4">
        <v>0</v>
      </c>
      <c r="AA4">
        <v>0</v>
      </c>
      <c r="AB4">
        <v>0</v>
      </c>
      <c r="AC4">
        <v>347</v>
      </c>
      <c r="AD4">
        <v>94</v>
      </c>
      <c r="AE4">
        <v>93</v>
      </c>
      <c r="AF4" s="47">
        <v>48</v>
      </c>
      <c r="AG4" s="47">
        <v>52</v>
      </c>
      <c r="AH4" s="47">
        <v>7.3</v>
      </c>
      <c r="AI4" s="47">
        <v>2.2000000000000002</v>
      </c>
      <c r="AJ4" s="47">
        <v>77.599999999999994</v>
      </c>
      <c r="AK4" s="47">
        <v>0.8</v>
      </c>
      <c r="AL4" s="47">
        <v>0.8</v>
      </c>
      <c r="AM4" s="47">
        <v>0</v>
      </c>
      <c r="AN4" s="47">
        <v>11.3</v>
      </c>
      <c r="AO4" s="47">
        <v>0</v>
      </c>
      <c r="AP4" s="47">
        <v>0</v>
      </c>
      <c r="AQ4" s="47">
        <v>0</v>
      </c>
      <c r="AR4" s="47">
        <v>0</v>
      </c>
      <c r="AS4" s="47">
        <v>0</v>
      </c>
      <c r="AT4" s="47">
        <v>0</v>
      </c>
      <c r="AU4" s="47">
        <v>27.6</v>
      </c>
      <c r="AV4" s="47">
        <v>27.8</v>
      </c>
      <c r="AW4" s="47">
        <v>27.6</v>
      </c>
      <c r="AX4" s="47">
        <v>16.899999999999999</v>
      </c>
      <c r="AY4" s="47">
        <v>0</v>
      </c>
      <c r="AZ4" s="47">
        <v>0</v>
      </c>
      <c r="BA4" s="47">
        <v>0</v>
      </c>
      <c r="BB4" s="47">
        <v>0</v>
      </c>
      <c r="BC4" s="47">
        <v>0</v>
      </c>
      <c r="BD4" s="47">
        <v>57.5</v>
      </c>
      <c r="BE4" s="47">
        <v>15.6</v>
      </c>
      <c r="BF4" s="47">
        <v>15.4</v>
      </c>
    </row>
    <row r="5" spans="1:58">
      <c r="A5" s="45" t="s">
        <v>2443</v>
      </c>
      <c r="B5" s="45" t="s">
        <v>76</v>
      </c>
      <c r="C5" s="45" t="s">
        <v>275</v>
      </c>
      <c r="D5">
        <v>393</v>
      </c>
      <c r="E5">
        <v>182</v>
      </c>
      <c r="F5">
        <v>211</v>
      </c>
      <c r="G5">
        <v>217</v>
      </c>
      <c r="H5">
        <v>14</v>
      </c>
      <c r="I5">
        <v>120</v>
      </c>
      <c r="J5">
        <v>3</v>
      </c>
      <c r="K5">
        <v>2</v>
      </c>
      <c r="L5">
        <v>0</v>
      </c>
      <c r="M5">
        <v>37</v>
      </c>
      <c r="N5">
        <v>0</v>
      </c>
      <c r="O5">
        <v>0</v>
      </c>
      <c r="P5">
        <v>0</v>
      </c>
      <c r="Q5">
        <v>0</v>
      </c>
      <c r="R5">
        <v>0</v>
      </c>
      <c r="S5">
        <v>0</v>
      </c>
      <c r="T5">
        <v>0</v>
      </c>
      <c r="U5">
        <v>69</v>
      </c>
      <c r="V5">
        <v>0</v>
      </c>
      <c r="W5">
        <v>0</v>
      </c>
      <c r="X5">
        <v>71</v>
      </c>
      <c r="Y5">
        <v>83</v>
      </c>
      <c r="Z5">
        <v>77</v>
      </c>
      <c r="AA5">
        <v>80</v>
      </c>
      <c r="AB5">
        <v>13</v>
      </c>
      <c r="AC5">
        <v>156</v>
      </c>
      <c r="AD5">
        <v>63</v>
      </c>
      <c r="AE5">
        <v>113</v>
      </c>
      <c r="AF5" s="47">
        <v>46.3</v>
      </c>
      <c r="AG5" s="47">
        <v>53.7</v>
      </c>
      <c r="AH5" s="47">
        <v>55.2</v>
      </c>
      <c r="AI5" s="47">
        <v>3.6</v>
      </c>
      <c r="AJ5" s="47">
        <v>30.5</v>
      </c>
      <c r="AK5" s="47">
        <v>0.8</v>
      </c>
      <c r="AL5" s="47">
        <v>0.5</v>
      </c>
      <c r="AM5" s="47">
        <v>0</v>
      </c>
      <c r="AN5" s="47">
        <v>9.4</v>
      </c>
      <c r="AO5" s="47">
        <v>0</v>
      </c>
      <c r="AP5" s="47">
        <v>0</v>
      </c>
      <c r="AQ5" s="47">
        <v>0</v>
      </c>
      <c r="AR5" s="47">
        <v>0</v>
      </c>
      <c r="AS5" s="47">
        <v>0</v>
      </c>
      <c r="AT5" s="47">
        <v>0</v>
      </c>
      <c r="AU5" s="47">
        <v>0</v>
      </c>
      <c r="AV5" s="47">
        <v>17.600000000000001</v>
      </c>
      <c r="AW5" s="47">
        <v>0</v>
      </c>
      <c r="AX5" s="47">
        <v>0</v>
      </c>
      <c r="AY5" s="47">
        <v>18.100000000000001</v>
      </c>
      <c r="AZ5" s="47">
        <v>21.1</v>
      </c>
      <c r="BA5" s="47">
        <v>19.600000000000001</v>
      </c>
      <c r="BB5" s="47">
        <v>20.399999999999999</v>
      </c>
      <c r="BC5" s="47">
        <v>3.3</v>
      </c>
      <c r="BD5" s="47">
        <v>39.700000000000003</v>
      </c>
      <c r="BE5" s="47">
        <v>16</v>
      </c>
      <c r="BF5" s="47">
        <v>28.8</v>
      </c>
    </row>
    <row r="6" spans="1:58">
      <c r="A6" s="45" t="s">
        <v>2443</v>
      </c>
      <c r="B6" s="45" t="s">
        <v>78</v>
      </c>
      <c r="C6" s="45" t="s">
        <v>2445</v>
      </c>
      <c r="D6">
        <v>519</v>
      </c>
      <c r="E6">
        <v>283</v>
      </c>
      <c r="F6">
        <v>236</v>
      </c>
      <c r="G6">
        <v>306</v>
      </c>
      <c r="H6">
        <v>5</v>
      </c>
      <c r="I6">
        <v>109</v>
      </c>
      <c r="J6">
        <v>17</v>
      </c>
      <c r="K6">
        <v>0</v>
      </c>
      <c r="L6">
        <v>0</v>
      </c>
      <c r="M6">
        <v>82</v>
      </c>
      <c r="N6">
        <v>0</v>
      </c>
      <c r="O6">
        <v>0</v>
      </c>
      <c r="P6">
        <v>0</v>
      </c>
      <c r="Q6">
        <v>0</v>
      </c>
      <c r="R6">
        <v>0</v>
      </c>
      <c r="S6">
        <v>0</v>
      </c>
      <c r="T6">
        <v>77</v>
      </c>
      <c r="U6">
        <v>74</v>
      </c>
      <c r="V6">
        <v>77</v>
      </c>
      <c r="W6">
        <v>78</v>
      </c>
      <c r="X6">
        <v>52</v>
      </c>
      <c r="Y6">
        <v>56</v>
      </c>
      <c r="Z6">
        <v>58</v>
      </c>
      <c r="AA6">
        <v>47</v>
      </c>
      <c r="AB6">
        <v>0</v>
      </c>
      <c r="AC6">
        <v>31</v>
      </c>
      <c r="AD6">
        <v>1</v>
      </c>
      <c r="AE6">
        <v>121</v>
      </c>
      <c r="AF6" s="47">
        <v>54.5</v>
      </c>
      <c r="AG6" s="47">
        <v>45.5</v>
      </c>
      <c r="AH6" s="47">
        <v>59</v>
      </c>
      <c r="AI6" s="47">
        <v>1</v>
      </c>
      <c r="AJ6" s="47">
        <v>21</v>
      </c>
      <c r="AK6" s="47">
        <v>3.3</v>
      </c>
      <c r="AL6" s="47">
        <v>0</v>
      </c>
      <c r="AM6" s="47">
        <v>0</v>
      </c>
      <c r="AN6" s="47">
        <v>15.8</v>
      </c>
      <c r="AO6" s="47">
        <v>0</v>
      </c>
      <c r="AP6" s="47">
        <v>0</v>
      </c>
      <c r="AQ6" s="47">
        <v>0</v>
      </c>
      <c r="AR6" s="47">
        <v>0</v>
      </c>
      <c r="AS6" s="47">
        <v>0</v>
      </c>
      <c r="AT6" s="47">
        <v>0</v>
      </c>
      <c r="AU6" s="47">
        <v>14.8</v>
      </c>
      <c r="AV6" s="47">
        <v>14.3</v>
      </c>
      <c r="AW6" s="47">
        <v>14.8</v>
      </c>
      <c r="AX6" s="47">
        <v>15</v>
      </c>
      <c r="AY6" s="47">
        <v>10</v>
      </c>
      <c r="AZ6" s="47">
        <v>10.8</v>
      </c>
      <c r="BA6" s="47">
        <v>11.2</v>
      </c>
      <c r="BB6" s="47">
        <v>9.1</v>
      </c>
      <c r="BC6" s="47">
        <v>0</v>
      </c>
      <c r="BD6" s="47">
        <v>6</v>
      </c>
      <c r="BE6" s="47">
        <v>0.2</v>
      </c>
      <c r="BF6" s="47">
        <v>23.3</v>
      </c>
    </row>
    <row r="7" spans="1:58">
      <c r="A7" s="45" t="s">
        <v>2443</v>
      </c>
      <c r="B7" s="45" t="s">
        <v>80</v>
      </c>
      <c r="C7" s="45" t="s">
        <v>2446</v>
      </c>
      <c r="D7">
        <v>217</v>
      </c>
      <c r="E7">
        <v>115</v>
      </c>
      <c r="F7">
        <v>102</v>
      </c>
      <c r="G7">
        <v>2</v>
      </c>
      <c r="H7">
        <v>6</v>
      </c>
      <c r="I7">
        <v>8</v>
      </c>
      <c r="J7">
        <v>10</v>
      </c>
      <c r="K7">
        <v>0</v>
      </c>
      <c r="L7">
        <v>0</v>
      </c>
      <c r="M7">
        <v>191</v>
      </c>
      <c r="N7">
        <v>0</v>
      </c>
      <c r="O7">
        <v>0</v>
      </c>
      <c r="P7">
        <v>0</v>
      </c>
      <c r="Q7">
        <v>0</v>
      </c>
      <c r="R7">
        <v>0</v>
      </c>
      <c r="S7">
        <v>0</v>
      </c>
      <c r="T7">
        <v>0</v>
      </c>
      <c r="U7">
        <v>0</v>
      </c>
      <c r="V7">
        <v>37</v>
      </c>
      <c r="W7">
        <v>36</v>
      </c>
      <c r="X7">
        <v>36</v>
      </c>
      <c r="Y7">
        <v>37</v>
      </c>
      <c r="Z7">
        <v>35</v>
      </c>
      <c r="AA7">
        <v>36</v>
      </c>
      <c r="AB7">
        <v>0</v>
      </c>
      <c r="AC7">
        <v>3</v>
      </c>
      <c r="AD7">
        <v>0</v>
      </c>
      <c r="AE7">
        <v>38</v>
      </c>
      <c r="AF7" s="47">
        <v>53</v>
      </c>
      <c r="AG7" s="47">
        <v>47</v>
      </c>
      <c r="AH7" s="47">
        <v>0.9</v>
      </c>
      <c r="AI7" s="47">
        <v>2.8</v>
      </c>
      <c r="AJ7" s="47">
        <v>3.7</v>
      </c>
      <c r="AK7" s="47">
        <v>4.5999999999999996</v>
      </c>
      <c r="AL7" s="47">
        <v>0</v>
      </c>
      <c r="AM7" s="47">
        <v>0</v>
      </c>
      <c r="AN7" s="47">
        <v>88</v>
      </c>
      <c r="AO7" s="47">
        <v>0</v>
      </c>
      <c r="AP7" s="47">
        <v>0</v>
      </c>
      <c r="AQ7" s="47">
        <v>0</v>
      </c>
      <c r="AR7" s="47">
        <v>0</v>
      </c>
      <c r="AS7" s="47">
        <v>0</v>
      </c>
      <c r="AT7" s="47">
        <v>0</v>
      </c>
      <c r="AU7" s="47">
        <v>0</v>
      </c>
      <c r="AV7" s="47">
        <v>0</v>
      </c>
      <c r="AW7" s="47">
        <v>17.100000000000001</v>
      </c>
      <c r="AX7" s="47">
        <v>16.600000000000001</v>
      </c>
      <c r="AY7" s="47">
        <v>16.600000000000001</v>
      </c>
      <c r="AZ7" s="47">
        <v>17.100000000000001</v>
      </c>
      <c r="BA7" s="47">
        <v>16.100000000000001</v>
      </c>
      <c r="BB7" s="47">
        <v>16.600000000000001</v>
      </c>
      <c r="BC7" s="47">
        <v>0</v>
      </c>
      <c r="BD7" s="47">
        <v>1.4</v>
      </c>
      <c r="BE7" s="47">
        <v>0</v>
      </c>
      <c r="BF7" s="47">
        <v>17.5</v>
      </c>
    </row>
    <row r="8" spans="1:58">
      <c r="A8" s="45" t="s">
        <v>2443</v>
      </c>
      <c r="B8" s="45" t="s">
        <v>82</v>
      </c>
      <c r="C8" s="45" t="s">
        <v>2447</v>
      </c>
      <c r="D8">
        <v>334</v>
      </c>
      <c r="E8">
        <v>171</v>
      </c>
      <c r="F8">
        <v>163</v>
      </c>
      <c r="G8">
        <v>50</v>
      </c>
      <c r="H8">
        <v>7</v>
      </c>
      <c r="I8">
        <v>14</v>
      </c>
      <c r="J8">
        <v>9</v>
      </c>
      <c r="K8">
        <v>0</v>
      </c>
      <c r="L8">
        <v>2</v>
      </c>
      <c r="M8">
        <v>252</v>
      </c>
      <c r="N8">
        <v>0</v>
      </c>
      <c r="O8">
        <v>0</v>
      </c>
      <c r="P8">
        <v>0</v>
      </c>
      <c r="Q8">
        <v>0</v>
      </c>
      <c r="R8">
        <v>0</v>
      </c>
      <c r="S8">
        <v>0</v>
      </c>
      <c r="T8">
        <v>0</v>
      </c>
      <c r="U8">
        <v>72</v>
      </c>
      <c r="V8">
        <v>64</v>
      </c>
      <c r="W8">
        <v>69</v>
      </c>
      <c r="X8">
        <v>57</v>
      </c>
      <c r="Y8">
        <v>23</v>
      </c>
      <c r="Z8">
        <v>28</v>
      </c>
      <c r="AA8">
        <v>21</v>
      </c>
      <c r="AB8">
        <v>0</v>
      </c>
      <c r="AC8">
        <v>6</v>
      </c>
      <c r="AD8">
        <v>3</v>
      </c>
      <c r="AE8">
        <v>71</v>
      </c>
      <c r="AF8" s="47">
        <v>51.2</v>
      </c>
      <c r="AG8" s="47">
        <v>48.8</v>
      </c>
      <c r="AH8" s="47">
        <v>15</v>
      </c>
      <c r="AI8" s="47">
        <v>2.1</v>
      </c>
      <c r="AJ8" s="47">
        <v>4.2</v>
      </c>
      <c r="AK8" s="47">
        <v>2.7</v>
      </c>
      <c r="AL8" s="47">
        <v>0</v>
      </c>
      <c r="AM8" s="47">
        <v>0.6</v>
      </c>
      <c r="AN8" s="47">
        <v>75.400000000000006</v>
      </c>
      <c r="AO8" s="47">
        <v>0</v>
      </c>
      <c r="AP8" s="47">
        <v>0</v>
      </c>
      <c r="AQ8" s="47">
        <v>0</v>
      </c>
      <c r="AR8" s="47">
        <v>0</v>
      </c>
      <c r="AS8" s="47">
        <v>0</v>
      </c>
      <c r="AT8" s="47">
        <v>0</v>
      </c>
      <c r="AU8" s="47">
        <v>0</v>
      </c>
      <c r="AV8" s="47">
        <v>21.6</v>
      </c>
      <c r="AW8" s="47">
        <v>19.2</v>
      </c>
      <c r="AX8" s="47">
        <v>20.7</v>
      </c>
      <c r="AY8" s="47">
        <v>17.100000000000001</v>
      </c>
      <c r="AZ8" s="47">
        <v>6.9</v>
      </c>
      <c r="BA8" s="47">
        <v>8.4</v>
      </c>
      <c r="BB8" s="47">
        <v>6.3</v>
      </c>
      <c r="BC8" s="47">
        <v>0</v>
      </c>
      <c r="BD8" s="47">
        <v>1.8</v>
      </c>
      <c r="BE8" s="47">
        <v>0.9</v>
      </c>
      <c r="BF8" s="47">
        <v>21.3</v>
      </c>
    </row>
    <row r="9" spans="1:58">
      <c r="A9" s="45" t="s">
        <v>2443</v>
      </c>
      <c r="B9" s="45" t="s">
        <v>2448</v>
      </c>
      <c r="C9" s="45" t="s">
        <v>2449</v>
      </c>
      <c r="D9">
        <v>46</v>
      </c>
      <c r="E9">
        <v>21</v>
      </c>
      <c r="F9">
        <v>25</v>
      </c>
      <c r="G9">
        <v>0</v>
      </c>
      <c r="H9">
        <v>1</v>
      </c>
      <c r="I9">
        <v>2</v>
      </c>
      <c r="J9">
        <v>2</v>
      </c>
      <c r="K9">
        <v>0</v>
      </c>
      <c r="L9">
        <v>0</v>
      </c>
      <c r="M9">
        <v>41</v>
      </c>
      <c r="N9">
        <v>0</v>
      </c>
      <c r="O9">
        <v>0</v>
      </c>
      <c r="P9">
        <v>0</v>
      </c>
      <c r="Q9">
        <v>0</v>
      </c>
      <c r="R9">
        <v>0</v>
      </c>
      <c r="S9">
        <v>0</v>
      </c>
      <c r="T9">
        <v>0</v>
      </c>
      <c r="U9">
        <v>0</v>
      </c>
      <c r="V9">
        <v>0</v>
      </c>
      <c r="W9">
        <v>0</v>
      </c>
      <c r="X9">
        <v>9</v>
      </c>
      <c r="Y9">
        <v>15</v>
      </c>
      <c r="Z9">
        <v>9</v>
      </c>
      <c r="AA9">
        <v>13</v>
      </c>
      <c r="AB9">
        <v>0</v>
      </c>
      <c r="AC9">
        <v>0</v>
      </c>
      <c r="AD9">
        <v>0</v>
      </c>
      <c r="AE9">
        <v>25</v>
      </c>
      <c r="AF9" s="47">
        <v>45.7</v>
      </c>
      <c r="AG9" s="47">
        <v>54.3</v>
      </c>
      <c r="AH9" s="47">
        <v>0</v>
      </c>
      <c r="AI9" s="47">
        <v>2.2000000000000002</v>
      </c>
      <c r="AJ9" s="47">
        <v>4.3</v>
      </c>
      <c r="AK9" s="47">
        <v>4.3</v>
      </c>
      <c r="AL9" s="47">
        <v>0</v>
      </c>
      <c r="AM9" s="47">
        <v>0</v>
      </c>
      <c r="AN9" s="47">
        <v>89.1</v>
      </c>
      <c r="AO9" s="47">
        <v>0</v>
      </c>
      <c r="AP9" s="47">
        <v>0</v>
      </c>
      <c r="AQ9" s="47">
        <v>0</v>
      </c>
      <c r="AR9" s="47">
        <v>0</v>
      </c>
      <c r="AS9" s="47">
        <v>0</v>
      </c>
      <c r="AT9" s="47">
        <v>0</v>
      </c>
      <c r="AU9" s="47">
        <v>0</v>
      </c>
      <c r="AV9" s="47">
        <v>0</v>
      </c>
      <c r="AW9" s="47">
        <v>0</v>
      </c>
      <c r="AX9" s="47">
        <v>0</v>
      </c>
      <c r="AY9" s="47">
        <v>19.600000000000001</v>
      </c>
      <c r="AZ9" s="47">
        <v>32.6</v>
      </c>
      <c r="BA9" s="47">
        <v>19.600000000000001</v>
      </c>
      <c r="BB9" s="47">
        <v>28.3</v>
      </c>
      <c r="BC9" s="47">
        <v>0</v>
      </c>
      <c r="BD9" s="47">
        <v>0</v>
      </c>
      <c r="BE9" s="47">
        <v>0</v>
      </c>
      <c r="BF9" s="47">
        <v>54.3</v>
      </c>
    </row>
    <row r="10" spans="1:58">
      <c r="A10" s="45" t="s">
        <v>2443</v>
      </c>
      <c r="B10" s="45" t="s">
        <v>84</v>
      </c>
      <c r="C10" s="45" t="s">
        <v>2450</v>
      </c>
      <c r="D10">
        <v>391</v>
      </c>
      <c r="E10">
        <v>208</v>
      </c>
      <c r="F10">
        <v>183</v>
      </c>
      <c r="G10">
        <v>267</v>
      </c>
      <c r="H10">
        <v>1</v>
      </c>
      <c r="I10">
        <v>99</v>
      </c>
      <c r="J10">
        <v>8</v>
      </c>
      <c r="K10">
        <v>3</v>
      </c>
      <c r="L10">
        <v>1</v>
      </c>
      <c r="M10">
        <v>12</v>
      </c>
      <c r="N10">
        <v>0</v>
      </c>
      <c r="O10">
        <v>0</v>
      </c>
      <c r="P10">
        <v>0</v>
      </c>
      <c r="Q10">
        <v>0</v>
      </c>
      <c r="R10">
        <v>0</v>
      </c>
      <c r="S10">
        <v>0</v>
      </c>
      <c r="T10">
        <v>0</v>
      </c>
      <c r="U10">
        <v>58</v>
      </c>
      <c r="V10">
        <v>58</v>
      </c>
      <c r="W10">
        <v>58</v>
      </c>
      <c r="X10">
        <v>75</v>
      </c>
      <c r="Y10">
        <v>53</v>
      </c>
      <c r="Z10">
        <v>45</v>
      </c>
      <c r="AA10">
        <v>44</v>
      </c>
      <c r="AB10">
        <v>0</v>
      </c>
      <c r="AC10">
        <v>62</v>
      </c>
      <c r="AD10">
        <v>33</v>
      </c>
      <c r="AE10">
        <v>67</v>
      </c>
      <c r="AF10" s="47">
        <v>53.2</v>
      </c>
      <c r="AG10" s="47">
        <v>46.8</v>
      </c>
      <c r="AH10" s="47">
        <v>68.3</v>
      </c>
      <c r="AI10" s="47">
        <v>0.3</v>
      </c>
      <c r="AJ10" s="47">
        <v>25.3</v>
      </c>
      <c r="AK10" s="47">
        <v>2</v>
      </c>
      <c r="AL10" s="47">
        <v>0.8</v>
      </c>
      <c r="AM10" s="47">
        <v>0.3</v>
      </c>
      <c r="AN10" s="47">
        <v>3.1</v>
      </c>
      <c r="AO10" s="47">
        <v>0</v>
      </c>
      <c r="AP10" s="47">
        <v>0</v>
      </c>
      <c r="AQ10" s="47">
        <v>0</v>
      </c>
      <c r="AR10" s="47">
        <v>0</v>
      </c>
      <c r="AS10" s="47">
        <v>0</v>
      </c>
      <c r="AT10" s="47">
        <v>0</v>
      </c>
      <c r="AU10" s="47">
        <v>0</v>
      </c>
      <c r="AV10" s="47">
        <v>14.8</v>
      </c>
      <c r="AW10" s="47">
        <v>14.8</v>
      </c>
      <c r="AX10" s="47">
        <v>14.8</v>
      </c>
      <c r="AY10" s="47">
        <v>19.2</v>
      </c>
      <c r="AZ10" s="47">
        <v>13.6</v>
      </c>
      <c r="BA10" s="47">
        <v>11.5</v>
      </c>
      <c r="BB10" s="47">
        <v>11.3</v>
      </c>
      <c r="BC10" s="47">
        <v>0</v>
      </c>
      <c r="BD10" s="47">
        <v>15.9</v>
      </c>
      <c r="BE10" s="47">
        <v>8.4</v>
      </c>
      <c r="BF10" s="47">
        <v>17.100000000000001</v>
      </c>
    </row>
    <row r="11" spans="1:58">
      <c r="A11" s="45" t="s">
        <v>2443</v>
      </c>
      <c r="B11" s="45" t="s">
        <v>86</v>
      </c>
      <c r="C11" s="45" t="s">
        <v>278</v>
      </c>
      <c r="D11">
        <v>189</v>
      </c>
      <c r="E11">
        <v>101</v>
      </c>
      <c r="F11">
        <v>88</v>
      </c>
      <c r="G11">
        <v>109</v>
      </c>
      <c r="H11">
        <v>3</v>
      </c>
      <c r="I11">
        <v>64</v>
      </c>
      <c r="J11">
        <v>12</v>
      </c>
      <c r="K11">
        <v>0</v>
      </c>
      <c r="L11">
        <v>0</v>
      </c>
      <c r="M11">
        <v>1</v>
      </c>
      <c r="N11">
        <v>39</v>
      </c>
      <c r="O11">
        <v>40</v>
      </c>
      <c r="P11">
        <v>38</v>
      </c>
      <c r="Q11">
        <v>37</v>
      </c>
      <c r="R11">
        <v>35</v>
      </c>
      <c r="S11">
        <v>0</v>
      </c>
      <c r="T11">
        <v>0</v>
      </c>
      <c r="U11">
        <v>0</v>
      </c>
      <c r="V11">
        <v>0</v>
      </c>
      <c r="W11">
        <v>0</v>
      </c>
      <c r="X11">
        <v>0</v>
      </c>
      <c r="Y11">
        <v>0</v>
      </c>
      <c r="Z11">
        <v>0</v>
      </c>
      <c r="AA11">
        <v>0</v>
      </c>
      <c r="AB11">
        <v>0</v>
      </c>
      <c r="AC11">
        <v>85</v>
      </c>
      <c r="AD11">
        <v>75</v>
      </c>
      <c r="AE11">
        <v>28</v>
      </c>
      <c r="AF11" s="47">
        <v>53.4</v>
      </c>
      <c r="AG11" s="47">
        <v>46.6</v>
      </c>
      <c r="AH11" s="47">
        <v>57.7</v>
      </c>
      <c r="AI11" s="47">
        <v>1.6</v>
      </c>
      <c r="AJ11" s="47">
        <v>33.9</v>
      </c>
      <c r="AK11" s="47">
        <v>6.3</v>
      </c>
      <c r="AL11" s="47">
        <v>0</v>
      </c>
      <c r="AM11" s="47">
        <v>0</v>
      </c>
      <c r="AN11" s="47">
        <v>0.5</v>
      </c>
      <c r="AO11" s="47">
        <v>20.6</v>
      </c>
      <c r="AP11" s="47">
        <v>21.2</v>
      </c>
      <c r="AQ11" s="47">
        <v>20.100000000000001</v>
      </c>
      <c r="AR11" s="47">
        <v>19.600000000000001</v>
      </c>
      <c r="AS11" s="47">
        <v>18.5</v>
      </c>
      <c r="AT11" s="47">
        <v>0</v>
      </c>
      <c r="AU11" s="47">
        <v>0</v>
      </c>
      <c r="AV11" s="47">
        <v>0</v>
      </c>
      <c r="AW11" s="47">
        <v>0</v>
      </c>
      <c r="AX11" s="47">
        <v>0</v>
      </c>
      <c r="AY11" s="47">
        <v>0</v>
      </c>
      <c r="AZ11" s="47">
        <v>0</v>
      </c>
      <c r="BA11" s="47">
        <v>0</v>
      </c>
      <c r="BB11" s="47">
        <v>0</v>
      </c>
      <c r="BC11" s="47">
        <v>0</v>
      </c>
      <c r="BD11" s="47">
        <v>45</v>
      </c>
      <c r="BE11" s="47">
        <v>39.700000000000003</v>
      </c>
      <c r="BF11" s="47">
        <v>14.8</v>
      </c>
    </row>
    <row r="12" spans="1:58">
      <c r="A12" s="45" t="s">
        <v>2443</v>
      </c>
      <c r="B12" s="45" t="s">
        <v>88</v>
      </c>
      <c r="C12" s="45" t="s">
        <v>87</v>
      </c>
      <c r="D12">
        <v>403</v>
      </c>
      <c r="E12">
        <v>201</v>
      </c>
      <c r="F12">
        <v>202</v>
      </c>
      <c r="G12">
        <v>20</v>
      </c>
      <c r="H12">
        <v>26</v>
      </c>
      <c r="I12">
        <v>42</v>
      </c>
      <c r="J12">
        <v>9</v>
      </c>
      <c r="K12">
        <v>3</v>
      </c>
      <c r="L12">
        <v>0</v>
      </c>
      <c r="M12">
        <v>303</v>
      </c>
      <c r="N12">
        <v>0</v>
      </c>
      <c r="O12">
        <v>0</v>
      </c>
      <c r="P12">
        <v>0</v>
      </c>
      <c r="Q12">
        <v>0</v>
      </c>
      <c r="R12">
        <v>0</v>
      </c>
      <c r="S12">
        <v>0</v>
      </c>
      <c r="T12">
        <v>0</v>
      </c>
      <c r="U12">
        <v>144</v>
      </c>
      <c r="V12">
        <v>138</v>
      </c>
      <c r="W12">
        <v>121</v>
      </c>
      <c r="X12">
        <v>0</v>
      </c>
      <c r="Y12">
        <v>0</v>
      </c>
      <c r="Z12">
        <v>0</v>
      </c>
      <c r="AA12">
        <v>0</v>
      </c>
      <c r="AB12">
        <v>0</v>
      </c>
      <c r="AC12">
        <v>46</v>
      </c>
      <c r="AD12">
        <v>17</v>
      </c>
      <c r="AE12">
        <v>84</v>
      </c>
      <c r="AF12" s="47">
        <v>49.9</v>
      </c>
      <c r="AG12" s="47">
        <v>50.1</v>
      </c>
      <c r="AH12" s="47">
        <v>5</v>
      </c>
      <c r="AI12" s="47">
        <v>6.5</v>
      </c>
      <c r="AJ12" s="47">
        <v>10.4</v>
      </c>
      <c r="AK12" s="47">
        <v>2.2000000000000002</v>
      </c>
      <c r="AL12" s="47">
        <v>0.7</v>
      </c>
      <c r="AM12" s="47">
        <v>0</v>
      </c>
      <c r="AN12" s="47">
        <v>75.2</v>
      </c>
      <c r="AO12" s="47">
        <v>0</v>
      </c>
      <c r="AP12" s="47">
        <v>0</v>
      </c>
      <c r="AQ12" s="47">
        <v>0</v>
      </c>
      <c r="AR12" s="47">
        <v>0</v>
      </c>
      <c r="AS12" s="47">
        <v>0</v>
      </c>
      <c r="AT12" s="47">
        <v>0</v>
      </c>
      <c r="AU12" s="47">
        <v>0</v>
      </c>
      <c r="AV12" s="47">
        <v>35.700000000000003</v>
      </c>
      <c r="AW12" s="47">
        <v>34.200000000000003</v>
      </c>
      <c r="AX12" s="47">
        <v>30</v>
      </c>
      <c r="AY12" s="47">
        <v>0</v>
      </c>
      <c r="AZ12" s="47">
        <v>0</v>
      </c>
      <c r="BA12" s="47">
        <v>0</v>
      </c>
      <c r="BB12" s="47">
        <v>0</v>
      </c>
      <c r="BC12" s="47">
        <v>0</v>
      </c>
      <c r="BD12" s="47">
        <v>11.4</v>
      </c>
      <c r="BE12" s="47">
        <v>4.2</v>
      </c>
      <c r="BF12" s="47">
        <v>20.8</v>
      </c>
    </row>
    <row r="13" spans="1:58">
      <c r="A13" s="45" t="s">
        <v>2443</v>
      </c>
      <c r="B13" s="45" t="s">
        <v>90</v>
      </c>
      <c r="C13" s="45" t="s">
        <v>89</v>
      </c>
      <c r="D13">
        <v>224</v>
      </c>
      <c r="E13">
        <v>119</v>
      </c>
      <c r="F13">
        <v>105</v>
      </c>
      <c r="G13">
        <v>180</v>
      </c>
      <c r="H13">
        <v>1</v>
      </c>
      <c r="I13">
        <v>37</v>
      </c>
      <c r="J13">
        <v>5</v>
      </c>
      <c r="K13">
        <v>0</v>
      </c>
      <c r="L13">
        <v>1</v>
      </c>
      <c r="M13">
        <v>0</v>
      </c>
      <c r="N13">
        <v>0</v>
      </c>
      <c r="O13">
        <v>0</v>
      </c>
      <c r="P13">
        <v>0</v>
      </c>
      <c r="Q13">
        <v>0</v>
      </c>
      <c r="R13">
        <v>0</v>
      </c>
      <c r="S13">
        <v>0</v>
      </c>
      <c r="T13">
        <v>0</v>
      </c>
      <c r="U13">
        <v>69</v>
      </c>
      <c r="V13">
        <v>84</v>
      </c>
      <c r="W13">
        <v>71</v>
      </c>
      <c r="X13">
        <v>0</v>
      </c>
      <c r="Y13">
        <v>0</v>
      </c>
      <c r="Z13">
        <v>0</v>
      </c>
      <c r="AA13">
        <v>0</v>
      </c>
      <c r="AB13">
        <v>0</v>
      </c>
      <c r="AC13">
        <v>26</v>
      </c>
      <c r="AD13">
        <v>21</v>
      </c>
      <c r="AE13">
        <v>33</v>
      </c>
      <c r="AF13" s="47">
        <v>53.1</v>
      </c>
      <c r="AG13" s="47">
        <v>46.9</v>
      </c>
      <c r="AH13" s="47">
        <v>80.400000000000006</v>
      </c>
      <c r="AI13" s="47">
        <v>0.4</v>
      </c>
      <c r="AJ13" s="47">
        <v>16.5</v>
      </c>
      <c r="AK13" s="47">
        <v>2.2000000000000002</v>
      </c>
      <c r="AL13" s="47">
        <v>0</v>
      </c>
      <c r="AM13" s="47">
        <v>0.4</v>
      </c>
      <c r="AN13" s="47">
        <v>0</v>
      </c>
      <c r="AO13" s="47">
        <v>0</v>
      </c>
      <c r="AP13" s="47">
        <v>0</v>
      </c>
      <c r="AQ13" s="47">
        <v>0</v>
      </c>
      <c r="AR13" s="47">
        <v>0</v>
      </c>
      <c r="AS13" s="47">
        <v>0</v>
      </c>
      <c r="AT13" s="47">
        <v>0</v>
      </c>
      <c r="AU13" s="47">
        <v>0</v>
      </c>
      <c r="AV13" s="47">
        <v>30.8</v>
      </c>
      <c r="AW13" s="47">
        <v>37.5</v>
      </c>
      <c r="AX13" s="47">
        <v>31.7</v>
      </c>
      <c r="AY13" s="47">
        <v>0</v>
      </c>
      <c r="AZ13" s="47">
        <v>0</v>
      </c>
      <c r="BA13" s="47">
        <v>0</v>
      </c>
      <c r="BB13" s="47">
        <v>0</v>
      </c>
      <c r="BC13" s="47">
        <v>0</v>
      </c>
      <c r="BD13" s="47">
        <v>11.6</v>
      </c>
      <c r="BE13" s="47">
        <v>9.4</v>
      </c>
      <c r="BF13" s="47">
        <v>14.7</v>
      </c>
    </row>
    <row r="14" spans="1:58">
      <c r="A14" s="45" t="s">
        <v>2443</v>
      </c>
      <c r="B14" s="45" t="s">
        <v>92</v>
      </c>
      <c r="C14" s="45" t="s">
        <v>91</v>
      </c>
      <c r="D14">
        <v>347</v>
      </c>
      <c r="E14">
        <v>187</v>
      </c>
      <c r="F14">
        <v>160</v>
      </c>
      <c r="G14">
        <v>280</v>
      </c>
      <c r="H14">
        <v>4</v>
      </c>
      <c r="I14">
        <v>53</v>
      </c>
      <c r="J14">
        <v>3</v>
      </c>
      <c r="K14">
        <v>3</v>
      </c>
      <c r="L14">
        <v>0</v>
      </c>
      <c r="M14">
        <v>4</v>
      </c>
      <c r="N14">
        <v>0</v>
      </c>
      <c r="O14">
        <v>67</v>
      </c>
      <c r="P14">
        <v>48</v>
      </c>
      <c r="Q14">
        <v>55</v>
      </c>
      <c r="R14">
        <v>52</v>
      </c>
      <c r="S14">
        <v>44</v>
      </c>
      <c r="T14">
        <v>43</v>
      </c>
      <c r="U14">
        <v>38</v>
      </c>
      <c r="V14">
        <v>0</v>
      </c>
      <c r="W14">
        <v>0</v>
      </c>
      <c r="X14">
        <v>0</v>
      </c>
      <c r="Y14">
        <v>0</v>
      </c>
      <c r="Z14">
        <v>0</v>
      </c>
      <c r="AA14">
        <v>0</v>
      </c>
      <c r="AB14">
        <v>0</v>
      </c>
      <c r="AC14">
        <v>50</v>
      </c>
      <c r="AD14">
        <v>14</v>
      </c>
      <c r="AE14">
        <v>39</v>
      </c>
      <c r="AF14" s="47">
        <v>53.9</v>
      </c>
      <c r="AG14" s="47">
        <v>46.1</v>
      </c>
      <c r="AH14" s="47">
        <v>80.7</v>
      </c>
      <c r="AI14" s="47">
        <v>1.2</v>
      </c>
      <c r="AJ14" s="47">
        <v>15.3</v>
      </c>
      <c r="AK14" s="47">
        <v>0.9</v>
      </c>
      <c r="AL14" s="47">
        <v>0.9</v>
      </c>
      <c r="AM14" s="47">
        <v>0</v>
      </c>
      <c r="AN14" s="47">
        <v>1.2</v>
      </c>
      <c r="AO14" s="47">
        <v>0</v>
      </c>
      <c r="AP14" s="47">
        <v>19.3</v>
      </c>
      <c r="AQ14" s="47">
        <v>13.8</v>
      </c>
      <c r="AR14" s="47">
        <v>15.9</v>
      </c>
      <c r="AS14" s="47">
        <v>15</v>
      </c>
      <c r="AT14" s="47">
        <v>12.7</v>
      </c>
      <c r="AU14" s="47">
        <v>12.4</v>
      </c>
      <c r="AV14" s="47">
        <v>11</v>
      </c>
      <c r="AW14" s="47">
        <v>0</v>
      </c>
      <c r="AX14" s="47">
        <v>0</v>
      </c>
      <c r="AY14" s="47">
        <v>0</v>
      </c>
      <c r="AZ14" s="47">
        <v>0</v>
      </c>
      <c r="BA14" s="47">
        <v>0</v>
      </c>
      <c r="BB14" s="47">
        <v>0</v>
      </c>
      <c r="BC14" s="47">
        <v>0</v>
      </c>
      <c r="BD14" s="47">
        <v>14.4</v>
      </c>
      <c r="BE14" s="47">
        <v>4</v>
      </c>
      <c r="BF14" s="47">
        <v>11.2</v>
      </c>
    </row>
    <row r="15" spans="1:58">
      <c r="A15" s="45" t="s">
        <v>2443</v>
      </c>
      <c r="B15" s="45" t="s">
        <v>94</v>
      </c>
      <c r="C15" s="45" t="s">
        <v>2451</v>
      </c>
      <c r="D15">
        <v>380</v>
      </c>
      <c r="E15">
        <v>211</v>
      </c>
      <c r="F15">
        <v>169</v>
      </c>
      <c r="G15">
        <v>199</v>
      </c>
      <c r="H15">
        <v>4</v>
      </c>
      <c r="I15">
        <v>130</v>
      </c>
      <c r="J15">
        <v>11</v>
      </c>
      <c r="K15">
        <v>2</v>
      </c>
      <c r="L15">
        <v>2</v>
      </c>
      <c r="M15">
        <v>32</v>
      </c>
      <c r="N15">
        <v>0</v>
      </c>
      <c r="O15">
        <v>0</v>
      </c>
      <c r="P15">
        <v>0</v>
      </c>
      <c r="Q15">
        <v>0</v>
      </c>
      <c r="R15">
        <v>0</v>
      </c>
      <c r="S15">
        <v>0</v>
      </c>
      <c r="T15">
        <v>0</v>
      </c>
      <c r="U15">
        <v>0</v>
      </c>
      <c r="V15">
        <v>0</v>
      </c>
      <c r="W15">
        <v>0</v>
      </c>
      <c r="X15">
        <v>79</v>
      </c>
      <c r="Y15">
        <v>33</v>
      </c>
      <c r="Z15">
        <v>102</v>
      </c>
      <c r="AA15">
        <v>166</v>
      </c>
      <c r="AB15">
        <v>0</v>
      </c>
      <c r="AC15">
        <v>35</v>
      </c>
      <c r="AD15">
        <v>35</v>
      </c>
      <c r="AE15">
        <v>80</v>
      </c>
      <c r="AF15" s="47">
        <v>55.5</v>
      </c>
      <c r="AG15" s="47">
        <v>44.5</v>
      </c>
      <c r="AH15" s="47">
        <v>52.4</v>
      </c>
      <c r="AI15" s="47">
        <v>1.1000000000000001</v>
      </c>
      <c r="AJ15" s="47">
        <v>34.200000000000003</v>
      </c>
      <c r="AK15" s="47">
        <v>2.9</v>
      </c>
      <c r="AL15" s="47">
        <v>0.5</v>
      </c>
      <c r="AM15" s="47">
        <v>0.5</v>
      </c>
      <c r="AN15" s="47">
        <v>8.4</v>
      </c>
      <c r="AO15" s="47">
        <v>0</v>
      </c>
      <c r="AP15" s="47">
        <v>0</v>
      </c>
      <c r="AQ15" s="47">
        <v>0</v>
      </c>
      <c r="AR15" s="47">
        <v>0</v>
      </c>
      <c r="AS15" s="47">
        <v>0</v>
      </c>
      <c r="AT15" s="47">
        <v>0</v>
      </c>
      <c r="AU15" s="47">
        <v>0</v>
      </c>
      <c r="AV15" s="47">
        <v>0</v>
      </c>
      <c r="AW15" s="47">
        <v>0</v>
      </c>
      <c r="AX15" s="47">
        <v>0</v>
      </c>
      <c r="AY15" s="47">
        <v>20.8</v>
      </c>
      <c r="AZ15" s="47">
        <v>8.6999999999999993</v>
      </c>
      <c r="BA15" s="47">
        <v>26.8</v>
      </c>
      <c r="BB15" s="47">
        <v>43.7</v>
      </c>
      <c r="BC15" s="47">
        <v>0</v>
      </c>
      <c r="BD15" s="47">
        <v>9.1999999999999993</v>
      </c>
      <c r="BE15" s="47">
        <v>9.1999999999999993</v>
      </c>
      <c r="BF15" s="47">
        <v>21.1</v>
      </c>
    </row>
    <row r="16" spans="1:58">
      <c r="A16" s="45" t="s">
        <v>2443</v>
      </c>
      <c r="B16" s="45" t="s">
        <v>96</v>
      </c>
      <c r="C16" s="45" t="s">
        <v>288</v>
      </c>
      <c r="D16">
        <v>200</v>
      </c>
      <c r="E16">
        <v>93</v>
      </c>
      <c r="F16">
        <v>107</v>
      </c>
      <c r="G16">
        <v>2</v>
      </c>
      <c r="H16">
        <v>2</v>
      </c>
      <c r="I16">
        <v>188</v>
      </c>
      <c r="J16">
        <v>1</v>
      </c>
      <c r="K16">
        <v>0</v>
      </c>
      <c r="L16">
        <v>0</v>
      </c>
      <c r="M16">
        <v>7</v>
      </c>
      <c r="N16">
        <v>41</v>
      </c>
      <c r="O16">
        <v>41</v>
      </c>
      <c r="P16">
        <v>40</v>
      </c>
      <c r="Q16">
        <v>39</v>
      </c>
      <c r="R16">
        <v>39</v>
      </c>
      <c r="S16">
        <v>0</v>
      </c>
      <c r="T16">
        <v>0</v>
      </c>
      <c r="U16">
        <v>0</v>
      </c>
      <c r="V16">
        <v>0</v>
      </c>
      <c r="W16">
        <v>0</v>
      </c>
      <c r="X16">
        <v>0</v>
      </c>
      <c r="Y16">
        <v>0</v>
      </c>
      <c r="Z16">
        <v>0</v>
      </c>
      <c r="AA16">
        <v>0</v>
      </c>
      <c r="AB16">
        <v>0</v>
      </c>
      <c r="AC16">
        <v>165</v>
      </c>
      <c r="AD16">
        <v>146</v>
      </c>
      <c r="AE16">
        <v>19</v>
      </c>
      <c r="AF16" s="47">
        <v>46.5</v>
      </c>
      <c r="AG16" s="47">
        <v>53.5</v>
      </c>
      <c r="AH16" s="47">
        <v>1</v>
      </c>
      <c r="AI16" s="47">
        <v>1</v>
      </c>
      <c r="AJ16" s="47">
        <v>94</v>
      </c>
      <c r="AK16" s="47">
        <v>0.5</v>
      </c>
      <c r="AL16" s="47">
        <v>0</v>
      </c>
      <c r="AM16" s="47">
        <v>0</v>
      </c>
      <c r="AN16" s="47">
        <v>3.5</v>
      </c>
      <c r="AO16" s="47">
        <v>20.5</v>
      </c>
      <c r="AP16" s="47">
        <v>20.5</v>
      </c>
      <c r="AQ16" s="47">
        <v>20</v>
      </c>
      <c r="AR16" s="47">
        <v>19.5</v>
      </c>
      <c r="AS16" s="47">
        <v>19.5</v>
      </c>
      <c r="AT16" s="47">
        <v>0</v>
      </c>
      <c r="AU16" s="47">
        <v>0</v>
      </c>
      <c r="AV16" s="47">
        <v>0</v>
      </c>
      <c r="AW16" s="47">
        <v>0</v>
      </c>
      <c r="AX16" s="47">
        <v>0</v>
      </c>
      <c r="AY16" s="47">
        <v>0</v>
      </c>
      <c r="AZ16" s="47">
        <v>0</v>
      </c>
      <c r="BA16" s="47">
        <v>0</v>
      </c>
      <c r="BB16" s="47">
        <v>0</v>
      </c>
      <c r="BC16" s="47">
        <v>0</v>
      </c>
      <c r="BD16" s="47">
        <v>82.5</v>
      </c>
      <c r="BE16" s="47">
        <v>73</v>
      </c>
      <c r="BF16" s="47">
        <v>9.5</v>
      </c>
    </row>
    <row r="17" spans="1:58">
      <c r="A17" s="45" t="s">
        <v>2443</v>
      </c>
      <c r="B17" s="45" t="s">
        <v>98</v>
      </c>
      <c r="C17" s="45" t="s">
        <v>2452</v>
      </c>
      <c r="D17">
        <v>291</v>
      </c>
      <c r="E17">
        <v>148</v>
      </c>
      <c r="F17">
        <v>143</v>
      </c>
      <c r="G17">
        <v>21</v>
      </c>
      <c r="H17">
        <v>9</v>
      </c>
      <c r="I17">
        <v>38</v>
      </c>
      <c r="J17">
        <v>6</v>
      </c>
      <c r="K17">
        <v>3</v>
      </c>
      <c r="L17">
        <v>2</v>
      </c>
      <c r="M17">
        <v>212</v>
      </c>
      <c r="N17">
        <v>0</v>
      </c>
      <c r="O17">
        <v>75</v>
      </c>
      <c r="P17">
        <v>68</v>
      </c>
      <c r="Q17">
        <v>75</v>
      </c>
      <c r="R17">
        <v>73</v>
      </c>
      <c r="S17">
        <v>0</v>
      </c>
      <c r="T17">
        <v>0</v>
      </c>
      <c r="U17">
        <v>0</v>
      </c>
      <c r="V17">
        <v>0</v>
      </c>
      <c r="W17">
        <v>0</v>
      </c>
      <c r="X17">
        <v>0</v>
      </c>
      <c r="Y17">
        <v>0</v>
      </c>
      <c r="Z17">
        <v>0</v>
      </c>
      <c r="AA17">
        <v>0</v>
      </c>
      <c r="AB17">
        <v>0</v>
      </c>
      <c r="AC17">
        <v>93</v>
      </c>
      <c r="AD17">
        <v>64</v>
      </c>
      <c r="AE17">
        <v>27</v>
      </c>
      <c r="AF17" s="47">
        <v>50.9</v>
      </c>
      <c r="AG17" s="47">
        <v>49.1</v>
      </c>
      <c r="AH17" s="47">
        <v>7.2</v>
      </c>
      <c r="AI17" s="47">
        <v>3.1</v>
      </c>
      <c r="AJ17" s="47">
        <v>13.1</v>
      </c>
      <c r="AK17" s="47">
        <v>2.1</v>
      </c>
      <c r="AL17" s="47">
        <v>1</v>
      </c>
      <c r="AM17" s="47">
        <v>0.7</v>
      </c>
      <c r="AN17" s="47">
        <v>72.900000000000006</v>
      </c>
      <c r="AO17" s="47">
        <v>0</v>
      </c>
      <c r="AP17" s="47">
        <v>25.8</v>
      </c>
      <c r="AQ17" s="47">
        <v>23.4</v>
      </c>
      <c r="AR17" s="47">
        <v>25.8</v>
      </c>
      <c r="AS17" s="47">
        <v>25.1</v>
      </c>
      <c r="AT17" s="47">
        <v>0</v>
      </c>
      <c r="AU17" s="47">
        <v>0</v>
      </c>
      <c r="AV17" s="47">
        <v>0</v>
      </c>
      <c r="AW17" s="47">
        <v>0</v>
      </c>
      <c r="AX17" s="47">
        <v>0</v>
      </c>
      <c r="AY17" s="47">
        <v>0</v>
      </c>
      <c r="AZ17" s="47">
        <v>0</v>
      </c>
      <c r="BA17" s="47">
        <v>0</v>
      </c>
      <c r="BB17" s="47">
        <v>0</v>
      </c>
      <c r="BC17" s="47">
        <v>0</v>
      </c>
      <c r="BD17" s="47">
        <v>32</v>
      </c>
      <c r="BE17" s="47">
        <v>22</v>
      </c>
      <c r="BF17" s="47">
        <v>9.3000000000000007</v>
      </c>
    </row>
    <row r="18" spans="1:58">
      <c r="A18" s="45" t="s">
        <v>2443</v>
      </c>
      <c r="B18" s="45" t="s">
        <v>100</v>
      </c>
      <c r="C18" s="45" t="s">
        <v>2453</v>
      </c>
      <c r="D18">
        <v>506</v>
      </c>
      <c r="E18">
        <v>259</v>
      </c>
      <c r="F18">
        <v>247</v>
      </c>
      <c r="G18">
        <v>350</v>
      </c>
      <c r="H18">
        <v>7</v>
      </c>
      <c r="I18">
        <v>122</v>
      </c>
      <c r="J18">
        <v>21</v>
      </c>
      <c r="K18">
        <v>0</v>
      </c>
      <c r="L18">
        <v>0</v>
      </c>
      <c r="M18">
        <v>6</v>
      </c>
      <c r="N18">
        <v>0</v>
      </c>
      <c r="O18">
        <v>60</v>
      </c>
      <c r="P18">
        <v>66</v>
      </c>
      <c r="Q18">
        <v>63</v>
      </c>
      <c r="R18">
        <v>58</v>
      </c>
      <c r="S18">
        <v>66</v>
      </c>
      <c r="T18">
        <v>54</v>
      </c>
      <c r="U18">
        <v>53</v>
      </c>
      <c r="V18">
        <v>51</v>
      </c>
      <c r="W18">
        <v>35</v>
      </c>
      <c r="X18">
        <v>0</v>
      </c>
      <c r="Y18">
        <v>0</v>
      </c>
      <c r="Z18">
        <v>0</v>
      </c>
      <c r="AA18">
        <v>0</v>
      </c>
      <c r="AB18">
        <v>0</v>
      </c>
      <c r="AC18">
        <v>78</v>
      </c>
      <c r="AD18">
        <v>4</v>
      </c>
      <c r="AE18">
        <v>36</v>
      </c>
      <c r="AF18" s="47">
        <v>51.2</v>
      </c>
      <c r="AG18" s="47">
        <v>48.8</v>
      </c>
      <c r="AH18" s="47">
        <v>69.2</v>
      </c>
      <c r="AI18" s="47">
        <v>1.4</v>
      </c>
      <c r="AJ18" s="47">
        <v>24.1</v>
      </c>
      <c r="AK18" s="47">
        <v>4.2</v>
      </c>
      <c r="AL18" s="47">
        <v>0</v>
      </c>
      <c r="AM18" s="47">
        <v>0</v>
      </c>
      <c r="AN18" s="47">
        <v>1.2</v>
      </c>
      <c r="AO18" s="47">
        <v>0</v>
      </c>
      <c r="AP18" s="47">
        <v>11.9</v>
      </c>
      <c r="AQ18" s="47">
        <v>13</v>
      </c>
      <c r="AR18" s="47">
        <v>12.5</v>
      </c>
      <c r="AS18" s="47">
        <v>11.5</v>
      </c>
      <c r="AT18" s="47">
        <v>13</v>
      </c>
      <c r="AU18" s="47">
        <v>10.7</v>
      </c>
      <c r="AV18" s="47">
        <v>10.5</v>
      </c>
      <c r="AW18" s="47">
        <v>10.1</v>
      </c>
      <c r="AX18" s="47">
        <v>6.9</v>
      </c>
      <c r="AY18" s="47">
        <v>0</v>
      </c>
      <c r="AZ18" s="47">
        <v>0</v>
      </c>
      <c r="BA18" s="47">
        <v>0</v>
      </c>
      <c r="BB18" s="47">
        <v>0</v>
      </c>
      <c r="BC18" s="47">
        <v>0</v>
      </c>
      <c r="BD18" s="47">
        <v>15.4</v>
      </c>
      <c r="BE18" s="47">
        <v>0.8</v>
      </c>
      <c r="BF18" s="47">
        <v>7.1</v>
      </c>
    </row>
    <row r="19" spans="1:58">
      <c r="A19" s="45" t="s">
        <v>2443</v>
      </c>
      <c r="B19" s="45" t="s">
        <v>102</v>
      </c>
      <c r="C19" s="45" t="s">
        <v>2454</v>
      </c>
      <c r="D19">
        <v>851</v>
      </c>
      <c r="E19">
        <v>448</v>
      </c>
      <c r="F19">
        <v>403</v>
      </c>
      <c r="G19">
        <v>221</v>
      </c>
      <c r="H19">
        <v>20</v>
      </c>
      <c r="I19">
        <v>515</v>
      </c>
      <c r="J19">
        <v>19</v>
      </c>
      <c r="K19">
        <v>0</v>
      </c>
      <c r="L19">
        <v>0</v>
      </c>
      <c r="M19">
        <v>76</v>
      </c>
      <c r="N19">
        <v>0</v>
      </c>
      <c r="O19">
        <v>0</v>
      </c>
      <c r="P19">
        <v>0</v>
      </c>
      <c r="Q19">
        <v>0</v>
      </c>
      <c r="R19">
        <v>0</v>
      </c>
      <c r="S19">
        <v>0</v>
      </c>
      <c r="T19">
        <v>120</v>
      </c>
      <c r="U19">
        <v>121</v>
      </c>
      <c r="V19">
        <v>120</v>
      </c>
      <c r="W19">
        <v>95</v>
      </c>
      <c r="X19">
        <v>112</v>
      </c>
      <c r="Y19">
        <v>114</v>
      </c>
      <c r="Z19">
        <v>84</v>
      </c>
      <c r="AA19">
        <v>85</v>
      </c>
      <c r="AB19">
        <v>0</v>
      </c>
      <c r="AC19">
        <v>393</v>
      </c>
      <c r="AD19">
        <v>140</v>
      </c>
      <c r="AE19">
        <v>96</v>
      </c>
      <c r="AF19" s="47">
        <v>52.6</v>
      </c>
      <c r="AG19" s="47">
        <v>47.4</v>
      </c>
      <c r="AH19" s="47">
        <v>26</v>
      </c>
      <c r="AI19" s="47">
        <v>2.4</v>
      </c>
      <c r="AJ19" s="47">
        <v>60.5</v>
      </c>
      <c r="AK19" s="47">
        <v>2.2000000000000002</v>
      </c>
      <c r="AL19" s="47">
        <v>0</v>
      </c>
      <c r="AM19" s="47">
        <v>0</v>
      </c>
      <c r="AN19" s="47">
        <v>8.9</v>
      </c>
      <c r="AO19" s="47">
        <v>0</v>
      </c>
      <c r="AP19" s="47">
        <v>0</v>
      </c>
      <c r="AQ19" s="47">
        <v>0</v>
      </c>
      <c r="AR19" s="47">
        <v>0</v>
      </c>
      <c r="AS19" s="47">
        <v>0</v>
      </c>
      <c r="AT19" s="47">
        <v>0</v>
      </c>
      <c r="AU19" s="47">
        <v>14.1</v>
      </c>
      <c r="AV19" s="47">
        <v>14.2</v>
      </c>
      <c r="AW19" s="47">
        <v>14.1</v>
      </c>
      <c r="AX19" s="47">
        <v>11.2</v>
      </c>
      <c r="AY19" s="47">
        <v>13.2</v>
      </c>
      <c r="AZ19" s="47">
        <v>13.4</v>
      </c>
      <c r="BA19" s="47">
        <v>9.9</v>
      </c>
      <c r="BB19" s="47">
        <v>10</v>
      </c>
      <c r="BC19" s="47">
        <v>0</v>
      </c>
      <c r="BD19" s="47">
        <v>46.2</v>
      </c>
      <c r="BE19" s="47">
        <v>16.5</v>
      </c>
      <c r="BF19" s="47">
        <v>11.3</v>
      </c>
    </row>
    <row r="20" spans="1:58">
      <c r="A20" s="45" t="s">
        <v>2443</v>
      </c>
      <c r="B20" s="45" t="s">
        <v>104</v>
      </c>
      <c r="C20" s="45" t="s">
        <v>103</v>
      </c>
      <c r="D20">
        <v>999</v>
      </c>
      <c r="E20">
        <v>479</v>
      </c>
      <c r="F20">
        <v>520</v>
      </c>
      <c r="G20">
        <v>29</v>
      </c>
      <c r="H20">
        <v>251</v>
      </c>
      <c r="I20">
        <v>53</v>
      </c>
      <c r="J20">
        <v>35</v>
      </c>
      <c r="K20">
        <v>6</v>
      </c>
      <c r="L20">
        <v>1</v>
      </c>
      <c r="M20">
        <v>624</v>
      </c>
      <c r="N20">
        <v>0</v>
      </c>
      <c r="O20">
        <v>0</v>
      </c>
      <c r="P20">
        <v>0</v>
      </c>
      <c r="Q20">
        <v>0</v>
      </c>
      <c r="R20">
        <v>0</v>
      </c>
      <c r="S20">
        <v>0</v>
      </c>
      <c r="T20">
        <v>0</v>
      </c>
      <c r="U20">
        <v>138</v>
      </c>
      <c r="V20">
        <v>147</v>
      </c>
      <c r="W20">
        <v>145</v>
      </c>
      <c r="X20">
        <v>116</v>
      </c>
      <c r="Y20">
        <v>138</v>
      </c>
      <c r="Z20">
        <v>186</v>
      </c>
      <c r="AA20">
        <v>129</v>
      </c>
      <c r="AB20">
        <v>0</v>
      </c>
      <c r="AC20">
        <v>197</v>
      </c>
      <c r="AD20">
        <v>1</v>
      </c>
      <c r="AE20">
        <v>36</v>
      </c>
      <c r="AF20" s="47">
        <v>47.9</v>
      </c>
      <c r="AG20" s="47">
        <v>52.1</v>
      </c>
      <c r="AH20" s="47">
        <v>2.9</v>
      </c>
      <c r="AI20" s="47">
        <v>25.1</v>
      </c>
      <c r="AJ20" s="47">
        <v>5.3</v>
      </c>
      <c r="AK20" s="47">
        <v>3.5</v>
      </c>
      <c r="AL20" s="47">
        <v>0.6</v>
      </c>
      <c r="AM20" s="47">
        <v>0.1</v>
      </c>
      <c r="AN20" s="47">
        <v>62.5</v>
      </c>
      <c r="AO20" s="47">
        <v>0</v>
      </c>
      <c r="AP20" s="47">
        <v>0</v>
      </c>
      <c r="AQ20" s="47">
        <v>0</v>
      </c>
      <c r="AR20" s="47">
        <v>0</v>
      </c>
      <c r="AS20" s="47">
        <v>0</v>
      </c>
      <c r="AT20" s="47">
        <v>0</v>
      </c>
      <c r="AU20" s="47">
        <v>0</v>
      </c>
      <c r="AV20" s="47">
        <v>13.8</v>
      </c>
      <c r="AW20" s="47">
        <v>14.7</v>
      </c>
      <c r="AX20" s="47">
        <v>14.5</v>
      </c>
      <c r="AY20" s="47">
        <v>11.6</v>
      </c>
      <c r="AZ20" s="47">
        <v>13.8</v>
      </c>
      <c r="BA20" s="47">
        <v>18.600000000000001</v>
      </c>
      <c r="BB20" s="47">
        <v>12.9</v>
      </c>
      <c r="BC20" s="47">
        <v>0</v>
      </c>
      <c r="BD20" s="47">
        <v>19.7</v>
      </c>
      <c r="BE20" s="47">
        <v>0.1</v>
      </c>
      <c r="BF20" s="47">
        <v>3.6</v>
      </c>
    </row>
    <row r="21" spans="1:58">
      <c r="A21" s="45" t="s">
        <v>2443</v>
      </c>
      <c r="B21" s="45" t="s">
        <v>106</v>
      </c>
      <c r="C21" s="45" t="s">
        <v>290</v>
      </c>
      <c r="D21">
        <v>200</v>
      </c>
      <c r="E21">
        <v>97</v>
      </c>
      <c r="F21">
        <v>103</v>
      </c>
      <c r="G21">
        <v>2</v>
      </c>
      <c r="H21">
        <v>2</v>
      </c>
      <c r="I21">
        <v>185</v>
      </c>
      <c r="J21">
        <v>0</v>
      </c>
      <c r="K21">
        <v>0</v>
      </c>
      <c r="L21">
        <v>0</v>
      </c>
      <c r="M21">
        <v>11</v>
      </c>
      <c r="N21">
        <v>42</v>
      </c>
      <c r="O21">
        <v>42</v>
      </c>
      <c r="P21">
        <v>39</v>
      </c>
      <c r="Q21">
        <v>39</v>
      </c>
      <c r="R21">
        <v>38</v>
      </c>
      <c r="S21">
        <v>0</v>
      </c>
      <c r="T21">
        <v>0</v>
      </c>
      <c r="U21">
        <v>0</v>
      </c>
      <c r="V21">
        <v>0</v>
      </c>
      <c r="W21">
        <v>0</v>
      </c>
      <c r="X21">
        <v>0</v>
      </c>
      <c r="Y21">
        <v>0</v>
      </c>
      <c r="Z21">
        <v>0</v>
      </c>
      <c r="AA21">
        <v>0</v>
      </c>
      <c r="AB21">
        <v>0</v>
      </c>
      <c r="AC21">
        <v>131</v>
      </c>
      <c r="AD21">
        <v>106</v>
      </c>
      <c r="AE21">
        <v>9</v>
      </c>
      <c r="AF21" s="47">
        <v>48.5</v>
      </c>
      <c r="AG21" s="47">
        <v>51.5</v>
      </c>
      <c r="AH21" s="47">
        <v>1</v>
      </c>
      <c r="AI21" s="47">
        <v>1</v>
      </c>
      <c r="AJ21" s="47">
        <v>92.5</v>
      </c>
      <c r="AK21" s="47">
        <v>0</v>
      </c>
      <c r="AL21" s="47">
        <v>0</v>
      </c>
      <c r="AM21" s="47">
        <v>0</v>
      </c>
      <c r="AN21" s="47">
        <v>5.5</v>
      </c>
      <c r="AO21" s="47">
        <v>21</v>
      </c>
      <c r="AP21" s="47">
        <v>21</v>
      </c>
      <c r="AQ21" s="47">
        <v>19.5</v>
      </c>
      <c r="AR21" s="47">
        <v>19.5</v>
      </c>
      <c r="AS21" s="47">
        <v>19</v>
      </c>
      <c r="AT21" s="47">
        <v>0</v>
      </c>
      <c r="AU21" s="47">
        <v>0</v>
      </c>
      <c r="AV21" s="47">
        <v>0</v>
      </c>
      <c r="AW21" s="47">
        <v>0</v>
      </c>
      <c r="AX21" s="47">
        <v>0</v>
      </c>
      <c r="AY21" s="47">
        <v>0</v>
      </c>
      <c r="AZ21" s="47">
        <v>0</v>
      </c>
      <c r="BA21" s="47">
        <v>0</v>
      </c>
      <c r="BB21" s="47">
        <v>0</v>
      </c>
      <c r="BC21" s="47">
        <v>0</v>
      </c>
      <c r="BD21" s="47">
        <v>65.5</v>
      </c>
      <c r="BE21" s="47">
        <v>53</v>
      </c>
      <c r="BF21" s="47">
        <v>4.5</v>
      </c>
    </row>
    <row r="22" spans="1:58">
      <c r="A22" s="45" t="s">
        <v>2443</v>
      </c>
      <c r="B22" s="45" t="s">
        <v>108</v>
      </c>
      <c r="C22" s="45" t="s">
        <v>2455</v>
      </c>
      <c r="D22">
        <v>240</v>
      </c>
      <c r="E22">
        <v>127</v>
      </c>
      <c r="F22">
        <v>113</v>
      </c>
      <c r="G22">
        <v>4</v>
      </c>
      <c r="H22">
        <v>4</v>
      </c>
      <c r="I22">
        <v>7</v>
      </c>
      <c r="J22">
        <v>10</v>
      </c>
      <c r="K22">
        <v>0</v>
      </c>
      <c r="L22">
        <v>0</v>
      </c>
      <c r="M22">
        <v>215</v>
      </c>
      <c r="N22">
        <v>0</v>
      </c>
      <c r="O22">
        <v>0</v>
      </c>
      <c r="P22">
        <v>0</v>
      </c>
      <c r="Q22">
        <v>0</v>
      </c>
      <c r="R22">
        <v>0</v>
      </c>
      <c r="S22">
        <v>0</v>
      </c>
      <c r="T22">
        <v>0</v>
      </c>
      <c r="U22">
        <v>80</v>
      </c>
      <c r="V22">
        <v>80</v>
      </c>
      <c r="W22">
        <v>80</v>
      </c>
      <c r="X22">
        <v>0</v>
      </c>
      <c r="Y22">
        <v>0</v>
      </c>
      <c r="Z22">
        <v>0</v>
      </c>
      <c r="AA22">
        <v>0</v>
      </c>
      <c r="AB22">
        <v>0</v>
      </c>
      <c r="AC22">
        <v>0</v>
      </c>
      <c r="AD22">
        <v>0</v>
      </c>
      <c r="AE22">
        <v>36</v>
      </c>
      <c r="AF22" s="47">
        <v>52.9</v>
      </c>
      <c r="AG22" s="47">
        <v>47.1</v>
      </c>
      <c r="AH22" s="47">
        <v>1.7</v>
      </c>
      <c r="AI22" s="47">
        <v>1.7</v>
      </c>
      <c r="AJ22" s="47">
        <v>2.9</v>
      </c>
      <c r="AK22" s="47">
        <v>4.2</v>
      </c>
      <c r="AL22" s="47">
        <v>0</v>
      </c>
      <c r="AM22" s="47">
        <v>0</v>
      </c>
      <c r="AN22" s="47">
        <v>89.6</v>
      </c>
      <c r="AO22" s="47">
        <v>0</v>
      </c>
      <c r="AP22" s="47">
        <v>0</v>
      </c>
      <c r="AQ22" s="47">
        <v>0</v>
      </c>
      <c r="AR22" s="47">
        <v>0</v>
      </c>
      <c r="AS22" s="47">
        <v>0</v>
      </c>
      <c r="AT22" s="47">
        <v>0</v>
      </c>
      <c r="AU22" s="47">
        <v>0</v>
      </c>
      <c r="AV22" s="47">
        <v>33.299999999999997</v>
      </c>
      <c r="AW22" s="47">
        <v>33.299999999999997</v>
      </c>
      <c r="AX22" s="47">
        <v>33.299999999999997</v>
      </c>
      <c r="AY22" s="47">
        <v>0</v>
      </c>
      <c r="AZ22" s="47">
        <v>0</v>
      </c>
      <c r="BA22" s="47">
        <v>0</v>
      </c>
      <c r="BB22" s="47">
        <v>0</v>
      </c>
      <c r="BC22" s="47">
        <v>0</v>
      </c>
      <c r="BD22" s="47">
        <v>0</v>
      </c>
      <c r="BE22" s="47">
        <v>0</v>
      </c>
      <c r="BF22" s="47">
        <v>15</v>
      </c>
    </row>
    <row r="23" spans="1:58">
      <c r="A23" s="45" t="s">
        <v>2443</v>
      </c>
      <c r="B23" s="45" t="s">
        <v>110</v>
      </c>
      <c r="C23" s="45" t="s">
        <v>2456</v>
      </c>
      <c r="D23">
        <v>766</v>
      </c>
      <c r="E23">
        <v>384</v>
      </c>
      <c r="F23">
        <v>382</v>
      </c>
      <c r="G23">
        <v>30</v>
      </c>
      <c r="H23">
        <v>49</v>
      </c>
      <c r="I23">
        <v>36</v>
      </c>
      <c r="J23">
        <v>26</v>
      </c>
      <c r="K23">
        <v>2</v>
      </c>
      <c r="L23">
        <v>0</v>
      </c>
      <c r="M23">
        <v>623</v>
      </c>
      <c r="N23">
        <v>0</v>
      </c>
      <c r="O23">
        <v>0</v>
      </c>
      <c r="P23">
        <v>0</v>
      </c>
      <c r="Q23">
        <v>0</v>
      </c>
      <c r="R23">
        <v>0</v>
      </c>
      <c r="S23">
        <v>0</v>
      </c>
      <c r="T23">
        <v>105</v>
      </c>
      <c r="U23">
        <v>100</v>
      </c>
      <c r="V23">
        <v>100</v>
      </c>
      <c r="W23">
        <v>100</v>
      </c>
      <c r="X23">
        <v>111</v>
      </c>
      <c r="Y23">
        <v>100</v>
      </c>
      <c r="Z23">
        <v>82</v>
      </c>
      <c r="AA23">
        <v>68</v>
      </c>
      <c r="AB23">
        <v>0</v>
      </c>
      <c r="AC23">
        <v>13</v>
      </c>
      <c r="AD23">
        <v>13</v>
      </c>
      <c r="AE23">
        <v>152</v>
      </c>
      <c r="AF23" s="47">
        <v>50.1</v>
      </c>
      <c r="AG23" s="47">
        <v>49.9</v>
      </c>
      <c r="AH23" s="47">
        <v>3.9</v>
      </c>
      <c r="AI23" s="47">
        <v>6.4</v>
      </c>
      <c r="AJ23" s="47">
        <v>4.7</v>
      </c>
      <c r="AK23" s="47">
        <v>3.4</v>
      </c>
      <c r="AL23" s="47">
        <v>0.3</v>
      </c>
      <c r="AM23" s="47">
        <v>0</v>
      </c>
      <c r="AN23" s="47">
        <v>81.3</v>
      </c>
      <c r="AO23" s="47">
        <v>0</v>
      </c>
      <c r="AP23" s="47">
        <v>0</v>
      </c>
      <c r="AQ23" s="47">
        <v>0</v>
      </c>
      <c r="AR23" s="47">
        <v>0</v>
      </c>
      <c r="AS23" s="47">
        <v>0</v>
      </c>
      <c r="AT23" s="47">
        <v>0</v>
      </c>
      <c r="AU23" s="47">
        <v>13.7</v>
      </c>
      <c r="AV23" s="47">
        <v>13.1</v>
      </c>
      <c r="AW23" s="47">
        <v>13.1</v>
      </c>
      <c r="AX23" s="47">
        <v>13.1</v>
      </c>
      <c r="AY23" s="47">
        <v>14.5</v>
      </c>
      <c r="AZ23" s="47">
        <v>13.1</v>
      </c>
      <c r="BA23" s="47">
        <v>10.7</v>
      </c>
      <c r="BB23" s="47">
        <v>8.9</v>
      </c>
      <c r="BC23" s="47">
        <v>0</v>
      </c>
      <c r="BD23" s="47">
        <v>1.7</v>
      </c>
      <c r="BE23" s="47">
        <v>1.7</v>
      </c>
      <c r="BF23" s="47">
        <v>19.8</v>
      </c>
    </row>
    <row r="24" spans="1:58">
      <c r="A24" s="45" t="s">
        <v>2443</v>
      </c>
      <c r="B24" s="45" t="s">
        <v>112</v>
      </c>
      <c r="C24" s="45" t="s">
        <v>287</v>
      </c>
      <c r="D24">
        <v>398</v>
      </c>
      <c r="E24">
        <v>210</v>
      </c>
      <c r="F24">
        <v>188</v>
      </c>
      <c r="G24">
        <v>245</v>
      </c>
      <c r="H24">
        <v>16</v>
      </c>
      <c r="I24">
        <v>97</v>
      </c>
      <c r="J24">
        <v>18</v>
      </c>
      <c r="K24">
        <v>6</v>
      </c>
      <c r="L24">
        <v>2</v>
      </c>
      <c r="M24">
        <v>14</v>
      </c>
      <c r="N24">
        <v>0</v>
      </c>
      <c r="O24">
        <v>0</v>
      </c>
      <c r="P24">
        <v>0</v>
      </c>
      <c r="Q24">
        <v>0</v>
      </c>
      <c r="R24">
        <v>0</v>
      </c>
      <c r="S24">
        <v>0</v>
      </c>
      <c r="T24">
        <v>0</v>
      </c>
      <c r="U24">
        <v>40</v>
      </c>
      <c r="V24">
        <v>49</v>
      </c>
      <c r="W24">
        <v>72</v>
      </c>
      <c r="X24">
        <v>66</v>
      </c>
      <c r="Y24">
        <v>60</v>
      </c>
      <c r="Z24">
        <v>56</v>
      </c>
      <c r="AA24">
        <v>55</v>
      </c>
      <c r="AB24">
        <v>0</v>
      </c>
      <c r="AC24">
        <v>78</v>
      </c>
      <c r="AD24">
        <v>5</v>
      </c>
      <c r="AE24">
        <v>88</v>
      </c>
      <c r="AF24" s="47">
        <v>52.8</v>
      </c>
      <c r="AG24" s="47">
        <v>47.2</v>
      </c>
      <c r="AH24" s="47">
        <v>61.6</v>
      </c>
      <c r="AI24" s="47">
        <v>4</v>
      </c>
      <c r="AJ24" s="47">
        <v>24.4</v>
      </c>
      <c r="AK24" s="47">
        <v>4.5</v>
      </c>
      <c r="AL24" s="47">
        <v>1.5</v>
      </c>
      <c r="AM24" s="47">
        <v>0.5</v>
      </c>
      <c r="AN24" s="47">
        <v>3.5</v>
      </c>
      <c r="AO24" s="47">
        <v>0</v>
      </c>
      <c r="AP24" s="47">
        <v>0</v>
      </c>
      <c r="AQ24" s="47">
        <v>0</v>
      </c>
      <c r="AR24" s="47">
        <v>0</v>
      </c>
      <c r="AS24" s="47">
        <v>0</v>
      </c>
      <c r="AT24" s="47">
        <v>0</v>
      </c>
      <c r="AU24" s="47">
        <v>0</v>
      </c>
      <c r="AV24" s="47">
        <v>10.1</v>
      </c>
      <c r="AW24" s="47">
        <v>12.3</v>
      </c>
      <c r="AX24" s="47">
        <v>18.100000000000001</v>
      </c>
      <c r="AY24" s="47">
        <v>16.600000000000001</v>
      </c>
      <c r="AZ24" s="47">
        <v>15.1</v>
      </c>
      <c r="BA24" s="47">
        <v>14.1</v>
      </c>
      <c r="BB24" s="47">
        <v>13.8</v>
      </c>
      <c r="BC24" s="47">
        <v>0</v>
      </c>
      <c r="BD24" s="47">
        <v>19.600000000000001</v>
      </c>
      <c r="BE24" s="47">
        <v>1.3</v>
      </c>
      <c r="BF24" s="47">
        <v>22.1</v>
      </c>
    </row>
    <row r="25" spans="1:58">
      <c r="A25" s="45" t="s">
        <v>2443</v>
      </c>
      <c r="B25" s="45" t="s">
        <v>114</v>
      </c>
      <c r="C25" s="45" t="s">
        <v>113</v>
      </c>
      <c r="D25">
        <v>287</v>
      </c>
      <c r="E25">
        <v>153</v>
      </c>
      <c r="F25">
        <v>134</v>
      </c>
      <c r="G25">
        <v>180</v>
      </c>
      <c r="H25">
        <v>4</v>
      </c>
      <c r="I25">
        <v>94</v>
      </c>
      <c r="J25">
        <v>2</v>
      </c>
      <c r="K25">
        <v>1</v>
      </c>
      <c r="L25">
        <v>1</v>
      </c>
      <c r="M25">
        <v>5</v>
      </c>
      <c r="N25">
        <v>0</v>
      </c>
      <c r="O25">
        <v>0</v>
      </c>
      <c r="P25">
        <v>0</v>
      </c>
      <c r="Q25">
        <v>0</v>
      </c>
      <c r="R25">
        <v>0</v>
      </c>
      <c r="S25">
        <v>0</v>
      </c>
      <c r="T25">
        <v>0</v>
      </c>
      <c r="U25">
        <v>0</v>
      </c>
      <c r="V25">
        <v>0</v>
      </c>
      <c r="W25">
        <v>0</v>
      </c>
      <c r="X25">
        <v>109</v>
      </c>
      <c r="Y25">
        <v>75</v>
      </c>
      <c r="Z25">
        <v>51</v>
      </c>
      <c r="AA25">
        <v>52</v>
      </c>
      <c r="AB25">
        <v>0</v>
      </c>
      <c r="AC25">
        <v>85</v>
      </c>
      <c r="AD25">
        <v>20</v>
      </c>
      <c r="AE25">
        <v>61</v>
      </c>
      <c r="AF25" s="47">
        <v>53.3</v>
      </c>
      <c r="AG25" s="47">
        <v>46.7</v>
      </c>
      <c r="AH25" s="47">
        <v>62.7</v>
      </c>
      <c r="AI25" s="47">
        <v>1.4</v>
      </c>
      <c r="AJ25" s="47">
        <v>32.799999999999997</v>
      </c>
      <c r="AK25" s="47">
        <v>0.7</v>
      </c>
      <c r="AL25" s="47">
        <v>0.3</v>
      </c>
      <c r="AM25" s="47">
        <v>0.3</v>
      </c>
      <c r="AN25" s="47">
        <v>1.7</v>
      </c>
      <c r="AO25" s="47">
        <v>0</v>
      </c>
      <c r="AP25" s="47">
        <v>0</v>
      </c>
      <c r="AQ25" s="47">
        <v>0</v>
      </c>
      <c r="AR25" s="47">
        <v>0</v>
      </c>
      <c r="AS25" s="47">
        <v>0</v>
      </c>
      <c r="AT25" s="47">
        <v>0</v>
      </c>
      <c r="AU25" s="47">
        <v>0</v>
      </c>
      <c r="AV25" s="47">
        <v>0</v>
      </c>
      <c r="AW25" s="47">
        <v>0</v>
      </c>
      <c r="AX25" s="47">
        <v>0</v>
      </c>
      <c r="AY25" s="47">
        <v>38</v>
      </c>
      <c r="AZ25" s="47">
        <v>26.1</v>
      </c>
      <c r="BA25" s="47">
        <v>17.8</v>
      </c>
      <c r="BB25" s="47">
        <v>18.100000000000001</v>
      </c>
      <c r="BC25" s="47">
        <v>0</v>
      </c>
      <c r="BD25" s="47">
        <v>29.6</v>
      </c>
      <c r="BE25" s="47">
        <v>7</v>
      </c>
      <c r="BF25" s="47">
        <v>21.3</v>
      </c>
    </row>
    <row r="26" spans="1:58">
      <c r="A26" s="45" t="s">
        <v>2443</v>
      </c>
      <c r="B26" s="45" t="s">
        <v>116</v>
      </c>
      <c r="C26" s="45" t="s">
        <v>115</v>
      </c>
      <c r="D26">
        <v>270</v>
      </c>
      <c r="E26">
        <v>145</v>
      </c>
      <c r="F26">
        <v>125</v>
      </c>
      <c r="G26">
        <v>217</v>
      </c>
      <c r="H26">
        <v>1</v>
      </c>
      <c r="I26">
        <v>49</v>
      </c>
      <c r="J26">
        <v>0</v>
      </c>
      <c r="K26">
        <v>0</v>
      </c>
      <c r="L26">
        <v>0</v>
      </c>
      <c r="M26">
        <v>3</v>
      </c>
      <c r="N26">
        <v>22</v>
      </c>
      <c r="O26">
        <v>23</v>
      </c>
      <c r="P26">
        <v>22</v>
      </c>
      <c r="Q26">
        <v>23</v>
      </c>
      <c r="R26">
        <v>0</v>
      </c>
      <c r="S26">
        <v>0</v>
      </c>
      <c r="T26">
        <v>16</v>
      </c>
      <c r="U26">
        <v>21</v>
      </c>
      <c r="V26">
        <v>0</v>
      </c>
      <c r="W26">
        <v>0</v>
      </c>
      <c r="X26">
        <v>49</v>
      </c>
      <c r="Y26">
        <v>40</v>
      </c>
      <c r="Z26">
        <v>25</v>
      </c>
      <c r="AA26">
        <v>29</v>
      </c>
      <c r="AB26">
        <v>0</v>
      </c>
      <c r="AC26">
        <v>58</v>
      </c>
      <c r="AD26">
        <v>19</v>
      </c>
      <c r="AE26">
        <v>58</v>
      </c>
      <c r="AF26" s="47">
        <v>53.7</v>
      </c>
      <c r="AG26" s="47">
        <v>46.3</v>
      </c>
      <c r="AH26" s="47">
        <v>80.400000000000006</v>
      </c>
      <c r="AI26" s="47">
        <v>0.4</v>
      </c>
      <c r="AJ26" s="47">
        <v>18.100000000000001</v>
      </c>
      <c r="AK26" s="47">
        <v>0</v>
      </c>
      <c r="AL26" s="47">
        <v>0</v>
      </c>
      <c r="AM26" s="47">
        <v>0</v>
      </c>
      <c r="AN26" s="47">
        <v>1.1000000000000001</v>
      </c>
      <c r="AO26" s="47">
        <v>8.1</v>
      </c>
      <c r="AP26" s="47">
        <v>8.5</v>
      </c>
      <c r="AQ26" s="47">
        <v>8.1</v>
      </c>
      <c r="AR26" s="47">
        <v>8.5</v>
      </c>
      <c r="AS26" s="47">
        <v>0</v>
      </c>
      <c r="AT26" s="47">
        <v>0</v>
      </c>
      <c r="AU26" s="47">
        <v>5.9</v>
      </c>
      <c r="AV26" s="47">
        <v>7.8</v>
      </c>
      <c r="AW26" s="47">
        <v>0</v>
      </c>
      <c r="AX26" s="47">
        <v>0</v>
      </c>
      <c r="AY26" s="47">
        <v>18.100000000000001</v>
      </c>
      <c r="AZ26" s="47">
        <v>14.8</v>
      </c>
      <c r="BA26" s="47">
        <v>9.3000000000000007</v>
      </c>
      <c r="BB26" s="47">
        <v>10.7</v>
      </c>
      <c r="BC26" s="47">
        <v>0</v>
      </c>
      <c r="BD26" s="47">
        <v>21.5</v>
      </c>
      <c r="BE26" s="47">
        <v>7</v>
      </c>
      <c r="BF26" s="47">
        <v>21.5</v>
      </c>
    </row>
    <row r="27" spans="1:58">
      <c r="A27" s="45" t="s">
        <v>2443</v>
      </c>
      <c r="B27" s="45" t="s">
        <v>118</v>
      </c>
      <c r="C27" s="45" t="s">
        <v>117</v>
      </c>
      <c r="D27">
        <v>393</v>
      </c>
      <c r="E27">
        <v>182</v>
      </c>
      <c r="F27">
        <v>211</v>
      </c>
      <c r="G27">
        <v>172</v>
      </c>
      <c r="H27">
        <v>18</v>
      </c>
      <c r="I27">
        <v>129</v>
      </c>
      <c r="J27">
        <v>17</v>
      </c>
      <c r="K27">
        <v>0</v>
      </c>
      <c r="L27">
        <v>0</v>
      </c>
      <c r="M27">
        <v>57</v>
      </c>
      <c r="N27">
        <v>44</v>
      </c>
      <c r="O27">
        <v>52</v>
      </c>
      <c r="P27">
        <v>52</v>
      </c>
      <c r="Q27">
        <v>47</v>
      </c>
      <c r="R27">
        <v>45</v>
      </c>
      <c r="S27">
        <v>45</v>
      </c>
      <c r="T27">
        <v>42</v>
      </c>
      <c r="U27">
        <v>35</v>
      </c>
      <c r="V27">
        <v>19</v>
      </c>
      <c r="W27">
        <v>12</v>
      </c>
      <c r="X27">
        <v>0</v>
      </c>
      <c r="Y27">
        <v>0</v>
      </c>
      <c r="Z27">
        <v>0</v>
      </c>
      <c r="AA27">
        <v>0</v>
      </c>
      <c r="AB27">
        <v>0</v>
      </c>
      <c r="AC27">
        <v>112</v>
      </c>
      <c r="AD27">
        <v>67</v>
      </c>
      <c r="AE27">
        <v>44</v>
      </c>
      <c r="AF27" s="47">
        <v>46.3</v>
      </c>
      <c r="AG27" s="47">
        <v>53.7</v>
      </c>
      <c r="AH27" s="47">
        <v>43.8</v>
      </c>
      <c r="AI27" s="47">
        <v>4.5999999999999996</v>
      </c>
      <c r="AJ27" s="47">
        <v>32.799999999999997</v>
      </c>
      <c r="AK27" s="47">
        <v>4.3</v>
      </c>
      <c r="AL27" s="47">
        <v>0</v>
      </c>
      <c r="AM27" s="47">
        <v>0</v>
      </c>
      <c r="AN27" s="47">
        <v>14.5</v>
      </c>
      <c r="AO27" s="47">
        <v>11.2</v>
      </c>
      <c r="AP27" s="47">
        <v>13.2</v>
      </c>
      <c r="AQ27" s="47">
        <v>13.2</v>
      </c>
      <c r="AR27" s="47">
        <v>12</v>
      </c>
      <c r="AS27" s="47">
        <v>11.5</v>
      </c>
      <c r="AT27" s="47">
        <v>11.5</v>
      </c>
      <c r="AU27" s="47">
        <v>10.7</v>
      </c>
      <c r="AV27" s="47">
        <v>8.9</v>
      </c>
      <c r="AW27" s="47">
        <v>4.8</v>
      </c>
      <c r="AX27" s="47">
        <v>3.1</v>
      </c>
      <c r="AY27" s="47">
        <v>0</v>
      </c>
      <c r="AZ27" s="47">
        <v>0</v>
      </c>
      <c r="BA27" s="47">
        <v>0</v>
      </c>
      <c r="BB27" s="47">
        <v>0</v>
      </c>
      <c r="BC27" s="47">
        <v>0</v>
      </c>
      <c r="BD27" s="47">
        <v>28.5</v>
      </c>
      <c r="BE27" s="47">
        <v>17</v>
      </c>
      <c r="BF27" s="47">
        <v>11.2</v>
      </c>
    </row>
    <row r="28" spans="1:58">
      <c r="A28" s="45" t="s">
        <v>2443</v>
      </c>
      <c r="B28" s="45" t="s">
        <v>120</v>
      </c>
      <c r="C28" s="45" t="s">
        <v>289</v>
      </c>
      <c r="D28">
        <v>400</v>
      </c>
      <c r="E28">
        <v>198</v>
      </c>
      <c r="F28">
        <v>202</v>
      </c>
      <c r="G28">
        <v>6</v>
      </c>
      <c r="H28">
        <v>3</v>
      </c>
      <c r="I28">
        <v>372</v>
      </c>
      <c r="J28">
        <v>0</v>
      </c>
      <c r="K28">
        <v>0</v>
      </c>
      <c r="L28">
        <v>0</v>
      </c>
      <c r="M28">
        <v>19</v>
      </c>
      <c r="N28">
        <v>50</v>
      </c>
      <c r="O28">
        <v>43</v>
      </c>
      <c r="P28">
        <v>41</v>
      </c>
      <c r="Q28">
        <v>42</v>
      </c>
      <c r="R28">
        <v>42</v>
      </c>
      <c r="S28">
        <v>22</v>
      </c>
      <c r="T28">
        <v>23</v>
      </c>
      <c r="U28">
        <v>48</v>
      </c>
      <c r="V28">
        <v>44</v>
      </c>
      <c r="W28">
        <v>45</v>
      </c>
      <c r="X28">
        <v>0</v>
      </c>
      <c r="Y28">
        <v>0</v>
      </c>
      <c r="Z28">
        <v>0</v>
      </c>
      <c r="AA28">
        <v>0</v>
      </c>
      <c r="AB28">
        <v>0</v>
      </c>
      <c r="AC28">
        <v>309</v>
      </c>
      <c r="AD28">
        <v>155</v>
      </c>
      <c r="AE28">
        <v>37</v>
      </c>
      <c r="AF28" s="47">
        <v>49.5</v>
      </c>
      <c r="AG28" s="47">
        <v>50.5</v>
      </c>
      <c r="AH28" s="47">
        <v>1.5</v>
      </c>
      <c r="AI28" s="47">
        <v>0.8</v>
      </c>
      <c r="AJ28" s="47">
        <v>93</v>
      </c>
      <c r="AK28" s="47">
        <v>0</v>
      </c>
      <c r="AL28" s="47">
        <v>0</v>
      </c>
      <c r="AM28" s="47">
        <v>0</v>
      </c>
      <c r="AN28" s="47">
        <v>4.8</v>
      </c>
      <c r="AO28" s="47">
        <v>12.5</v>
      </c>
      <c r="AP28" s="47">
        <v>10.8</v>
      </c>
      <c r="AQ28" s="47">
        <v>10.3</v>
      </c>
      <c r="AR28" s="47">
        <v>10.5</v>
      </c>
      <c r="AS28" s="47">
        <v>10.5</v>
      </c>
      <c r="AT28" s="47">
        <v>5.5</v>
      </c>
      <c r="AU28" s="47">
        <v>5.8</v>
      </c>
      <c r="AV28" s="47">
        <v>12</v>
      </c>
      <c r="AW28" s="47">
        <v>11</v>
      </c>
      <c r="AX28" s="47">
        <v>11.3</v>
      </c>
      <c r="AY28" s="47">
        <v>0</v>
      </c>
      <c r="AZ28" s="47">
        <v>0</v>
      </c>
      <c r="BA28" s="47">
        <v>0</v>
      </c>
      <c r="BB28" s="47">
        <v>0</v>
      </c>
      <c r="BC28" s="47">
        <v>0</v>
      </c>
      <c r="BD28" s="47">
        <v>77.3</v>
      </c>
      <c r="BE28" s="47">
        <v>38.799999999999997</v>
      </c>
      <c r="BF28" s="47">
        <v>9.3000000000000007</v>
      </c>
    </row>
    <row r="29" spans="1:58">
      <c r="A29" s="45" t="s">
        <v>2443</v>
      </c>
      <c r="B29" s="45" t="s">
        <v>122</v>
      </c>
      <c r="C29" s="45" t="s">
        <v>2457</v>
      </c>
      <c r="D29">
        <v>1573</v>
      </c>
      <c r="E29">
        <v>814</v>
      </c>
      <c r="F29">
        <v>759</v>
      </c>
      <c r="G29">
        <v>449</v>
      </c>
      <c r="H29">
        <v>56</v>
      </c>
      <c r="I29">
        <v>560</v>
      </c>
      <c r="J29">
        <v>81</v>
      </c>
      <c r="K29">
        <v>0</v>
      </c>
      <c r="L29">
        <v>0</v>
      </c>
      <c r="M29">
        <v>427</v>
      </c>
      <c r="N29">
        <v>0</v>
      </c>
      <c r="O29">
        <v>100</v>
      </c>
      <c r="P29">
        <v>108</v>
      </c>
      <c r="Q29">
        <v>113</v>
      </c>
      <c r="R29">
        <v>120</v>
      </c>
      <c r="S29">
        <v>128</v>
      </c>
      <c r="T29">
        <v>128</v>
      </c>
      <c r="U29">
        <v>128</v>
      </c>
      <c r="V29">
        <v>136</v>
      </c>
      <c r="W29">
        <v>160</v>
      </c>
      <c r="X29">
        <v>118</v>
      </c>
      <c r="Y29">
        <v>113</v>
      </c>
      <c r="Z29">
        <v>111</v>
      </c>
      <c r="AA29">
        <v>110</v>
      </c>
      <c r="AB29">
        <v>0</v>
      </c>
      <c r="AC29">
        <v>62</v>
      </c>
      <c r="AD29">
        <v>43</v>
      </c>
      <c r="AE29">
        <v>190</v>
      </c>
      <c r="AF29" s="47">
        <v>51.7</v>
      </c>
      <c r="AG29" s="47">
        <v>48.3</v>
      </c>
      <c r="AH29" s="47">
        <v>28.5</v>
      </c>
      <c r="AI29" s="47">
        <v>3.6</v>
      </c>
      <c r="AJ29" s="47">
        <v>35.6</v>
      </c>
      <c r="AK29" s="47">
        <v>5.0999999999999996</v>
      </c>
      <c r="AL29" s="47">
        <v>0</v>
      </c>
      <c r="AM29" s="47">
        <v>0</v>
      </c>
      <c r="AN29" s="47">
        <v>27.1</v>
      </c>
      <c r="AO29" s="47">
        <v>0</v>
      </c>
      <c r="AP29" s="47">
        <v>6.4</v>
      </c>
      <c r="AQ29" s="47">
        <v>6.9</v>
      </c>
      <c r="AR29" s="47">
        <v>7.2</v>
      </c>
      <c r="AS29" s="47">
        <v>7.6</v>
      </c>
      <c r="AT29" s="47">
        <v>8.1</v>
      </c>
      <c r="AU29" s="47">
        <v>8.1</v>
      </c>
      <c r="AV29" s="47">
        <v>8.1</v>
      </c>
      <c r="AW29" s="47">
        <v>8.6</v>
      </c>
      <c r="AX29" s="47">
        <v>10.199999999999999</v>
      </c>
      <c r="AY29" s="47">
        <v>7.5</v>
      </c>
      <c r="AZ29" s="47">
        <v>7.2</v>
      </c>
      <c r="BA29" s="47">
        <v>7.1</v>
      </c>
      <c r="BB29" s="47">
        <v>7</v>
      </c>
      <c r="BC29" s="47">
        <v>0</v>
      </c>
      <c r="BD29" s="47">
        <v>3.9</v>
      </c>
      <c r="BE29" s="47">
        <v>2.7</v>
      </c>
      <c r="BF29" s="47">
        <v>12.1</v>
      </c>
    </row>
    <row r="30" spans="1:58">
      <c r="A30" s="45" t="s">
        <v>2443</v>
      </c>
      <c r="B30" s="45" t="s">
        <v>2458</v>
      </c>
      <c r="C30" s="45" t="s">
        <v>2459</v>
      </c>
      <c r="D30">
        <v>460</v>
      </c>
      <c r="E30">
        <v>219</v>
      </c>
      <c r="F30">
        <v>241</v>
      </c>
      <c r="G30">
        <v>318</v>
      </c>
      <c r="H30">
        <v>5</v>
      </c>
      <c r="I30">
        <v>114</v>
      </c>
      <c r="J30">
        <v>5</v>
      </c>
      <c r="K30">
        <v>3</v>
      </c>
      <c r="L30">
        <v>0</v>
      </c>
      <c r="M30">
        <v>15</v>
      </c>
      <c r="N30">
        <v>0</v>
      </c>
      <c r="O30">
        <v>60</v>
      </c>
      <c r="P30">
        <v>64</v>
      </c>
      <c r="Q30">
        <v>63</v>
      </c>
      <c r="R30">
        <v>60</v>
      </c>
      <c r="S30">
        <v>60</v>
      </c>
      <c r="T30">
        <v>57</v>
      </c>
      <c r="U30">
        <v>38</v>
      </c>
      <c r="V30">
        <v>34</v>
      </c>
      <c r="W30">
        <v>24</v>
      </c>
      <c r="X30">
        <v>0</v>
      </c>
      <c r="Y30">
        <v>0</v>
      </c>
      <c r="Z30">
        <v>0</v>
      </c>
      <c r="AA30">
        <v>0</v>
      </c>
      <c r="AB30">
        <v>0</v>
      </c>
      <c r="AC30">
        <v>186</v>
      </c>
      <c r="AD30">
        <v>23</v>
      </c>
      <c r="AE30">
        <v>44</v>
      </c>
      <c r="AF30" s="47">
        <v>47.6</v>
      </c>
      <c r="AG30" s="47">
        <v>52.4</v>
      </c>
      <c r="AH30" s="47">
        <v>69.099999999999994</v>
      </c>
      <c r="AI30" s="47">
        <v>1.1000000000000001</v>
      </c>
      <c r="AJ30" s="47">
        <v>24.8</v>
      </c>
      <c r="AK30" s="47">
        <v>1.1000000000000001</v>
      </c>
      <c r="AL30" s="47">
        <v>0.7</v>
      </c>
      <c r="AM30" s="47">
        <v>0</v>
      </c>
      <c r="AN30" s="47">
        <v>3.3</v>
      </c>
      <c r="AO30" s="47">
        <v>0</v>
      </c>
      <c r="AP30" s="47">
        <v>13</v>
      </c>
      <c r="AQ30" s="47">
        <v>13.9</v>
      </c>
      <c r="AR30" s="47">
        <v>13.7</v>
      </c>
      <c r="AS30" s="47">
        <v>13</v>
      </c>
      <c r="AT30" s="47">
        <v>13</v>
      </c>
      <c r="AU30" s="47">
        <v>12.4</v>
      </c>
      <c r="AV30" s="47">
        <v>8.3000000000000007</v>
      </c>
      <c r="AW30" s="47">
        <v>7.4</v>
      </c>
      <c r="AX30" s="47">
        <v>5.2</v>
      </c>
      <c r="AY30" s="47">
        <v>0</v>
      </c>
      <c r="AZ30" s="47">
        <v>0</v>
      </c>
      <c r="BA30" s="47">
        <v>0</v>
      </c>
      <c r="BB30" s="47">
        <v>0</v>
      </c>
      <c r="BC30" s="47">
        <v>0</v>
      </c>
      <c r="BD30" s="47">
        <v>40.4</v>
      </c>
      <c r="BE30" s="47">
        <v>5</v>
      </c>
      <c r="BF30" s="47">
        <v>9.6</v>
      </c>
    </row>
    <row r="31" spans="1:58">
      <c r="A31" s="45" t="s">
        <v>2443</v>
      </c>
      <c r="B31" s="45" t="s">
        <v>124</v>
      </c>
      <c r="C31" s="45" t="s">
        <v>2460</v>
      </c>
      <c r="D31">
        <v>398</v>
      </c>
      <c r="E31">
        <v>196</v>
      </c>
      <c r="F31">
        <v>202</v>
      </c>
      <c r="G31">
        <v>209</v>
      </c>
      <c r="H31">
        <v>17</v>
      </c>
      <c r="I31">
        <v>76</v>
      </c>
      <c r="J31">
        <v>21</v>
      </c>
      <c r="K31">
        <v>4</v>
      </c>
      <c r="L31">
        <v>0</v>
      </c>
      <c r="M31">
        <v>71</v>
      </c>
      <c r="N31">
        <v>40</v>
      </c>
      <c r="O31">
        <v>40</v>
      </c>
      <c r="P31">
        <v>42</v>
      </c>
      <c r="Q31">
        <v>40</v>
      </c>
      <c r="R31">
        <v>42</v>
      </c>
      <c r="S31">
        <v>42</v>
      </c>
      <c r="T31">
        <v>41</v>
      </c>
      <c r="U31">
        <v>42</v>
      </c>
      <c r="V31">
        <v>38</v>
      </c>
      <c r="W31">
        <v>31</v>
      </c>
      <c r="X31">
        <v>0</v>
      </c>
      <c r="Y31">
        <v>0</v>
      </c>
      <c r="Z31">
        <v>0</v>
      </c>
      <c r="AA31">
        <v>0</v>
      </c>
      <c r="AB31">
        <v>0</v>
      </c>
      <c r="AC31">
        <v>108</v>
      </c>
      <c r="AD31">
        <v>21</v>
      </c>
      <c r="AE31">
        <v>48</v>
      </c>
      <c r="AF31" s="47">
        <v>49.2</v>
      </c>
      <c r="AG31" s="47">
        <v>50.8</v>
      </c>
      <c r="AH31" s="47">
        <v>52.5</v>
      </c>
      <c r="AI31" s="47">
        <v>4.3</v>
      </c>
      <c r="AJ31" s="47">
        <v>19.100000000000001</v>
      </c>
      <c r="AK31" s="47">
        <v>5.3</v>
      </c>
      <c r="AL31" s="47">
        <v>1</v>
      </c>
      <c r="AM31" s="47">
        <v>0</v>
      </c>
      <c r="AN31" s="47">
        <v>17.8</v>
      </c>
      <c r="AO31" s="47">
        <v>10.1</v>
      </c>
      <c r="AP31" s="47">
        <v>10.1</v>
      </c>
      <c r="AQ31" s="47">
        <v>10.6</v>
      </c>
      <c r="AR31" s="47">
        <v>10.1</v>
      </c>
      <c r="AS31" s="47">
        <v>10.6</v>
      </c>
      <c r="AT31" s="47">
        <v>10.6</v>
      </c>
      <c r="AU31" s="47">
        <v>10.3</v>
      </c>
      <c r="AV31" s="47">
        <v>10.6</v>
      </c>
      <c r="AW31" s="47">
        <v>9.5</v>
      </c>
      <c r="AX31" s="47">
        <v>7.8</v>
      </c>
      <c r="AY31" s="47">
        <v>0</v>
      </c>
      <c r="AZ31" s="47">
        <v>0</v>
      </c>
      <c r="BA31" s="47">
        <v>0</v>
      </c>
      <c r="BB31" s="47">
        <v>0</v>
      </c>
      <c r="BC31" s="47">
        <v>0</v>
      </c>
      <c r="BD31" s="47">
        <v>27.1</v>
      </c>
      <c r="BE31" s="47">
        <v>5.3</v>
      </c>
      <c r="BF31" s="47">
        <v>12.1</v>
      </c>
    </row>
    <row r="32" spans="1:58">
      <c r="A32" s="45" t="s">
        <v>2443</v>
      </c>
      <c r="B32" s="45" t="s">
        <v>126</v>
      </c>
      <c r="C32" s="45" t="s">
        <v>125</v>
      </c>
      <c r="D32">
        <v>1428</v>
      </c>
      <c r="E32">
        <v>751</v>
      </c>
      <c r="F32">
        <v>677</v>
      </c>
      <c r="G32">
        <v>609</v>
      </c>
      <c r="H32">
        <v>60</v>
      </c>
      <c r="I32">
        <v>350</v>
      </c>
      <c r="J32">
        <v>49</v>
      </c>
      <c r="K32">
        <v>1</v>
      </c>
      <c r="L32">
        <v>2</v>
      </c>
      <c r="M32">
        <v>357</v>
      </c>
      <c r="N32">
        <v>0</v>
      </c>
      <c r="O32">
        <v>117</v>
      </c>
      <c r="P32">
        <v>125</v>
      </c>
      <c r="Q32">
        <v>122</v>
      </c>
      <c r="R32">
        <v>123</v>
      </c>
      <c r="S32">
        <v>121</v>
      </c>
      <c r="T32">
        <v>128</v>
      </c>
      <c r="U32">
        <v>123</v>
      </c>
      <c r="V32">
        <v>117</v>
      </c>
      <c r="W32">
        <v>109</v>
      </c>
      <c r="X32">
        <v>96</v>
      </c>
      <c r="Y32">
        <v>87</v>
      </c>
      <c r="Z32">
        <v>81</v>
      </c>
      <c r="AA32">
        <v>79</v>
      </c>
      <c r="AB32">
        <v>0</v>
      </c>
      <c r="AC32">
        <v>345</v>
      </c>
      <c r="AD32">
        <v>101</v>
      </c>
      <c r="AE32">
        <v>147</v>
      </c>
      <c r="AF32" s="47">
        <v>52.6</v>
      </c>
      <c r="AG32" s="47">
        <v>47.4</v>
      </c>
      <c r="AH32" s="47">
        <v>42.6</v>
      </c>
      <c r="AI32" s="47">
        <v>4.2</v>
      </c>
      <c r="AJ32" s="47">
        <v>24.5</v>
      </c>
      <c r="AK32" s="47">
        <v>3.4</v>
      </c>
      <c r="AL32" s="47">
        <v>0.1</v>
      </c>
      <c r="AM32" s="47">
        <v>0.1</v>
      </c>
      <c r="AN32" s="47">
        <v>25</v>
      </c>
      <c r="AO32" s="47">
        <v>0</v>
      </c>
      <c r="AP32" s="47">
        <v>8.1999999999999993</v>
      </c>
      <c r="AQ32" s="47">
        <v>8.8000000000000007</v>
      </c>
      <c r="AR32" s="47">
        <v>8.5</v>
      </c>
      <c r="AS32" s="47">
        <v>8.6</v>
      </c>
      <c r="AT32" s="47">
        <v>8.5</v>
      </c>
      <c r="AU32" s="47">
        <v>9</v>
      </c>
      <c r="AV32" s="47">
        <v>8.6</v>
      </c>
      <c r="AW32" s="47">
        <v>8.1999999999999993</v>
      </c>
      <c r="AX32" s="47">
        <v>7.6</v>
      </c>
      <c r="AY32" s="47">
        <v>6.7</v>
      </c>
      <c r="AZ32" s="47">
        <v>6.1</v>
      </c>
      <c r="BA32" s="47">
        <v>5.7</v>
      </c>
      <c r="BB32" s="47">
        <v>5.5</v>
      </c>
      <c r="BC32" s="47">
        <v>0</v>
      </c>
      <c r="BD32" s="47">
        <v>24.2</v>
      </c>
      <c r="BE32" s="47">
        <v>7.1</v>
      </c>
      <c r="BF32" s="47">
        <v>10.3</v>
      </c>
    </row>
    <row r="33" spans="1:58">
      <c r="A33" s="45" t="s">
        <v>2443</v>
      </c>
      <c r="B33" s="45" t="s">
        <v>128</v>
      </c>
      <c r="C33" s="45" t="s">
        <v>2461</v>
      </c>
      <c r="D33">
        <v>1262</v>
      </c>
      <c r="E33">
        <v>673</v>
      </c>
      <c r="F33">
        <v>589</v>
      </c>
      <c r="G33">
        <v>322</v>
      </c>
      <c r="H33">
        <v>131</v>
      </c>
      <c r="I33">
        <v>60</v>
      </c>
      <c r="J33">
        <v>62</v>
      </c>
      <c r="K33">
        <v>0</v>
      </c>
      <c r="L33">
        <v>1</v>
      </c>
      <c r="M33">
        <v>686</v>
      </c>
      <c r="N33">
        <v>0</v>
      </c>
      <c r="O33">
        <v>96</v>
      </c>
      <c r="P33">
        <v>113</v>
      </c>
      <c r="Q33">
        <v>114</v>
      </c>
      <c r="R33">
        <v>110</v>
      </c>
      <c r="S33">
        <v>110</v>
      </c>
      <c r="T33">
        <v>107</v>
      </c>
      <c r="U33">
        <v>113</v>
      </c>
      <c r="V33">
        <v>112</v>
      </c>
      <c r="W33">
        <v>107</v>
      </c>
      <c r="X33">
        <v>79</v>
      </c>
      <c r="Y33">
        <v>70</v>
      </c>
      <c r="Z33">
        <v>67</v>
      </c>
      <c r="AA33">
        <v>64</v>
      </c>
      <c r="AB33">
        <v>0</v>
      </c>
      <c r="AC33">
        <v>165</v>
      </c>
      <c r="AD33">
        <v>70</v>
      </c>
      <c r="AE33">
        <v>125</v>
      </c>
      <c r="AF33" s="47">
        <v>53.3</v>
      </c>
      <c r="AG33" s="47">
        <v>46.7</v>
      </c>
      <c r="AH33" s="47">
        <v>25.5</v>
      </c>
      <c r="AI33" s="47">
        <v>10.4</v>
      </c>
      <c r="AJ33" s="47">
        <v>4.8</v>
      </c>
      <c r="AK33" s="47">
        <v>4.9000000000000004</v>
      </c>
      <c r="AL33" s="47">
        <v>0</v>
      </c>
      <c r="AM33" s="47">
        <v>0.1</v>
      </c>
      <c r="AN33" s="47">
        <v>54.4</v>
      </c>
      <c r="AO33" s="47">
        <v>0</v>
      </c>
      <c r="AP33" s="47">
        <v>7.6</v>
      </c>
      <c r="AQ33" s="47">
        <v>9</v>
      </c>
      <c r="AR33" s="47">
        <v>9</v>
      </c>
      <c r="AS33" s="47">
        <v>8.6999999999999993</v>
      </c>
      <c r="AT33" s="47">
        <v>8.6999999999999993</v>
      </c>
      <c r="AU33" s="47">
        <v>8.5</v>
      </c>
      <c r="AV33" s="47">
        <v>9</v>
      </c>
      <c r="AW33" s="47">
        <v>8.9</v>
      </c>
      <c r="AX33" s="47">
        <v>8.5</v>
      </c>
      <c r="AY33" s="47">
        <v>6.3</v>
      </c>
      <c r="AZ33" s="47">
        <v>5.5</v>
      </c>
      <c r="BA33" s="47">
        <v>5.3</v>
      </c>
      <c r="BB33" s="47">
        <v>5.0999999999999996</v>
      </c>
      <c r="BC33" s="47">
        <v>0</v>
      </c>
      <c r="BD33" s="47">
        <v>13.1</v>
      </c>
      <c r="BE33" s="47">
        <v>5.5</v>
      </c>
      <c r="BF33" s="47">
        <v>9.9</v>
      </c>
    </row>
    <row r="34" spans="1:58">
      <c r="A34" s="45" t="s">
        <v>2443</v>
      </c>
      <c r="B34" s="45" t="s">
        <v>130</v>
      </c>
      <c r="C34" s="45" t="s">
        <v>2462</v>
      </c>
      <c r="D34">
        <v>450</v>
      </c>
      <c r="E34">
        <v>234</v>
      </c>
      <c r="F34">
        <v>216</v>
      </c>
      <c r="G34">
        <v>4</v>
      </c>
      <c r="H34">
        <v>93</v>
      </c>
      <c r="I34">
        <v>8</v>
      </c>
      <c r="J34">
        <v>17</v>
      </c>
      <c r="K34">
        <v>1</v>
      </c>
      <c r="L34">
        <v>0</v>
      </c>
      <c r="M34">
        <v>327</v>
      </c>
      <c r="N34">
        <v>0</v>
      </c>
      <c r="O34">
        <v>50</v>
      </c>
      <c r="P34">
        <v>50</v>
      </c>
      <c r="Q34">
        <v>50</v>
      </c>
      <c r="R34">
        <v>50</v>
      </c>
      <c r="S34">
        <v>50</v>
      </c>
      <c r="T34">
        <v>50</v>
      </c>
      <c r="U34">
        <v>50</v>
      </c>
      <c r="V34">
        <v>49</v>
      </c>
      <c r="W34">
        <v>51</v>
      </c>
      <c r="X34">
        <v>0</v>
      </c>
      <c r="Y34">
        <v>0</v>
      </c>
      <c r="Z34">
        <v>0</v>
      </c>
      <c r="AA34">
        <v>0</v>
      </c>
      <c r="AB34">
        <v>0</v>
      </c>
      <c r="AC34">
        <v>33</v>
      </c>
      <c r="AD34">
        <v>0</v>
      </c>
      <c r="AE34">
        <v>37</v>
      </c>
      <c r="AF34" s="47">
        <v>52</v>
      </c>
      <c r="AG34" s="47">
        <v>48</v>
      </c>
      <c r="AH34" s="47">
        <v>0.9</v>
      </c>
      <c r="AI34" s="47">
        <v>20.7</v>
      </c>
      <c r="AJ34" s="47">
        <v>1.8</v>
      </c>
      <c r="AK34" s="47">
        <v>3.8</v>
      </c>
      <c r="AL34" s="47">
        <v>0.2</v>
      </c>
      <c r="AM34" s="47">
        <v>0</v>
      </c>
      <c r="AN34" s="47">
        <v>72.7</v>
      </c>
      <c r="AO34" s="47">
        <v>0</v>
      </c>
      <c r="AP34" s="47">
        <v>11.1</v>
      </c>
      <c r="AQ34" s="47">
        <v>11.1</v>
      </c>
      <c r="AR34" s="47">
        <v>11.1</v>
      </c>
      <c r="AS34" s="47">
        <v>11.1</v>
      </c>
      <c r="AT34" s="47">
        <v>11.1</v>
      </c>
      <c r="AU34" s="47">
        <v>11.1</v>
      </c>
      <c r="AV34" s="47">
        <v>11.1</v>
      </c>
      <c r="AW34" s="47">
        <v>10.9</v>
      </c>
      <c r="AX34" s="47">
        <v>11.3</v>
      </c>
      <c r="AY34" s="47">
        <v>0</v>
      </c>
      <c r="AZ34" s="47">
        <v>0</v>
      </c>
      <c r="BA34" s="47">
        <v>0</v>
      </c>
      <c r="BB34" s="47">
        <v>0</v>
      </c>
      <c r="BC34" s="47">
        <v>0</v>
      </c>
      <c r="BD34" s="47">
        <v>7.3</v>
      </c>
      <c r="BE34" s="47">
        <v>0</v>
      </c>
      <c r="BF34" s="47">
        <v>8.1999999999999993</v>
      </c>
    </row>
    <row r="35" spans="1:58">
      <c r="A35" s="45" t="s">
        <v>2443</v>
      </c>
      <c r="B35" s="45" t="s">
        <v>132</v>
      </c>
      <c r="C35" s="45" t="s">
        <v>2463</v>
      </c>
      <c r="D35">
        <v>688</v>
      </c>
      <c r="E35">
        <v>370</v>
      </c>
      <c r="F35">
        <v>318</v>
      </c>
      <c r="G35">
        <v>181</v>
      </c>
      <c r="H35">
        <v>15</v>
      </c>
      <c r="I35">
        <v>111</v>
      </c>
      <c r="J35">
        <v>14</v>
      </c>
      <c r="K35">
        <v>5</v>
      </c>
      <c r="L35">
        <v>0</v>
      </c>
      <c r="M35">
        <v>362</v>
      </c>
      <c r="N35">
        <v>0</v>
      </c>
      <c r="O35">
        <v>0</v>
      </c>
      <c r="P35">
        <v>0</v>
      </c>
      <c r="Q35">
        <v>0</v>
      </c>
      <c r="R35">
        <v>0</v>
      </c>
      <c r="S35">
        <v>0</v>
      </c>
      <c r="T35">
        <v>103</v>
      </c>
      <c r="U35">
        <v>100</v>
      </c>
      <c r="V35">
        <v>95</v>
      </c>
      <c r="W35">
        <v>94</v>
      </c>
      <c r="X35">
        <v>86</v>
      </c>
      <c r="Y35">
        <v>83</v>
      </c>
      <c r="Z35">
        <v>70</v>
      </c>
      <c r="AA35">
        <v>57</v>
      </c>
      <c r="AB35">
        <v>0</v>
      </c>
      <c r="AC35">
        <v>67</v>
      </c>
      <c r="AD35">
        <v>34</v>
      </c>
      <c r="AE35">
        <v>127</v>
      </c>
      <c r="AF35" s="47">
        <v>53.8</v>
      </c>
      <c r="AG35" s="47">
        <v>46.2</v>
      </c>
      <c r="AH35" s="47">
        <v>26.3</v>
      </c>
      <c r="AI35" s="47">
        <v>2.2000000000000002</v>
      </c>
      <c r="AJ35" s="47">
        <v>16.100000000000001</v>
      </c>
      <c r="AK35" s="47">
        <v>2</v>
      </c>
      <c r="AL35" s="47">
        <v>0.7</v>
      </c>
      <c r="AM35" s="47">
        <v>0</v>
      </c>
      <c r="AN35" s="47">
        <v>52.6</v>
      </c>
      <c r="AO35" s="47">
        <v>0</v>
      </c>
      <c r="AP35" s="47">
        <v>0</v>
      </c>
      <c r="AQ35" s="47">
        <v>0</v>
      </c>
      <c r="AR35" s="47">
        <v>0</v>
      </c>
      <c r="AS35" s="47">
        <v>0</v>
      </c>
      <c r="AT35" s="47">
        <v>0</v>
      </c>
      <c r="AU35" s="47">
        <v>15</v>
      </c>
      <c r="AV35" s="47">
        <v>14.5</v>
      </c>
      <c r="AW35" s="47">
        <v>13.8</v>
      </c>
      <c r="AX35" s="47">
        <v>13.7</v>
      </c>
      <c r="AY35" s="47">
        <v>12.5</v>
      </c>
      <c r="AZ35" s="47">
        <v>12.1</v>
      </c>
      <c r="BA35" s="47">
        <v>10.199999999999999</v>
      </c>
      <c r="BB35" s="47">
        <v>8.3000000000000007</v>
      </c>
      <c r="BC35" s="47">
        <v>0</v>
      </c>
      <c r="BD35" s="47">
        <v>9.6999999999999993</v>
      </c>
      <c r="BE35" s="47">
        <v>4.9000000000000004</v>
      </c>
      <c r="BF35" s="47">
        <v>18.5</v>
      </c>
    </row>
    <row r="36" spans="1:58">
      <c r="A36" s="45" t="s">
        <v>2443</v>
      </c>
      <c r="B36" s="45" t="s">
        <v>134</v>
      </c>
      <c r="C36" s="45" t="s">
        <v>2464</v>
      </c>
      <c r="D36">
        <v>193</v>
      </c>
      <c r="E36">
        <v>93</v>
      </c>
      <c r="F36">
        <v>100</v>
      </c>
      <c r="G36">
        <v>1</v>
      </c>
      <c r="H36">
        <v>2</v>
      </c>
      <c r="I36">
        <v>8</v>
      </c>
      <c r="J36">
        <v>11</v>
      </c>
      <c r="K36">
        <v>0</v>
      </c>
      <c r="L36">
        <v>0</v>
      </c>
      <c r="M36">
        <v>171</v>
      </c>
      <c r="N36">
        <v>0</v>
      </c>
      <c r="O36">
        <v>20</v>
      </c>
      <c r="P36">
        <v>20</v>
      </c>
      <c r="Q36">
        <v>20</v>
      </c>
      <c r="R36">
        <v>22</v>
      </c>
      <c r="S36">
        <v>20</v>
      </c>
      <c r="T36">
        <v>22</v>
      </c>
      <c r="U36">
        <v>32</v>
      </c>
      <c r="V36">
        <v>20</v>
      </c>
      <c r="W36">
        <v>17</v>
      </c>
      <c r="X36">
        <v>0</v>
      </c>
      <c r="Y36">
        <v>0</v>
      </c>
      <c r="Z36">
        <v>0</v>
      </c>
      <c r="AA36">
        <v>0</v>
      </c>
      <c r="AB36">
        <v>0</v>
      </c>
      <c r="AC36">
        <v>2</v>
      </c>
      <c r="AD36">
        <v>0</v>
      </c>
      <c r="AE36">
        <v>29</v>
      </c>
      <c r="AF36" s="47">
        <v>48.2</v>
      </c>
      <c r="AG36" s="47">
        <v>51.8</v>
      </c>
      <c r="AH36" s="47">
        <v>0.5</v>
      </c>
      <c r="AI36" s="47">
        <v>1</v>
      </c>
      <c r="AJ36" s="47">
        <v>4.0999999999999996</v>
      </c>
      <c r="AK36" s="47">
        <v>5.7</v>
      </c>
      <c r="AL36" s="47">
        <v>0</v>
      </c>
      <c r="AM36" s="47">
        <v>0</v>
      </c>
      <c r="AN36" s="47">
        <v>88.6</v>
      </c>
      <c r="AO36" s="47">
        <v>0</v>
      </c>
      <c r="AP36" s="47">
        <v>10.4</v>
      </c>
      <c r="AQ36" s="47">
        <v>10.4</v>
      </c>
      <c r="AR36" s="47">
        <v>10.4</v>
      </c>
      <c r="AS36" s="47">
        <v>11.4</v>
      </c>
      <c r="AT36" s="47">
        <v>10.4</v>
      </c>
      <c r="AU36" s="47">
        <v>11.4</v>
      </c>
      <c r="AV36" s="47">
        <v>16.600000000000001</v>
      </c>
      <c r="AW36" s="47">
        <v>10.4</v>
      </c>
      <c r="AX36" s="47">
        <v>8.8000000000000007</v>
      </c>
      <c r="AY36" s="47">
        <v>0</v>
      </c>
      <c r="AZ36" s="47">
        <v>0</v>
      </c>
      <c r="BA36" s="47">
        <v>0</v>
      </c>
      <c r="BB36" s="47">
        <v>0</v>
      </c>
      <c r="BC36" s="47">
        <v>0</v>
      </c>
      <c r="BD36" s="47">
        <v>1</v>
      </c>
      <c r="BE36" s="47">
        <v>0</v>
      </c>
      <c r="BF36" s="47">
        <v>15</v>
      </c>
    </row>
    <row r="37" spans="1:58">
      <c r="A37" s="45" t="s">
        <v>2443</v>
      </c>
      <c r="B37" s="45" t="s">
        <v>136</v>
      </c>
      <c r="C37" s="45" t="s">
        <v>2465</v>
      </c>
      <c r="D37">
        <v>359</v>
      </c>
      <c r="E37">
        <v>243</v>
      </c>
      <c r="F37">
        <v>116</v>
      </c>
      <c r="G37">
        <v>174</v>
      </c>
      <c r="H37">
        <v>14</v>
      </c>
      <c r="I37">
        <v>145</v>
      </c>
      <c r="J37">
        <v>8</v>
      </c>
      <c r="K37">
        <v>5</v>
      </c>
      <c r="L37">
        <v>0</v>
      </c>
      <c r="M37">
        <v>13</v>
      </c>
      <c r="N37">
        <v>0</v>
      </c>
      <c r="O37">
        <v>0</v>
      </c>
      <c r="P37">
        <v>0</v>
      </c>
      <c r="Q37">
        <v>0</v>
      </c>
      <c r="R37">
        <v>0</v>
      </c>
      <c r="S37">
        <v>0</v>
      </c>
      <c r="T37">
        <v>0</v>
      </c>
      <c r="U37">
        <v>0</v>
      </c>
      <c r="V37">
        <v>0</v>
      </c>
      <c r="W37">
        <v>0</v>
      </c>
      <c r="X37">
        <v>104</v>
      </c>
      <c r="Y37">
        <v>94</v>
      </c>
      <c r="Z37">
        <v>74</v>
      </c>
      <c r="AA37">
        <v>87</v>
      </c>
      <c r="AB37">
        <v>0</v>
      </c>
      <c r="AC37">
        <v>144</v>
      </c>
      <c r="AD37">
        <v>45</v>
      </c>
      <c r="AE37">
        <v>41</v>
      </c>
      <c r="AF37" s="47">
        <v>67.7</v>
      </c>
      <c r="AG37" s="47">
        <v>32.299999999999997</v>
      </c>
      <c r="AH37" s="47">
        <v>48.5</v>
      </c>
      <c r="AI37" s="47">
        <v>3.9</v>
      </c>
      <c r="AJ37" s="47">
        <v>40.4</v>
      </c>
      <c r="AK37" s="47">
        <v>2.2000000000000002</v>
      </c>
      <c r="AL37" s="47">
        <v>1.4</v>
      </c>
      <c r="AM37" s="47">
        <v>0</v>
      </c>
      <c r="AN37" s="47">
        <v>3.6</v>
      </c>
      <c r="AO37" s="47">
        <v>0</v>
      </c>
      <c r="AP37" s="47">
        <v>0</v>
      </c>
      <c r="AQ37" s="47">
        <v>0</v>
      </c>
      <c r="AR37" s="47">
        <v>0</v>
      </c>
      <c r="AS37" s="47">
        <v>0</v>
      </c>
      <c r="AT37" s="47">
        <v>0</v>
      </c>
      <c r="AU37" s="47">
        <v>0</v>
      </c>
      <c r="AV37" s="47">
        <v>0</v>
      </c>
      <c r="AW37" s="47">
        <v>0</v>
      </c>
      <c r="AX37" s="47">
        <v>0</v>
      </c>
      <c r="AY37" s="47">
        <v>29</v>
      </c>
      <c r="AZ37" s="47">
        <v>26.2</v>
      </c>
      <c r="BA37" s="47">
        <v>20.6</v>
      </c>
      <c r="BB37" s="47">
        <v>24.2</v>
      </c>
      <c r="BC37" s="47">
        <v>0</v>
      </c>
      <c r="BD37" s="47">
        <v>40.1</v>
      </c>
      <c r="BE37" s="47">
        <v>12.5</v>
      </c>
      <c r="BF37" s="47">
        <v>11.4</v>
      </c>
    </row>
    <row r="38" spans="1:58">
      <c r="A38" s="45" t="s">
        <v>2443</v>
      </c>
      <c r="B38" s="45" t="s">
        <v>138</v>
      </c>
      <c r="C38" s="45" t="s">
        <v>2466</v>
      </c>
      <c r="D38">
        <v>704</v>
      </c>
      <c r="E38">
        <v>385</v>
      </c>
      <c r="F38">
        <v>319</v>
      </c>
      <c r="G38">
        <v>13</v>
      </c>
      <c r="H38">
        <v>3</v>
      </c>
      <c r="I38">
        <v>631</v>
      </c>
      <c r="J38">
        <v>12</v>
      </c>
      <c r="K38">
        <v>0</v>
      </c>
      <c r="L38">
        <v>0</v>
      </c>
      <c r="M38">
        <v>45</v>
      </c>
      <c r="N38">
        <v>0</v>
      </c>
      <c r="O38">
        <v>79</v>
      </c>
      <c r="P38">
        <v>86</v>
      </c>
      <c r="Q38">
        <v>79</v>
      </c>
      <c r="R38">
        <v>86</v>
      </c>
      <c r="S38">
        <v>82</v>
      </c>
      <c r="T38">
        <v>57</v>
      </c>
      <c r="U38">
        <v>73</v>
      </c>
      <c r="V38">
        <v>93</v>
      </c>
      <c r="W38">
        <v>69</v>
      </c>
      <c r="X38">
        <v>0</v>
      </c>
      <c r="Y38">
        <v>0</v>
      </c>
      <c r="Z38">
        <v>0</v>
      </c>
      <c r="AA38">
        <v>0</v>
      </c>
      <c r="AB38">
        <v>0</v>
      </c>
      <c r="AC38">
        <v>163</v>
      </c>
      <c r="AD38">
        <v>61</v>
      </c>
      <c r="AE38">
        <v>98</v>
      </c>
      <c r="AF38" s="47">
        <v>54.7</v>
      </c>
      <c r="AG38" s="47">
        <v>45.3</v>
      </c>
      <c r="AH38" s="47">
        <v>1.8</v>
      </c>
      <c r="AI38" s="47">
        <v>0.4</v>
      </c>
      <c r="AJ38" s="47">
        <v>89.6</v>
      </c>
      <c r="AK38" s="47">
        <v>1.7</v>
      </c>
      <c r="AL38" s="47">
        <v>0</v>
      </c>
      <c r="AM38" s="47">
        <v>0</v>
      </c>
      <c r="AN38" s="47">
        <v>6.4</v>
      </c>
      <c r="AO38" s="47">
        <v>0</v>
      </c>
      <c r="AP38" s="47">
        <v>11.2</v>
      </c>
      <c r="AQ38" s="47">
        <v>12.2</v>
      </c>
      <c r="AR38" s="47">
        <v>11.2</v>
      </c>
      <c r="AS38" s="47">
        <v>12.2</v>
      </c>
      <c r="AT38" s="47">
        <v>11.6</v>
      </c>
      <c r="AU38" s="47">
        <v>8.1</v>
      </c>
      <c r="AV38" s="47">
        <v>10.4</v>
      </c>
      <c r="AW38" s="47">
        <v>13.2</v>
      </c>
      <c r="AX38" s="47">
        <v>9.8000000000000007</v>
      </c>
      <c r="AY38" s="47">
        <v>0</v>
      </c>
      <c r="AZ38" s="47">
        <v>0</v>
      </c>
      <c r="BA38" s="47">
        <v>0</v>
      </c>
      <c r="BB38" s="47">
        <v>0</v>
      </c>
      <c r="BC38" s="47">
        <v>0</v>
      </c>
      <c r="BD38" s="47">
        <v>23.2</v>
      </c>
      <c r="BE38" s="47">
        <v>8.6999999999999993</v>
      </c>
      <c r="BF38" s="47">
        <v>13.9</v>
      </c>
    </row>
    <row r="39" spans="1:58">
      <c r="A39" s="45" t="s">
        <v>2443</v>
      </c>
      <c r="B39" s="45" t="s">
        <v>140</v>
      </c>
      <c r="C39" s="45" t="s">
        <v>2467</v>
      </c>
      <c r="D39">
        <v>678</v>
      </c>
      <c r="E39">
        <v>370</v>
      </c>
      <c r="F39">
        <v>308</v>
      </c>
      <c r="G39">
        <v>5</v>
      </c>
      <c r="H39">
        <v>0</v>
      </c>
      <c r="I39">
        <v>669</v>
      </c>
      <c r="J39">
        <v>0</v>
      </c>
      <c r="K39">
        <v>0</v>
      </c>
      <c r="L39">
        <v>0</v>
      </c>
      <c r="M39">
        <v>4</v>
      </c>
      <c r="N39">
        <v>0</v>
      </c>
      <c r="O39">
        <v>165</v>
      </c>
      <c r="P39">
        <v>82</v>
      </c>
      <c r="Q39">
        <v>79</v>
      </c>
      <c r="R39">
        <v>61</v>
      </c>
      <c r="S39">
        <v>56</v>
      </c>
      <c r="T39">
        <v>59</v>
      </c>
      <c r="U39">
        <v>56</v>
      </c>
      <c r="V39">
        <v>62</v>
      </c>
      <c r="W39">
        <v>58</v>
      </c>
      <c r="X39">
        <v>0</v>
      </c>
      <c r="Y39">
        <v>0</v>
      </c>
      <c r="Z39">
        <v>0</v>
      </c>
      <c r="AA39">
        <v>0</v>
      </c>
      <c r="AB39">
        <v>0</v>
      </c>
      <c r="AC39">
        <v>573</v>
      </c>
      <c r="AD39">
        <v>144</v>
      </c>
      <c r="AE39">
        <v>42</v>
      </c>
      <c r="AF39" s="47">
        <v>54.6</v>
      </c>
      <c r="AG39" s="47">
        <v>45.4</v>
      </c>
      <c r="AH39" s="47">
        <v>0.7</v>
      </c>
      <c r="AI39" s="47">
        <v>0</v>
      </c>
      <c r="AJ39" s="47">
        <v>98.7</v>
      </c>
      <c r="AK39" s="47">
        <v>0</v>
      </c>
      <c r="AL39" s="47">
        <v>0</v>
      </c>
      <c r="AM39" s="47">
        <v>0</v>
      </c>
      <c r="AN39" s="47">
        <v>0.6</v>
      </c>
      <c r="AO39" s="47">
        <v>0</v>
      </c>
      <c r="AP39" s="47">
        <v>24.3</v>
      </c>
      <c r="AQ39" s="47">
        <v>12.1</v>
      </c>
      <c r="AR39" s="47">
        <v>11.7</v>
      </c>
      <c r="AS39" s="47">
        <v>9</v>
      </c>
      <c r="AT39" s="47">
        <v>8.3000000000000007</v>
      </c>
      <c r="AU39" s="47">
        <v>8.6999999999999993</v>
      </c>
      <c r="AV39" s="47">
        <v>8.3000000000000007</v>
      </c>
      <c r="AW39" s="47">
        <v>9.1</v>
      </c>
      <c r="AX39" s="47">
        <v>8.6</v>
      </c>
      <c r="AY39" s="47">
        <v>0</v>
      </c>
      <c r="AZ39" s="47">
        <v>0</v>
      </c>
      <c r="BA39" s="47">
        <v>0</v>
      </c>
      <c r="BB39" s="47">
        <v>0</v>
      </c>
      <c r="BC39" s="47">
        <v>0</v>
      </c>
      <c r="BD39" s="47">
        <v>84.5</v>
      </c>
      <c r="BE39" s="47">
        <v>21.2</v>
      </c>
      <c r="BF39" s="47">
        <v>6.2</v>
      </c>
    </row>
    <row r="40" spans="1:58">
      <c r="A40" s="45" t="s">
        <v>2443</v>
      </c>
      <c r="B40" s="45" t="s">
        <v>142</v>
      </c>
      <c r="C40" s="45" t="s">
        <v>2468</v>
      </c>
      <c r="D40">
        <v>306</v>
      </c>
      <c r="E40">
        <v>175</v>
      </c>
      <c r="F40">
        <v>131</v>
      </c>
      <c r="G40">
        <v>13</v>
      </c>
      <c r="H40">
        <v>3</v>
      </c>
      <c r="I40">
        <v>56</v>
      </c>
      <c r="J40">
        <v>6</v>
      </c>
      <c r="K40">
        <v>1</v>
      </c>
      <c r="L40">
        <v>0</v>
      </c>
      <c r="M40">
        <v>227</v>
      </c>
      <c r="N40">
        <v>0</v>
      </c>
      <c r="O40">
        <v>37</v>
      </c>
      <c r="P40">
        <v>34</v>
      </c>
      <c r="Q40">
        <v>32</v>
      </c>
      <c r="R40">
        <v>35</v>
      </c>
      <c r="S40">
        <v>33</v>
      </c>
      <c r="T40">
        <v>34</v>
      </c>
      <c r="U40">
        <v>35</v>
      </c>
      <c r="V40">
        <v>33</v>
      </c>
      <c r="W40">
        <v>33</v>
      </c>
      <c r="X40">
        <v>0</v>
      </c>
      <c r="Y40">
        <v>0</v>
      </c>
      <c r="Z40">
        <v>0</v>
      </c>
      <c r="AA40">
        <v>0</v>
      </c>
      <c r="AB40">
        <v>0</v>
      </c>
      <c r="AC40">
        <v>17</v>
      </c>
      <c r="AD40">
        <v>8</v>
      </c>
      <c r="AE40">
        <v>43</v>
      </c>
      <c r="AF40" s="47">
        <v>57.2</v>
      </c>
      <c r="AG40" s="47">
        <v>42.8</v>
      </c>
      <c r="AH40" s="47">
        <v>4.2</v>
      </c>
      <c r="AI40" s="47">
        <v>1</v>
      </c>
      <c r="AJ40" s="47">
        <v>18.3</v>
      </c>
      <c r="AK40" s="47">
        <v>2</v>
      </c>
      <c r="AL40" s="47">
        <v>0.3</v>
      </c>
      <c r="AM40" s="47">
        <v>0</v>
      </c>
      <c r="AN40" s="47">
        <v>74.2</v>
      </c>
      <c r="AO40" s="47">
        <v>0</v>
      </c>
      <c r="AP40" s="47">
        <v>12.1</v>
      </c>
      <c r="AQ40" s="47">
        <v>11.1</v>
      </c>
      <c r="AR40" s="47">
        <v>10.5</v>
      </c>
      <c r="AS40" s="47">
        <v>11.4</v>
      </c>
      <c r="AT40" s="47">
        <v>10.8</v>
      </c>
      <c r="AU40" s="47">
        <v>11.1</v>
      </c>
      <c r="AV40" s="47">
        <v>11.4</v>
      </c>
      <c r="AW40" s="47">
        <v>10.8</v>
      </c>
      <c r="AX40" s="47">
        <v>10.8</v>
      </c>
      <c r="AY40" s="47">
        <v>0</v>
      </c>
      <c r="AZ40" s="47">
        <v>0</v>
      </c>
      <c r="BA40" s="47">
        <v>0</v>
      </c>
      <c r="BB40" s="47">
        <v>0</v>
      </c>
      <c r="BC40" s="47">
        <v>0</v>
      </c>
      <c r="BD40" s="47">
        <v>5.6</v>
      </c>
      <c r="BE40" s="47">
        <v>2.6</v>
      </c>
      <c r="BF40" s="47">
        <v>14.1</v>
      </c>
    </row>
    <row r="41" spans="1:58">
      <c r="A41" s="45" t="s">
        <v>2443</v>
      </c>
      <c r="B41" s="45" t="s">
        <v>144</v>
      </c>
      <c r="C41" s="45" t="s">
        <v>2469</v>
      </c>
      <c r="D41">
        <v>769</v>
      </c>
      <c r="E41">
        <v>385</v>
      </c>
      <c r="F41">
        <v>384</v>
      </c>
      <c r="G41">
        <v>212</v>
      </c>
      <c r="H41">
        <v>169</v>
      </c>
      <c r="I41">
        <v>333</v>
      </c>
      <c r="J41">
        <v>23</v>
      </c>
      <c r="K41">
        <v>0</v>
      </c>
      <c r="L41">
        <v>0</v>
      </c>
      <c r="M41">
        <v>32</v>
      </c>
      <c r="N41">
        <v>48</v>
      </c>
      <c r="O41">
        <v>98</v>
      </c>
      <c r="P41">
        <v>100</v>
      </c>
      <c r="Q41">
        <v>100</v>
      </c>
      <c r="R41">
        <v>95</v>
      </c>
      <c r="S41">
        <v>95</v>
      </c>
      <c r="T41">
        <v>79</v>
      </c>
      <c r="U41">
        <v>82</v>
      </c>
      <c r="V41">
        <v>72</v>
      </c>
      <c r="W41">
        <v>0</v>
      </c>
      <c r="X41">
        <v>0</v>
      </c>
      <c r="Y41">
        <v>0</v>
      </c>
      <c r="Z41">
        <v>0</v>
      </c>
      <c r="AA41">
        <v>0</v>
      </c>
      <c r="AB41">
        <v>0</v>
      </c>
      <c r="AC41">
        <v>501</v>
      </c>
      <c r="AD41">
        <v>363</v>
      </c>
      <c r="AE41">
        <v>128</v>
      </c>
      <c r="AF41" s="47">
        <v>50.1</v>
      </c>
      <c r="AG41" s="47">
        <v>49.9</v>
      </c>
      <c r="AH41" s="47">
        <v>27.6</v>
      </c>
      <c r="AI41" s="47">
        <v>22</v>
      </c>
      <c r="AJ41" s="47">
        <v>43.3</v>
      </c>
      <c r="AK41" s="47">
        <v>3</v>
      </c>
      <c r="AL41" s="47">
        <v>0</v>
      </c>
      <c r="AM41" s="47">
        <v>0</v>
      </c>
      <c r="AN41" s="47">
        <v>4.2</v>
      </c>
      <c r="AO41" s="47">
        <v>6.2</v>
      </c>
      <c r="AP41" s="47">
        <v>12.7</v>
      </c>
      <c r="AQ41" s="47">
        <v>13</v>
      </c>
      <c r="AR41" s="47">
        <v>13</v>
      </c>
      <c r="AS41" s="47">
        <v>12.4</v>
      </c>
      <c r="AT41" s="47">
        <v>12.4</v>
      </c>
      <c r="AU41" s="47">
        <v>10.3</v>
      </c>
      <c r="AV41" s="47">
        <v>10.7</v>
      </c>
      <c r="AW41" s="47">
        <v>9.4</v>
      </c>
      <c r="AX41" s="47">
        <v>0</v>
      </c>
      <c r="AY41" s="47">
        <v>0</v>
      </c>
      <c r="AZ41" s="47">
        <v>0</v>
      </c>
      <c r="BA41" s="47">
        <v>0</v>
      </c>
      <c r="BB41" s="47">
        <v>0</v>
      </c>
      <c r="BC41" s="47">
        <v>0</v>
      </c>
      <c r="BD41" s="47">
        <v>65.099999999999994</v>
      </c>
      <c r="BE41" s="47">
        <v>47.2</v>
      </c>
      <c r="BF41" s="47">
        <v>16.600000000000001</v>
      </c>
    </row>
    <row r="42" spans="1:58">
      <c r="A42" s="45" t="s">
        <v>2443</v>
      </c>
      <c r="B42" s="45" t="s">
        <v>2470</v>
      </c>
      <c r="C42" s="45" t="s">
        <v>2471</v>
      </c>
      <c r="D42">
        <v>393</v>
      </c>
      <c r="E42">
        <v>201</v>
      </c>
      <c r="F42">
        <v>192</v>
      </c>
      <c r="G42">
        <v>95</v>
      </c>
      <c r="H42">
        <v>11</v>
      </c>
      <c r="I42">
        <v>221</v>
      </c>
      <c r="J42">
        <v>8</v>
      </c>
      <c r="K42">
        <v>5</v>
      </c>
      <c r="L42">
        <v>0</v>
      </c>
      <c r="M42">
        <v>53</v>
      </c>
      <c r="N42">
        <v>0</v>
      </c>
      <c r="O42">
        <v>61</v>
      </c>
      <c r="P42">
        <v>64</v>
      </c>
      <c r="Q42">
        <v>68</v>
      </c>
      <c r="R42">
        <v>59</v>
      </c>
      <c r="S42">
        <v>0</v>
      </c>
      <c r="T42">
        <v>60</v>
      </c>
      <c r="U42">
        <v>45</v>
      </c>
      <c r="V42">
        <v>36</v>
      </c>
      <c r="W42">
        <v>0</v>
      </c>
      <c r="X42">
        <v>0</v>
      </c>
      <c r="Y42">
        <v>0</v>
      </c>
      <c r="Z42">
        <v>0</v>
      </c>
      <c r="AA42">
        <v>0</v>
      </c>
      <c r="AB42">
        <v>0</v>
      </c>
      <c r="AC42">
        <v>268</v>
      </c>
      <c r="AD42">
        <v>55</v>
      </c>
      <c r="AE42">
        <v>34</v>
      </c>
      <c r="AF42" s="47">
        <v>51.1</v>
      </c>
      <c r="AG42" s="47">
        <v>48.9</v>
      </c>
      <c r="AH42" s="47">
        <v>24.2</v>
      </c>
      <c r="AI42" s="47">
        <v>2.8</v>
      </c>
      <c r="AJ42" s="47">
        <v>56.2</v>
      </c>
      <c r="AK42" s="47">
        <v>2</v>
      </c>
      <c r="AL42" s="47">
        <v>1.3</v>
      </c>
      <c r="AM42" s="47">
        <v>0</v>
      </c>
      <c r="AN42" s="47">
        <v>13.5</v>
      </c>
      <c r="AO42" s="47">
        <v>0</v>
      </c>
      <c r="AP42" s="47">
        <v>15.5</v>
      </c>
      <c r="AQ42" s="47">
        <v>16.3</v>
      </c>
      <c r="AR42" s="47">
        <v>17.3</v>
      </c>
      <c r="AS42" s="47">
        <v>15</v>
      </c>
      <c r="AT42" s="47">
        <v>0</v>
      </c>
      <c r="AU42" s="47">
        <v>15.3</v>
      </c>
      <c r="AV42" s="47">
        <v>11.5</v>
      </c>
      <c r="AW42" s="47">
        <v>9.1999999999999993</v>
      </c>
      <c r="AX42" s="47">
        <v>0</v>
      </c>
      <c r="AY42" s="47">
        <v>0</v>
      </c>
      <c r="AZ42" s="47">
        <v>0</v>
      </c>
      <c r="BA42" s="47">
        <v>0</v>
      </c>
      <c r="BB42" s="47">
        <v>0</v>
      </c>
      <c r="BC42" s="47">
        <v>0</v>
      </c>
      <c r="BD42" s="47">
        <v>68.2</v>
      </c>
      <c r="BE42" s="47">
        <v>14</v>
      </c>
      <c r="BF42" s="47">
        <v>8.6999999999999993</v>
      </c>
    </row>
    <row r="43" spans="1:58">
      <c r="A43" s="45" t="s">
        <v>2443</v>
      </c>
      <c r="B43" s="45" t="s">
        <v>146</v>
      </c>
      <c r="C43" s="45" t="s">
        <v>2472</v>
      </c>
      <c r="D43">
        <v>109</v>
      </c>
      <c r="E43">
        <v>56</v>
      </c>
      <c r="F43">
        <v>53</v>
      </c>
      <c r="G43">
        <v>3</v>
      </c>
      <c r="H43">
        <v>8</v>
      </c>
      <c r="I43">
        <v>37</v>
      </c>
      <c r="J43">
        <v>8</v>
      </c>
      <c r="K43">
        <v>0</v>
      </c>
      <c r="L43">
        <v>0</v>
      </c>
      <c r="M43">
        <v>53</v>
      </c>
      <c r="N43">
        <v>0</v>
      </c>
      <c r="O43">
        <v>0</v>
      </c>
      <c r="P43">
        <v>0</v>
      </c>
      <c r="Q43">
        <v>0</v>
      </c>
      <c r="R43">
        <v>0</v>
      </c>
      <c r="S43">
        <v>0</v>
      </c>
      <c r="T43">
        <v>0</v>
      </c>
      <c r="U43">
        <v>0</v>
      </c>
      <c r="V43">
        <v>0</v>
      </c>
      <c r="W43">
        <v>0</v>
      </c>
      <c r="X43">
        <v>16</v>
      </c>
      <c r="Y43">
        <v>16</v>
      </c>
      <c r="Z43">
        <v>40</v>
      </c>
      <c r="AA43">
        <v>37</v>
      </c>
      <c r="AB43">
        <v>0</v>
      </c>
      <c r="AC43">
        <v>11</v>
      </c>
      <c r="AD43">
        <v>0</v>
      </c>
      <c r="AE43">
        <v>27</v>
      </c>
      <c r="AF43" s="47">
        <v>51.4</v>
      </c>
      <c r="AG43" s="47">
        <v>48.6</v>
      </c>
      <c r="AH43" s="47">
        <v>2.8</v>
      </c>
      <c r="AI43" s="47">
        <v>7.3</v>
      </c>
      <c r="AJ43" s="47">
        <v>33.9</v>
      </c>
      <c r="AK43" s="47">
        <v>7.3</v>
      </c>
      <c r="AL43" s="47">
        <v>0</v>
      </c>
      <c r="AM43" s="47">
        <v>0</v>
      </c>
      <c r="AN43" s="47">
        <v>48.6</v>
      </c>
      <c r="AO43" s="47">
        <v>0</v>
      </c>
      <c r="AP43" s="47">
        <v>0</v>
      </c>
      <c r="AQ43" s="47">
        <v>0</v>
      </c>
      <c r="AR43" s="47">
        <v>0</v>
      </c>
      <c r="AS43" s="47">
        <v>0</v>
      </c>
      <c r="AT43" s="47">
        <v>0</v>
      </c>
      <c r="AU43" s="47">
        <v>0</v>
      </c>
      <c r="AV43" s="47">
        <v>0</v>
      </c>
      <c r="AW43" s="47">
        <v>0</v>
      </c>
      <c r="AX43" s="47">
        <v>0</v>
      </c>
      <c r="AY43" s="47">
        <v>14.7</v>
      </c>
      <c r="AZ43" s="47">
        <v>14.7</v>
      </c>
      <c r="BA43" s="47">
        <v>36.700000000000003</v>
      </c>
      <c r="BB43" s="47">
        <v>33.9</v>
      </c>
      <c r="BC43" s="47">
        <v>0</v>
      </c>
      <c r="BD43" s="47">
        <v>10.1</v>
      </c>
      <c r="BE43" s="47">
        <v>0</v>
      </c>
      <c r="BF43" s="47">
        <v>24.8</v>
      </c>
    </row>
    <row r="44" spans="1:58">
      <c r="A44" s="45" t="s">
        <v>2443</v>
      </c>
      <c r="B44" s="45" t="s">
        <v>148</v>
      </c>
      <c r="C44" s="45" t="s">
        <v>147</v>
      </c>
      <c r="D44">
        <v>288</v>
      </c>
      <c r="E44">
        <v>122</v>
      </c>
      <c r="F44">
        <v>166</v>
      </c>
      <c r="G44">
        <v>195</v>
      </c>
      <c r="H44">
        <v>0</v>
      </c>
      <c r="I44">
        <v>88</v>
      </c>
      <c r="J44">
        <v>2</v>
      </c>
      <c r="K44">
        <v>0</v>
      </c>
      <c r="L44">
        <v>0</v>
      </c>
      <c r="M44">
        <v>3</v>
      </c>
      <c r="N44">
        <v>0</v>
      </c>
      <c r="O44">
        <v>72</v>
      </c>
      <c r="P44">
        <v>0</v>
      </c>
      <c r="Q44">
        <v>0</v>
      </c>
      <c r="R44">
        <v>0</v>
      </c>
      <c r="S44">
        <v>0</v>
      </c>
      <c r="T44">
        <v>72</v>
      </c>
      <c r="U44">
        <v>72</v>
      </c>
      <c r="V44">
        <v>72</v>
      </c>
      <c r="W44">
        <v>0</v>
      </c>
      <c r="X44">
        <v>0</v>
      </c>
      <c r="Y44">
        <v>0</v>
      </c>
      <c r="Z44">
        <v>0</v>
      </c>
      <c r="AA44">
        <v>0</v>
      </c>
      <c r="AB44">
        <v>0</v>
      </c>
      <c r="AC44">
        <v>121</v>
      </c>
      <c r="AD44">
        <v>85</v>
      </c>
      <c r="AE44">
        <v>60</v>
      </c>
      <c r="AF44" s="47">
        <v>42.4</v>
      </c>
      <c r="AG44" s="47">
        <v>57.6</v>
      </c>
      <c r="AH44" s="47">
        <v>67.7</v>
      </c>
      <c r="AI44" s="47">
        <v>0</v>
      </c>
      <c r="AJ44" s="47">
        <v>30.6</v>
      </c>
      <c r="AK44" s="47">
        <v>0.7</v>
      </c>
      <c r="AL44" s="47">
        <v>0</v>
      </c>
      <c r="AM44" s="47">
        <v>0</v>
      </c>
      <c r="AN44" s="47">
        <v>1</v>
      </c>
      <c r="AO44" s="47">
        <v>0</v>
      </c>
      <c r="AP44" s="47">
        <v>25</v>
      </c>
      <c r="AQ44" s="47">
        <v>0</v>
      </c>
      <c r="AR44" s="47">
        <v>0</v>
      </c>
      <c r="AS44" s="47">
        <v>0</v>
      </c>
      <c r="AT44" s="47">
        <v>0</v>
      </c>
      <c r="AU44" s="47">
        <v>25</v>
      </c>
      <c r="AV44" s="47">
        <v>25</v>
      </c>
      <c r="AW44" s="47">
        <v>25</v>
      </c>
      <c r="AX44" s="47">
        <v>0</v>
      </c>
      <c r="AY44" s="47">
        <v>0</v>
      </c>
      <c r="AZ44" s="47">
        <v>0</v>
      </c>
      <c r="BA44" s="47">
        <v>0</v>
      </c>
      <c r="BB44" s="47">
        <v>0</v>
      </c>
      <c r="BC44" s="47">
        <v>0</v>
      </c>
      <c r="BD44" s="47">
        <v>42</v>
      </c>
      <c r="BE44" s="47">
        <v>29.5</v>
      </c>
      <c r="BF44" s="47">
        <v>20.8</v>
      </c>
    </row>
    <row r="45" spans="1:58">
      <c r="A45" s="45" t="s">
        <v>2443</v>
      </c>
      <c r="B45" s="45" t="s">
        <v>150</v>
      </c>
      <c r="C45" s="45" t="s">
        <v>2473</v>
      </c>
      <c r="D45">
        <v>230</v>
      </c>
      <c r="E45">
        <v>105</v>
      </c>
      <c r="F45">
        <v>125</v>
      </c>
      <c r="G45">
        <v>7</v>
      </c>
      <c r="H45">
        <v>3</v>
      </c>
      <c r="I45">
        <v>8</v>
      </c>
      <c r="J45">
        <v>0</v>
      </c>
      <c r="K45">
        <v>1</v>
      </c>
      <c r="L45">
        <v>0</v>
      </c>
      <c r="M45">
        <v>211</v>
      </c>
      <c r="N45">
        <v>0</v>
      </c>
      <c r="O45">
        <v>0</v>
      </c>
      <c r="P45">
        <v>0</v>
      </c>
      <c r="Q45">
        <v>0</v>
      </c>
      <c r="R45">
        <v>0</v>
      </c>
      <c r="S45">
        <v>46</v>
      </c>
      <c r="T45">
        <v>49</v>
      </c>
      <c r="U45">
        <v>48</v>
      </c>
      <c r="V45">
        <v>40</v>
      </c>
      <c r="W45">
        <v>47</v>
      </c>
      <c r="X45">
        <v>0</v>
      </c>
      <c r="Y45">
        <v>0</v>
      </c>
      <c r="Z45">
        <v>0</v>
      </c>
      <c r="AA45">
        <v>0</v>
      </c>
      <c r="AB45">
        <v>0</v>
      </c>
      <c r="AC45">
        <v>0</v>
      </c>
      <c r="AD45">
        <v>0</v>
      </c>
      <c r="AE45">
        <v>34</v>
      </c>
      <c r="AF45" s="47">
        <v>45.7</v>
      </c>
      <c r="AG45" s="47">
        <v>54.3</v>
      </c>
      <c r="AH45" s="47">
        <v>3</v>
      </c>
      <c r="AI45" s="47">
        <v>1.3</v>
      </c>
      <c r="AJ45" s="47">
        <v>3.5</v>
      </c>
      <c r="AK45" s="47">
        <v>0</v>
      </c>
      <c r="AL45" s="47">
        <v>0.4</v>
      </c>
      <c r="AM45" s="47">
        <v>0</v>
      </c>
      <c r="AN45" s="47">
        <v>91.7</v>
      </c>
      <c r="AO45" s="47">
        <v>0</v>
      </c>
      <c r="AP45" s="47">
        <v>0</v>
      </c>
      <c r="AQ45" s="47">
        <v>0</v>
      </c>
      <c r="AR45" s="47">
        <v>0</v>
      </c>
      <c r="AS45" s="47">
        <v>0</v>
      </c>
      <c r="AT45" s="47">
        <v>20</v>
      </c>
      <c r="AU45" s="47">
        <v>21.3</v>
      </c>
      <c r="AV45" s="47">
        <v>20.9</v>
      </c>
      <c r="AW45" s="47">
        <v>17.399999999999999</v>
      </c>
      <c r="AX45" s="47">
        <v>20.399999999999999</v>
      </c>
      <c r="AY45" s="47">
        <v>0</v>
      </c>
      <c r="AZ45" s="47">
        <v>0</v>
      </c>
      <c r="BA45" s="47">
        <v>0</v>
      </c>
      <c r="BB45" s="47">
        <v>0</v>
      </c>
      <c r="BC45" s="47">
        <v>0</v>
      </c>
      <c r="BD45" s="47">
        <v>0</v>
      </c>
      <c r="BE45" s="47">
        <v>0</v>
      </c>
      <c r="BF45" s="47">
        <v>14.8</v>
      </c>
    </row>
    <row r="46" spans="1:58">
      <c r="A46" s="45" t="s">
        <v>2443</v>
      </c>
      <c r="B46" s="45" t="s">
        <v>152</v>
      </c>
      <c r="C46" s="45" t="s">
        <v>2474</v>
      </c>
      <c r="D46">
        <v>177</v>
      </c>
      <c r="E46">
        <v>94</v>
      </c>
      <c r="F46">
        <v>83</v>
      </c>
      <c r="G46">
        <v>12</v>
      </c>
      <c r="H46">
        <v>5</v>
      </c>
      <c r="I46">
        <v>14</v>
      </c>
      <c r="J46">
        <v>12</v>
      </c>
      <c r="K46">
        <v>0</v>
      </c>
      <c r="L46">
        <v>0</v>
      </c>
      <c r="M46">
        <v>134</v>
      </c>
      <c r="N46">
        <v>0</v>
      </c>
      <c r="O46">
        <v>13</v>
      </c>
      <c r="P46">
        <v>13</v>
      </c>
      <c r="Q46">
        <v>17</v>
      </c>
      <c r="R46">
        <v>13</v>
      </c>
      <c r="S46">
        <v>17</v>
      </c>
      <c r="T46">
        <v>11</v>
      </c>
      <c r="U46">
        <v>17</v>
      </c>
      <c r="V46">
        <v>14</v>
      </c>
      <c r="W46">
        <v>18</v>
      </c>
      <c r="X46">
        <v>9</v>
      </c>
      <c r="Y46">
        <v>16</v>
      </c>
      <c r="Z46">
        <v>9</v>
      </c>
      <c r="AA46">
        <v>10</v>
      </c>
      <c r="AB46">
        <v>0</v>
      </c>
      <c r="AC46">
        <v>12</v>
      </c>
      <c r="AD46">
        <v>10</v>
      </c>
      <c r="AE46">
        <v>37</v>
      </c>
      <c r="AF46" s="47">
        <v>53.1</v>
      </c>
      <c r="AG46" s="47">
        <v>46.9</v>
      </c>
      <c r="AH46" s="47">
        <v>6.8</v>
      </c>
      <c r="AI46" s="47">
        <v>2.8</v>
      </c>
      <c r="AJ46" s="47">
        <v>7.9</v>
      </c>
      <c r="AK46" s="47">
        <v>6.8</v>
      </c>
      <c r="AL46" s="47">
        <v>0</v>
      </c>
      <c r="AM46" s="47">
        <v>0</v>
      </c>
      <c r="AN46" s="47">
        <v>75.7</v>
      </c>
      <c r="AO46" s="47">
        <v>0</v>
      </c>
      <c r="AP46" s="47">
        <v>7.3</v>
      </c>
      <c r="AQ46" s="47">
        <v>7.3</v>
      </c>
      <c r="AR46" s="47">
        <v>9.6</v>
      </c>
      <c r="AS46" s="47">
        <v>7.3</v>
      </c>
      <c r="AT46" s="47">
        <v>9.6</v>
      </c>
      <c r="AU46" s="47">
        <v>6.2</v>
      </c>
      <c r="AV46" s="47">
        <v>9.6</v>
      </c>
      <c r="AW46" s="47">
        <v>7.9</v>
      </c>
      <c r="AX46" s="47">
        <v>10.199999999999999</v>
      </c>
      <c r="AY46" s="47">
        <v>5.0999999999999996</v>
      </c>
      <c r="AZ46" s="47">
        <v>9</v>
      </c>
      <c r="BA46" s="47">
        <v>5.0999999999999996</v>
      </c>
      <c r="BB46" s="47">
        <v>5.6</v>
      </c>
      <c r="BC46" s="47">
        <v>0</v>
      </c>
      <c r="BD46" s="47">
        <v>6.8</v>
      </c>
      <c r="BE46" s="47">
        <v>5.6</v>
      </c>
      <c r="BF46" s="47">
        <v>20.9</v>
      </c>
    </row>
    <row r="47" spans="1:58">
      <c r="A47" s="45" t="s">
        <v>2443</v>
      </c>
      <c r="B47" s="45" t="s">
        <v>2475</v>
      </c>
      <c r="C47" s="45" t="s">
        <v>2476</v>
      </c>
      <c r="D47">
        <v>46</v>
      </c>
      <c r="E47">
        <v>23</v>
      </c>
      <c r="F47">
        <v>23</v>
      </c>
      <c r="G47">
        <v>4</v>
      </c>
      <c r="H47">
        <v>0</v>
      </c>
      <c r="I47">
        <v>14</v>
      </c>
      <c r="J47">
        <v>4</v>
      </c>
      <c r="K47">
        <v>0</v>
      </c>
      <c r="L47">
        <v>0</v>
      </c>
      <c r="M47">
        <v>24</v>
      </c>
      <c r="N47">
        <v>0</v>
      </c>
      <c r="O47">
        <v>0</v>
      </c>
      <c r="P47">
        <v>0</v>
      </c>
      <c r="Q47">
        <v>0</v>
      </c>
      <c r="R47">
        <v>0</v>
      </c>
      <c r="S47">
        <v>0</v>
      </c>
      <c r="T47">
        <v>0</v>
      </c>
      <c r="U47">
        <v>0</v>
      </c>
      <c r="V47">
        <v>0</v>
      </c>
      <c r="W47">
        <v>0</v>
      </c>
      <c r="X47">
        <v>2</v>
      </c>
      <c r="Y47">
        <v>11</v>
      </c>
      <c r="Z47">
        <v>20</v>
      </c>
      <c r="AA47">
        <v>13</v>
      </c>
      <c r="AB47">
        <v>0</v>
      </c>
      <c r="AC47">
        <v>11</v>
      </c>
      <c r="AD47">
        <v>4</v>
      </c>
      <c r="AE47">
        <v>21</v>
      </c>
      <c r="AF47" s="47">
        <v>50</v>
      </c>
      <c r="AG47" s="47">
        <v>50</v>
      </c>
      <c r="AH47" s="47">
        <v>8.6999999999999993</v>
      </c>
      <c r="AI47" s="47">
        <v>0</v>
      </c>
      <c r="AJ47" s="47">
        <v>30.4</v>
      </c>
      <c r="AK47" s="47">
        <v>8.6999999999999993</v>
      </c>
      <c r="AL47" s="47">
        <v>0</v>
      </c>
      <c r="AM47" s="47">
        <v>0</v>
      </c>
      <c r="AN47" s="47">
        <v>52.2</v>
      </c>
      <c r="AO47" s="47">
        <v>0</v>
      </c>
      <c r="AP47" s="47">
        <v>0</v>
      </c>
      <c r="AQ47" s="47">
        <v>0</v>
      </c>
      <c r="AR47" s="47">
        <v>0</v>
      </c>
      <c r="AS47" s="47">
        <v>0</v>
      </c>
      <c r="AT47" s="47">
        <v>0</v>
      </c>
      <c r="AU47" s="47">
        <v>0</v>
      </c>
      <c r="AV47" s="47">
        <v>0</v>
      </c>
      <c r="AW47" s="47">
        <v>0</v>
      </c>
      <c r="AX47" s="47">
        <v>0</v>
      </c>
      <c r="AY47" s="47">
        <v>4.3</v>
      </c>
      <c r="AZ47" s="47">
        <v>23.9</v>
      </c>
      <c r="BA47" s="47">
        <v>43.5</v>
      </c>
      <c r="BB47" s="47">
        <v>28.3</v>
      </c>
      <c r="BC47" s="47">
        <v>0</v>
      </c>
      <c r="BD47" s="47">
        <v>23.9</v>
      </c>
      <c r="BE47" s="47">
        <v>8.6999999999999993</v>
      </c>
      <c r="BF47" s="47">
        <v>45.7</v>
      </c>
    </row>
    <row r="48" spans="1:58">
      <c r="A48" s="45" t="s">
        <v>2443</v>
      </c>
      <c r="B48" s="45" t="s">
        <v>154</v>
      </c>
      <c r="C48" s="45" t="s">
        <v>153</v>
      </c>
      <c r="D48">
        <v>895</v>
      </c>
      <c r="E48">
        <v>456</v>
      </c>
      <c r="F48">
        <v>439</v>
      </c>
      <c r="G48">
        <v>404</v>
      </c>
      <c r="H48">
        <v>14</v>
      </c>
      <c r="I48">
        <v>422</v>
      </c>
      <c r="J48">
        <v>11</v>
      </c>
      <c r="K48">
        <v>6</v>
      </c>
      <c r="L48">
        <v>1</v>
      </c>
      <c r="M48">
        <v>37</v>
      </c>
      <c r="N48">
        <v>53</v>
      </c>
      <c r="O48">
        <v>54</v>
      </c>
      <c r="P48">
        <v>50</v>
      </c>
      <c r="Q48">
        <v>50</v>
      </c>
      <c r="R48">
        <v>48</v>
      </c>
      <c r="S48">
        <v>51</v>
      </c>
      <c r="T48">
        <v>50</v>
      </c>
      <c r="U48">
        <v>90</v>
      </c>
      <c r="V48">
        <v>84</v>
      </c>
      <c r="W48">
        <v>87</v>
      </c>
      <c r="X48">
        <v>91</v>
      </c>
      <c r="Y48">
        <v>76</v>
      </c>
      <c r="Z48">
        <v>54</v>
      </c>
      <c r="AA48">
        <v>57</v>
      </c>
      <c r="AB48">
        <v>0</v>
      </c>
      <c r="AC48">
        <v>451</v>
      </c>
      <c r="AD48">
        <v>311</v>
      </c>
      <c r="AE48">
        <v>136</v>
      </c>
      <c r="AF48" s="47">
        <v>50.9</v>
      </c>
      <c r="AG48" s="47">
        <v>49.1</v>
      </c>
      <c r="AH48" s="47">
        <v>45.1</v>
      </c>
      <c r="AI48" s="47">
        <v>1.6</v>
      </c>
      <c r="AJ48" s="47">
        <v>47.2</v>
      </c>
      <c r="AK48" s="47">
        <v>1.2</v>
      </c>
      <c r="AL48" s="47">
        <v>0.7</v>
      </c>
      <c r="AM48" s="47">
        <v>0.1</v>
      </c>
      <c r="AN48" s="47">
        <v>4.0999999999999996</v>
      </c>
      <c r="AO48" s="47">
        <v>5.9</v>
      </c>
      <c r="AP48" s="47">
        <v>6</v>
      </c>
      <c r="AQ48" s="47">
        <v>5.6</v>
      </c>
      <c r="AR48" s="47">
        <v>5.6</v>
      </c>
      <c r="AS48" s="47">
        <v>5.4</v>
      </c>
      <c r="AT48" s="47">
        <v>5.7</v>
      </c>
      <c r="AU48" s="47">
        <v>5.6</v>
      </c>
      <c r="AV48" s="47">
        <v>10.1</v>
      </c>
      <c r="AW48" s="47">
        <v>9.4</v>
      </c>
      <c r="AX48" s="47">
        <v>9.6999999999999993</v>
      </c>
      <c r="AY48" s="47">
        <v>10.199999999999999</v>
      </c>
      <c r="AZ48" s="47">
        <v>8.5</v>
      </c>
      <c r="BA48" s="47">
        <v>6</v>
      </c>
      <c r="BB48" s="47">
        <v>6.4</v>
      </c>
      <c r="BC48" s="47">
        <v>0</v>
      </c>
      <c r="BD48" s="47">
        <v>50.4</v>
      </c>
      <c r="BE48" s="47">
        <v>34.700000000000003</v>
      </c>
      <c r="BF48" s="47">
        <v>15.2</v>
      </c>
    </row>
    <row r="49" spans="1:58">
      <c r="A49" s="45" t="s">
        <v>2443</v>
      </c>
      <c r="B49" s="45" t="s">
        <v>156</v>
      </c>
      <c r="C49" s="45" t="s">
        <v>2477</v>
      </c>
      <c r="D49">
        <v>1509</v>
      </c>
      <c r="E49">
        <v>783</v>
      </c>
      <c r="F49">
        <v>726</v>
      </c>
      <c r="G49">
        <v>259</v>
      </c>
      <c r="H49">
        <v>233</v>
      </c>
      <c r="I49">
        <v>83</v>
      </c>
      <c r="J49">
        <v>67</v>
      </c>
      <c r="K49">
        <v>4</v>
      </c>
      <c r="L49">
        <v>0</v>
      </c>
      <c r="M49">
        <v>863</v>
      </c>
      <c r="N49">
        <v>0</v>
      </c>
      <c r="O49">
        <v>128</v>
      </c>
      <c r="P49">
        <v>134</v>
      </c>
      <c r="Q49">
        <v>142</v>
      </c>
      <c r="R49">
        <v>134</v>
      </c>
      <c r="S49">
        <v>121</v>
      </c>
      <c r="T49">
        <v>116</v>
      </c>
      <c r="U49">
        <v>109</v>
      </c>
      <c r="V49">
        <v>121</v>
      </c>
      <c r="W49">
        <v>108</v>
      </c>
      <c r="X49">
        <v>96</v>
      </c>
      <c r="Y49">
        <v>99</v>
      </c>
      <c r="Z49">
        <v>105</v>
      </c>
      <c r="AA49">
        <v>96</v>
      </c>
      <c r="AB49">
        <v>0</v>
      </c>
      <c r="AC49">
        <v>46</v>
      </c>
      <c r="AD49">
        <v>0</v>
      </c>
      <c r="AE49">
        <v>234</v>
      </c>
      <c r="AF49" s="47">
        <v>51.9</v>
      </c>
      <c r="AG49" s="47">
        <v>48.1</v>
      </c>
      <c r="AH49" s="47">
        <v>17.2</v>
      </c>
      <c r="AI49" s="47">
        <v>15.4</v>
      </c>
      <c r="AJ49" s="47">
        <v>5.5</v>
      </c>
      <c r="AK49" s="47">
        <v>4.4000000000000004</v>
      </c>
      <c r="AL49" s="47">
        <v>0.3</v>
      </c>
      <c r="AM49" s="47">
        <v>0</v>
      </c>
      <c r="AN49" s="47">
        <v>57.2</v>
      </c>
      <c r="AO49" s="47">
        <v>0</v>
      </c>
      <c r="AP49" s="47">
        <v>8.5</v>
      </c>
      <c r="AQ49" s="47">
        <v>8.9</v>
      </c>
      <c r="AR49" s="47">
        <v>9.4</v>
      </c>
      <c r="AS49" s="47">
        <v>8.9</v>
      </c>
      <c r="AT49" s="47">
        <v>8</v>
      </c>
      <c r="AU49" s="47">
        <v>7.7</v>
      </c>
      <c r="AV49" s="47">
        <v>7.2</v>
      </c>
      <c r="AW49" s="47">
        <v>8</v>
      </c>
      <c r="AX49" s="47">
        <v>7.2</v>
      </c>
      <c r="AY49" s="47">
        <v>6.4</v>
      </c>
      <c r="AZ49" s="47">
        <v>6.6</v>
      </c>
      <c r="BA49" s="47">
        <v>7</v>
      </c>
      <c r="BB49" s="47">
        <v>6.4</v>
      </c>
      <c r="BC49" s="47">
        <v>0</v>
      </c>
      <c r="BD49" s="47">
        <v>3</v>
      </c>
      <c r="BE49" s="47">
        <v>0</v>
      </c>
      <c r="BF49" s="47">
        <v>15.5</v>
      </c>
    </row>
    <row r="50" spans="1:58">
      <c r="A50" s="45" t="s">
        <v>2443</v>
      </c>
      <c r="B50" s="45" t="s">
        <v>158</v>
      </c>
      <c r="C50" s="45" t="s">
        <v>2478</v>
      </c>
      <c r="D50">
        <v>367</v>
      </c>
      <c r="E50">
        <v>183</v>
      </c>
      <c r="F50">
        <v>184</v>
      </c>
      <c r="G50">
        <v>17</v>
      </c>
      <c r="H50">
        <v>3</v>
      </c>
      <c r="I50">
        <v>55</v>
      </c>
      <c r="J50">
        <v>11</v>
      </c>
      <c r="K50">
        <v>0</v>
      </c>
      <c r="L50">
        <v>0</v>
      </c>
      <c r="M50">
        <v>281</v>
      </c>
      <c r="N50">
        <v>0</v>
      </c>
      <c r="O50">
        <v>0</v>
      </c>
      <c r="P50">
        <v>0</v>
      </c>
      <c r="Q50">
        <v>0</v>
      </c>
      <c r="R50">
        <v>0</v>
      </c>
      <c r="S50">
        <v>0</v>
      </c>
      <c r="T50">
        <v>0</v>
      </c>
      <c r="U50">
        <v>0</v>
      </c>
      <c r="V50">
        <v>71</v>
      </c>
      <c r="W50">
        <v>79</v>
      </c>
      <c r="X50">
        <v>71</v>
      </c>
      <c r="Y50">
        <v>70</v>
      </c>
      <c r="Z50">
        <v>37</v>
      </c>
      <c r="AA50">
        <v>39</v>
      </c>
      <c r="AB50">
        <v>0</v>
      </c>
      <c r="AC50">
        <v>17</v>
      </c>
      <c r="AD50">
        <v>6</v>
      </c>
      <c r="AE50">
        <v>82</v>
      </c>
      <c r="AF50" s="47">
        <v>49.9</v>
      </c>
      <c r="AG50" s="47">
        <v>50.1</v>
      </c>
      <c r="AH50" s="47">
        <v>4.5999999999999996</v>
      </c>
      <c r="AI50" s="47">
        <v>0.8</v>
      </c>
      <c r="AJ50" s="47">
        <v>15</v>
      </c>
      <c r="AK50" s="47">
        <v>3</v>
      </c>
      <c r="AL50" s="47">
        <v>0</v>
      </c>
      <c r="AM50" s="47">
        <v>0</v>
      </c>
      <c r="AN50" s="47">
        <v>76.599999999999994</v>
      </c>
      <c r="AO50" s="47">
        <v>0</v>
      </c>
      <c r="AP50" s="47">
        <v>0</v>
      </c>
      <c r="AQ50" s="47">
        <v>0</v>
      </c>
      <c r="AR50" s="47">
        <v>0</v>
      </c>
      <c r="AS50" s="47">
        <v>0</v>
      </c>
      <c r="AT50" s="47">
        <v>0</v>
      </c>
      <c r="AU50" s="47">
        <v>0</v>
      </c>
      <c r="AV50" s="47">
        <v>0</v>
      </c>
      <c r="AW50" s="47">
        <v>19.3</v>
      </c>
      <c r="AX50" s="47">
        <v>21.5</v>
      </c>
      <c r="AY50" s="47">
        <v>19.3</v>
      </c>
      <c r="AZ50" s="47">
        <v>19.100000000000001</v>
      </c>
      <c r="BA50" s="47">
        <v>10.1</v>
      </c>
      <c r="BB50" s="47">
        <v>10.6</v>
      </c>
      <c r="BC50" s="47">
        <v>0</v>
      </c>
      <c r="BD50" s="47">
        <v>4.5999999999999996</v>
      </c>
      <c r="BE50" s="47">
        <v>1.6</v>
      </c>
      <c r="BF50" s="47">
        <v>22.3</v>
      </c>
    </row>
    <row r="51" spans="1:58">
      <c r="A51" s="45" t="s">
        <v>2443</v>
      </c>
      <c r="B51" s="45" t="s">
        <v>2479</v>
      </c>
      <c r="C51" s="45" t="s">
        <v>2480</v>
      </c>
      <c r="D51">
        <v>185</v>
      </c>
      <c r="E51">
        <v>83</v>
      </c>
      <c r="F51">
        <v>102</v>
      </c>
      <c r="G51">
        <v>132</v>
      </c>
      <c r="H51">
        <v>1</v>
      </c>
      <c r="I51">
        <v>43</v>
      </c>
      <c r="J51">
        <v>1</v>
      </c>
      <c r="K51">
        <v>0</v>
      </c>
      <c r="L51">
        <v>5</v>
      </c>
      <c r="M51">
        <v>3</v>
      </c>
      <c r="N51">
        <v>0</v>
      </c>
      <c r="O51">
        <v>0</v>
      </c>
      <c r="P51">
        <v>0</v>
      </c>
      <c r="Q51">
        <v>0</v>
      </c>
      <c r="R51">
        <v>0</v>
      </c>
      <c r="S51">
        <v>41</v>
      </c>
      <c r="T51">
        <v>40</v>
      </c>
      <c r="U51">
        <v>29</v>
      </c>
      <c r="V51">
        <v>38</v>
      </c>
      <c r="W51">
        <v>37</v>
      </c>
      <c r="X51">
        <v>0</v>
      </c>
      <c r="Y51">
        <v>0</v>
      </c>
      <c r="Z51">
        <v>0</v>
      </c>
      <c r="AA51">
        <v>0</v>
      </c>
      <c r="AB51">
        <v>0</v>
      </c>
      <c r="AC51">
        <v>53</v>
      </c>
      <c r="AD51">
        <v>38</v>
      </c>
      <c r="AE51">
        <v>34</v>
      </c>
      <c r="AF51" s="47">
        <v>44.9</v>
      </c>
      <c r="AG51" s="47">
        <v>55.1</v>
      </c>
      <c r="AH51" s="47">
        <v>71.400000000000006</v>
      </c>
      <c r="AI51" s="47">
        <v>0.5</v>
      </c>
      <c r="AJ51" s="47">
        <v>23.2</v>
      </c>
      <c r="AK51" s="47">
        <v>0.5</v>
      </c>
      <c r="AL51" s="47">
        <v>0</v>
      </c>
      <c r="AM51" s="47">
        <v>2.7</v>
      </c>
      <c r="AN51" s="47">
        <v>1.6</v>
      </c>
      <c r="AO51" s="47">
        <v>0</v>
      </c>
      <c r="AP51" s="47">
        <v>0</v>
      </c>
      <c r="AQ51" s="47">
        <v>0</v>
      </c>
      <c r="AR51" s="47">
        <v>0</v>
      </c>
      <c r="AS51" s="47">
        <v>0</v>
      </c>
      <c r="AT51" s="47">
        <v>22.2</v>
      </c>
      <c r="AU51" s="47">
        <v>21.6</v>
      </c>
      <c r="AV51" s="47">
        <v>15.7</v>
      </c>
      <c r="AW51" s="47">
        <v>20.5</v>
      </c>
      <c r="AX51" s="47">
        <v>20</v>
      </c>
      <c r="AY51" s="47">
        <v>0</v>
      </c>
      <c r="AZ51" s="47">
        <v>0</v>
      </c>
      <c r="BA51" s="47">
        <v>0</v>
      </c>
      <c r="BB51" s="47">
        <v>0</v>
      </c>
      <c r="BC51" s="47">
        <v>0</v>
      </c>
      <c r="BD51" s="47">
        <v>28.6</v>
      </c>
      <c r="BE51" s="47">
        <v>20.5</v>
      </c>
      <c r="BF51" s="47">
        <v>18.399999999999999</v>
      </c>
    </row>
    <row r="52" spans="1:58">
      <c r="A52" s="45" t="s">
        <v>2443</v>
      </c>
      <c r="B52" s="45" t="s">
        <v>2481</v>
      </c>
      <c r="C52" s="45" t="s">
        <v>2482</v>
      </c>
      <c r="D52">
        <v>593</v>
      </c>
      <c r="E52">
        <v>289</v>
      </c>
      <c r="F52">
        <v>304</v>
      </c>
      <c r="G52">
        <v>24</v>
      </c>
      <c r="H52">
        <v>11</v>
      </c>
      <c r="I52">
        <v>108</v>
      </c>
      <c r="J52">
        <v>6</v>
      </c>
      <c r="K52">
        <v>1</v>
      </c>
      <c r="L52">
        <v>0</v>
      </c>
      <c r="M52">
        <v>443</v>
      </c>
      <c r="N52">
        <v>0</v>
      </c>
      <c r="O52">
        <v>90</v>
      </c>
      <c r="P52">
        <v>93</v>
      </c>
      <c r="Q52">
        <v>100</v>
      </c>
      <c r="R52">
        <v>104</v>
      </c>
      <c r="S52">
        <v>103</v>
      </c>
      <c r="T52">
        <v>103</v>
      </c>
      <c r="U52">
        <v>0</v>
      </c>
      <c r="V52">
        <v>0</v>
      </c>
      <c r="W52">
        <v>0</v>
      </c>
      <c r="X52">
        <v>0</v>
      </c>
      <c r="Y52">
        <v>0</v>
      </c>
      <c r="Z52">
        <v>0</v>
      </c>
      <c r="AA52">
        <v>0</v>
      </c>
      <c r="AB52">
        <v>0</v>
      </c>
      <c r="AC52">
        <v>54</v>
      </c>
      <c r="AD52">
        <v>22</v>
      </c>
      <c r="AE52">
        <v>94</v>
      </c>
      <c r="AF52" s="47">
        <v>48.7</v>
      </c>
      <c r="AG52" s="47">
        <v>51.3</v>
      </c>
      <c r="AH52" s="47">
        <v>4</v>
      </c>
      <c r="AI52" s="47">
        <v>1.9</v>
      </c>
      <c r="AJ52" s="47">
        <v>18.2</v>
      </c>
      <c r="AK52" s="47">
        <v>1</v>
      </c>
      <c r="AL52" s="47">
        <v>0.2</v>
      </c>
      <c r="AM52" s="47">
        <v>0</v>
      </c>
      <c r="AN52" s="47">
        <v>74.7</v>
      </c>
      <c r="AO52" s="47">
        <v>0</v>
      </c>
      <c r="AP52" s="47">
        <v>15.2</v>
      </c>
      <c r="AQ52" s="47">
        <v>15.7</v>
      </c>
      <c r="AR52" s="47">
        <v>16.899999999999999</v>
      </c>
      <c r="AS52" s="47">
        <v>17.5</v>
      </c>
      <c r="AT52" s="47">
        <v>17.399999999999999</v>
      </c>
      <c r="AU52" s="47">
        <v>17.399999999999999</v>
      </c>
      <c r="AV52" s="47">
        <v>0</v>
      </c>
      <c r="AW52" s="47">
        <v>0</v>
      </c>
      <c r="AX52" s="47">
        <v>0</v>
      </c>
      <c r="AY52" s="47">
        <v>0</v>
      </c>
      <c r="AZ52" s="47">
        <v>0</v>
      </c>
      <c r="BA52" s="47">
        <v>0</v>
      </c>
      <c r="BB52" s="47">
        <v>0</v>
      </c>
      <c r="BC52" s="47">
        <v>0</v>
      </c>
      <c r="BD52" s="47">
        <v>9.1</v>
      </c>
      <c r="BE52" s="47">
        <v>3.7</v>
      </c>
      <c r="BF52" s="47">
        <v>15.9</v>
      </c>
    </row>
    <row r="53" spans="1:58">
      <c r="A53" s="45" t="s">
        <v>2443</v>
      </c>
      <c r="B53" s="45" t="s">
        <v>160</v>
      </c>
      <c r="C53" s="45" t="s">
        <v>2483</v>
      </c>
      <c r="D53">
        <v>393</v>
      </c>
      <c r="E53">
        <v>188</v>
      </c>
      <c r="F53">
        <v>205</v>
      </c>
      <c r="G53">
        <v>1</v>
      </c>
      <c r="H53">
        <v>7</v>
      </c>
      <c r="I53">
        <v>14</v>
      </c>
      <c r="J53">
        <v>6</v>
      </c>
      <c r="K53">
        <v>0</v>
      </c>
      <c r="L53">
        <v>1</v>
      </c>
      <c r="M53">
        <v>364</v>
      </c>
      <c r="N53">
        <v>0</v>
      </c>
      <c r="O53">
        <v>0</v>
      </c>
      <c r="P53">
        <v>0</v>
      </c>
      <c r="Q53">
        <v>0</v>
      </c>
      <c r="R53">
        <v>0</v>
      </c>
      <c r="S53">
        <v>0</v>
      </c>
      <c r="T53">
        <v>0</v>
      </c>
      <c r="U53">
        <v>0</v>
      </c>
      <c r="V53">
        <v>71</v>
      </c>
      <c r="W53">
        <v>69</v>
      </c>
      <c r="X53">
        <v>69</v>
      </c>
      <c r="Y53">
        <v>68</v>
      </c>
      <c r="Z53">
        <v>63</v>
      </c>
      <c r="AA53">
        <v>53</v>
      </c>
      <c r="AB53">
        <v>0</v>
      </c>
      <c r="AC53">
        <v>3</v>
      </c>
      <c r="AD53">
        <v>0</v>
      </c>
      <c r="AE53">
        <v>71</v>
      </c>
      <c r="AF53" s="47">
        <v>47.8</v>
      </c>
      <c r="AG53" s="47">
        <v>52.2</v>
      </c>
      <c r="AH53" s="47">
        <v>0.3</v>
      </c>
      <c r="AI53" s="47">
        <v>1.8</v>
      </c>
      <c r="AJ53" s="47">
        <v>3.6</v>
      </c>
      <c r="AK53" s="47">
        <v>1.5</v>
      </c>
      <c r="AL53" s="47">
        <v>0</v>
      </c>
      <c r="AM53" s="47">
        <v>0.3</v>
      </c>
      <c r="AN53" s="47">
        <v>92.6</v>
      </c>
      <c r="AO53" s="47">
        <v>0</v>
      </c>
      <c r="AP53" s="47">
        <v>0</v>
      </c>
      <c r="AQ53" s="47">
        <v>0</v>
      </c>
      <c r="AR53" s="47">
        <v>0</v>
      </c>
      <c r="AS53" s="47">
        <v>0</v>
      </c>
      <c r="AT53" s="47">
        <v>0</v>
      </c>
      <c r="AU53" s="47">
        <v>0</v>
      </c>
      <c r="AV53" s="47">
        <v>0</v>
      </c>
      <c r="AW53" s="47">
        <v>18.100000000000001</v>
      </c>
      <c r="AX53" s="47">
        <v>17.600000000000001</v>
      </c>
      <c r="AY53" s="47">
        <v>17.600000000000001</v>
      </c>
      <c r="AZ53" s="47">
        <v>17.3</v>
      </c>
      <c r="BA53" s="47">
        <v>16</v>
      </c>
      <c r="BB53" s="47">
        <v>13.5</v>
      </c>
      <c r="BC53" s="47">
        <v>0</v>
      </c>
      <c r="BD53" s="47">
        <v>0.8</v>
      </c>
      <c r="BE53" s="47">
        <v>0</v>
      </c>
      <c r="BF53" s="47">
        <v>18.100000000000001</v>
      </c>
    </row>
    <row r="54" spans="1:58">
      <c r="A54" s="45" t="s">
        <v>2443</v>
      </c>
      <c r="B54" s="45" t="s">
        <v>162</v>
      </c>
      <c r="C54" s="45" t="s">
        <v>2484</v>
      </c>
      <c r="D54">
        <v>405</v>
      </c>
      <c r="E54">
        <v>259</v>
      </c>
      <c r="F54">
        <v>146</v>
      </c>
      <c r="G54">
        <v>24</v>
      </c>
      <c r="H54">
        <v>9</v>
      </c>
      <c r="I54">
        <v>46</v>
      </c>
      <c r="J54">
        <v>29</v>
      </c>
      <c r="K54">
        <v>2</v>
      </c>
      <c r="L54">
        <v>1</v>
      </c>
      <c r="M54">
        <v>294</v>
      </c>
      <c r="N54">
        <v>0</v>
      </c>
      <c r="O54">
        <v>0</v>
      </c>
      <c r="P54">
        <v>0</v>
      </c>
      <c r="Q54">
        <v>0</v>
      </c>
      <c r="R54">
        <v>0</v>
      </c>
      <c r="S54">
        <v>0</v>
      </c>
      <c r="T54">
        <v>0</v>
      </c>
      <c r="U54">
        <v>0</v>
      </c>
      <c r="V54">
        <v>67</v>
      </c>
      <c r="W54">
        <v>67</v>
      </c>
      <c r="X54">
        <v>68</v>
      </c>
      <c r="Y54">
        <v>70</v>
      </c>
      <c r="Z54">
        <v>68</v>
      </c>
      <c r="AA54">
        <v>65</v>
      </c>
      <c r="AB54">
        <v>0</v>
      </c>
      <c r="AC54">
        <v>0</v>
      </c>
      <c r="AD54">
        <v>0</v>
      </c>
      <c r="AE54">
        <v>64</v>
      </c>
      <c r="AF54" s="47">
        <v>64</v>
      </c>
      <c r="AG54" s="47">
        <v>36</v>
      </c>
      <c r="AH54" s="47">
        <v>5.9</v>
      </c>
      <c r="AI54" s="47">
        <v>2.2000000000000002</v>
      </c>
      <c r="AJ54" s="47">
        <v>11.4</v>
      </c>
      <c r="AK54" s="47">
        <v>7.2</v>
      </c>
      <c r="AL54" s="47">
        <v>0.5</v>
      </c>
      <c r="AM54" s="47">
        <v>0.2</v>
      </c>
      <c r="AN54" s="47">
        <v>72.599999999999994</v>
      </c>
      <c r="AO54" s="47">
        <v>0</v>
      </c>
      <c r="AP54" s="47">
        <v>0</v>
      </c>
      <c r="AQ54" s="47">
        <v>0</v>
      </c>
      <c r="AR54" s="47">
        <v>0</v>
      </c>
      <c r="AS54" s="47">
        <v>0</v>
      </c>
      <c r="AT54" s="47">
        <v>0</v>
      </c>
      <c r="AU54" s="47">
        <v>0</v>
      </c>
      <c r="AV54" s="47">
        <v>0</v>
      </c>
      <c r="AW54" s="47">
        <v>16.5</v>
      </c>
      <c r="AX54" s="47">
        <v>16.5</v>
      </c>
      <c r="AY54" s="47">
        <v>16.8</v>
      </c>
      <c r="AZ54" s="47">
        <v>17.3</v>
      </c>
      <c r="BA54" s="47">
        <v>16.8</v>
      </c>
      <c r="BB54" s="47">
        <v>16</v>
      </c>
      <c r="BC54" s="47">
        <v>0</v>
      </c>
      <c r="BD54" s="47">
        <v>0</v>
      </c>
      <c r="BE54" s="47">
        <v>0</v>
      </c>
      <c r="BF54" s="47">
        <v>15.8</v>
      </c>
    </row>
    <row r="55" spans="1:58">
      <c r="A55" s="45" t="s">
        <v>2443</v>
      </c>
      <c r="B55" s="45" t="s">
        <v>164</v>
      </c>
      <c r="C55" s="45" t="s">
        <v>340</v>
      </c>
      <c r="D55">
        <v>468</v>
      </c>
      <c r="E55">
        <v>244</v>
      </c>
      <c r="F55">
        <v>224</v>
      </c>
      <c r="G55">
        <v>233</v>
      </c>
      <c r="H55">
        <v>21</v>
      </c>
      <c r="I55">
        <v>159</v>
      </c>
      <c r="J55">
        <v>8</v>
      </c>
      <c r="K55">
        <v>2</v>
      </c>
      <c r="L55">
        <v>0</v>
      </c>
      <c r="M55">
        <v>45</v>
      </c>
      <c r="N55">
        <v>0</v>
      </c>
      <c r="O55">
        <v>0</v>
      </c>
      <c r="P55">
        <v>0</v>
      </c>
      <c r="Q55">
        <v>0</v>
      </c>
      <c r="R55">
        <v>0</v>
      </c>
      <c r="S55">
        <v>0</v>
      </c>
      <c r="T55">
        <v>0</v>
      </c>
      <c r="U55">
        <v>165</v>
      </c>
      <c r="V55">
        <v>139</v>
      </c>
      <c r="W55">
        <v>164</v>
      </c>
      <c r="X55">
        <v>0</v>
      </c>
      <c r="Y55">
        <v>0</v>
      </c>
      <c r="Z55">
        <v>0</v>
      </c>
      <c r="AA55">
        <v>0</v>
      </c>
      <c r="AB55">
        <v>0</v>
      </c>
      <c r="AC55">
        <v>208</v>
      </c>
      <c r="AD55">
        <v>114</v>
      </c>
      <c r="AE55">
        <v>104</v>
      </c>
      <c r="AF55" s="47">
        <v>52.1</v>
      </c>
      <c r="AG55" s="47">
        <v>47.9</v>
      </c>
      <c r="AH55" s="47">
        <v>49.8</v>
      </c>
      <c r="AI55" s="47">
        <v>4.5</v>
      </c>
      <c r="AJ55" s="47">
        <v>34</v>
      </c>
      <c r="AK55" s="47">
        <v>1.7</v>
      </c>
      <c r="AL55" s="47">
        <v>0.4</v>
      </c>
      <c r="AM55" s="47">
        <v>0</v>
      </c>
      <c r="AN55" s="47">
        <v>9.6</v>
      </c>
      <c r="AO55" s="47">
        <v>0</v>
      </c>
      <c r="AP55" s="47">
        <v>0</v>
      </c>
      <c r="AQ55" s="47">
        <v>0</v>
      </c>
      <c r="AR55" s="47">
        <v>0</v>
      </c>
      <c r="AS55" s="47">
        <v>0</v>
      </c>
      <c r="AT55" s="47">
        <v>0</v>
      </c>
      <c r="AU55" s="47">
        <v>0</v>
      </c>
      <c r="AV55" s="47">
        <v>35.299999999999997</v>
      </c>
      <c r="AW55" s="47">
        <v>29.7</v>
      </c>
      <c r="AX55" s="47">
        <v>35</v>
      </c>
      <c r="AY55" s="47">
        <v>0</v>
      </c>
      <c r="AZ55" s="47">
        <v>0</v>
      </c>
      <c r="BA55" s="47">
        <v>0</v>
      </c>
      <c r="BB55" s="47">
        <v>0</v>
      </c>
      <c r="BC55" s="47">
        <v>0</v>
      </c>
      <c r="BD55" s="47">
        <v>44.4</v>
      </c>
      <c r="BE55" s="47">
        <v>24.4</v>
      </c>
      <c r="BF55" s="47">
        <v>22.2</v>
      </c>
    </row>
    <row r="56" spans="1:58">
      <c r="A56" s="45" t="s">
        <v>2443</v>
      </c>
      <c r="B56" s="45" t="s">
        <v>166</v>
      </c>
      <c r="C56" s="45" t="s">
        <v>2485</v>
      </c>
      <c r="D56">
        <v>944</v>
      </c>
      <c r="E56">
        <v>488</v>
      </c>
      <c r="F56">
        <v>456</v>
      </c>
      <c r="G56">
        <v>614</v>
      </c>
      <c r="H56">
        <v>8</v>
      </c>
      <c r="I56">
        <v>279</v>
      </c>
      <c r="J56">
        <v>29</v>
      </c>
      <c r="K56">
        <v>0</v>
      </c>
      <c r="L56">
        <v>0</v>
      </c>
      <c r="M56">
        <v>14</v>
      </c>
      <c r="N56">
        <v>119</v>
      </c>
      <c r="O56">
        <v>116</v>
      </c>
      <c r="P56">
        <v>124</v>
      </c>
      <c r="Q56">
        <v>128</v>
      </c>
      <c r="R56">
        <v>127</v>
      </c>
      <c r="S56">
        <v>113</v>
      </c>
      <c r="T56">
        <v>121</v>
      </c>
      <c r="U56">
        <v>96</v>
      </c>
      <c r="V56">
        <v>0</v>
      </c>
      <c r="W56">
        <v>0</v>
      </c>
      <c r="X56">
        <v>0</v>
      </c>
      <c r="Y56">
        <v>0</v>
      </c>
      <c r="Z56">
        <v>0</v>
      </c>
      <c r="AA56">
        <v>0</v>
      </c>
      <c r="AB56">
        <v>0</v>
      </c>
      <c r="AC56">
        <v>198</v>
      </c>
      <c r="AD56">
        <v>60</v>
      </c>
      <c r="AE56">
        <v>102</v>
      </c>
      <c r="AF56" s="47">
        <v>51.7</v>
      </c>
      <c r="AG56" s="47">
        <v>48.3</v>
      </c>
      <c r="AH56" s="47">
        <v>65</v>
      </c>
      <c r="AI56" s="47">
        <v>0.8</v>
      </c>
      <c r="AJ56" s="47">
        <v>29.6</v>
      </c>
      <c r="AK56" s="47">
        <v>3.1</v>
      </c>
      <c r="AL56" s="47">
        <v>0</v>
      </c>
      <c r="AM56" s="47">
        <v>0</v>
      </c>
      <c r="AN56" s="47">
        <v>1.5</v>
      </c>
      <c r="AO56" s="47">
        <v>12.6</v>
      </c>
      <c r="AP56" s="47">
        <v>12.3</v>
      </c>
      <c r="AQ56" s="47">
        <v>13.1</v>
      </c>
      <c r="AR56" s="47">
        <v>13.6</v>
      </c>
      <c r="AS56" s="47">
        <v>13.5</v>
      </c>
      <c r="AT56" s="47">
        <v>12</v>
      </c>
      <c r="AU56" s="47">
        <v>12.8</v>
      </c>
      <c r="AV56" s="47">
        <v>10.199999999999999</v>
      </c>
      <c r="AW56" s="47">
        <v>0</v>
      </c>
      <c r="AX56" s="47">
        <v>0</v>
      </c>
      <c r="AY56" s="47">
        <v>0</v>
      </c>
      <c r="AZ56" s="47">
        <v>0</v>
      </c>
      <c r="BA56" s="47">
        <v>0</v>
      </c>
      <c r="BB56" s="47">
        <v>0</v>
      </c>
      <c r="BC56" s="47">
        <v>0</v>
      </c>
      <c r="BD56" s="47">
        <v>21</v>
      </c>
      <c r="BE56" s="47">
        <v>6.4</v>
      </c>
      <c r="BF56" s="47">
        <v>10.8</v>
      </c>
    </row>
    <row r="57" spans="1:58">
      <c r="A57" s="45" t="s">
        <v>2443</v>
      </c>
      <c r="B57" s="45" t="s">
        <v>168</v>
      </c>
      <c r="C57" s="45" t="s">
        <v>2486</v>
      </c>
      <c r="D57">
        <v>287</v>
      </c>
      <c r="E57">
        <v>162</v>
      </c>
      <c r="F57">
        <v>125</v>
      </c>
      <c r="G57">
        <v>0</v>
      </c>
      <c r="H57">
        <v>11</v>
      </c>
      <c r="I57">
        <v>10</v>
      </c>
      <c r="J57">
        <v>9</v>
      </c>
      <c r="K57">
        <v>1</v>
      </c>
      <c r="L57">
        <v>0</v>
      </c>
      <c r="M57">
        <v>256</v>
      </c>
      <c r="N57">
        <v>0</v>
      </c>
      <c r="O57">
        <v>34</v>
      </c>
      <c r="P57">
        <v>32</v>
      </c>
      <c r="Q57">
        <v>32</v>
      </c>
      <c r="R57">
        <v>33</v>
      </c>
      <c r="S57">
        <v>33</v>
      </c>
      <c r="T57">
        <v>32</v>
      </c>
      <c r="U57">
        <v>31</v>
      </c>
      <c r="V57">
        <v>32</v>
      </c>
      <c r="W57">
        <v>28</v>
      </c>
      <c r="X57">
        <v>0</v>
      </c>
      <c r="Y57">
        <v>0</v>
      </c>
      <c r="Z57">
        <v>0</v>
      </c>
      <c r="AA57">
        <v>0</v>
      </c>
      <c r="AB57">
        <v>0</v>
      </c>
      <c r="AC57">
        <v>5</v>
      </c>
      <c r="AD57">
        <v>0</v>
      </c>
      <c r="AE57">
        <v>44</v>
      </c>
      <c r="AF57" s="47">
        <v>56.4</v>
      </c>
      <c r="AG57" s="47">
        <v>43.6</v>
      </c>
      <c r="AH57" s="47">
        <v>0</v>
      </c>
      <c r="AI57" s="47">
        <v>3.8</v>
      </c>
      <c r="AJ57" s="47">
        <v>3.5</v>
      </c>
      <c r="AK57" s="47">
        <v>3.1</v>
      </c>
      <c r="AL57" s="47">
        <v>0.3</v>
      </c>
      <c r="AM57" s="47">
        <v>0</v>
      </c>
      <c r="AN57" s="47">
        <v>89.2</v>
      </c>
      <c r="AO57" s="47">
        <v>0</v>
      </c>
      <c r="AP57" s="47">
        <v>11.8</v>
      </c>
      <c r="AQ57" s="47">
        <v>11.1</v>
      </c>
      <c r="AR57" s="47">
        <v>11.1</v>
      </c>
      <c r="AS57" s="47">
        <v>11.5</v>
      </c>
      <c r="AT57" s="47">
        <v>11.5</v>
      </c>
      <c r="AU57" s="47">
        <v>11.1</v>
      </c>
      <c r="AV57" s="47">
        <v>10.8</v>
      </c>
      <c r="AW57" s="47">
        <v>11.1</v>
      </c>
      <c r="AX57" s="47">
        <v>9.8000000000000007</v>
      </c>
      <c r="AY57" s="47">
        <v>0</v>
      </c>
      <c r="AZ57" s="47">
        <v>0</v>
      </c>
      <c r="BA57" s="47">
        <v>0</v>
      </c>
      <c r="BB57" s="47">
        <v>0</v>
      </c>
      <c r="BC57" s="47">
        <v>0</v>
      </c>
      <c r="BD57" s="47">
        <v>1.7</v>
      </c>
      <c r="BE57" s="47">
        <v>0</v>
      </c>
      <c r="BF57" s="47">
        <v>15.3</v>
      </c>
    </row>
    <row r="58" spans="1:58">
      <c r="A58" s="45" t="s">
        <v>2443</v>
      </c>
      <c r="B58" s="45" t="s">
        <v>170</v>
      </c>
      <c r="C58" s="45" t="s">
        <v>2487</v>
      </c>
      <c r="D58">
        <v>601</v>
      </c>
      <c r="E58">
        <v>318</v>
      </c>
      <c r="F58">
        <v>283</v>
      </c>
      <c r="G58">
        <v>6</v>
      </c>
      <c r="H58">
        <v>14</v>
      </c>
      <c r="I58">
        <v>6</v>
      </c>
      <c r="J58">
        <v>16</v>
      </c>
      <c r="K58">
        <v>1</v>
      </c>
      <c r="L58">
        <v>0</v>
      </c>
      <c r="M58">
        <v>558</v>
      </c>
      <c r="N58">
        <v>0</v>
      </c>
      <c r="O58">
        <v>0</v>
      </c>
      <c r="P58">
        <v>0</v>
      </c>
      <c r="Q58">
        <v>0</v>
      </c>
      <c r="R58">
        <v>0</v>
      </c>
      <c r="S58">
        <v>0</v>
      </c>
      <c r="T58">
        <v>89</v>
      </c>
      <c r="U58">
        <v>89</v>
      </c>
      <c r="V58">
        <v>88</v>
      </c>
      <c r="W58">
        <v>88</v>
      </c>
      <c r="X58">
        <v>85</v>
      </c>
      <c r="Y58">
        <v>82</v>
      </c>
      <c r="Z58">
        <v>44</v>
      </c>
      <c r="AA58">
        <v>36</v>
      </c>
      <c r="AB58">
        <v>0</v>
      </c>
      <c r="AC58">
        <v>8</v>
      </c>
      <c r="AD58">
        <v>0</v>
      </c>
      <c r="AE58">
        <v>65</v>
      </c>
      <c r="AF58" s="47">
        <v>52.9</v>
      </c>
      <c r="AG58" s="47">
        <v>47.1</v>
      </c>
      <c r="AH58" s="47">
        <v>1</v>
      </c>
      <c r="AI58" s="47">
        <v>2.2999999999999998</v>
      </c>
      <c r="AJ58" s="47">
        <v>1</v>
      </c>
      <c r="AK58" s="47">
        <v>2.7</v>
      </c>
      <c r="AL58" s="47">
        <v>0.2</v>
      </c>
      <c r="AM58" s="47">
        <v>0</v>
      </c>
      <c r="AN58" s="47">
        <v>92.8</v>
      </c>
      <c r="AO58" s="47">
        <v>0</v>
      </c>
      <c r="AP58" s="47">
        <v>0</v>
      </c>
      <c r="AQ58" s="47">
        <v>0</v>
      </c>
      <c r="AR58" s="47">
        <v>0</v>
      </c>
      <c r="AS58" s="47">
        <v>0</v>
      </c>
      <c r="AT58" s="47">
        <v>0</v>
      </c>
      <c r="AU58" s="47">
        <v>14.8</v>
      </c>
      <c r="AV58" s="47">
        <v>14.8</v>
      </c>
      <c r="AW58" s="47">
        <v>14.6</v>
      </c>
      <c r="AX58" s="47">
        <v>14.6</v>
      </c>
      <c r="AY58" s="47">
        <v>14.1</v>
      </c>
      <c r="AZ58" s="47">
        <v>13.6</v>
      </c>
      <c r="BA58" s="47">
        <v>7.3</v>
      </c>
      <c r="BB58" s="47">
        <v>6</v>
      </c>
      <c r="BC58" s="47">
        <v>0</v>
      </c>
      <c r="BD58" s="47">
        <v>1.3</v>
      </c>
      <c r="BE58" s="47">
        <v>0</v>
      </c>
      <c r="BF58" s="47">
        <v>10.8</v>
      </c>
    </row>
    <row r="59" spans="1:58">
      <c r="A59" s="45" t="s">
        <v>2443</v>
      </c>
      <c r="B59" s="45" t="s">
        <v>172</v>
      </c>
      <c r="C59" s="45" t="s">
        <v>2488</v>
      </c>
      <c r="D59">
        <v>884</v>
      </c>
      <c r="E59">
        <v>441</v>
      </c>
      <c r="F59">
        <v>443</v>
      </c>
      <c r="G59">
        <v>488</v>
      </c>
      <c r="H59">
        <v>6</v>
      </c>
      <c r="I59">
        <v>364</v>
      </c>
      <c r="J59">
        <v>13</v>
      </c>
      <c r="K59">
        <v>1</v>
      </c>
      <c r="L59">
        <v>2</v>
      </c>
      <c r="M59">
        <v>10</v>
      </c>
      <c r="N59">
        <v>0</v>
      </c>
      <c r="O59">
        <v>0</v>
      </c>
      <c r="P59">
        <v>0</v>
      </c>
      <c r="Q59">
        <v>0</v>
      </c>
      <c r="R59">
        <v>0</v>
      </c>
      <c r="S59">
        <v>0</v>
      </c>
      <c r="T59">
        <v>249</v>
      </c>
      <c r="U59">
        <v>244</v>
      </c>
      <c r="V59">
        <v>235</v>
      </c>
      <c r="W59">
        <v>156</v>
      </c>
      <c r="X59">
        <v>0</v>
      </c>
      <c r="Y59">
        <v>0</v>
      </c>
      <c r="Z59">
        <v>0</v>
      </c>
      <c r="AA59">
        <v>0</v>
      </c>
      <c r="AB59">
        <v>0</v>
      </c>
      <c r="AC59">
        <v>283</v>
      </c>
      <c r="AD59">
        <v>112</v>
      </c>
      <c r="AE59">
        <v>135</v>
      </c>
      <c r="AF59" s="47">
        <v>49.9</v>
      </c>
      <c r="AG59" s="47">
        <v>50.1</v>
      </c>
      <c r="AH59" s="47">
        <v>55.2</v>
      </c>
      <c r="AI59" s="47">
        <v>0.7</v>
      </c>
      <c r="AJ59" s="47">
        <v>41.2</v>
      </c>
      <c r="AK59" s="47">
        <v>1.5</v>
      </c>
      <c r="AL59" s="47">
        <v>0.1</v>
      </c>
      <c r="AM59" s="47">
        <v>0.2</v>
      </c>
      <c r="AN59" s="47">
        <v>1.1000000000000001</v>
      </c>
      <c r="AO59" s="47">
        <v>0</v>
      </c>
      <c r="AP59" s="47">
        <v>0</v>
      </c>
      <c r="AQ59" s="47">
        <v>0</v>
      </c>
      <c r="AR59" s="47">
        <v>0</v>
      </c>
      <c r="AS59" s="47">
        <v>0</v>
      </c>
      <c r="AT59" s="47">
        <v>0</v>
      </c>
      <c r="AU59" s="47">
        <v>28.2</v>
      </c>
      <c r="AV59" s="47">
        <v>27.6</v>
      </c>
      <c r="AW59" s="47">
        <v>26.6</v>
      </c>
      <c r="AX59" s="47">
        <v>17.600000000000001</v>
      </c>
      <c r="AY59" s="47">
        <v>0</v>
      </c>
      <c r="AZ59" s="47">
        <v>0</v>
      </c>
      <c r="BA59" s="47">
        <v>0</v>
      </c>
      <c r="BB59" s="47">
        <v>0</v>
      </c>
      <c r="BC59" s="47">
        <v>0</v>
      </c>
      <c r="BD59" s="47">
        <v>32</v>
      </c>
      <c r="BE59" s="47">
        <v>12.7</v>
      </c>
      <c r="BF59" s="47">
        <v>15.3</v>
      </c>
    </row>
    <row r="60" spans="1:58">
      <c r="A60" s="45" t="s">
        <v>2443</v>
      </c>
      <c r="B60" s="45" t="s">
        <v>174</v>
      </c>
      <c r="C60" s="45" t="s">
        <v>2489</v>
      </c>
      <c r="D60">
        <v>373</v>
      </c>
      <c r="E60">
        <v>191</v>
      </c>
      <c r="F60">
        <v>182</v>
      </c>
      <c r="G60">
        <v>33</v>
      </c>
      <c r="H60">
        <v>18</v>
      </c>
      <c r="I60">
        <v>133</v>
      </c>
      <c r="J60">
        <v>0</v>
      </c>
      <c r="K60">
        <v>2</v>
      </c>
      <c r="L60">
        <v>0</v>
      </c>
      <c r="M60">
        <v>187</v>
      </c>
      <c r="N60">
        <v>0</v>
      </c>
      <c r="O60">
        <v>0</v>
      </c>
      <c r="P60">
        <v>0</v>
      </c>
      <c r="Q60">
        <v>0</v>
      </c>
      <c r="R60">
        <v>0</v>
      </c>
      <c r="S60">
        <v>0</v>
      </c>
      <c r="T60">
        <v>0</v>
      </c>
      <c r="U60">
        <v>61</v>
      </c>
      <c r="V60">
        <v>69</v>
      </c>
      <c r="W60">
        <v>56</v>
      </c>
      <c r="X60">
        <v>53</v>
      </c>
      <c r="Y60">
        <v>55</v>
      </c>
      <c r="Z60">
        <v>45</v>
      </c>
      <c r="AA60">
        <v>34</v>
      </c>
      <c r="AB60">
        <v>0</v>
      </c>
      <c r="AC60">
        <v>72</v>
      </c>
      <c r="AD60">
        <v>9</v>
      </c>
      <c r="AE60">
        <v>61</v>
      </c>
      <c r="AF60" s="47">
        <v>51.2</v>
      </c>
      <c r="AG60" s="47">
        <v>48.8</v>
      </c>
      <c r="AH60" s="47">
        <v>8.8000000000000007</v>
      </c>
      <c r="AI60" s="47">
        <v>4.8</v>
      </c>
      <c r="AJ60" s="47">
        <v>35.700000000000003</v>
      </c>
      <c r="AK60" s="47">
        <v>0</v>
      </c>
      <c r="AL60" s="47">
        <v>0.5</v>
      </c>
      <c r="AM60" s="47">
        <v>0</v>
      </c>
      <c r="AN60" s="47">
        <v>50.1</v>
      </c>
      <c r="AO60" s="47">
        <v>0</v>
      </c>
      <c r="AP60" s="47">
        <v>0</v>
      </c>
      <c r="AQ60" s="47">
        <v>0</v>
      </c>
      <c r="AR60" s="47">
        <v>0</v>
      </c>
      <c r="AS60" s="47">
        <v>0</v>
      </c>
      <c r="AT60" s="47">
        <v>0</v>
      </c>
      <c r="AU60" s="47">
        <v>0</v>
      </c>
      <c r="AV60" s="47">
        <v>16.399999999999999</v>
      </c>
      <c r="AW60" s="47">
        <v>18.5</v>
      </c>
      <c r="AX60" s="47">
        <v>15</v>
      </c>
      <c r="AY60" s="47">
        <v>14.2</v>
      </c>
      <c r="AZ60" s="47">
        <v>14.7</v>
      </c>
      <c r="BA60" s="47">
        <v>12.1</v>
      </c>
      <c r="BB60" s="47">
        <v>9.1</v>
      </c>
      <c r="BC60" s="47">
        <v>0</v>
      </c>
      <c r="BD60" s="47">
        <v>19.3</v>
      </c>
      <c r="BE60" s="47">
        <v>2.4</v>
      </c>
      <c r="BF60" s="47">
        <v>16.399999999999999</v>
      </c>
    </row>
    <row r="61" spans="1:58">
      <c r="A61" s="45" t="s">
        <v>2443</v>
      </c>
      <c r="B61" s="45" t="s">
        <v>176</v>
      </c>
      <c r="C61" s="45" t="s">
        <v>2490</v>
      </c>
      <c r="D61">
        <v>667</v>
      </c>
      <c r="E61">
        <v>330</v>
      </c>
      <c r="F61">
        <v>337</v>
      </c>
      <c r="G61">
        <v>296</v>
      </c>
      <c r="H61">
        <v>5</v>
      </c>
      <c r="I61">
        <v>291</v>
      </c>
      <c r="J61">
        <v>20</v>
      </c>
      <c r="K61">
        <v>1</v>
      </c>
      <c r="L61">
        <v>0</v>
      </c>
      <c r="M61">
        <v>54</v>
      </c>
      <c r="N61">
        <v>0</v>
      </c>
      <c r="O61">
        <v>90</v>
      </c>
      <c r="P61">
        <v>90</v>
      </c>
      <c r="Q61">
        <v>84</v>
      </c>
      <c r="R61">
        <v>84</v>
      </c>
      <c r="S61">
        <v>81</v>
      </c>
      <c r="T61">
        <v>72</v>
      </c>
      <c r="U61">
        <v>58</v>
      </c>
      <c r="V61">
        <v>58</v>
      </c>
      <c r="W61">
        <v>50</v>
      </c>
      <c r="X61">
        <v>0</v>
      </c>
      <c r="Y61">
        <v>0</v>
      </c>
      <c r="Z61">
        <v>0</v>
      </c>
      <c r="AA61">
        <v>0</v>
      </c>
      <c r="AB61">
        <v>0</v>
      </c>
      <c r="AC61">
        <v>242</v>
      </c>
      <c r="AD61">
        <v>145</v>
      </c>
      <c r="AE61">
        <v>74</v>
      </c>
      <c r="AF61" s="47">
        <v>49.5</v>
      </c>
      <c r="AG61" s="47">
        <v>50.5</v>
      </c>
      <c r="AH61" s="47">
        <v>44.4</v>
      </c>
      <c r="AI61" s="47">
        <v>0.7</v>
      </c>
      <c r="AJ61" s="47">
        <v>43.6</v>
      </c>
      <c r="AK61" s="47">
        <v>3</v>
      </c>
      <c r="AL61" s="47">
        <v>0.1</v>
      </c>
      <c r="AM61" s="47">
        <v>0</v>
      </c>
      <c r="AN61" s="47">
        <v>8.1</v>
      </c>
      <c r="AO61" s="47">
        <v>0</v>
      </c>
      <c r="AP61" s="47">
        <v>13.5</v>
      </c>
      <c r="AQ61" s="47">
        <v>13.5</v>
      </c>
      <c r="AR61" s="47">
        <v>12.6</v>
      </c>
      <c r="AS61" s="47">
        <v>12.6</v>
      </c>
      <c r="AT61" s="47">
        <v>12.1</v>
      </c>
      <c r="AU61" s="47">
        <v>10.8</v>
      </c>
      <c r="AV61" s="47">
        <v>8.6999999999999993</v>
      </c>
      <c r="AW61" s="47">
        <v>8.6999999999999993</v>
      </c>
      <c r="AX61" s="47">
        <v>7.5</v>
      </c>
      <c r="AY61" s="47">
        <v>0</v>
      </c>
      <c r="AZ61" s="47">
        <v>0</v>
      </c>
      <c r="BA61" s="47">
        <v>0</v>
      </c>
      <c r="BB61" s="47">
        <v>0</v>
      </c>
      <c r="BC61" s="47">
        <v>0</v>
      </c>
      <c r="BD61" s="47">
        <v>36.299999999999997</v>
      </c>
      <c r="BE61" s="47">
        <v>21.7</v>
      </c>
      <c r="BF61" s="47">
        <v>11.1</v>
      </c>
    </row>
    <row r="62" spans="1:58">
      <c r="A62" s="45" t="s">
        <v>2443</v>
      </c>
      <c r="B62" s="45" t="s">
        <v>178</v>
      </c>
      <c r="C62" s="45" t="s">
        <v>2491</v>
      </c>
      <c r="D62">
        <v>1149</v>
      </c>
      <c r="E62">
        <v>577</v>
      </c>
      <c r="F62">
        <v>572</v>
      </c>
      <c r="G62">
        <v>662</v>
      </c>
      <c r="H62">
        <v>82</v>
      </c>
      <c r="I62">
        <v>215</v>
      </c>
      <c r="J62">
        <v>36</v>
      </c>
      <c r="K62">
        <v>5</v>
      </c>
      <c r="L62">
        <v>2</v>
      </c>
      <c r="M62">
        <v>147</v>
      </c>
      <c r="N62">
        <v>0</v>
      </c>
      <c r="O62">
        <v>84</v>
      </c>
      <c r="P62">
        <v>88</v>
      </c>
      <c r="Q62">
        <v>88</v>
      </c>
      <c r="R62">
        <v>90</v>
      </c>
      <c r="S62">
        <v>97</v>
      </c>
      <c r="T62">
        <v>96</v>
      </c>
      <c r="U62">
        <v>97</v>
      </c>
      <c r="V62">
        <v>94</v>
      </c>
      <c r="W62">
        <v>97</v>
      </c>
      <c r="X62">
        <v>91</v>
      </c>
      <c r="Y62">
        <v>76</v>
      </c>
      <c r="Z62">
        <v>88</v>
      </c>
      <c r="AA62">
        <v>63</v>
      </c>
      <c r="AB62">
        <v>0</v>
      </c>
      <c r="AC62">
        <v>457</v>
      </c>
      <c r="AD62">
        <v>122</v>
      </c>
      <c r="AE62">
        <v>180</v>
      </c>
      <c r="AF62" s="47">
        <v>50.2</v>
      </c>
      <c r="AG62" s="47">
        <v>49.8</v>
      </c>
      <c r="AH62" s="47">
        <v>57.6</v>
      </c>
      <c r="AI62" s="47">
        <v>7.1</v>
      </c>
      <c r="AJ62" s="47">
        <v>18.7</v>
      </c>
      <c r="AK62" s="47">
        <v>3.1</v>
      </c>
      <c r="AL62" s="47">
        <v>0.4</v>
      </c>
      <c r="AM62" s="47">
        <v>0.2</v>
      </c>
      <c r="AN62" s="47">
        <v>12.8</v>
      </c>
      <c r="AO62" s="47">
        <v>0</v>
      </c>
      <c r="AP62" s="47">
        <v>7.3</v>
      </c>
      <c r="AQ62" s="47">
        <v>7.7</v>
      </c>
      <c r="AR62" s="47">
        <v>7.7</v>
      </c>
      <c r="AS62" s="47">
        <v>7.8</v>
      </c>
      <c r="AT62" s="47">
        <v>8.4</v>
      </c>
      <c r="AU62" s="47">
        <v>8.4</v>
      </c>
      <c r="AV62" s="47">
        <v>8.4</v>
      </c>
      <c r="AW62" s="47">
        <v>8.1999999999999993</v>
      </c>
      <c r="AX62" s="47">
        <v>8.4</v>
      </c>
      <c r="AY62" s="47">
        <v>7.9</v>
      </c>
      <c r="AZ62" s="47">
        <v>6.6</v>
      </c>
      <c r="BA62" s="47">
        <v>7.7</v>
      </c>
      <c r="BB62" s="47">
        <v>5.5</v>
      </c>
      <c r="BC62" s="47">
        <v>0</v>
      </c>
      <c r="BD62" s="47">
        <v>39.799999999999997</v>
      </c>
      <c r="BE62" s="47">
        <v>10.6</v>
      </c>
      <c r="BF62" s="47">
        <v>15.7</v>
      </c>
    </row>
    <row r="63" spans="1:58">
      <c r="A63" s="45" t="s">
        <v>2443</v>
      </c>
      <c r="B63" s="45" t="s">
        <v>180</v>
      </c>
      <c r="C63" s="45" t="s">
        <v>2492</v>
      </c>
      <c r="D63">
        <v>587</v>
      </c>
      <c r="E63">
        <v>288</v>
      </c>
      <c r="F63">
        <v>299</v>
      </c>
      <c r="G63">
        <v>161</v>
      </c>
      <c r="H63">
        <v>22</v>
      </c>
      <c r="I63">
        <v>14</v>
      </c>
      <c r="J63">
        <v>24</v>
      </c>
      <c r="K63">
        <v>0</v>
      </c>
      <c r="L63">
        <v>0</v>
      </c>
      <c r="M63">
        <v>366</v>
      </c>
      <c r="N63">
        <v>0</v>
      </c>
      <c r="O63">
        <v>43</v>
      </c>
      <c r="P63">
        <v>43</v>
      </c>
      <c r="Q63">
        <v>46</v>
      </c>
      <c r="R63">
        <v>45</v>
      </c>
      <c r="S63">
        <v>44</v>
      </c>
      <c r="T63">
        <v>45</v>
      </c>
      <c r="U63">
        <v>46</v>
      </c>
      <c r="V63">
        <v>45</v>
      </c>
      <c r="W63">
        <v>44</v>
      </c>
      <c r="X63">
        <v>52</v>
      </c>
      <c r="Y63">
        <v>46</v>
      </c>
      <c r="Z63">
        <v>43</v>
      </c>
      <c r="AA63">
        <v>45</v>
      </c>
      <c r="AB63">
        <v>0</v>
      </c>
      <c r="AC63">
        <v>123</v>
      </c>
      <c r="AD63">
        <v>50</v>
      </c>
      <c r="AE63">
        <v>95</v>
      </c>
      <c r="AF63" s="47">
        <v>49.1</v>
      </c>
      <c r="AG63" s="47">
        <v>50.9</v>
      </c>
      <c r="AH63" s="47">
        <v>27.4</v>
      </c>
      <c r="AI63" s="47">
        <v>3.7</v>
      </c>
      <c r="AJ63" s="47">
        <v>2.4</v>
      </c>
      <c r="AK63" s="47">
        <v>4.0999999999999996</v>
      </c>
      <c r="AL63" s="47">
        <v>0</v>
      </c>
      <c r="AM63" s="47">
        <v>0</v>
      </c>
      <c r="AN63" s="47">
        <v>62.4</v>
      </c>
      <c r="AO63" s="47">
        <v>0</v>
      </c>
      <c r="AP63" s="47">
        <v>7.3</v>
      </c>
      <c r="AQ63" s="47">
        <v>7.3</v>
      </c>
      <c r="AR63" s="47">
        <v>7.8</v>
      </c>
      <c r="AS63" s="47">
        <v>7.7</v>
      </c>
      <c r="AT63" s="47">
        <v>7.5</v>
      </c>
      <c r="AU63" s="47">
        <v>7.7</v>
      </c>
      <c r="AV63" s="47">
        <v>7.8</v>
      </c>
      <c r="AW63" s="47">
        <v>7.7</v>
      </c>
      <c r="AX63" s="47">
        <v>7.5</v>
      </c>
      <c r="AY63" s="47">
        <v>8.9</v>
      </c>
      <c r="AZ63" s="47">
        <v>7.8</v>
      </c>
      <c r="BA63" s="47">
        <v>7.3</v>
      </c>
      <c r="BB63" s="47">
        <v>7.7</v>
      </c>
      <c r="BC63" s="47">
        <v>0</v>
      </c>
      <c r="BD63" s="47">
        <v>21</v>
      </c>
      <c r="BE63" s="47">
        <v>8.5</v>
      </c>
      <c r="BF63" s="47">
        <v>16.2</v>
      </c>
    </row>
    <row r="64" spans="1:58">
      <c r="A64" s="45" t="s">
        <v>2443</v>
      </c>
      <c r="B64" s="45" t="s">
        <v>182</v>
      </c>
      <c r="C64" s="45" t="s">
        <v>2493</v>
      </c>
      <c r="D64">
        <v>806</v>
      </c>
      <c r="E64">
        <v>459</v>
      </c>
      <c r="F64">
        <v>347</v>
      </c>
      <c r="G64">
        <v>8</v>
      </c>
      <c r="H64">
        <v>17</v>
      </c>
      <c r="I64">
        <v>20</v>
      </c>
      <c r="J64">
        <v>42</v>
      </c>
      <c r="K64">
        <v>0</v>
      </c>
      <c r="L64">
        <v>1</v>
      </c>
      <c r="M64">
        <v>718</v>
      </c>
      <c r="N64">
        <v>0</v>
      </c>
      <c r="O64">
        <v>0</v>
      </c>
      <c r="P64">
        <v>0</v>
      </c>
      <c r="Q64">
        <v>0</v>
      </c>
      <c r="R64">
        <v>0</v>
      </c>
      <c r="S64">
        <v>0</v>
      </c>
      <c r="T64">
        <v>0</v>
      </c>
      <c r="U64">
        <v>0</v>
      </c>
      <c r="V64">
        <v>0</v>
      </c>
      <c r="W64">
        <v>0</v>
      </c>
      <c r="X64">
        <v>200</v>
      </c>
      <c r="Y64">
        <v>189</v>
      </c>
      <c r="Z64">
        <v>206</v>
      </c>
      <c r="AA64">
        <v>211</v>
      </c>
      <c r="AB64">
        <v>0</v>
      </c>
      <c r="AC64">
        <v>17</v>
      </c>
      <c r="AD64">
        <v>0</v>
      </c>
      <c r="AE64">
        <v>84</v>
      </c>
      <c r="AF64" s="47">
        <v>56.9</v>
      </c>
      <c r="AG64" s="47">
        <v>43.1</v>
      </c>
      <c r="AH64" s="47">
        <v>1</v>
      </c>
      <c r="AI64" s="47">
        <v>2.1</v>
      </c>
      <c r="AJ64" s="47">
        <v>2.5</v>
      </c>
      <c r="AK64" s="47">
        <v>5.2</v>
      </c>
      <c r="AL64" s="47">
        <v>0</v>
      </c>
      <c r="AM64" s="47">
        <v>0.1</v>
      </c>
      <c r="AN64" s="47">
        <v>89.1</v>
      </c>
      <c r="AO64" s="47">
        <v>0</v>
      </c>
      <c r="AP64" s="47">
        <v>0</v>
      </c>
      <c r="AQ64" s="47">
        <v>0</v>
      </c>
      <c r="AR64" s="47">
        <v>0</v>
      </c>
      <c r="AS64" s="47">
        <v>0</v>
      </c>
      <c r="AT64" s="47">
        <v>0</v>
      </c>
      <c r="AU64" s="47">
        <v>0</v>
      </c>
      <c r="AV64" s="47">
        <v>0</v>
      </c>
      <c r="AW64" s="47">
        <v>0</v>
      </c>
      <c r="AX64" s="47">
        <v>0</v>
      </c>
      <c r="AY64" s="47">
        <v>24.8</v>
      </c>
      <c r="AZ64" s="47">
        <v>23.4</v>
      </c>
      <c r="BA64" s="47">
        <v>25.6</v>
      </c>
      <c r="BB64" s="47">
        <v>26.2</v>
      </c>
      <c r="BC64" s="47">
        <v>0</v>
      </c>
      <c r="BD64" s="47">
        <v>2.1</v>
      </c>
      <c r="BE64" s="47">
        <v>0</v>
      </c>
      <c r="BF64" s="47">
        <v>10.4</v>
      </c>
    </row>
    <row r="65" spans="1:58">
      <c r="A65" s="45" t="s">
        <v>2443</v>
      </c>
      <c r="B65" s="45" t="s">
        <v>184</v>
      </c>
      <c r="C65" s="45" t="s">
        <v>2494</v>
      </c>
      <c r="D65">
        <v>885</v>
      </c>
      <c r="E65">
        <v>485</v>
      </c>
      <c r="F65">
        <v>400</v>
      </c>
      <c r="G65">
        <v>32</v>
      </c>
      <c r="H65">
        <v>17</v>
      </c>
      <c r="I65">
        <v>71</v>
      </c>
      <c r="J65">
        <v>27</v>
      </c>
      <c r="K65">
        <v>1</v>
      </c>
      <c r="L65">
        <v>0</v>
      </c>
      <c r="M65">
        <v>737</v>
      </c>
      <c r="N65">
        <v>0</v>
      </c>
      <c r="O65">
        <v>106</v>
      </c>
      <c r="P65">
        <v>115</v>
      </c>
      <c r="Q65">
        <v>72</v>
      </c>
      <c r="R65">
        <v>73</v>
      </c>
      <c r="S65">
        <v>72</v>
      </c>
      <c r="T65">
        <v>100</v>
      </c>
      <c r="U65">
        <v>100</v>
      </c>
      <c r="V65">
        <v>100</v>
      </c>
      <c r="W65">
        <v>100</v>
      </c>
      <c r="X65">
        <v>47</v>
      </c>
      <c r="Y65">
        <v>0</v>
      </c>
      <c r="Z65">
        <v>0</v>
      </c>
      <c r="AA65">
        <v>0</v>
      </c>
      <c r="AB65">
        <v>0</v>
      </c>
      <c r="AC65">
        <v>130</v>
      </c>
      <c r="AD65">
        <v>27</v>
      </c>
      <c r="AE65">
        <v>96</v>
      </c>
      <c r="AF65" s="47">
        <v>54.8</v>
      </c>
      <c r="AG65" s="47">
        <v>45.2</v>
      </c>
      <c r="AH65" s="47">
        <v>3.6</v>
      </c>
      <c r="AI65" s="47">
        <v>1.9</v>
      </c>
      <c r="AJ65" s="47">
        <v>8</v>
      </c>
      <c r="AK65" s="47">
        <v>3.1</v>
      </c>
      <c r="AL65" s="47">
        <v>0.1</v>
      </c>
      <c r="AM65" s="47">
        <v>0</v>
      </c>
      <c r="AN65" s="47">
        <v>83.3</v>
      </c>
      <c r="AO65" s="47">
        <v>0</v>
      </c>
      <c r="AP65" s="47">
        <v>12</v>
      </c>
      <c r="AQ65" s="47">
        <v>13</v>
      </c>
      <c r="AR65" s="47">
        <v>8.1</v>
      </c>
      <c r="AS65" s="47">
        <v>8.1999999999999993</v>
      </c>
      <c r="AT65" s="47">
        <v>8.1</v>
      </c>
      <c r="AU65" s="47">
        <v>11.3</v>
      </c>
      <c r="AV65" s="47">
        <v>11.3</v>
      </c>
      <c r="AW65" s="47">
        <v>11.3</v>
      </c>
      <c r="AX65" s="47">
        <v>11.3</v>
      </c>
      <c r="AY65" s="47">
        <v>5.3</v>
      </c>
      <c r="AZ65" s="47">
        <v>0</v>
      </c>
      <c r="BA65" s="47">
        <v>0</v>
      </c>
      <c r="BB65" s="47">
        <v>0</v>
      </c>
      <c r="BC65" s="47">
        <v>0</v>
      </c>
      <c r="BD65" s="47">
        <v>14.7</v>
      </c>
      <c r="BE65" s="47">
        <v>3.1</v>
      </c>
      <c r="BF65" s="47">
        <v>10.8</v>
      </c>
    </row>
    <row r="66" spans="1:58">
      <c r="A66" s="45" t="s">
        <v>2443</v>
      </c>
      <c r="B66" s="45" t="s">
        <v>186</v>
      </c>
      <c r="C66" s="45" t="s">
        <v>315</v>
      </c>
      <c r="D66">
        <v>367</v>
      </c>
      <c r="E66">
        <v>172</v>
      </c>
      <c r="F66">
        <v>195</v>
      </c>
      <c r="G66">
        <v>169</v>
      </c>
      <c r="H66">
        <v>2</v>
      </c>
      <c r="I66">
        <v>171</v>
      </c>
      <c r="J66">
        <v>20</v>
      </c>
      <c r="K66">
        <v>2</v>
      </c>
      <c r="L66">
        <v>0</v>
      </c>
      <c r="M66">
        <v>3</v>
      </c>
      <c r="N66">
        <v>0</v>
      </c>
      <c r="O66">
        <v>61</v>
      </c>
      <c r="P66">
        <v>62</v>
      </c>
      <c r="Q66">
        <v>63</v>
      </c>
      <c r="R66">
        <v>62</v>
      </c>
      <c r="S66">
        <v>60</v>
      </c>
      <c r="T66">
        <v>59</v>
      </c>
      <c r="U66">
        <v>0</v>
      </c>
      <c r="V66">
        <v>0</v>
      </c>
      <c r="W66">
        <v>0</v>
      </c>
      <c r="X66">
        <v>0</v>
      </c>
      <c r="Y66">
        <v>0</v>
      </c>
      <c r="Z66">
        <v>0</v>
      </c>
      <c r="AA66">
        <v>0</v>
      </c>
      <c r="AB66">
        <v>0</v>
      </c>
      <c r="AC66">
        <v>49</v>
      </c>
      <c r="AD66">
        <v>28</v>
      </c>
      <c r="AE66">
        <v>45</v>
      </c>
      <c r="AF66" s="47">
        <v>46.9</v>
      </c>
      <c r="AG66" s="47">
        <v>53.1</v>
      </c>
      <c r="AH66" s="47">
        <v>46</v>
      </c>
      <c r="AI66" s="47">
        <v>0.5</v>
      </c>
      <c r="AJ66" s="47">
        <v>46.6</v>
      </c>
      <c r="AK66" s="47">
        <v>5.4</v>
      </c>
      <c r="AL66" s="47">
        <v>0.5</v>
      </c>
      <c r="AM66" s="47">
        <v>0</v>
      </c>
      <c r="AN66" s="47">
        <v>0.8</v>
      </c>
      <c r="AO66" s="47">
        <v>0</v>
      </c>
      <c r="AP66" s="47">
        <v>16.600000000000001</v>
      </c>
      <c r="AQ66" s="47">
        <v>16.899999999999999</v>
      </c>
      <c r="AR66" s="47">
        <v>17.2</v>
      </c>
      <c r="AS66" s="47">
        <v>16.899999999999999</v>
      </c>
      <c r="AT66" s="47">
        <v>16.3</v>
      </c>
      <c r="AU66" s="47">
        <v>16.100000000000001</v>
      </c>
      <c r="AV66" s="47">
        <v>0</v>
      </c>
      <c r="AW66" s="47">
        <v>0</v>
      </c>
      <c r="AX66" s="47">
        <v>0</v>
      </c>
      <c r="AY66" s="47">
        <v>0</v>
      </c>
      <c r="AZ66" s="47">
        <v>0</v>
      </c>
      <c r="BA66" s="47">
        <v>0</v>
      </c>
      <c r="BB66" s="47">
        <v>0</v>
      </c>
      <c r="BC66" s="47">
        <v>0</v>
      </c>
      <c r="BD66" s="47">
        <v>13.4</v>
      </c>
      <c r="BE66" s="47">
        <v>7.6</v>
      </c>
      <c r="BF66" s="47">
        <v>12.3</v>
      </c>
    </row>
    <row r="67" spans="1:58">
      <c r="A67" s="45" t="s">
        <v>2443</v>
      </c>
      <c r="B67" s="45" t="s">
        <v>188</v>
      </c>
      <c r="C67" s="45" t="s">
        <v>324</v>
      </c>
      <c r="D67">
        <v>194</v>
      </c>
      <c r="E67">
        <v>88</v>
      </c>
      <c r="F67">
        <v>106</v>
      </c>
      <c r="G67">
        <v>40</v>
      </c>
      <c r="H67">
        <v>3</v>
      </c>
      <c r="I67">
        <v>136</v>
      </c>
      <c r="J67">
        <v>0</v>
      </c>
      <c r="K67">
        <v>0</v>
      </c>
      <c r="L67">
        <v>0</v>
      </c>
      <c r="M67">
        <v>15</v>
      </c>
      <c r="N67">
        <v>0</v>
      </c>
      <c r="O67">
        <v>0</v>
      </c>
      <c r="P67">
        <v>0</v>
      </c>
      <c r="Q67">
        <v>0</v>
      </c>
      <c r="R67">
        <v>0</v>
      </c>
      <c r="S67">
        <v>0</v>
      </c>
      <c r="T67">
        <v>0</v>
      </c>
      <c r="U67">
        <v>0</v>
      </c>
      <c r="V67">
        <v>0</v>
      </c>
      <c r="W67">
        <v>0</v>
      </c>
      <c r="X67">
        <v>90</v>
      </c>
      <c r="Y67">
        <v>35</v>
      </c>
      <c r="Z67">
        <v>43</v>
      </c>
      <c r="AA67">
        <v>26</v>
      </c>
      <c r="AB67">
        <v>0</v>
      </c>
      <c r="AC67">
        <v>53</v>
      </c>
      <c r="AD67">
        <v>48</v>
      </c>
      <c r="AE67">
        <v>36</v>
      </c>
      <c r="AF67" s="47">
        <v>45.4</v>
      </c>
      <c r="AG67" s="47">
        <v>54.6</v>
      </c>
      <c r="AH67" s="47">
        <v>20.6</v>
      </c>
      <c r="AI67" s="47">
        <v>1.5</v>
      </c>
      <c r="AJ67" s="47">
        <v>70.099999999999994</v>
      </c>
      <c r="AK67" s="47">
        <v>0</v>
      </c>
      <c r="AL67" s="47">
        <v>0</v>
      </c>
      <c r="AM67" s="47">
        <v>0</v>
      </c>
      <c r="AN67" s="47">
        <v>7.7</v>
      </c>
      <c r="AO67" s="47">
        <v>0</v>
      </c>
      <c r="AP67" s="47">
        <v>0</v>
      </c>
      <c r="AQ67" s="47">
        <v>0</v>
      </c>
      <c r="AR67" s="47">
        <v>0</v>
      </c>
      <c r="AS67" s="47">
        <v>0</v>
      </c>
      <c r="AT67" s="47">
        <v>0</v>
      </c>
      <c r="AU67" s="47">
        <v>0</v>
      </c>
      <c r="AV67" s="47">
        <v>0</v>
      </c>
      <c r="AW67" s="47">
        <v>0</v>
      </c>
      <c r="AX67" s="47">
        <v>0</v>
      </c>
      <c r="AY67" s="47">
        <v>46.4</v>
      </c>
      <c r="AZ67" s="47">
        <v>18</v>
      </c>
      <c r="BA67" s="47">
        <v>22.2</v>
      </c>
      <c r="BB67" s="47">
        <v>13.4</v>
      </c>
      <c r="BC67" s="47">
        <v>0</v>
      </c>
      <c r="BD67" s="47">
        <v>27.3</v>
      </c>
      <c r="BE67" s="47">
        <v>24.7</v>
      </c>
      <c r="BF67" s="47">
        <v>18.600000000000001</v>
      </c>
    </row>
    <row r="68" spans="1:58">
      <c r="A68" s="45" t="s">
        <v>2443</v>
      </c>
      <c r="B68" s="45" t="s">
        <v>190</v>
      </c>
      <c r="C68" s="45" t="s">
        <v>325</v>
      </c>
      <c r="D68">
        <v>360</v>
      </c>
      <c r="E68">
        <v>180</v>
      </c>
      <c r="F68">
        <v>180</v>
      </c>
      <c r="G68">
        <v>127</v>
      </c>
      <c r="H68">
        <v>33</v>
      </c>
      <c r="I68">
        <v>76</v>
      </c>
      <c r="J68">
        <v>2</v>
      </c>
      <c r="K68">
        <v>8</v>
      </c>
      <c r="L68">
        <v>1</v>
      </c>
      <c r="M68">
        <v>113</v>
      </c>
      <c r="N68">
        <v>0</v>
      </c>
      <c r="O68">
        <v>0</v>
      </c>
      <c r="P68">
        <v>0</v>
      </c>
      <c r="Q68">
        <v>0</v>
      </c>
      <c r="R68">
        <v>0</v>
      </c>
      <c r="S68">
        <v>0</v>
      </c>
      <c r="T68">
        <v>0</v>
      </c>
      <c r="U68">
        <v>0</v>
      </c>
      <c r="V68">
        <v>69</v>
      </c>
      <c r="W68">
        <v>69</v>
      </c>
      <c r="X68">
        <v>59</v>
      </c>
      <c r="Y68">
        <v>48</v>
      </c>
      <c r="Z68">
        <v>61</v>
      </c>
      <c r="AA68">
        <v>54</v>
      </c>
      <c r="AB68">
        <v>0</v>
      </c>
      <c r="AC68">
        <v>201</v>
      </c>
      <c r="AD68">
        <v>19</v>
      </c>
      <c r="AE68">
        <v>33</v>
      </c>
      <c r="AF68" s="47">
        <v>50</v>
      </c>
      <c r="AG68" s="47">
        <v>50</v>
      </c>
      <c r="AH68" s="47">
        <v>35.299999999999997</v>
      </c>
      <c r="AI68" s="47">
        <v>9.1999999999999993</v>
      </c>
      <c r="AJ68" s="47">
        <v>21.1</v>
      </c>
      <c r="AK68" s="47">
        <v>0.6</v>
      </c>
      <c r="AL68" s="47">
        <v>2.2000000000000002</v>
      </c>
      <c r="AM68" s="47">
        <v>0.3</v>
      </c>
      <c r="AN68" s="47">
        <v>31.4</v>
      </c>
      <c r="AO68" s="47">
        <v>0</v>
      </c>
      <c r="AP68" s="47">
        <v>0</v>
      </c>
      <c r="AQ68" s="47">
        <v>0</v>
      </c>
      <c r="AR68" s="47">
        <v>0</v>
      </c>
      <c r="AS68" s="47">
        <v>0</v>
      </c>
      <c r="AT68" s="47">
        <v>0</v>
      </c>
      <c r="AU68" s="47">
        <v>0</v>
      </c>
      <c r="AV68" s="47">
        <v>0</v>
      </c>
      <c r="AW68" s="47">
        <v>19.2</v>
      </c>
      <c r="AX68" s="47">
        <v>19.2</v>
      </c>
      <c r="AY68" s="47">
        <v>16.399999999999999</v>
      </c>
      <c r="AZ68" s="47">
        <v>13.3</v>
      </c>
      <c r="BA68" s="47">
        <v>16.899999999999999</v>
      </c>
      <c r="BB68" s="47">
        <v>15</v>
      </c>
      <c r="BC68" s="47">
        <v>0</v>
      </c>
      <c r="BD68" s="47">
        <v>55.8</v>
      </c>
      <c r="BE68" s="47">
        <v>5.3</v>
      </c>
      <c r="BF68" s="47">
        <v>9.1999999999999993</v>
      </c>
    </row>
    <row r="69" spans="1:58">
      <c r="A69" s="45" t="s">
        <v>2443</v>
      </c>
      <c r="B69" s="45" t="s">
        <v>192</v>
      </c>
      <c r="C69" s="45" t="s">
        <v>2495</v>
      </c>
      <c r="D69">
        <v>508</v>
      </c>
      <c r="E69">
        <v>267</v>
      </c>
      <c r="F69">
        <v>241</v>
      </c>
      <c r="G69">
        <v>64</v>
      </c>
      <c r="H69">
        <v>9</v>
      </c>
      <c r="I69">
        <v>144</v>
      </c>
      <c r="J69">
        <v>21</v>
      </c>
      <c r="K69">
        <v>4</v>
      </c>
      <c r="L69">
        <v>0</v>
      </c>
      <c r="M69">
        <v>266</v>
      </c>
      <c r="N69">
        <v>0</v>
      </c>
      <c r="O69">
        <v>0</v>
      </c>
      <c r="P69">
        <v>0</v>
      </c>
      <c r="Q69">
        <v>0</v>
      </c>
      <c r="R69">
        <v>0</v>
      </c>
      <c r="S69">
        <v>0</v>
      </c>
      <c r="T69">
        <v>81</v>
      </c>
      <c r="U69">
        <v>90</v>
      </c>
      <c r="V69">
        <v>88</v>
      </c>
      <c r="W69">
        <v>83</v>
      </c>
      <c r="X69">
        <v>52</v>
      </c>
      <c r="Y69">
        <v>54</v>
      </c>
      <c r="Z69">
        <v>25</v>
      </c>
      <c r="AA69">
        <v>35</v>
      </c>
      <c r="AB69">
        <v>0</v>
      </c>
      <c r="AC69">
        <v>55</v>
      </c>
      <c r="AD69">
        <v>36</v>
      </c>
      <c r="AE69">
        <v>69</v>
      </c>
      <c r="AF69" s="47">
        <v>52.6</v>
      </c>
      <c r="AG69" s="47">
        <v>47.4</v>
      </c>
      <c r="AH69" s="47">
        <v>12.6</v>
      </c>
      <c r="AI69" s="47">
        <v>1.8</v>
      </c>
      <c r="AJ69" s="47">
        <v>28.3</v>
      </c>
      <c r="AK69" s="47">
        <v>4.0999999999999996</v>
      </c>
      <c r="AL69" s="47">
        <v>0.8</v>
      </c>
      <c r="AM69" s="47">
        <v>0</v>
      </c>
      <c r="AN69" s="47">
        <v>52.4</v>
      </c>
      <c r="AO69" s="47">
        <v>0</v>
      </c>
      <c r="AP69" s="47">
        <v>0</v>
      </c>
      <c r="AQ69" s="47">
        <v>0</v>
      </c>
      <c r="AR69" s="47">
        <v>0</v>
      </c>
      <c r="AS69" s="47">
        <v>0</v>
      </c>
      <c r="AT69" s="47">
        <v>0</v>
      </c>
      <c r="AU69" s="47">
        <v>15.9</v>
      </c>
      <c r="AV69" s="47">
        <v>17.7</v>
      </c>
      <c r="AW69" s="47">
        <v>17.3</v>
      </c>
      <c r="AX69" s="47">
        <v>16.3</v>
      </c>
      <c r="AY69" s="47">
        <v>10.199999999999999</v>
      </c>
      <c r="AZ69" s="47">
        <v>10.6</v>
      </c>
      <c r="BA69" s="47">
        <v>4.9000000000000004</v>
      </c>
      <c r="BB69" s="47">
        <v>6.9</v>
      </c>
      <c r="BC69" s="47">
        <v>0</v>
      </c>
      <c r="BD69" s="47">
        <v>10.8</v>
      </c>
      <c r="BE69" s="47">
        <v>7.1</v>
      </c>
      <c r="BF69" s="47">
        <v>13.6</v>
      </c>
    </row>
    <row r="70" spans="1:58">
      <c r="A70" s="45" t="s">
        <v>2443</v>
      </c>
      <c r="B70" s="45" t="s">
        <v>194</v>
      </c>
      <c r="C70" s="45" t="s">
        <v>2496</v>
      </c>
      <c r="D70">
        <v>389</v>
      </c>
      <c r="E70">
        <v>221</v>
      </c>
      <c r="F70">
        <v>168</v>
      </c>
      <c r="G70">
        <v>18</v>
      </c>
      <c r="H70">
        <v>66</v>
      </c>
      <c r="I70">
        <v>28</v>
      </c>
      <c r="J70">
        <v>69</v>
      </c>
      <c r="K70">
        <v>0</v>
      </c>
      <c r="L70">
        <v>0</v>
      </c>
      <c r="M70">
        <v>208</v>
      </c>
      <c r="N70">
        <v>0</v>
      </c>
      <c r="O70">
        <v>43</v>
      </c>
      <c r="P70">
        <v>48</v>
      </c>
      <c r="Q70">
        <v>44</v>
      </c>
      <c r="R70">
        <v>44</v>
      </c>
      <c r="S70">
        <v>43</v>
      </c>
      <c r="T70">
        <v>45</v>
      </c>
      <c r="U70">
        <v>57</v>
      </c>
      <c r="V70">
        <v>15</v>
      </c>
      <c r="W70">
        <v>20</v>
      </c>
      <c r="X70">
        <v>19</v>
      </c>
      <c r="Y70">
        <v>11</v>
      </c>
      <c r="Z70">
        <v>0</v>
      </c>
      <c r="AA70">
        <v>0</v>
      </c>
      <c r="AB70">
        <v>0</v>
      </c>
      <c r="AC70">
        <v>49</v>
      </c>
      <c r="AD70">
        <v>15</v>
      </c>
      <c r="AE70">
        <v>25</v>
      </c>
      <c r="AF70" s="47">
        <v>56.8</v>
      </c>
      <c r="AG70" s="47">
        <v>43.2</v>
      </c>
      <c r="AH70" s="47">
        <v>4.5999999999999996</v>
      </c>
      <c r="AI70" s="47">
        <v>17</v>
      </c>
      <c r="AJ70" s="47">
        <v>7.2</v>
      </c>
      <c r="AK70" s="47">
        <v>17.7</v>
      </c>
      <c r="AL70" s="47">
        <v>0</v>
      </c>
      <c r="AM70" s="47">
        <v>0</v>
      </c>
      <c r="AN70" s="47">
        <v>53.5</v>
      </c>
      <c r="AO70" s="47">
        <v>0</v>
      </c>
      <c r="AP70" s="47">
        <v>11.1</v>
      </c>
      <c r="AQ70" s="47">
        <v>12.3</v>
      </c>
      <c r="AR70" s="47">
        <v>11.3</v>
      </c>
      <c r="AS70" s="47">
        <v>11.3</v>
      </c>
      <c r="AT70" s="47">
        <v>11.1</v>
      </c>
      <c r="AU70" s="47">
        <v>11.6</v>
      </c>
      <c r="AV70" s="47">
        <v>14.7</v>
      </c>
      <c r="AW70" s="47">
        <v>3.9</v>
      </c>
      <c r="AX70" s="47">
        <v>5.0999999999999996</v>
      </c>
      <c r="AY70" s="47">
        <v>4.9000000000000004</v>
      </c>
      <c r="AZ70" s="47">
        <v>2.8</v>
      </c>
      <c r="BA70" s="47">
        <v>0</v>
      </c>
      <c r="BB70" s="47">
        <v>0</v>
      </c>
      <c r="BC70" s="47">
        <v>0</v>
      </c>
      <c r="BD70" s="47">
        <v>12.6</v>
      </c>
      <c r="BE70" s="47">
        <v>3.9</v>
      </c>
      <c r="BF70" s="47">
        <v>6.4</v>
      </c>
    </row>
    <row r="71" spans="1:58">
      <c r="A71" s="45" t="s">
        <v>2443</v>
      </c>
      <c r="B71" s="45" t="s">
        <v>196</v>
      </c>
      <c r="C71" s="45" t="s">
        <v>342</v>
      </c>
      <c r="D71">
        <v>246</v>
      </c>
      <c r="E71">
        <v>117</v>
      </c>
      <c r="F71">
        <v>129</v>
      </c>
      <c r="G71">
        <v>56</v>
      </c>
      <c r="H71">
        <v>3</v>
      </c>
      <c r="I71">
        <v>160</v>
      </c>
      <c r="J71">
        <v>12</v>
      </c>
      <c r="K71">
        <v>0</v>
      </c>
      <c r="L71">
        <v>0</v>
      </c>
      <c r="M71">
        <v>15</v>
      </c>
      <c r="N71">
        <v>0</v>
      </c>
      <c r="O71">
        <v>0</v>
      </c>
      <c r="P71">
        <v>0</v>
      </c>
      <c r="Q71">
        <v>0</v>
      </c>
      <c r="R71">
        <v>0</v>
      </c>
      <c r="S71">
        <v>0</v>
      </c>
      <c r="T71">
        <v>85</v>
      </c>
      <c r="U71">
        <v>85</v>
      </c>
      <c r="V71">
        <v>76</v>
      </c>
      <c r="W71">
        <v>0</v>
      </c>
      <c r="X71">
        <v>0</v>
      </c>
      <c r="Y71">
        <v>0</v>
      </c>
      <c r="Z71">
        <v>0</v>
      </c>
      <c r="AA71">
        <v>0</v>
      </c>
      <c r="AB71">
        <v>0</v>
      </c>
      <c r="AC71">
        <v>58</v>
      </c>
      <c r="AD71">
        <v>18</v>
      </c>
      <c r="AE71">
        <v>34</v>
      </c>
      <c r="AF71" s="47">
        <v>47.6</v>
      </c>
      <c r="AG71" s="47">
        <v>52.4</v>
      </c>
      <c r="AH71" s="47">
        <v>22.8</v>
      </c>
      <c r="AI71" s="47">
        <v>1.2</v>
      </c>
      <c r="AJ71" s="47">
        <v>65</v>
      </c>
      <c r="AK71" s="47">
        <v>4.9000000000000004</v>
      </c>
      <c r="AL71" s="47">
        <v>0</v>
      </c>
      <c r="AM71" s="47">
        <v>0</v>
      </c>
      <c r="AN71" s="47">
        <v>6.1</v>
      </c>
      <c r="AO71" s="47">
        <v>0</v>
      </c>
      <c r="AP71" s="47">
        <v>0</v>
      </c>
      <c r="AQ71" s="47">
        <v>0</v>
      </c>
      <c r="AR71" s="47">
        <v>0</v>
      </c>
      <c r="AS71" s="47">
        <v>0</v>
      </c>
      <c r="AT71" s="47">
        <v>0</v>
      </c>
      <c r="AU71" s="47">
        <v>34.6</v>
      </c>
      <c r="AV71" s="47">
        <v>34.6</v>
      </c>
      <c r="AW71" s="47">
        <v>30.9</v>
      </c>
      <c r="AX71" s="47">
        <v>0</v>
      </c>
      <c r="AY71" s="47">
        <v>0</v>
      </c>
      <c r="AZ71" s="47">
        <v>0</v>
      </c>
      <c r="BA71" s="47">
        <v>0</v>
      </c>
      <c r="BB71" s="47">
        <v>0</v>
      </c>
      <c r="BC71" s="47">
        <v>0</v>
      </c>
      <c r="BD71" s="47">
        <v>23.6</v>
      </c>
      <c r="BE71" s="47">
        <v>7.3</v>
      </c>
      <c r="BF71" s="47">
        <v>13.8</v>
      </c>
    </row>
    <row r="72" spans="1:58">
      <c r="A72" s="45" t="s">
        <v>2443</v>
      </c>
      <c r="B72" s="45" t="s">
        <v>198</v>
      </c>
      <c r="C72" s="45" t="s">
        <v>2497</v>
      </c>
      <c r="D72">
        <v>361</v>
      </c>
      <c r="E72">
        <v>180</v>
      </c>
      <c r="F72">
        <v>181</v>
      </c>
      <c r="G72">
        <v>75</v>
      </c>
      <c r="H72">
        <v>12</v>
      </c>
      <c r="I72">
        <v>99</v>
      </c>
      <c r="J72">
        <v>15</v>
      </c>
      <c r="K72">
        <v>0</v>
      </c>
      <c r="L72">
        <v>1</v>
      </c>
      <c r="M72">
        <v>159</v>
      </c>
      <c r="N72">
        <v>0</v>
      </c>
      <c r="O72">
        <v>0</v>
      </c>
      <c r="P72">
        <v>0</v>
      </c>
      <c r="Q72">
        <v>0</v>
      </c>
      <c r="R72">
        <v>0</v>
      </c>
      <c r="S72">
        <v>0</v>
      </c>
      <c r="T72">
        <v>0</v>
      </c>
      <c r="U72">
        <v>60</v>
      </c>
      <c r="V72">
        <v>60</v>
      </c>
      <c r="W72">
        <v>59</v>
      </c>
      <c r="X72">
        <v>57</v>
      </c>
      <c r="Y72">
        <v>45</v>
      </c>
      <c r="Z72">
        <v>37</v>
      </c>
      <c r="AA72">
        <v>43</v>
      </c>
      <c r="AB72">
        <v>0</v>
      </c>
      <c r="AC72">
        <v>65</v>
      </c>
      <c r="AD72">
        <v>17</v>
      </c>
      <c r="AE72">
        <v>35</v>
      </c>
      <c r="AF72" s="47">
        <v>49.9</v>
      </c>
      <c r="AG72" s="47">
        <v>50.1</v>
      </c>
      <c r="AH72" s="47">
        <v>20.8</v>
      </c>
      <c r="AI72" s="47">
        <v>3.3</v>
      </c>
      <c r="AJ72" s="47">
        <v>27.4</v>
      </c>
      <c r="AK72" s="47">
        <v>4.2</v>
      </c>
      <c r="AL72" s="47">
        <v>0</v>
      </c>
      <c r="AM72" s="47">
        <v>0.3</v>
      </c>
      <c r="AN72" s="47">
        <v>44</v>
      </c>
      <c r="AO72" s="47">
        <v>0</v>
      </c>
      <c r="AP72" s="47">
        <v>0</v>
      </c>
      <c r="AQ72" s="47">
        <v>0</v>
      </c>
      <c r="AR72" s="47">
        <v>0</v>
      </c>
      <c r="AS72" s="47">
        <v>0</v>
      </c>
      <c r="AT72" s="47">
        <v>0</v>
      </c>
      <c r="AU72" s="47">
        <v>0</v>
      </c>
      <c r="AV72" s="47">
        <v>16.600000000000001</v>
      </c>
      <c r="AW72" s="47">
        <v>16.600000000000001</v>
      </c>
      <c r="AX72" s="47">
        <v>16.3</v>
      </c>
      <c r="AY72" s="47">
        <v>15.8</v>
      </c>
      <c r="AZ72" s="47">
        <v>12.5</v>
      </c>
      <c r="BA72" s="47">
        <v>10.199999999999999</v>
      </c>
      <c r="BB72" s="47">
        <v>11.9</v>
      </c>
      <c r="BC72" s="47">
        <v>0</v>
      </c>
      <c r="BD72" s="47">
        <v>18</v>
      </c>
      <c r="BE72" s="47">
        <v>4.7</v>
      </c>
      <c r="BF72" s="47">
        <v>9.6999999999999993</v>
      </c>
    </row>
    <row r="73" spans="1:58">
      <c r="A73" s="45" t="s">
        <v>2443</v>
      </c>
      <c r="B73" s="45" t="s">
        <v>200</v>
      </c>
      <c r="C73" s="45" t="s">
        <v>199</v>
      </c>
      <c r="D73">
        <v>243</v>
      </c>
      <c r="E73">
        <v>138</v>
      </c>
      <c r="F73">
        <v>105</v>
      </c>
      <c r="G73">
        <v>11</v>
      </c>
      <c r="H73">
        <v>0</v>
      </c>
      <c r="I73">
        <v>216</v>
      </c>
      <c r="J73">
        <v>0</v>
      </c>
      <c r="K73">
        <v>0</v>
      </c>
      <c r="L73">
        <v>1</v>
      </c>
      <c r="M73">
        <v>15</v>
      </c>
      <c r="N73">
        <v>0</v>
      </c>
      <c r="O73">
        <v>0</v>
      </c>
      <c r="P73">
        <v>0</v>
      </c>
      <c r="Q73">
        <v>0</v>
      </c>
      <c r="R73">
        <v>0</v>
      </c>
      <c r="S73">
        <v>0</v>
      </c>
      <c r="T73">
        <v>0</v>
      </c>
      <c r="U73">
        <v>0</v>
      </c>
      <c r="V73">
        <v>0</v>
      </c>
      <c r="W73">
        <v>0</v>
      </c>
      <c r="X73">
        <v>112</v>
      </c>
      <c r="Y73">
        <v>78</v>
      </c>
      <c r="Z73">
        <v>53</v>
      </c>
      <c r="AA73">
        <v>0</v>
      </c>
      <c r="AB73">
        <v>0</v>
      </c>
      <c r="AC73">
        <v>119</v>
      </c>
      <c r="AD73">
        <v>23</v>
      </c>
      <c r="AE73">
        <v>45</v>
      </c>
      <c r="AF73" s="47">
        <v>56.8</v>
      </c>
      <c r="AG73" s="47">
        <v>43.2</v>
      </c>
      <c r="AH73" s="47">
        <v>4.5</v>
      </c>
      <c r="AI73" s="47">
        <v>0</v>
      </c>
      <c r="AJ73" s="47">
        <v>88.9</v>
      </c>
      <c r="AK73" s="47">
        <v>0</v>
      </c>
      <c r="AL73" s="47">
        <v>0</v>
      </c>
      <c r="AM73" s="47">
        <v>0.4</v>
      </c>
      <c r="AN73" s="47">
        <v>6.2</v>
      </c>
      <c r="AO73" s="47">
        <v>0</v>
      </c>
      <c r="AP73" s="47">
        <v>0</v>
      </c>
      <c r="AQ73" s="47">
        <v>0</v>
      </c>
      <c r="AR73" s="47">
        <v>0</v>
      </c>
      <c r="AS73" s="47">
        <v>0</v>
      </c>
      <c r="AT73" s="47">
        <v>0</v>
      </c>
      <c r="AU73" s="47">
        <v>0</v>
      </c>
      <c r="AV73" s="47">
        <v>0</v>
      </c>
      <c r="AW73" s="47">
        <v>0</v>
      </c>
      <c r="AX73" s="47">
        <v>0</v>
      </c>
      <c r="AY73" s="47">
        <v>46.1</v>
      </c>
      <c r="AZ73" s="47">
        <v>32.1</v>
      </c>
      <c r="BA73" s="47">
        <v>21.8</v>
      </c>
      <c r="BB73" s="47">
        <v>0</v>
      </c>
      <c r="BC73" s="47">
        <v>0</v>
      </c>
      <c r="BD73" s="47">
        <v>49</v>
      </c>
      <c r="BE73" s="47">
        <v>9.5</v>
      </c>
      <c r="BF73" s="47">
        <v>18.5</v>
      </c>
    </row>
    <row r="74" spans="1:58">
      <c r="A74" s="45" t="s">
        <v>2443</v>
      </c>
      <c r="B74" s="45" t="s">
        <v>202</v>
      </c>
      <c r="C74" s="45" t="s">
        <v>201</v>
      </c>
      <c r="D74">
        <v>218</v>
      </c>
      <c r="E74">
        <v>114</v>
      </c>
      <c r="F74">
        <v>104</v>
      </c>
      <c r="G74">
        <v>68</v>
      </c>
      <c r="H74">
        <v>1</v>
      </c>
      <c r="I74">
        <v>129</v>
      </c>
      <c r="J74">
        <v>4</v>
      </c>
      <c r="K74">
        <v>0</v>
      </c>
      <c r="L74">
        <v>0</v>
      </c>
      <c r="M74">
        <v>16</v>
      </c>
      <c r="N74">
        <v>0</v>
      </c>
      <c r="O74">
        <v>0</v>
      </c>
      <c r="P74">
        <v>0</v>
      </c>
      <c r="Q74">
        <v>0</v>
      </c>
      <c r="R74">
        <v>0</v>
      </c>
      <c r="S74">
        <v>0</v>
      </c>
      <c r="T74">
        <v>0</v>
      </c>
      <c r="U74">
        <v>69</v>
      </c>
      <c r="V74">
        <v>79</v>
      </c>
      <c r="W74">
        <v>70</v>
      </c>
      <c r="X74">
        <v>0</v>
      </c>
      <c r="Y74">
        <v>0</v>
      </c>
      <c r="Z74">
        <v>0</v>
      </c>
      <c r="AA74">
        <v>0</v>
      </c>
      <c r="AB74">
        <v>0</v>
      </c>
      <c r="AC74">
        <v>31</v>
      </c>
      <c r="AD74">
        <v>15</v>
      </c>
      <c r="AE74">
        <v>30</v>
      </c>
      <c r="AF74" s="47">
        <v>52.3</v>
      </c>
      <c r="AG74" s="47">
        <v>47.7</v>
      </c>
      <c r="AH74" s="47">
        <v>31.2</v>
      </c>
      <c r="AI74" s="47">
        <v>0.5</v>
      </c>
      <c r="AJ74" s="47">
        <v>59.2</v>
      </c>
      <c r="AK74" s="47">
        <v>1.8</v>
      </c>
      <c r="AL74" s="47">
        <v>0</v>
      </c>
      <c r="AM74" s="47">
        <v>0</v>
      </c>
      <c r="AN74" s="47">
        <v>7.3</v>
      </c>
      <c r="AO74" s="47">
        <v>0</v>
      </c>
      <c r="AP74" s="47">
        <v>0</v>
      </c>
      <c r="AQ74" s="47">
        <v>0</v>
      </c>
      <c r="AR74" s="47">
        <v>0</v>
      </c>
      <c r="AS74" s="47">
        <v>0</v>
      </c>
      <c r="AT74" s="47">
        <v>0</v>
      </c>
      <c r="AU74" s="47">
        <v>0</v>
      </c>
      <c r="AV74" s="47">
        <v>31.7</v>
      </c>
      <c r="AW74" s="47">
        <v>36.200000000000003</v>
      </c>
      <c r="AX74" s="47">
        <v>32.1</v>
      </c>
      <c r="AY74" s="47">
        <v>0</v>
      </c>
      <c r="AZ74" s="47">
        <v>0</v>
      </c>
      <c r="BA74" s="47">
        <v>0</v>
      </c>
      <c r="BB74" s="47">
        <v>0</v>
      </c>
      <c r="BC74" s="47">
        <v>0</v>
      </c>
      <c r="BD74" s="47">
        <v>14.2</v>
      </c>
      <c r="BE74" s="47">
        <v>6.9</v>
      </c>
      <c r="BF74" s="47">
        <v>13.8</v>
      </c>
    </row>
    <row r="75" spans="1:58">
      <c r="A75" s="45" t="s">
        <v>2443</v>
      </c>
      <c r="B75" s="45" t="s">
        <v>204</v>
      </c>
      <c r="C75" s="45" t="s">
        <v>2498</v>
      </c>
      <c r="D75">
        <v>340</v>
      </c>
      <c r="E75">
        <v>176</v>
      </c>
      <c r="F75">
        <v>164</v>
      </c>
      <c r="G75">
        <v>76</v>
      </c>
      <c r="H75">
        <v>72</v>
      </c>
      <c r="I75">
        <v>107</v>
      </c>
      <c r="J75">
        <v>17</v>
      </c>
      <c r="K75">
        <v>2</v>
      </c>
      <c r="L75">
        <v>0</v>
      </c>
      <c r="M75">
        <v>66</v>
      </c>
      <c r="N75">
        <v>0</v>
      </c>
      <c r="O75">
        <v>50</v>
      </c>
      <c r="P75">
        <v>88</v>
      </c>
      <c r="Q75">
        <v>89</v>
      </c>
      <c r="R75">
        <v>63</v>
      </c>
      <c r="S75">
        <v>50</v>
      </c>
      <c r="T75">
        <v>0</v>
      </c>
      <c r="U75">
        <v>0</v>
      </c>
      <c r="V75">
        <v>0</v>
      </c>
      <c r="W75">
        <v>0</v>
      </c>
      <c r="X75">
        <v>0</v>
      </c>
      <c r="Y75">
        <v>0</v>
      </c>
      <c r="Z75">
        <v>0</v>
      </c>
      <c r="AA75">
        <v>0</v>
      </c>
      <c r="AB75">
        <v>0</v>
      </c>
      <c r="AC75">
        <v>83</v>
      </c>
      <c r="AD75">
        <v>48</v>
      </c>
      <c r="AE75">
        <v>27</v>
      </c>
      <c r="AF75" s="47">
        <v>51.8</v>
      </c>
      <c r="AG75" s="47">
        <v>48.2</v>
      </c>
      <c r="AH75" s="47">
        <v>22.4</v>
      </c>
      <c r="AI75" s="47">
        <v>21.2</v>
      </c>
      <c r="AJ75" s="47">
        <v>31.5</v>
      </c>
      <c r="AK75" s="47">
        <v>5</v>
      </c>
      <c r="AL75" s="47">
        <v>0.6</v>
      </c>
      <c r="AM75" s="47">
        <v>0</v>
      </c>
      <c r="AN75" s="47">
        <v>19.399999999999999</v>
      </c>
      <c r="AO75" s="47">
        <v>0</v>
      </c>
      <c r="AP75" s="47">
        <v>14.7</v>
      </c>
      <c r="AQ75" s="47">
        <v>25.9</v>
      </c>
      <c r="AR75" s="47">
        <v>26.2</v>
      </c>
      <c r="AS75" s="47">
        <v>18.5</v>
      </c>
      <c r="AT75" s="47">
        <v>14.7</v>
      </c>
      <c r="AU75" s="47">
        <v>0</v>
      </c>
      <c r="AV75" s="47">
        <v>0</v>
      </c>
      <c r="AW75" s="47">
        <v>0</v>
      </c>
      <c r="AX75" s="47">
        <v>0</v>
      </c>
      <c r="AY75" s="47">
        <v>0</v>
      </c>
      <c r="AZ75" s="47">
        <v>0</v>
      </c>
      <c r="BA75" s="47">
        <v>0</v>
      </c>
      <c r="BB75" s="47">
        <v>0</v>
      </c>
      <c r="BC75" s="47">
        <v>0</v>
      </c>
      <c r="BD75" s="47">
        <v>24.4</v>
      </c>
      <c r="BE75" s="47">
        <v>14.1</v>
      </c>
      <c r="BF75" s="47">
        <v>7.9</v>
      </c>
    </row>
    <row r="76" spans="1:58">
      <c r="A76" s="45" t="s">
        <v>2443</v>
      </c>
      <c r="B76" s="45" t="s">
        <v>206</v>
      </c>
      <c r="C76" s="45" t="s">
        <v>205</v>
      </c>
      <c r="D76">
        <v>192</v>
      </c>
      <c r="E76">
        <v>104</v>
      </c>
      <c r="F76">
        <v>88</v>
      </c>
      <c r="G76">
        <v>135</v>
      </c>
      <c r="H76">
        <v>3</v>
      </c>
      <c r="I76">
        <v>47</v>
      </c>
      <c r="J76">
        <v>3</v>
      </c>
      <c r="K76">
        <v>0</v>
      </c>
      <c r="L76">
        <v>0</v>
      </c>
      <c r="M76">
        <v>4</v>
      </c>
      <c r="N76">
        <v>0</v>
      </c>
      <c r="O76">
        <v>0</v>
      </c>
      <c r="P76">
        <v>0</v>
      </c>
      <c r="Q76">
        <v>0</v>
      </c>
      <c r="R76">
        <v>0</v>
      </c>
      <c r="S76">
        <v>0</v>
      </c>
      <c r="T76">
        <v>0</v>
      </c>
      <c r="U76">
        <v>0</v>
      </c>
      <c r="V76">
        <v>0</v>
      </c>
      <c r="W76">
        <v>0</v>
      </c>
      <c r="X76">
        <v>137</v>
      </c>
      <c r="Y76">
        <v>55</v>
      </c>
      <c r="Z76">
        <v>0</v>
      </c>
      <c r="AA76">
        <v>0</v>
      </c>
      <c r="AB76">
        <v>0</v>
      </c>
      <c r="AC76">
        <v>28</v>
      </c>
      <c r="AD76">
        <v>19</v>
      </c>
      <c r="AE76">
        <v>43</v>
      </c>
      <c r="AF76" s="47">
        <v>54.2</v>
      </c>
      <c r="AG76" s="47">
        <v>45.8</v>
      </c>
      <c r="AH76" s="47">
        <v>70.3</v>
      </c>
      <c r="AI76" s="47">
        <v>1.6</v>
      </c>
      <c r="AJ76" s="47">
        <v>24.5</v>
      </c>
      <c r="AK76" s="47">
        <v>1.6</v>
      </c>
      <c r="AL76" s="47">
        <v>0</v>
      </c>
      <c r="AM76" s="47">
        <v>0</v>
      </c>
      <c r="AN76" s="47">
        <v>2.1</v>
      </c>
      <c r="AO76" s="47">
        <v>0</v>
      </c>
      <c r="AP76" s="47">
        <v>0</v>
      </c>
      <c r="AQ76" s="47">
        <v>0</v>
      </c>
      <c r="AR76" s="47">
        <v>0</v>
      </c>
      <c r="AS76" s="47">
        <v>0</v>
      </c>
      <c r="AT76" s="47">
        <v>0</v>
      </c>
      <c r="AU76" s="47">
        <v>0</v>
      </c>
      <c r="AV76" s="47">
        <v>0</v>
      </c>
      <c r="AW76" s="47">
        <v>0</v>
      </c>
      <c r="AX76" s="47">
        <v>0</v>
      </c>
      <c r="AY76" s="47">
        <v>71.400000000000006</v>
      </c>
      <c r="AZ76" s="47">
        <v>28.6</v>
      </c>
      <c r="BA76" s="47">
        <v>0</v>
      </c>
      <c r="BB76" s="47">
        <v>0</v>
      </c>
      <c r="BC76" s="47">
        <v>0</v>
      </c>
      <c r="BD76" s="47">
        <v>14.6</v>
      </c>
      <c r="BE76" s="47">
        <v>9.9</v>
      </c>
      <c r="BF76" s="47">
        <v>22.4</v>
      </c>
    </row>
    <row r="77" spans="1:58">
      <c r="A77" s="45" t="s">
        <v>2443</v>
      </c>
      <c r="B77" s="45" t="s">
        <v>208</v>
      </c>
      <c r="C77" s="45" t="s">
        <v>207</v>
      </c>
      <c r="D77">
        <v>625</v>
      </c>
      <c r="E77">
        <v>312</v>
      </c>
      <c r="F77">
        <v>313</v>
      </c>
      <c r="G77">
        <v>343</v>
      </c>
      <c r="H77">
        <v>8</v>
      </c>
      <c r="I77">
        <v>239</v>
      </c>
      <c r="J77">
        <v>25</v>
      </c>
      <c r="K77">
        <v>2</v>
      </c>
      <c r="L77">
        <v>1</v>
      </c>
      <c r="M77">
        <v>7</v>
      </c>
      <c r="N77">
        <v>58</v>
      </c>
      <c r="O77">
        <v>62</v>
      </c>
      <c r="P77">
        <v>96</v>
      </c>
      <c r="Q77">
        <v>104</v>
      </c>
      <c r="R77">
        <v>102</v>
      </c>
      <c r="S77">
        <v>74</v>
      </c>
      <c r="T77">
        <v>79</v>
      </c>
      <c r="U77">
        <v>50</v>
      </c>
      <c r="V77">
        <v>0</v>
      </c>
      <c r="W77">
        <v>0</v>
      </c>
      <c r="X77">
        <v>0</v>
      </c>
      <c r="Y77">
        <v>0</v>
      </c>
      <c r="Z77">
        <v>0</v>
      </c>
      <c r="AA77">
        <v>0</v>
      </c>
      <c r="AB77">
        <v>0</v>
      </c>
      <c r="AC77">
        <v>142</v>
      </c>
      <c r="AD77">
        <v>140</v>
      </c>
      <c r="AE77">
        <v>109</v>
      </c>
      <c r="AF77" s="47">
        <v>49.9</v>
      </c>
      <c r="AG77" s="47">
        <v>50.1</v>
      </c>
      <c r="AH77" s="47">
        <v>54.9</v>
      </c>
      <c r="AI77" s="47">
        <v>1.3</v>
      </c>
      <c r="AJ77" s="47">
        <v>38.200000000000003</v>
      </c>
      <c r="AK77" s="47">
        <v>4</v>
      </c>
      <c r="AL77" s="47">
        <v>0.3</v>
      </c>
      <c r="AM77" s="47">
        <v>0.2</v>
      </c>
      <c r="AN77" s="47">
        <v>1.1000000000000001</v>
      </c>
      <c r="AO77" s="47">
        <v>9.3000000000000007</v>
      </c>
      <c r="AP77" s="47">
        <v>9.9</v>
      </c>
      <c r="AQ77" s="47">
        <v>15.4</v>
      </c>
      <c r="AR77" s="47">
        <v>16.600000000000001</v>
      </c>
      <c r="AS77" s="47">
        <v>16.3</v>
      </c>
      <c r="AT77" s="47">
        <v>11.8</v>
      </c>
      <c r="AU77" s="47">
        <v>12.6</v>
      </c>
      <c r="AV77" s="47">
        <v>8</v>
      </c>
      <c r="AW77" s="47">
        <v>0</v>
      </c>
      <c r="AX77" s="47">
        <v>0</v>
      </c>
      <c r="AY77" s="47">
        <v>0</v>
      </c>
      <c r="AZ77" s="47">
        <v>0</v>
      </c>
      <c r="BA77" s="47">
        <v>0</v>
      </c>
      <c r="BB77" s="47">
        <v>0</v>
      </c>
      <c r="BC77" s="47">
        <v>0</v>
      </c>
      <c r="BD77" s="47">
        <v>22.7</v>
      </c>
      <c r="BE77" s="47">
        <v>22.4</v>
      </c>
      <c r="BF77" s="47">
        <v>17.399999999999999</v>
      </c>
    </row>
    <row r="78" spans="1:58">
      <c r="A78" s="45" t="s">
        <v>2443</v>
      </c>
      <c r="B78" s="45" t="s">
        <v>210</v>
      </c>
      <c r="C78" s="45" t="s">
        <v>209</v>
      </c>
      <c r="D78">
        <v>229</v>
      </c>
      <c r="E78">
        <v>111</v>
      </c>
      <c r="F78">
        <v>118</v>
      </c>
      <c r="G78">
        <v>97</v>
      </c>
      <c r="H78">
        <v>33</v>
      </c>
      <c r="I78">
        <v>29</v>
      </c>
      <c r="J78">
        <v>8</v>
      </c>
      <c r="K78">
        <v>1</v>
      </c>
      <c r="L78">
        <v>0</v>
      </c>
      <c r="M78">
        <v>61</v>
      </c>
      <c r="N78">
        <v>0</v>
      </c>
      <c r="O78">
        <v>0</v>
      </c>
      <c r="P78">
        <v>0</v>
      </c>
      <c r="Q78">
        <v>0</v>
      </c>
      <c r="R78">
        <v>0</v>
      </c>
      <c r="S78">
        <v>0</v>
      </c>
      <c r="T78">
        <v>0</v>
      </c>
      <c r="U78">
        <v>0</v>
      </c>
      <c r="V78">
        <v>70</v>
      </c>
      <c r="W78">
        <v>73</v>
      </c>
      <c r="X78">
        <v>64</v>
      </c>
      <c r="Y78">
        <v>22</v>
      </c>
      <c r="Z78">
        <v>0</v>
      </c>
      <c r="AA78">
        <v>0</v>
      </c>
      <c r="AB78">
        <v>0</v>
      </c>
      <c r="AC78">
        <v>88</v>
      </c>
      <c r="AD78">
        <v>16</v>
      </c>
      <c r="AE78">
        <v>20</v>
      </c>
      <c r="AF78" s="47">
        <v>48.5</v>
      </c>
      <c r="AG78" s="47">
        <v>51.5</v>
      </c>
      <c r="AH78" s="47">
        <v>42.4</v>
      </c>
      <c r="AI78" s="47">
        <v>14.4</v>
      </c>
      <c r="AJ78" s="47">
        <v>12.7</v>
      </c>
      <c r="AK78" s="47">
        <v>3.5</v>
      </c>
      <c r="AL78" s="47">
        <v>0.4</v>
      </c>
      <c r="AM78" s="47">
        <v>0</v>
      </c>
      <c r="AN78" s="47">
        <v>26.6</v>
      </c>
      <c r="AO78" s="47">
        <v>0</v>
      </c>
      <c r="AP78" s="47">
        <v>0</v>
      </c>
      <c r="AQ78" s="47">
        <v>0</v>
      </c>
      <c r="AR78" s="47">
        <v>0</v>
      </c>
      <c r="AS78" s="47">
        <v>0</v>
      </c>
      <c r="AT78" s="47">
        <v>0</v>
      </c>
      <c r="AU78" s="47">
        <v>0</v>
      </c>
      <c r="AV78" s="47">
        <v>0</v>
      </c>
      <c r="AW78" s="47">
        <v>30.6</v>
      </c>
      <c r="AX78" s="47">
        <v>31.9</v>
      </c>
      <c r="AY78" s="47">
        <v>27.9</v>
      </c>
      <c r="AZ78" s="47">
        <v>9.6</v>
      </c>
      <c r="BA78" s="47">
        <v>0</v>
      </c>
      <c r="BB78" s="47">
        <v>0</v>
      </c>
      <c r="BC78" s="47">
        <v>0</v>
      </c>
      <c r="BD78" s="47">
        <v>38.4</v>
      </c>
      <c r="BE78" s="47">
        <v>7</v>
      </c>
      <c r="BF78" s="47">
        <v>8.6999999999999993</v>
      </c>
    </row>
    <row r="79" spans="1:58">
      <c r="A79" s="45" t="s">
        <v>2443</v>
      </c>
      <c r="B79" s="45" t="s">
        <v>212</v>
      </c>
      <c r="C79" s="45" t="s">
        <v>211</v>
      </c>
      <c r="D79">
        <v>88</v>
      </c>
      <c r="E79">
        <v>47</v>
      </c>
      <c r="F79">
        <v>41</v>
      </c>
      <c r="G79">
        <v>15</v>
      </c>
      <c r="H79">
        <v>1</v>
      </c>
      <c r="I79">
        <v>33</v>
      </c>
      <c r="J79">
        <v>11</v>
      </c>
      <c r="K79">
        <v>1</v>
      </c>
      <c r="L79">
        <v>0</v>
      </c>
      <c r="M79">
        <v>27</v>
      </c>
      <c r="N79">
        <v>0</v>
      </c>
      <c r="O79">
        <v>0</v>
      </c>
      <c r="P79">
        <v>0</v>
      </c>
      <c r="Q79">
        <v>0</v>
      </c>
      <c r="R79">
        <v>0</v>
      </c>
      <c r="S79">
        <v>0</v>
      </c>
      <c r="T79">
        <v>0</v>
      </c>
      <c r="U79">
        <v>0</v>
      </c>
      <c r="V79">
        <v>0</v>
      </c>
      <c r="W79">
        <v>0</v>
      </c>
      <c r="X79">
        <v>88</v>
      </c>
      <c r="Y79">
        <v>0</v>
      </c>
      <c r="Z79">
        <v>0</v>
      </c>
      <c r="AA79">
        <v>0</v>
      </c>
      <c r="AB79">
        <v>0</v>
      </c>
      <c r="AC79">
        <v>11</v>
      </c>
      <c r="AD79">
        <v>8</v>
      </c>
      <c r="AE79">
        <v>30</v>
      </c>
      <c r="AF79" s="47">
        <v>53.4</v>
      </c>
      <c r="AG79" s="47">
        <v>46.6</v>
      </c>
      <c r="AH79" s="47">
        <v>17</v>
      </c>
      <c r="AI79" s="47">
        <v>1.1000000000000001</v>
      </c>
      <c r="AJ79" s="47">
        <v>37.5</v>
      </c>
      <c r="AK79" s="47">
        <v>12.5</v>
      </c>
      <c r="AL79" s="47">
        <v>1.1000000000000001</v>
      </c>
      <c r="AM79" s="47">
        <v>0</v>
      </c>
      <c r="AN79" s="47">
        <v>30.7</v>
      </c>
      <c r="AO79" s="47">
        <v>0</v>
      </c>
      <c r="AP79" s="47">
        <v>0</v>
      </c>
      <c r="AQ79" s="47">
        <v>0</v>
      </c>
      <c r="AR79" s="47">
        <v>0</v>
      </c>
      <c r="AS79" s="47">
        <v>0</v>
      </c>
      <c r="AT79" s="47">
        <v>0</v>
      </c>
      <c r="AU79" s="47">
        <v>0</v>
      </c>
      <c r="AV79" s="47">
        <v>0</v>
      </c>
      <c r="AW79" s="47">
        <v>0</v>
      </c>
      <c r="AX79" s="47">
        <v>0</v>
      </c>
      <c r="AY79" s="47">
        <v>100</v>
      </c>
      <c r="AZ79" s="47">
        <v>0</v>
      </c>
      <c r="BA79" s="47">
        <v>0</v>
      </c>
      <c r="BB79" s="47">
        <v>0</v>
      </c>
      <c r="BC79" s="47">
        <v>0</v>
      </c>
      <c r="BD79" s="47">
        <v>12.5</v>
      </c>
      <c r="BE79" s="47">
        <v>9.1</v>
      </c>
      <c r="BF79" s="47">
        <v>34.1</v>
      </c>
    </row>
    <row r="80" spans="1:58">
      <c r="A80" s="45" t="s">
        <v>2443</v>
      </c>
      <c r="B80" s="45" t="s">
        <v>214</v>
      </c>
      <c r="C80" s="45" t="s">
        <v>213</v>
      </c>
      <c r="D80">
        <v>122</v>
      </c>
      <c r="E80">
        <v>74</v>
      </c>
      <c r="F80">
        <v>48</v>
      </c>
      <c r="G80">
        <v>25</v>
      </c>
      <c r="H80">
        <v>0</v>
      </c>
      <c r="I80">
        <v>92</v>
      </c>
      <c r="J80">
        <v>0</v>
      </c>
      <c r="K80">
        <v>0</v>
      </c>
      <c r="L80">
        <v>0</v>
      </c>
      <c r="M80">
        <v>5</v>
      </c>
      <c r="N80">
        <v>0</v>
      </c>
      <c r="O80">
        <v>0</v>
      </c>
      <c r="P80">
        <v>0</v>
      </c>
      <c r="Q80">
        <v>0</v>
      </c>
      <c r="R80">
        <v>0</v>
      </c>
      <c r="S80">
        <v>0</v>
      </c>
      <c r="T80">
        <v>0</v>
      </c>
      <c r="U80">
        <v>0</v>
      </c>
      <c r="V80">
        <v>0</v>
      </c>
      <c r="W80">
        <v>0</v>
      </c>
      <c r="X80">
        <v>74</v>
      </c>
      <c r="Y80">
        <v>41</v>
      </c>
      <c r="Z80">
        <v>7</v>
      </c>
      <c r="AA80">
        <v>0</v>
      </c>
      <c r="AB80">
        <v>0</v>
      </c>
      <c r="AC80">
        <v>21</v>
      </c>
      <c r="AD80">
        <v>21</v>
      </c>
      <c r="AE80">
        <v>19</v>
      </c>
      <c r="AF80" s="47">
        <v>60.7</v>
      </c>
      <c r="AG80" s="47">
        <v>39.299999999999997</v>
      </c>
      <c r="AH80" s="47">
        <v>20.5</v>
      </c>
      <c r="AI80" s="47">
        <v>0</v>
      </c>
      <c r="AJ80" s="47">
        <v>75.400000000000006</v>
      </c>
      <c r="AK80" s="47">
        <v>0</v>
      </c>
      <c r="AL80" s="47">
        <v>0</v>
      </c>
      <c r="AM80" s="47">
        <v>0</v>
      </c>
      <c r="AN80" s="47">
        <v>4.0999999999999996</v>
      </c>
      <c r="AO80" s="47">
        <v>0</v>
      </c>
      <c r="AP80" s="47">
        <v>0</v>
      </c>
      <c r="AQ80" s="47">
        <v>0</v>
      </c>
      <c r="AR80" s="47">
        <v>0</v>
      </c>
      <c r="AS80" s="47">
        <v>0</v>
      </c>
      <c r="AT80" s="47">
        <v>0</v>
      </c>
      <c r="AU80" s="47">
        <v>0</v>
      </c>
      <c r="AV80" s="47">
        <v>0</v>
      </c>
      <c r="AW80" s="47">
        <v>0</v>
      </c>
      <c r="AX80" s="47">
        <v>0</v>
      </c>
      <c r="AY80" s="47">
        <v>60.7</v>
      </c>
      <c r="AZ80" s="47">
        <v>33.6</v>
      </c>
      <c r="BA80" s="47">
        <v>5.7</v>
      </c>
      <c r="BB80" s="47">
        <v>0</v>
      </c>
      <c r="BC80" s="47">
        <v>0</v>
      </c>
      <c r="BD80" s="47">
        <v>17.2</v>
      </c>
      <c r="BE80" s="47">
        <v>17.2</v>
      </c>
      <c r="BF80" s="47">
        <v>15.6</v>
      </c>
    </row>
    <row r="81" spans="1:58">
      <c r="A81" s="45" t="s">
        <v>2443</v>
      </c>
      <c r="B81" s="45" t="s">
        <v>216</v>
      </c>
      <c r="C81" s="45" t="s">
        <v>215</v>
      </c>
      <c r="D81">
        <v>103</v>
      </c>
      <c r="E81">
        <v>45</v>
      </c>
      <c r="F81">
        <v>58</v>
      </c>
      <c r="G81">
        <v>17</v>
      </c>
      <c r="H81">
        <v>0</v>
      </c>
      <c r="I81">
        <v>21</v>
      </c>
      <c r="J81">
        <v>4</v>
      </c>
      <c r="K81">
        <v>1</v>
      </c>
      <c r="L81">
        <v>0</v>
      </c>
      <c r="M81">
        <v>60</v>
      </c>
      <c r="N81">
        <v>0</v>
      </c>
      <c r="O81">
        <v>0</v>
      </c>
      <c r="P81">
        <v>0</v>
      </c>
      <c r="Q81">
        <v>0</v>
      </c>
      <c r="R81">
        <v>0</v>
      </c>
      <c r="S81">
        <v>0</v>
      </c>
      <c r="T81">
        <v>0</v>
      </c>
      <c r="U81">
        <v>103</v>
      </c>
      <c r="V81">
        <v>0</v>
      </c>
      <c r="W81">
        <v>0</v>
      </c>
      <c r="X81">
        <v>0</v>
      </c>
      <c r="Y81">
        <v>0</v>
      </c>
      <c r="Z81">
        <v>0</v>
      </c>
      <c r="AA81">
        <v>0</v>
      </c>
      <c r="AB81">
        <v>0</v>
      </c>
      <c r="AC81">
        <v>11</v>
      </c>
      <c r="AD81">
        <v>11</v>
      </c>
      <c r="AE81">
        <v>20</v>
      </c>
      <c r="AF81" s="47">
        <v>43.7</v>
      </c>
      <c r="AG81" s="47">
        <v>56.3</v>
      </c>
      <c r="AH81" s="47">
        <v>16.5</v>
      </c>
      <c r="AI81" s="47">
        <v>0</v>
      </c>
      <c r="AJ81" s="47">
        <v>20.399999999999999</v>
      </c>
      <c r="AK81" s="47">
        <v>3.9</v>
      </c>
      <c r="AL81" s="47">
        <v>1</v>
      </c>
      <c r="AM81" s="47">
        <v>0</v>
      </c>
      <c r="AN81" s="47">
        <v>58.3</v>
      </c>
      <c r="AO81" s="47">
        <v>0</v>
      </c>
      <c r="AP81" s="47">
        <v>0</v>
      </c>
      <c r="AQ81" s="47">
        <v>0</v>
      </c>
      <c r="AR81" s="47">
        <v>0</v>
      </c>
      <c r="AS81" s="47">
        <v>0</v>
      </c>
      <c r="AT81" s="47">
        <v>0</v>
      </c>
      <c r="AU81" s="47">
        <v>0</v>
      </c>
      <c r="AV81" s="47">
        <v>100</v>
      </c>
      <c r="AW81" s="47">
        <v>0</v>
      </c>
      <c r="AX81" s="47">
        <v>0</v>
      </c>
      <c r="AY81" s="47">
        <v>0</v>
      </c>
      <c r="AZ81" s="47">
        <v>0</v>
      </c>
      <c r="BA81" s="47">
        <v>0</v>
      </c>
      <c r="BB81" s="47">
        <v>0</v>
      </c>
      <c r="BC81" s="47">
        <v>0</v>
      </c>
      <c r="BD81" s="47">
        <v>10.7</v>
      </c>
      <c r="BE81" s="47">
        <v>10.7</v>
      </c>
      <c r="BF81" s="47">
        <v>19.399999999999999</v>
      </c>
    </row>
    <row r="82" spans="1:58">
      <c r="D82">
        <f>SUM(D2:D81)</f>
        <v>37402</v>
      </c>
      <c r="E82">
        <f t="shared" ref="E82:AE82" si="0">SUM(E2:E81)</f>
        <v>19346</v>
      </c>
      <c r="F82">
        <f t="shared" si="0"/>
        <v>18056</v>
      </c>
      <c r="G82">
        <f t="shared" si="0"/>
        <v>10894</v>
      </c>
      <c r="H82">
        <f t="shared" si="0"/>
        <v>1813</v>
      </c>
      <c r="I82">
        <f t="shared" si="0"/>
        <v>10773</v>
      </c>
      <c r="J82">
        <f t="shared" si="0"/>
        <v>1174</v>
      </c>
      <c r="K82">
        <f t="shared" si="0"/>
        <v>117</v>
      </c>
      <c r="L82">
        <f t="shared" si="0"/>
        <v>33</v>
      </c>
      <c r="M82">
        <f t="shared" si="0"/>
        <v>12598</v>
      </c>
      <c r="N82">
        <f t="shared" si="0"/>
        <v>601</v>
      </c>
      <c r="O82">
        <f t="shared" si="0"/>
        <v>2495</v>
      </c>
      <c r="P82">
        <f t="shared" si="0"/>
        <v>2462</v>
      </c>
      <c r="Q82">
        <f t="shared" si="0"/>
        <v>2440</v>
      </c>
      <c r="R82">
        <f t="shared" si="0"/>
        <v>2355</v>
      </c>
      <c r="S82">
        <f t="shared" si="0"/>
        <v>2058</v>
      </c>
      <c r="T82">
        <f t="shared" si="0"/>
        <v>3207</v>
      </c>
      <c r="U82">
        <f t="shared" si="0"/>
        <v>4111</v>
      </c>
      <c r="V82">
        <f t="shared" si="0"/>
        <v>4027</v>
      </c>
      <c r="W82">
        <f t="shared" si="0"/>
        <v>3541</v>
      </c>
      <c r="X82">
        <f t="shared" si="0"/>
        <v>3127</v>
      </c>
      <c r="Y82">
        <f t="shared" si="0"/>
        <v>2537</v>
      </c>
      <c r="Z82">
        <f t="shared" si="0"/>
        <v>2289</v>
      </c>
      <c r="AA82">
        <f t="shared" si="0"/>
        <v>2139</v>
      </c>
      <c r="AB82">
        <f t="shared" si="0"/>
        <v>13</v>
      </c>
      <c r="AC82">
        <f t="shared" si="0"/>
        <v>8891</v>
      </c>
      <c r="AD82">
        <f t="shared" si="0"/>
        <v>3739</v>
      </c>
      <c r="AE82">
        <f t="shared" si="0"/>
        <v>5247</v>
      </c>
    </row>
    <row r="84" spans="1:58">
      <c r="E84">
        <f>E82/$D$82</f>
        <v>0.51724506710871077</v>
      </c>
      <c r="F84">
        <f t="shared" ref="F84:AE84" si="1">F82/$D$82</f>
        <v>0.48275493289128923</v>
      </c>
      <c r="G84">
        <f t="shared" si="1"/>
        <v>0.29126784663921718</v>
      </c>
      <c r="H84">
        <f t="shared" si="1"/>
        <v>4.8473343671461416E-2</v>
      </c>
      <c r="I84">
        <f t="shared" si="1"/>
        <v>0.28803272552269932</v>
      </c>
      <c r="J84">
        <f t="shared" si="1"/>
        <v>3.1388695791668891E-2</v>
      </c>
      <c r="K84">
        <f t="shared" si="1"/>
        <v>3.1281749639056737E-3</v>
      </c>
      <c r="L84">
        <f t="shared" si="1"/>
        <v>8.8230575905031815E-4</v>
      </c>
      <c r="M84">
        <f t="shared" si="1"/>
        <v>0.33682690765199724</v>
      </c>
      <c r="N84">
        <f t="shared" si="1"/>
        <v>1.6068659429977008E-2</v>
      </c>
      <c r="O84">
        <f t="shared" si="1"/>
        <v>6.670766269183466E-2</v>
      </c>
      <c r="P84">
        <f t="shared" si="1"/>
        <v>6.5825356932784337E-2</v>
      </c>
      <c r="Q84">
        <f t="shared" si="1"/>
        <v>6.523715309341746E-2</v>
      </c>
      <c r="R84">
        <f t="shared" si="1"/>
        <v>6.2964547350409072E-2</v>
      </c>
      <c r="S84">
        <f t="shared" si="1"/>
        <v>5.5023795518956205E-2</v>
      </c>
      <c r="T84">
        <f t="shared" si="1"/>
        <v>8.5744077856799106E-2</v>
      </c>
      <c r="U84">
        <f t="shared" si="1"/>
        <v>0.1099139083471472</v>
      </c>
      <c r="V84">
        <f t="shared" si="1"/>
        <v>0.10766803914229185</v>
      </c>
      <c r="W84">
        <f t="shared" si="1"/>
        <v>9.4674081599914445E-2</v>
      </c>
      <c r="X84">
        <f t="shared" si="1"/>
        <v>8.3605154804555909E-2</v>
      </c>
      <c r="Y84">
        <f t="shared" si="1"/>
        <v>6.7830597294262343E-2</v>
      </c>
      <c r="Z84">
        <f t="shared" si="1"/>
        <v>6.1199935832308434E-2</v>
      </c>
      <c r="AA84">
        <f t="shared" si="1"/>
        <v>5.7189455109352444E-2</v>
      </c>
      <c r="AB84">
        <f t="shared" si="1"/>
        <v>3.4757499598951928E-4</v>
      </c>
      <c r="AC84">
        <f t="shared" si="1"/>
        <v>0.23771456071867814</v>
      </c>
      <c r="AD84">
        <f t="shared" si="1"/>
        <v>9.9967916154216352E-2</v>
      </c>
      <c r="AE84">
        <f t="shared" si="1"/>
        <v>0.14028661568900058</v>
      </c>
    </row>
    <row r="85" spans="1:58" ht="13.5" thickBot="1">
      <c r="C85" s="439" t="s">
        <v>2499</v>
      </c>
      <c r="D85" s="439"/>
    </row>
    <row r="86" spans="1:58" ht="25.5" thickTop="1" thickBot="1">
      <c r="C86" s="35" t="s">
        <v>2500</v>
      </c>
      <c r="D86" s="36" t="s">
        <v>235</v>
      </c>
      <c r="E86" s="36" t="s">
        <v>235</v>
      </c>
    </row>
    <row r="87" spans="1:58" ht="13.5" thickBot="1">
      <c r="C87" s="37" t="s">
        <v>258</v>
      </c>
      <c r="D87" s="38">
        <v>18.5</v>
      </c>
      <c r="E87" s="39">
        <f>D87/100</f>
        <v>0.185</v>
      </c>
    </row>
    <row r="88" spans="1:58" ht="13.5" thickBot="1">
      <c r="C88" s="37" t="s">
        <v>259</v>
      </c>
      <c r="D88" s="38">
        <v>8.5</v>
      </c>
      <c r="E88" s="39">
        <f t="shared" ref="E88:E97" si="2">D88/100</f>
        <v>8.5000000000000006E-2</v>
      </c>
    </row>
    <row r="89" spans="1:58" ht="13.5" thickBot="1">
      <c r="C89" s="37" t="s">
        <v>260</v>
      </c>
      <c r="D89" s="38">
        <v>17.100000000000001</v>
      </c>
      <c r="E89" s="39">
        <f t="shared" si="2"/>
        <v>0.17100000000000001</v>
      </c>
    </row>
    <row r="90" spans="1:58" ht="13.5" thickBot="1"/>
    <row r="91" spans="1:58" ht="13.5" thickBot="1">
      <c r="C91" s="31" t="s">
        <v>252</v>
      </c>
      <c r="D91" s="31">
        <v>8.6999999999999993</v>
      </c>
      <c r="E91" s="39">
        <f t="shared" si="2"/>
        <v>8.6999999999999994E-2</v>
      </c>
    </row>
    <row r="92" spans="1:58" ht="13.5" thickBot="1">
      <c r="C92" s="31" t="s">
        <v>241</v>
      </c>
      <c r="D92" s="31">
        <v>6.3</v>
      </c>
      <c r="E92" s="39">
        <f t="shared" si="2"/>
        <v>6.3E-2</v>
      </c>
    </row>
    <row r="93" spans="1:58" ht="13.5" thickBot="1">
      <c r="C93" s="31" t="s">
        <v>253</v>
      </c>
      <c r="D93" s="31">
        <v>17.899999999999999</v>
      </c>
      <c r="E93" s="39">
        <f t="shared" si="2"/>
        <v>0.17899999999999999</v>
      </c>
    </row>
    <row r="94" spans="1:58" ht="13.5" thickBot="1">
      <c r="C94" s="31" t="s">
        <v>244</v>
      </c>
      <c r="D94" s="31">
        <v>0.2</v>
      </c>
      <c r="E94" s="39">
        <f t="shared" si="2"/>
        <v>2E-3</v>
      </c>
    </row>
    <row r="95" spans="1:58" ht="13.5" thickBot="1">
      <c r="C95" s="31" t="s">
        <v>246</v>
      </c>
      <c r="D95" s="31">
        <v>63.7</v>
      </c>
      <c r="E95" s="39">
        <f t="shared" si="2"/>
        <v>0.63700000000000001</v>
      </c>
    </row>
    <row r="96" spans="1:58" ht="13.5" thickBot="1">
      <c r="C96" s="31" t="s">
        <v>254</v>
      </c>
      <c r="D96" s="31">
        <v>0.1</v>
      </c>
      <c r="E96" s="39">
        <f t="shared" si="2"/>
        <v>1E-3</v>
      </c>
    </row>
    <row r="97" spans="3:5" ht="13.5" thickBot="1">
      <c r="C97" s="31" t="s">
        <v>255</v>
      </c>
      <c r="D97" s="31">
        <v>3.1</v>
      </c>
      <c r="E97" s="39">
        <f t="shared" si="2"/>
        <v>3.1E-2</v>
      </c>
    </row>
    <row r="98" spans="3:5">
      <c r="C98" s="440"/>
      <c r="D98" s="440"/>
    </row>
    <row r="100" spans="3:5">
      <c r="C100" s="31" t="s">
        <v>238</v>
      </c>
      <c r="D100" s="32">
        <v>489731</v>
      </c>
      <c r="E100">
        <f>D100/D102</f>
        <v>0.51235452647084667</v>
      </c>
    </row>
    <row r="101" spans="3:5">
      <c r="C101" s="31" t="s">
        <v>237</v>
      </c>
      <c r="D101" s="32">
        <v>466113</v>
      </c>
      <c r="E101">
        <f>D101/D102</f>
        <v>0.48764547352915327</v>
      </c>
    </row>
    <row r="102" spans="3:5">
      <c r="C102" s="31" t="s">
        <v>257</v>
      </c>
      <c r="D102" s="32">
        <v>955844</v>
      </c>
    </row>
    <row r="103" spans="3:5">
      <c r="C103" s="440"/>
      <c r="D103" s="440"/>
    </row>
    <row r="105" spans="3:5">
      <c r="C105" s="48" t="s">
        <v>2501</v>
      </c>
      <c r="D105">
        <f>D82/D102</f>
        <v>3.9129816162470028E-2</v>
      </c>
    </row>
  </sheetData>
  <mergeCells count="3">
    <mergeCell ref="C85:D85"/>
    <mergeCell ref="C98:D98"/>
    <mergeCell ref="C103:D10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F82"/>
  <sheetViews>
    <sheetView topLeftCell="A28" workbookViewId="0">
      <selection activeCell="H1" sqref="H1:H1048576"/>
    </sheetView>
  </sheetViews>
  <sheetFormatPr defaultColWidth="9.140625" defaultRowHeight="12.75"/>
  <cols>
    <col min="1" max="1" width="8.5703125" customWidth="1"/>
    <col min="2" max="2" width="10.140625" bestFit="1" customWidth="1"/>
    <col min="3" max="3" width="54.42578125" bestFit="1" customWidth="1"/>
    <col min="4" max="4" width="7.140625" bestFit="1" customWidth="1"/>
    <col min="5" max="5" width="8.140625" bestFit="1" customWidth="1"/>
    <col min="6" max="6" width="6" bestFit="1" customWidth="1"/>
    <col min="7" max="9" width="4" bestFit="1" customWidth="1"/>
    <col min="10" max="10" width="3.85546875" bestFit="1" customWidth="1"/>
    <col min="11" max="11" width="3.5703125" bestFit="1" customWidth="1"/>
    <col min="12" max="12" width="6.140625" bestFit="1" customWidth="1"/>
    <col min="13" max="13" width="4.140625" bestFit="1" customWidth="1"/>
    <col min="14" max="15" width="4" bestFit="1" customWidth="1"/>
    <col min="16" max="24" width="4.85546875" bestFit="1" customWidth="1"/>
    <col min="25" max="27" width="5.85546875" bestFit="1" customWidth="1"/>
    <col min="28" max="28" width="3.42578125" bestFit="1" customWidth="1"/>
    <col min="29" max="29" width="5.85546875" bestFit="1" customWidth="1"/>
    <col min="30" max="30" width="4.5703125" bestFit="1" customWidth="1"/>
    <col min="31" max="31" width="6" bestFit="1" customWidth="1"/>
    <col min="32" max="32" width="7.140625" bestFit="1" customWidth="1"/>
    <col min="33" max="33" width="8.140625" bestFit="1" customWidth="1"/>
    <col min="34" max="35" width="5.85546875" bestFit="1" customWidth="1"/>
    <col min="36" max="36" width="5.140625" bestFit="1" customWidth="1"/>
    <col min="37" max="37" width="6.140625" bestFit="1" customWidth="1"/>
    <col min="38" max="38" width="5.85546875" bestFit="1" customWidth="1"/>
    <col min="39" max="39" width="7.85546875" bestFit="1" customWidth="1"/>
    <col min="40" max="40" width="6.5703125" bestFit="1" customWidth="1"/>
    <col min="41" max="41" width="5.85546875" bestFit="1" customWidth="1"/>
    <col min="42" max="42" width="6.140625" bestFit="1" customWidth="1"/>
    <col min="43" max="54" width="8.140625" bestFit="1" customWidth="1"/>
    <col min="55" max="55" width="5.85546875" bestFit="1" customWidth="1"/>
    <col min="56" max="56" width="8.140625" bestFit="1" customWidth="1"/>
    <col min="57" max="57" width="6.85546875" bestFit="1" customWidth="1"/>
    <col min="58" max="58" width="8.140625" bestFit="1" customWidth="1"/>
  </cols>
  <sheetData>
    <row r="1" spans="1:58" s="40" customFormat="1" ht="15">
      <c r="A1" s="41" t="s">
        <v>2392</v>
      </c>
      <c r="B1" s="41" t="s">
        <v>4</v>
      </c>
      <c r="C1" s="41" t="s">
        <v>2393</v>
      </c>
      <c r="D1" s="42" t="s">
        <v>2394</v>
      </c>
      <c r="E1" s="42" t="s">
        <v>2395</v>
      </c>
      <c r="F1" s="42" t="s">
        <v>2396</v>
      </c>
      <c r="G1" s="42" t="s">
        <v>240</v>
      </c>
      <c r="H1" s="42" t="s">
        <v>2397</v>
      </c>
      <c r="I1" s="42" t="s">
        <v>2398</v>
      </c>
      <c r="J1" s="42" t="s">
        <v>2399</v>
      </c>
      <c r="K1" s="42" t="s">
        <v>558</v>
      </c>
      <c r="L1" s="42" t="s">
        <v>2400</v>
      </c>
      <c r="M1" s="42" t="s">
        <v>2401</v>
      </c>
      <c r="N1" s="42" t="s">
        <v>1040</v>
      </c>
      <c r="O1" s="42" t="s">
        <v>2402</v>
      </c>
      <c r="P1" s="42" t="s">
        <v>2403</v>
      </c>
      <c r="Q1" s="42" t="s">
        <v>2404</v>
      </c>
      <c r="R1" s="42" t="s">
        <v>2405</v>
      </c>
      <c r="S1" s="42" t="s">
        <v>2406</v>
      </c>
      <c r="T1" s="42" t="s">
        <v>2407</v>
      </c>
      <c r="U1" s="42" t="s">
        <v>2408</v>
      </c>
      <c r="V1" s="42" t="s">
        <v>2409</v>
      </c>
      <c r="W1" s="42" t="s">
        <v>2410</v>
      </c>
      <c r="X1" s="42" t="s">
        <v>2411</v>
      </c>
      <c r="Y1" s="42" t="s">
        <v>2412</v>
      </c>
      <c r="Z1" s="42" t="s">
        <v>2413</v>
      </c>
      <c r="AA1" s="42" t="s">
        <v>2414</v>
      </c>
      <c r="AB1" s="42" t="s">
        <v>1042</v>
      </c>
      <c r="AC1" s="43" t="s">
        <v>248</v>
      </c>
      <c r="AD1" s="42" t="s">
        <v>2415</v>
      </c>
      <c r="AE1" s="42" t="s">
        <v>250</v>
      </c>
      <c r="AF1" s="44" t="s">
        <v>2416</v>
      </c>
      <c r="AG1" s="44" t="s">
        <v>2417</v>
      </c>
      <c r="AH1" s="44" t="s">
        <v>2418</v>
      </c>
      <c r="AI1" s="44" t="s">
        <v>2419</v>
      </c>
      <c r="AJ1" s="44" t="s">
        <v>2420</v>
      </c>
      <c r="AK1" s="44" t="s">
        <v>2421</v>
      </c>
      <c r="AL1" s="44" t="s">
        <v>2422</v>
      </c>
      <c r="AM1" s="44" t="s">
        <v>2423</v>
      </c>
      <c r="AN1" s="44" t="s">
        <v>2424</v>
      </c>
      <c r="AO1" s="44" t="s">
        <v>2425</v>
      </c>
      <c r="AP1" s="44" t="s">
        <v>2426</v>
      </c>
      <c r="AQ1" s="44" t="s">
        <v>2427</v>
      </c>
      <c r="AR1" s="44" t="s">
        <v>2428</v>
      </c>
      <c r="AS1" s="44" t="s">
        <v>2429</v>
      </c>
      <c r="AT1" s="44" t="s">
        <v>2430</v>
      </c>
      <c r="AU1" s="44" t="s">
        <v>2431</v>
      </c>
      <c r="AV1" s="44" t="s">
        <v>2432</v>
      </c>
      <c r="AW1" s="44" t="s">
        <v>2433</v>
      </c>
      <c r="AX1" s="44" t="s">
        <v>2434</v>
      </c>
      <c r="AY1" s="44" t="s">
        <v>2435</v>
      </c>
      <c r="AZ1" s="44" t="s">
        <v>2436</v>
      </c>
      <c r="BA1" s="44" t="s">
        <v>2437</v>
      </c>
      <c r="BB1" s="44" t="s">
        <v>2438</v>
      </c>
      <c r="BC1" s="44" t="s">
        <v>2439</v>
      </c>
      <c r="BD1" s="44" t="s">
        <v>2440</v>
      </c>
      <c r="BE1" s="44" t="s">
        <v>2441</v>
      </c>
      <c r="BF1" s="44" t="s">
        <v>2442</v>
      </c>
    </row>
    <row r="2" spans="1:58">
      <c r="A2" s="45" t="s">
        <v>2443</v>
      </c>
      <c r="B2" s="45" t="s">
        <v>70</v>
      </c>
      <c r="C2" s="45" t="s">
        <v>292</v>
      </c>
      <c r="D2">
        <v>220</v>
      </c>
      <c r="E2">
        <v>126</v>
      </c>
      <c r="F2">
        <v>94</v>
      </c>
      <c r="G2">
        <v>148</v>
      </c>
      <c r="H2">
        <v>0</v>
      </c>
      <c r="I2">
        <v>69</v>
      </c>
      <c r="J2">
        <v>2</v>
      </c>
      <c r="K2">
        <v>1</v>
      </c>
      <c r="L2">
        <v>0</v>
      </c>
      <c r="M2">
        <v>0</v>
      </c>
      <c r="N2">
        <v>45</v>
      </c>
      <c r="O2">
        <v>44</v>
      </c>
      <c r="P2">
        <v>44</v>
      </c>
      <c r="Q2">
        <v>43</v>
      </c>
      <c r="R2">
        <v>44</v>
      </c>
      <c r="S2">
        <v>0</v>
      </c>
      <c r="T2">
        <v>0</v>
      </c>
      <c r="U2">
        <v>0</v>
      </c>
      <c r="V2">
        <v>0</v>
      </c>
      <c r="W2">
        <v>0</v>
      </c>
      <c r="X2">
        <v>0</v>
      </c>
      <c r="Y2">
        <v>0</v>
      </c>
      <c r="Z2">
        <v>0</v>
      </c>
      <c r="AA2">
        <v>0</v>
      </c>
      <c r="AB2">
        <v>0</v>
      </c>
      <c r="AC2">
        <v>71</v>
      </c>
      <c r="AD2">
        <v>51</v>
      </c>
      <c r="AE2">
        <v>25</v>
      </c>
      <c r="AF2">
        <v>57.3</v>
      </c>
      <c r="AG2">
        <v>42.7</v>
      </c>
      <c r="AH2">
        <v>67.3</v>
      </c>
      <c r="AI2">
        <v>0</v>
      </c>
      <c r="AJ2">
        <v>31.4</v>
      </c>
      <c r="AK2">
        <v>0.9</v>
      </c>
      <c r="AL2">
        <v>0.5</v>
      </c>
      <c r="AM2">
        <v>0</v>
      </c>
      <c r="AN2">
        <v>0</v>
      </c>
      <c r="AO2">
        <v>20.5</v>
      </c>
      <c r="AP2">
        <v>20</v>
      </c>
      <c r="AQ2">
        <v>20</v>
      </c>
      <c r="AR2">
        <v>19.5</v>
      </c>
      <c r="AS2">
        <v>20</v>
      </c>
      <c r="AT2">
        <v>0</v>
      </c>
      <c r="AU2">
        <v>0</v>
      </c>
      <c r="AV2">
        <v>0</v>
      </c>
      <c r="AW2">
        <v>0</v>
      </c>
      <c r="AX2">
        <v>0</v>
      </c>
      <c r="AY2">
        <v>0</v>
      </c>
      <c r="AZ2">
        <v>0</v>
      </c>
      <c r="BA2">
        <v>0</v>
      </c>
      <c r="BB2">
        <v>0</v>
      </c>
      <c r="BC2">
        <v>0</v>
      </c>
      <c r="BD2">
        <v>32.299999999999997</v>
      </c>
      <c r="BE2">
        <v>23.2</v>
      </c>
      <c r="BF2">
        <v>11.4</v>
      </c>
    </row>
    <row r="3" spans="1:58">
      <c r="A3" s="45" t="s">
        <v>2443</v>
      </c>
      <c r="B3" s="45" t="s">
        <v>72</v>
      </c>
      <c r="C3" s="45" t="s">
        <v>265</v>
      </c>
      <c r="D3">
        <v>240</v>
      </c>
      <c r="E3">
        <v>129</v>
      </c>
      <c r="F3">
        <v>111</v>
      </c>
      <c r="G3">
        <v>37</v>
      </c>
      <c r="H3">
        <v>2</v>
      </c>
      <c r="I3">
        <v>109</v>
      </c>
      <c r="J3">
        <v>14</v>
      </c>
      <c r="K3">
        <v>6</v>
      </c>
      <c r="L3">
        <v>1</v>
      </c>
      <c r="M3">
        <v>71</v>
      </c>
      <c r="N3">
        <v>0</v>
      </c>
      <c r="O3">
        <v>39</v>
      </c>
      <c r="P3">
        <v>40</v>
      </c>
      <c r="Q3">
        <v>38</v>
      </c>
      <c r="R3">
        <v>44</v>
      </c>
      <c r="S3">
        <v>38</v>
      </c>
      <c r="T3">
        <v>41</v>
      </c>
      <c r="U3">
        <v>0</v>
      </c>
      <c r="V3">
        <v>0</v>
      </c>
      <c r="W3">
        <v>0</v>
      </c>
      <c r="X3">
        <v>0</v>
      </c>
      <c r="Y3">
        <v>0</v>
      </c>
      <c r="Z3">
        <v>0</v>
      </c>
      <c r="AA3">
        <v>0</v>
      </c>
      <c r="AB3">
        <v>0</v>
      </c>
      <c r="AC3">
        <v>41</v>
      </c>
      <c r="AD3">
        <v>27</v>
      </c>
      <c r="AE3">
        <v>44</v>
      </c>
      <c r="AF3">
        <v>53.8</v>
      </c>
      <c r="AG3">
        <v>46.3</v>
      </c>
      <c r="AH3">
        <v>15.4</v>
      </c>
      <c r="AI3">
        <v>0.8</v>
      </c>
      <c r="AJ3">
        <v>45.4</v>
      </c>
      <c r="AK3">
        <v>5.8</v>
      </c>
      <c r="AL3">
        <v>2.5</v>
      </c>
      <c r="AM3">
        <v>0.4</v>
      </c>
      <c r="AN3">
        <v>29.6</v>
      </c>
      <c r="AO3">
        <v>0</v>
      </c>
      <c r="AP3">
        <v>16.3</v>
      </c>
      <c r="AQ3">
        <v>16.7</v>
      </c>
      <c r="AR3">
        <v>15.8</v>
      </c>
      <c r="AS3">
        <v>18.3</v>
      </c>
      <c r="AT3">
        <v>15.8</v>
      </c>
      <c r="AU3">
        <v>17.100000000000001</v>
      </c>
      <c r="AV3">
        <v>0</v>
      </c>
      <c r="AW3">
        <v>0</v>
      </c>
      <c r="AX3">
        <v>0</v>
      </c>
      <c r="AY3">
        <v>0</v>
      </c>
      <c r="AZ3">
        <v>0</v>
      </c>
      <c r="BA3">
        <v>0</v>
      </c>
      <c r="BB3">
        <v>0</v>
      </c>
      <c r="BC3">
        <v>0</v>
      </c>
      <c r="BD3">
        <v>17.100000000000001</v>
      </c>
      <c r="BE3">
        <v>11.3</v>
      </c>
      <c r="BF3">
        <v>18.3</v>
      </c>
    </row>
    <row r="4" spans="1:58">
      <c r="A4" s="45" t="s">
        <v>2443</v>
      </c>
      <c r="B4" s="45" t="s">
        <v>74</v>
      </c>
      <c r="C4" s="45" t="s">
        <v>2444</v>
      </c>
      <c r="D4">
        <v>604</v>
      </c>
      <c r="E4">
        <v>290</v>
      </c>
      <c r="F4">
        <v>314</v>
      </c>
      <c r="G4">
        <v>44</v>
      </c>
      <c r="H4">
        <v>13</v>
      </c>
      <c r="I4">
        <v>469</v>
      </c>
      <c r="J4">
        <v>5</v>
      </c>
      <c r="K4">
        <v>5</v>
      </c>
      <c r="L4">
        <v>0</v>
      </c>
      <c r="M4">
        <v>68</v>
      </c>
      <c r="N4">
        <v>0</v>
      </c>
      <c r="O4">
        <v>0</v>
      </c>
      <c r="P4">
        <v>0</v>
      </c>
      <c r="Q4">
        <v>0</v>
      </c>
      <c r="R4">
        <v>0</v>
      </c>
      <c r="S4">
        <v>0</v>
      </c>
      <c r="T4">
        <v>167</v>
      </c>
      <c r="U4">
        <v>168</v>
      </c>
      <c r="V4">
        <v>167</v>
      </c>
      <c r="W4">
        <v>102</v>
      </c>
      <c r="X4">
        <v>0</v>
      </c>
      <c r="Y4">
        <v>0</v>
      </c>
      <c r="Z4">
        <v>0</v>
      </c>
      <c r="AA4">
        <v>0</v>
      </c>
      <c r="AB4">
        <v>0</v>
      </c>
      <c r="AC4">
        <v>347</v>
      </c>
      <c r="AD4">
        <v>94</v>
      </c>
      <c r="AE4">
        <v>93</v>
      </c>
      <c r="AF4">
        <v>48</v>
      </c>
      <c r="AG4">
        <v>52</v>
      </c>
      <c r="AH4">
        <v>7.3</v>
      </c>
      <c r="AI4">
        <v>2.2000000000000002</v>
      </c>
      <c r="AJ4">
        <v>77.599999999999994</v>
      </c>
      <c r="AK4">
        <v>0.8</v>
      </c>
      <c r="AL4">
        <v>0.8</v>
      </c>
      <c r="AM4">
        <v>0</v>
      </c>
      <c r="AN4">
        <v>11.3</v>
      </c>
      <c r="AO4">
        <v>0</v>
      </c>
      <c r="AP4">
        <v>0</v>
      </c>
      <c r="AQ4">
        <v>0</v>
      </c>
      <c r="AR4">
        <v>0</v>
      </c>
      <c r="AS4">
        <v>0</v>
      </c>
      <c r="AT4">
        <v>0</v>
      </c>
      <c r="AU4">
        <v>27.6</v>
      </c>
      <c r="AV4">
        <v>27.8</v>
      </c>
      <c r="AW4">
        <v>27.6</v>
      </c>
      <c r="AX4">
        <v>16.899999999999999</v>
      </c>
      <c r="AY4">
        <v>0</v>
      </c>
      <c r="AZ4">
        <v>0</v>
      </c>
      <c r="BA4">
        <v>0</v>
      </c>
      <c r="BB4">
        <v>0</v>
      </c>
      <c r="BC4">
        <v>0</v>
      </c>
      <c r="BD4">
        <v>57.5</v>
      </c>
      <c r="BE4">
        <v>15.6</v>
      </c>
      <c r="BF4">
        <v>15.4</v>
      </c>
    </row>
    <row r="5" spans="1:58">
      <c r="A5" s="45" t="s">
        <v>2443</v>
      </c>
      <c r="B5" s="45" t="s">
        <v>76</v>
      </c>
      <c r="C5" s="45" t="s">
        <v>275</v>
      </c>
      <c r="D5">
        <v>393</v>
      </c>
      <c r="E5">
        <v>182</v>
      </c>
      <c r="F5">
        <v>211</v>
      </c>
      <c r="G5">
        <v>217</v>
      </c>
      <c r="H5">
        <v>14</v>
      </c>
      <c r="I5">
        <v>120</v>
      </c>
      <c r="J5">
        <v>3</v>
      </c>
      <c r="K5">
        <v>2</v>
      </c>
      <c r="L5">
        <v>0</v>
      </c>
      <c r="M5">
        <v>37</v>
      </c>
      <c r="N5">
        <v>0</v>
      </c>
      <c r="O5">
        <v>0</v>
      </c>
      <c r="P5">
        <v>0</v>
      </c>
      <c r="Q5">
        <v>0</v>
      </c>
      <c r="R5">
        <v>0</v>
      </c>
      <c r="S5">
        <v>0</v>
      </c>
      <c r="T5">
        <v>0</v>
      </c>
      <c r="U5">
        <v>69</v>
      </c>
      <c r="V5">
        <v>0</v>
      </c>
      <c r="W5">
        <v>0</v>
      </c>
      <c r="X5">
        <v>71</v>
      </c>
      <c r="Y5">
        <v>83</v>
      </c>
      <c r="Z5">
        <v>77</v>
      </c>
      <c r="AA5">
        <v>80</v>
      </c>
      <c r="AB5">
        <v>13</v>
      </c>
      <c r="AC5">
        <v>156</v>
      </c>
      <c r="AD5">
        <v>63</v>
      </c>
      <c r="AE5">
        <v>113</v>
      </c>
      <c r="AF5">
        <v>46.3</v>
      </c>
      <c r="AG5">
        <v>53.7</v>
      </c>
      <c r="AH5">
        <v>55.2</v>
      </c>
      <c r="AI5">
        <v>3.6</v>
      </c>
      <c r="AJ5">
        <v>30.5</v>
      </c>
      <c r="AK5">
        <v>0.8</v>
      </c>
      <c r="AL5">
        <v>0.5</v>
      </c>
      <c r="AM5">
        <v>0</v>
      </c>
      <c r="AN5">
        <v>9.4</v>
      </c>
      <c r="AO5">
        <v>0</v>
      </c>
      <c r="AP5">
        <v>0</v>
      </c>
      <c r="AQ5">
        <v>0</v>
      </c>
      <c r="AR5">
        <v>0</v>
      </c>
      <c r="AS5">
        <v>0</v>
      </c>
      <c r="AT5">
        <v>0</v>
      </c>
      <c r="AU5">
        <v>0</v>
      </c>
      <c r="AV5">
        <v>17.600000000000001</v>
      </c>
      <c r="AW5">
        <v>0</v>
      </c>
      <c r="AX5">
        <v>0</v>
      </c>
      <c r="AY5">
        <v>18.100000000000001</v>
      </c>
      <c r="AZ5">
        <v>21.1</v>
      </c>
      <c r="BA5">
        <v>19.600000000000001</v>
      </c>
      <c r="BB5">
        <v>20.399999999999999</v>
      </c>
      <c r="BC5">
        <v>3.3</v>
      </c>
      <c r="BD5">
        <v>39.700000000000003</v>
      </c>
      <c r="BE5">
        <v>16</v>
      </c>
      <c r="BF5">
        <v>28.8</v>
      </c>
    </row>
    <row r="6" spans="1:58">
      <c r="A6" s="45" t="s">
        <v>2443</v>
      </c>
      <c r="B6" s="45" t="s">
        <v>78</v>
      </c>
      <c r="C6" s="45" t="s">
        <v>2445</v>
      </c>
      <c r="D6">
        <v>519</v>
      </c>
      <c r="E6">
        <v>283</v>
      </c>
      <c r="F6">
        <v>236</v>
      </c>
      <c r="G6">
        <v>306</v>
      </c>
      <c r="H6">
        <v>5</v>
      </c>
      <c r="I6">
        <v>109</v>
      </c>
      <c r="J6">
        <v>17</v>
      </c>
      <c r="K6">
        <v>0</v>
      </c>
      <c r="L6">
        <v>0</v>
      </c>
      <c r="M6">
        <v>82</v>
      </c>
      <c r="N6">
        <v>0</v>
      </c>
      <c r="O6">
        <v>0</v>
      </c>
      <c r="P6">
        <v>0</v>
      </c>
      <c r="Q6">
        <v>0</v>
      </c>
      <c r="R6">
        <v>0</v>
      </c>
      <c r="S6">
        <v>0</v>
      </c>
      <c r="T6">
        <v>77</v>
      </c>
      <c r="U6">
        <v>74</v>
      </c>
      <c r="V6">
        <v>77</v>
      </c>
      <c r="W6">
        <v>78</v>
      </c>
      <c r="X6">
        <v>52</v>
      </c>
      <c r="Y6">
        <v>56</v>
      </c>
      <c r="Z6">
        <v>58</v>
      </c>
      <c r="AA6">
        <v>47</v>
      </c>
      <c r="AB6">
        <v>0</v>
      </c>
      <c r="AC6">
        <v>31</v>
      </c>
      <c r="AD6">
        <v>1</v>
      </c>
      <c r="AE6">
        <v>121</v>
      </c>
      <c r="AF6">
        <v>54.5</v>
      </c>
      <c r="AG6">
        <v>45.5</v>
      </c>
      <c r="AH6">
        <v>59</v>
      </c>
      <c r="AI6">
        <v>1</v>
      </c>
      <c r="AJ6">
        <v>21</v>
      </c>
      <c r="AK6">
        <v>3.3</v>
      </c>
      <c r="AL6">
        <v>0</v>
      </c>
      <c r="AM6">
        <v>0</v>
      </c>
      <c r="AN6">
        <v>15.8</v>
      </c>
      <c r="AO6">
        <v>0</v>
      </c>
      <c r="AP6">
        <v>0</v>
      </c>
      <c r="AQ6">
        <v>0</v>
      </c>
      <c r="AR6">
        <v>0</v>
      </c>
      <c r="AS6">
        <v>0</v>
      </c>
      <c r="AT6">
        <v>0</v>
      </c>
      <c r="AU6">
        <v>14.8</v>
      </c>
      <c r="AV6">
        <v>14.3</v>
      </c>
      <c r="AW6">
        <v>14.8</v>
      </c>
      <c r="AX6">
        <v>15</v>
      </c>
      <c r="AY6">
        <v>10</v>
      </c>
      <c r="AZ6">
        <v>10.8</v>
      </c>
      <c r="BA6">
        <v>11.2</v>
      </c>
      <c r="BB6">
        <v>9.1</v>
      </c>
      <c r="BC6">
        <v>0</v>
      </c>
      <c r="BD6">
        <v>6</v>
      </c>
      <c r="BE6">
        <v>0.2</v>
      </c>
      <c r="BF6">
        <v>23.3</v>
      </c>
    </row>
    <row r="7" spans="1:58">
      <c r="A7" s="45" t="s">
        <v>2443</v>
      </c>
      <c r="B7" s="45" t="s">
        <v>80</v>
      </c>
      <c r="C7" s="45" t="s">
        <v>2446</v>
      </c>
      <c r="D7">
        <v>217</v>
      </c>
      <c r="E7">
        <v>115</v>
      </c>
      <c r="F7">
        <v>102</v>
      </c>
      <c r="G7">
        <v>2</v>
      </c>
      <c r="H7">
        <v>6</v>
      </c>
      <c r="I7">
        <v>8</v>
      </c>
      <c r="J7">
        <v>10</v>
      </c>
      <c r="K7">
        <v>0</v>
      </c>
      <c r="L7">
        <v>0</v>
      </c>
      <c r="M7">
        <v>191</v>
      </c>
      <c r="N7">
        <v>0</v>
      </c>
      <c r="O7">
        <v>0</v>
      </c>
      <c r="P7">
        <v>0</v>
      </c>
      <c r="Q7">
        <v>0</v>
      </c>
      <c r="R7">
        <v>0</v>
      </c>
      <c r="S7">
        <v>0</v>
      </c>
      <c r="T7">
        <v>0</v>
      </c>
      <c r="U7">
        <v>0</v>
      </c>
      <c r="V7">
        <v>37</v>
      </c>
      <c r="W7">
        <v>36</v>
      </c>
      <c r="X7">
        <v>36</v>
      </c>
      <c r="Y7">
        <v>37</v>
      </c>
      <c r="Z7">
        <v>35</v>
      </c>
      <c r="AA7">
        <v>36</v>
      </c>
      <c r="AB7">
        <v>0</v>
      </c>
      <c r="AC7">
        <v>3</v>
      </c>
      <c r="AD7">
        <v>0</v>
      </c>
      <c r="AE7">
        <v>38</v>
      </c>
      <c r="AF7">
        <v>53</v>
      </c>
      <c r="AG7">
        <v>47</v>
      </c>
      <c r="AH7">
        <v>0.9</v>
      </c>
      <c r="AI7">
        <v>2.8</v>
      </c>
      <c r="AJ7">
        <v>3.7</v>
      </c>
      <c r="AK7">
        <v>4.5999999999999996</v>
      </c>
      <c r="AL7">
        <v>0</v>
      </c>
      <c r="AM7">
        <v>0</v>
      </c>
      <c r="AN7">
        <v>88</v>
      </c>
      <c r="AO7">
        <v>0</v>
      </c>
      <c r="AP7">
        <v>0</v>
      </c>
      <c r="AQ7">
        <v>0</v>
      </c>
      <c r="AR7">
        <v>0</v>
      </c>
      <c r="AS7">
        <v>0</v>
      </c>
      <c r="AT7">
        <v>0</v>
      </c>
      <c r="AU7">
        <v>0</v>
      </c>
      <c r="AV7">
        <v>0</v>
      </c>
      <c r="AW7">
        <v>17.100000000000001</v>
      </c>
      <c r="AX7">
        <v>16.600000000000001</v>
      </c>
      <c r="AY7">
        <v>16.600000000000001</v>
      </c>
      <c r="AZ7">
        <v>17.100000000000001</v>
      </c>
      <c r="BA7">
        <v>16.100000000000001</v>
      </c>
      <c r="BB7">
        <v>16.600000000000001</v>
      </c>
      <c r="BC7">
        <v>0</v>
      </c>
      <c r="BD7">
        <v>1.4</v>
      </c>
      <c r="BE7">
        <v>0</v>
      </c>
      <c r="BF7">
        <v>17.5</v>
      </c>
    </row>
    <row r="8" spans="1:58">
      <c r="A8" s="45" t="s">
        <v>2443</v>
      </c>
      <c r="B8" s="45" t="s">
        <v>82</v>
      </c>
      <c r="C8" s="45" t="s">
        <v>2447</v>
      </c>
      <c r="D8">
        <v>334</v>
      </c>
      <c r="E8">
        <v>171</v>
      </c>
      <c r="F8">
        <v>163</v>
      </c>
      <c r="G8">
        <v>50</v>
      </c>
      <c r="H8">
        <v>7</v>
      </c>
      <c r="I8">
        <v>14</v>
      </c>
      <c r="J8">
        <v>9</v>
      </c>
      <c r="K8">
        <v>0</v>
      </c>
      <c r="L8">
        <v>2</v>
      </c>
      <c r="M8">
        <v>252</v>
      </c>
      <c r="N8">
        <v>0</v>
      </c>
      <c r="O8">
        <v>0</v>
      </c>
      <c r="P8">
        <v>0</v>
      </c>
      <c r="Q8">
        <v>0</v>
      </c>
      <c r="R8">
        <v>0</v>
      </c>
      <c r="S8">
        <v>0</v>
      </c>
      <c r="T8">
        <v>0</v>
      </c>
      <c r="U8">
        <v>72</v>
      </c>
      <c r="V8">
        <v>64</v>
      </c>
      <c r="W8">
        <v>69</v>
      </c>
      <c r="X8">
        <v>57</v>
      </c>
      <c r="Y8">
        <v>23</v>
      </c>
      <c r="Z8">
        <v>28</v>
      </c>
      <c r="AA8">
        <v>21</v>
      </c>
      <c r="AB8">
        <v>0</v>
      </c>
      <c r="AC8">
        <v>6</v>
      </c>
      <c r="AD8">
        <v>3</v>
      </c>
      <c r="AE8">
        <v>71</v>
      </c>
      <c r="AF8">
        <v>51.2</v>
      </c>
      <c r="AG8">
        <v>48.8</v>
      </c>
      <c r="AH8">
        <v>15</v>
      </c>
      <c r="AI8">
        <v>2.1</v>
      </c>
      <c r="AJ8">
        <v>4.2</v>
      </c>
      <c r="AK8">
        <v>2.7</v>
      </c>
      <c r="AL8">
        <v>0</v>
      </c>
      <c r="AM8">
        <v>0.6</v>
      </c>
      <c r="AN8">
        <v>75.400000000000006</v>
      </c>
      <c r="AO8">
        <v>0</v>
      </c>
      <c r="AP8">
        <v>0</v>
      </c>
      <c r="AQ8">
        <v>0</v>
      </c>
      <c r="AR8">
        <v>0</v>
      </c>
      <c r="AS8">
        <v>0</v>
      </c>
      <c r="AT8">
        <v>0</v>
      </c>
      <c r="AU8">
        <v>0</v>
      </c>
      <c r="AV8">
        <v>21.6</v>
      </c>
      <c r="AW8">
        <v>19.2</v>
      </c>
      <c r="AX8">
        <v>20.7</v>
      </c>
      <c r="AY8">
        <v>17.100000000000001</v>
      </c>
      <c r="AZ8">
        <v>6.9</v>
      </c>
      <c r="BA8">
        <v>8.4</v>
      </c>
      <c r="BB8">
        <v>6.3</v>
      </c>
      <c r="BC8">
        <v>0</v>
      </c>
      <c r="BD8">
        <v>1.8</v>
      </c>
      <c r="BE8">
        <v>0.9</v>
      </c>
      <c r="BF8">
        <v>21.3</v>
      </c>
    </row>
    <row r="9" spans="1:58">
      <c r="A9" s="45" t="s">
        <v>2443</v>
      </c>
      <c r="B9" s="45" t="s">
        <v>2448</v>
      </c>
      <c r="C9" s="45" t="s">
        <v>2449</v>
      </c>
      <c r="D9">
        <v>46</v>
      </c>
      <c r="E9">
        <v>21</v>
      </c>
      <c r="F9">
        <v>25</v>
      </c>
      <c r="G9">
        <v>0</v>
      </c>
      <c r="H9">
        <v>1</v>
      </c>
      <c r="I9">
        <v>2</v>
      </c>
      <c r="J9">
        <v>2</v>
      </c>
      <c r="K9">
        <v>0</v>
      </c>
      <c r="L9">
        <v>0</v>
      </c>
      <c r="M9">
        <v>41</v>
      </c>
      <c r="N9">
        <v>0</v>
      </c>
      <c r="O9">
        <v>0</v>
      </c>
      <c r="P9">
        <v>0</v>
      </c>
      <c r="Q9">
        <v>0</v>
      </c>
      <c r="R9">
        <v>0</v>
      </c>
      <c r="S9">
        <v>0</v>
      </c>
      <c r="T9">
        <v>0</v>
      </c>
      <c r="U9">
        <v>0</v>
      </c>
      <c r="V9">
        <v>0</v>
      </c>
      <c r="W9">
        <v>0</v>
      </c>
      <c r="X9">
        <v>9</v>
      </c>
      <c r="Y9">
        <v>15</v>
      </c>
      <c r="Z9">
        <v>9</v>
      </c>
      <c r="AA9">
        <v>13</v>
      </c>
      <c r="AB9">
        <v>0</v>
      </c>
      <c r="AC9">
        <v>0</v>
      </c>
      <c r="AD9">
        <v>0</v>
      </c>
      <c r="AE9">
        <v>25</v>
      </c>
      <c r="AF9">
        <v>45.7</v>
      </c>
      <c r="AG9">
        <v>54.3</v>
      </c>
      <c r="AH9">
        <v>0</v>
      </c>
      <c r="AI9">
        <v>2.2000000000000002</v>
      </c>
      <c r="AJ9">
        <v>4.3</v>
      </c>
      <c r="AK9">
        <v>4.3</v>
      </c>
      <c r="AL9">
        <v>0</v>
      </c>
      <c r="AM9">
        <v>0</v>
      </c>
      <c r="AN9">
        <v>89.1</v>
      </c>
      <c r="AO9">
        <v>0</v>
      </c>
      <c r="AP9">
        <v>0</v>
      </c>
      <c r="AQ9">
        <v>0</v>
      </c>
      <c r="AR9">
        <v>0</v>
      </c>
      <c r="AS9">
        <v>0</v>
      </c>
      <c r="AT9">
        <v>0</v>
      </c>
      <c r="AU9">
        <v>0</v>
      </c>
      <c r="AV9">
        <v>0</v>
      </c>
      <c r="AW9">
        <v>0</v>
      </c>
      <c r="AX9">
        <v>0</v>
      </c>
      <c r="AY9">
        <v>19.600000000000001</v>
      </c>
      <c r="AZ9">
        <v>32.6</v>
      </c>
      <c r="BA9">
        <v>19.600000000000001</v>
      </c>
      <c r="BB9">
        <v>28.3</v>
      </c>
      <c r="BC9">
        <v>0</v>
      </c>
      <c r="BD9">
        <v>0</v>
      </c>
      <c r="BE9">
        <v>0</v>
      </c>
      <c r="BF9">
        <v>54.3</v>
      </c>
    </row>
    <row r="10" spans="1:58">
      <c r="A10" s="45" t="s">
        <v>2443</v>
      </c>
      <c r="B10" s="45" t="s">
        <v>84</v>
      </c>
      <c r="C10" s="45" t="s">
        <v>2450</v>
      </c>
      <c r="D10">
        <v>391</v>
      </c>
      <c r="E10">
        <v>208</v>
      </c>
      <c r="F10">
        <v>183</v>
      </c>
      <c r="G10">
        <v>267</v>
      </c>
      <c r="H10">
        <v>1</v>
      </c>
      <c r="I10">
        <v>99</v>
      </c>
      <c r="J10">
        <v>8</v>
      </c>
      <c r="K10">
        <v>3</v>
      </c>
      <c r="L10">
        <v>1</v>
      </c>
      <c r="M10">
        <v>12</v>
      </c>
      <c r="N10">
        <v>0</v>
      </c>
      <c r="O10">
        <v>0</v>
      </c>
      <c r="P10">
        <v>0</v>
      </c>
      <c r="Q10">
        <v>0</v>
      </c>
      <c r="R10">
        <v>0</v>
      </c>
      <c r="S10">
        <v>0</v>
      </c>
      <c r="T10">
        <v>0</v>
      </c>
      <c r="U10">
        <v>58</v>
      </c>
      <c r="V10">
        <v>58</v>
      </c>
      <c r="W10">
        <v>58</v>
      </c>
      <c r="X10">
        <v>75</v>
      </c>
      <c r="Y10">
        <v>53</v>
      </c>
      <c r="Z10">
        <v>45</v>
      </c>
      <c r="AA10">
        <v>44</v>
      </c>
      <c r="AB10">
        <v>0</v>
      </c>
      <c r="AC10">
        <v>62</v>
      </c>
      <c r="AD10">
        <v>33</v>
      </c>
      <c r="AE10">
        <v>67</v>
      </c>
      <c r="AF10">
        <v>53.2</v>
      </c>
      <c r="AG10">
        <v>46.8</v>
      </c>
      <c r="AH10">
        <v>68.3</v>
      </c>
      <c r="AI10">
        <v>0.3</v>
      </c>
      <c r="AJ10">
        <v>25.3</v>
      </c>
      <c r="AK10">
        <v>2</v>
      </c>
      <c r="AL10">
        <v>0.8</v>
      </c>
      <c r="AM10">
        <v>0.3</v>
      </c>
      <c r="AN10">
        <v>3.1</v>
      </c>
      <c r="AO10">
        <v>0</v>
      </c>
      <c r="AP10">
        <v>0</v>
      </c>
      <c r="AQ10">
        <v>0</v>
      </c>
      <c r="AR10">
        <v>0</v>
      </c>
      <c r="AS10">
        <v>0</v>
      </c>
      <c r="AT10">
        <v>0</v>
      </c>
      <c r="AU10">
        <v>0</v>
      </c>
      <c r="AV10">
        <v>14.8</v>
      </c>
      <c r="AW10">
        <v>14.8</v>
      </c>
      <c r="AX10">
        <v>14.8</v>
      </c>
      <c r="AY10">
        <v>19.2</v>
      </c>
      <c r="AZ10">
        <v>13.6</v>
      </c>
      <c r="BA10">
        <v>11.5</v>
      </c>
      <c r="BB10">
        <v>11.3</v>
      </c>
      <c r="BC10">
        <v>0</v>
      </c>
      <c r="BD10">
        <v>15.9</v>
      </c>
      <c r="BE10">
        <v>8.4</v>
      </c>
      <c r="BF10">
        <v>17.100000000000001</v>
      </c>
    </row>
    <row r="11" spans="1:58">
      <c r="A11" s="45" t="s">
        <v>2443</v>
      </c>
      <c r="B11" s="45" t="s">
        <v>86</v>
      </c>
      <c r="C11" s="45" t="s">
        <v>278</v>
      </c>
      <c r="D11">
        <v>189</v>
      </c>
      <c r="E11">
        <v>101</v>
      </c>
      <c r="F11">
        <v>88</v>
      </c>
      <c r="G11">
        <v>109</v>
      </c>
      <c r="H11">
        <v>3</v>
      </c>
      <c r="I11">
        <v>64</v>
      </c>
      <c r="J11">
        <v>12</v>
      </c>
      <c r="K11">
        <v>0</v>
      </c>
      <c r="L11">
        <v>0</v>
      </c>
      <c r="M11">
        <v>1</v>
      </c>
      <c r="N11">
        <v>39</v>
      </c>
      <c r="O11">
        <v>40</v>
      </c>
      <c r="P11">
        <v>38</v>
      </c>
      <c r="Q11">
        <v>37</v>
      </c>
      <c r="R11">
        <v>35</v>
      </c>
      <c r="S11">
        <v>0</v>
      </c>
      <c r="T11">
        <v>0</v>
      </c>
      <c r="U11">
        <v>0</v>
      </c>
      <c r="V11">
        <v>0</v>
      </c>
      <c r="W11">
        <v>0</v>
      </c>
      <c r="X11">
        <v>0</v>
      </c>
      <c r="Y11">
        <v>0</v>
      </c>
      <c r="Z11">
        <v>0</v>
      </c>
      <c r="AA11">
        <v>0</v>
      </c>
      <c r="AB11">
        <v>0</v>
      </c>
      <c r="AC11">
        <v>85</v>
      </c>
      <c r="AD11">
        <v>75</v>
      </c>
      <c r="AE11">
        <v>28</v>
      </c>
      <c r="AF11">
        <v>53.4</v>
      </c>
      <c r="AG11">
        <v>46.6</v>
      </c>
      <c r="AH11">
        <v>57.7</v>
      </c>
      <c r="AI11">
        <v>1.6</v>
      </c>
      <c r="AJ11">
        <v>33.9</v>
      </c>
      <c r="AK11">
        <v>6.3</v>
      </c>
      <c r="AL11">
        <v>0</v>
      </c>
      <c r="AM11">
        <v>0</v>
      </c>
      <c r="AN11">
        <v>0.5</v>
      </c>
      <c r="AO11">
        <v>20.6</v>
      </c>
      <c r="AP11">
        <v>21.2</v>
      </c>
      <c r="AQ11">
        <v>20.100000000000001</v>
      </c>
      <c r="AR11">
        <v>19.600000000000001</v>
      </c>
      <c r="AS11">
        <v>18.5</v>
      </c>
      <c r="AT11">
        <v>0</v>
      </c>
      <c r="AU11">
        <v>0</v>
      </c>
      <c r="AV11">
        <v>0</v>
      </c>
      <c r="AW11">
        <v>0</v>
      </c>
      <c r="AX11">
        <v>0</v>
      </c>
      <c r="AY11">
        <v>0</v>
      </c>
      <c r="AZ11">
        <v>0</v>
      </c>
      <c r="BA11">
        <v>0</v>
      </c>
      <c r="BB11">
        <v>0</v>
      </c>
      <c r="BC11">
        <v>0</v>
      </c>
      <c r="BD11">
        <v>45</v>
      </c>
      <c r="BE11">
        <v>39.700000000000003</v>
      </c>
      <c r="BF11">
        <v>14.8</v>
      </c>
    </row>
    <row r="12" spans="1:58">
      <c r="A12" s="45" t="s">
        <v>2443</v>
      </c>
      <c r="B12" s="45" t="s">
        <v>88</v>
      </c>
      <c r="C12" s="45" t="s">
        <v>87</v>
      </c>
      <c r="D12">
        <v>403</v>
      </c>
      <c r="E12">
        <v>201</v>
      </c>
      <c r="F12">
        <v>202</v>
      </c>
      <c r="G12">
        <v>20</v>
      </c>
      <c r="H12">
        <v>26</v>
      </c>
      <c r="I12">
        <v>42</v>
      </c>
      <c r="J12">
        <v>9</v>
      </c>
      <c r="K12">
        <v>3</v>
      </c>
      <c r="L12">
        <v>0</v>
      </c>
      <c r="M12">
        <v>303</v>
      </c>
      <c r="N12">
        <v>0</v>
      </c>
      <c r="O12">
        <v>0</v>
      </c>
      <c r="P12">
        <v>0</v>
      </c>
      <c r="Q12">
        <v>0</v>
      </c>
      <c r="R12">
        <v>0</v>
      </c>
      <c r="S12">
        <v>0</v>
      </c>
      <c r="T12">
        <v>0</v>
      </c>
      <c r="U12">
        <v>144</v>
      </c>
      <c r="V12">
        <v>138</v>
      </c>
      <c r="W12">
        <v>121</v>
      </c>
      <c r="X12">
        <v>0</v>
      </c>
      <c r="Y12">
        <v>0</v>
      </c>
      <c r="Z12">
        <v>0</v>
      </c>
      <c r="AA12">
        <v>0</v>
      </c>
      <c r="AB12">
        <v>0</v>
      </c>
      <c r="AC12">
        <v>46</v>
      </c>
      <c r="AD12">
        <v>17</v>
      </c>
      <c r="AE12">
        <v>84</v>
      </c>
      <c r="AF12">
        <v>49.9</v>
      </c>
      <c r="AG12">
        <v>50.1</v>
      </c>
      <c r="AH12">
        <v>5</v>
      </c>
      <c r="AI12">
        <v>6.5</v>
      </c>
      <c r="AJ12">
        <v>10.4</v>
      </c>
      <c r="AK12">
        <v>2.2000000000000002</v>
      </c>
      <c r="AL12">
        <v>0.7</v>
      </c>
      <c r="AM12">
        <v>0</v>
      </c>
      <c r="AN12">
        <v>75.2</v>
      </c>
      <c r="AO12">
        <v>0</v>
      </c>
      <c r="AP12">
        <v>0</v>
      </c>
      <c r="AQ12">
        <v>0</v>
      </c>
      <c r="AR12">
        <v>0</v>
      </c>
      <c r="AS12">
        <v>0</v>
      </c>
      <c r="AT12">
        <v>0</v>
      </c>
      <c r="AU12">
        <v>0</v>
      </c>
      <c r="AV12">
        <v>35.700000000000003</v>
      </c>
      <c r="AW12">
        <v>34.200000000000003</v>
      </c>
      <c r="AX12">
        <v>30</v>
      </c>
      <c r="AY12">
        <v>0</v>
      </c>
      <c r="AZ12">
        <v>0</v>
      </c>
      <c r="BA12">
        <v>0</v>
      </c>
      <c r="BB12">
        <v>0</v>
      </c>
      <c r="BC12">
        <v>0</v>
      </c>
      <c r="BD12">
        <v>11.4</v>
      </c>
      <c r="BE12">
        <v>4.2</v>
      </c>
      <c r="BF12">
        <v>20.8</v>
      </c>
    </row>
    <row r="13" spans="1:58">
      <c r="A13" s="45" t="s">
        <v>2443</v>
      </c>
      <c r="B13" s="45" t="s">
        <v>90</v>
      </c>
      <c r="C13" s="45" t="s">
        <v>89</v>
      </c>
      <c r="D13">
        <v>224</v>
      </c>
      <c r="E13">
        <v>119</v>
      </c>
      <c r="F13">
        <v>105</v>
      </c>
      <c r="G13">
        <v>180</v>
      </c>
      <c r="H13">
        <v>1</v>
      </c>
      <c r="I13">
        <v>37</v>
      </c>
      <c r="J13">
        <v>5</v>
      </c>
      <c r="K13">
        <v>0</v>
      </c>
      <c r="L13">
        <v>1</v>
      </c>
      <c r="M13">
        <v>0</v>
      </c>
      <c r="N13">
        <v>0</v>
      </c>
      <c r="O13">
        <v>0</v>
      </c>
      <c r="P13">
        <v>0</v>
      </c>
      <c r="Q13">
        <v>0</v>
      </c>
      <c r="R13">
        <v>0</v>
      </c>
      <c r="S13">
        <v>0</v>
      </c>
      <c r="T13">
        <v>0</v>
      </c>
      <c r="U13">
        <v>69</v>
      </c>
      <c r="V13">
        <v>84</v>
      </c>
      <c r="W13">
        <v>71</v>
      </c>
      <c r="X13">
        <v>0</v>
      </c>
      <c r="Y13">
        <v>0</v>
      </c>
      <c r="Z13">
        <v>0</v>
      </c>
      <c r="AA13">
        <v>0</v>
      </c>
      <c r="AB13">
        <v>0</v>
      </c>
      <c r="AC13">
        <v>26</v>
      </c>
      <c r="AD13">
        <v>21</v>
      </c>
      <c r="AE13">
        <v>33</v>
      </c>
      <c r="AF13">
        <v>53.1</v>
      </c>
      <c r="AG13">
        <v>46.9</v>
      </c>
      <c r="AH13">
        <v>80.400000000000006</v>
      </c>
      <c r="AI13">
        <v>0.4</v>
      </c>
      <c r="AJ13">
        <v>16.5</v>
      </c>
      <c r="AK13">
        <v>2.2000000000000002</v>
      </c>
      <c r="AL13">
        <v>0</v>
      </c>
      <c r="AM13">
        <v>0.4</v>
      </c>
      <c r="AN13">
        <v>0</v>
      </c>
      <c r="AO13">
        <v>0</v>
      </c>
      <c r="AP13">
        <v>0</v>
      </c>
      <c r="AQ13">
        <v>0</v>
      </c>
      <c r="AR13">
        <v>0</v>
      </c>
      <c r="AS13">
        <v>0</v>
      </c>
      <c r="AT13">
        <v>0</v>
      </c>
      <c r="AU13">
        <v>0</v>
      </c>
      <c r="AV13">
        <v>30.8</v>
      </c>
      <c r="AW13">
        <v>37.5</v>
      </c>
      <c r="AX13">
        <v>31.7</v>
      </c>
      <c r="AY13">
        <v>0</v>
      </c>
      <c r="AZ13">
        <v>0</v>
      </c>
      <c r="BA13">
        <v>0</v>
      </c>
      <c r="BB13">
        <v>0</v>
      </c>
      <c r="BC13">
        <v>0</v>
      </c>
      <c r="BD13">
        <v>11.6</v>
      </c>
      <c r="BE13">
        <v>9.4</v>
      </c>
      <c r="BF13">
        <v>14.7</v>
      </c>
    </row>
    <row r="14" spans="1:58">
      <c r="A14" s="45" t="s">
        <v>2443</v>
      </c>
      <c r="B14" s="45" t="s">
        <v>92</v>
      </c>
      <c r="C14" s="45" t="s">
        <v>91</v>
      </c>
      <c r="D14">
        <v>347</v>
      </c>
      <c r="E14">
        <v>187</v>
      </c>
      <c r="F14">
        <v>160</v>
      </c>
      <c r="G14">
        <v>280</v>
      </c>
      <c r="H14">
        <v>4</v>
      </c>
      <c r="I14">
        <v>53</v>
      </c>
      <c r="J14">
        <v>3</v>
      </c>
      <c r="K14">
        <v>3</v>
      </c>
      <c r="L14">
        <v>0</v>
      </c>
      <c r="M14">
        <v>4</v>
      </c>
      <c r="N14">
        <v>0</v>
      </c>
      <c r="O14">
        <v>67</v>
      </c>
      <c r="P14">
        <v>48</v>
      </c>
      <c r="Q14">
        <v>55</v>
      </c>
      <c r="R14">
        <v>52</v>
      </c>
      <c r="S14">
        <v>44</v>
      </c>
      <c r="T14">
        <v>43</v>
      </c>
      <c r="U14">
        <v>38</v>
      </c>
      <c r="V14">
        <v>0</v>
      </c>
      <c r="W14">
        <v>0</v>
      </c>
      <c r="X14">
        <v>0</v>
      </c>
      <c r="Y14">
        <v>0</v>
      </c>
      <c r="Z14">
        <v>0</v>
      </c>
      <c r="AA14">
        <v>0</v>
      </c>
      <c r="AB14">
        <v>0</v>
      </c>
      <c r="AC14">
        <v>50</v>
      </c>
      <c r="AD14">
        <v>14</v>
      </c>
      <c r="AE14">
        <v>39</v>
      </c>
      <c r="AF14">
        <v>53.9</v>
      </c>
      <c r="AG14">
        <v>46.1</v>
      </c>
      <c r="AH14">
        <v>80.7</v>
      </c>
      <c r="AI14">
        <v>1.2</v>
      </c>
      <c r="AJ14">
        <v>15.3</v>
      </c>
      <c r="AK14">
        <v>0.9</v>
      </c>
      <c r="AL14">
        <v>0.9</v>
      </c>
      <c r="AM14">
        <v>0</v>
      </c>
      <c r="AN14">
        <v>1.2</v>
      </c>
      <c r="AO14">
        <v>0</v>
      </c>
      <c r="AP14">
        <v>19.3</v>
      </c>
      <c r="AQ14">
        <v>13.8</v>
      </c>
      <c r="AR14">
        <v>15.9</v>
      </c>
      <c r="AS14">
        <v>15</v>
      </c>
      <c r="AT14">
        <v>12.7</v>
      </c>
      <c r="AU14">
        <v>12.4</v>
      </c>
      <c r="AV14">
        <v>11</v>
      </c>
      <c r="AW14">
        <v>0</v>
      </c>
      <c r="AX14">
        <v>0</v>
      </c>
      <c r="AY14">
        <v>0</v>
      </c>
      <c r="AZ14">
        <v>0</v>
      </c>
      <c r="BA14">
        <v>0</v>
      </c>
      <c r="BB14">
        <v>0</v>
      </c>
      <c r="BC14">
        <v>0</v>
      </c>
      <c r="BD14">
        <v>14.4</v>
      </c>
      <c r="BE14">
        <v>4</v>
      </c>
      <c r="BF14">
        <v>11.2</v>
      </c>
    </row>
    <row r="15" spans="1:58">
      <c r="A15" s="45" t="s">
        <v>2443</v>
      </c>
      <c r="B15" s="45" t="s">
        <v>94</v>
      </c>
      <c r="C15" s="45" t="s">
        <v>2451</v>
      </c>
      <c r="D15">
        <v>380</v>
      </c>
      <c r="E15">
        <v>211</v>
      </c>
      <c r="F15">
        <v>169</v>
      </c>
      <c r="G15">
        <v>199</v>
      </c>
      <c r="H15">
        <v>4</v>
      </c>
      <c r="I15">
        <v>130</v>
      </c>
      <c r="J15">
        <v>11</v>
      </c>
      <c r="K15">
        <v>2</v>
      </c>
      <c r="L15">
        <v>2</v>
      </c>
      <c r="M15">
        <v>32</v>
      </c>
      <c r="N15">
        <v>0</v>
      </c>
      <c r="O15">
        <v>0</v>
      </c>
      <c r="P15">
        <v>0</v>
      </c>
      <c r="Q15">
        <v>0</v>
      </c>
      <c r="R15">
        <v>0</v>
      </c>
      <c r="S15">
        <v>0</v>
      </c>
      <c r="T15">
        <v>0</v>
      </c>
      <c r="U15">
        <v>0</v>
      </c>
      <c r="V15">
        <v>0</v>
      </c>
      <c r="W15">
        <v>0</v>
      </c>
      <c r="X15">
        <v>79</v>
      </c>
      <c r="Y15">
        <v>33</v>
      </c>
      <c r="Z15">
        <v>102</v>
      </c>
      <c r="AA15">
        <v>166</v>
      </c>
      <c r="AB15">
        <v>0</v>
      </c>
      <c r="AC15">
        <v>35</v>
      </c>
      <c r="AD15">
        <v>35</v>
      </c>
      <c r="AE15">
        <v>80</v>
      </c>
      <c r="AF15">
        <v>55.5</v>
      </c>
      <c r="AG15">
        <v>44.5</v>
      </c>
      <c r="AH15">
        <v>52.4</v>
      </c>
      <c r="AI15">
        <v>1.1000000000000001</v>
      </c>
      <c r="AJ15">
        <v>34.200000000000003</v>
      </c>
      <c r="AK15">
        <v>2.9</v>
      </c>
      <c r="AL15">
        <v>0.5</v>
      </c>
      <c r="AM15">
        <v>0.5</v>
      </c>
      <c r="AN15">
        <v>8.4</v>
      </c>
      <c r="AO15">
        <v>0</v>
      </c>
      <c r="AP15">
        <v>0</v>
      </c>
      <c r="AQ15">
        <v>0</v>
      </c>
      <c r="AR15">
        <v>0</v>
      </c>
      <c r="AS15">
        <v>0</v>
      </c>
      <c r="AT15">
        <v>0</v>
      </c>
      <c r="AU15">
        <v>0</v>
      </c>
      <c r="AV15">
        <v>0</v>
      </c>
      <c r="AW15">
        <v>0</v>
      </c>
      <c r="AX15">
        <v>0</v>
      </c>
      <c r="AY15">
        <v>20.8</v>
      </c>
      <c r="AZ15">
        <v>8.6999999999999993</v>
      </c>
      <c r="BA15">
        <v>26.8</v>
      </c>
      <c r="BB15">
        <v>43.7</v>
      </c>
      <c r="BC15">
        <v>0</v>
      </c>
      <c r="BD15">
        <v>9.1999999999999993</v>
      </c>
      <c r="BE15">
        <v>9.1999999999999993</v>
      </c>
      <c r="BF15">
        <v>21.1</v>
      </c>
    </row>
    <row r="16" spans="1:58">
      <c r="A16" s="45" t="s">
        <v>2443</v>
      </c>
      <c r="B16" s="45" t="s">
        <v>96</v>
      </c>
      <c r="C16" s="45" t="s">
        <v>288</v>
      </c>
      <c r="D16">
        <v>200</v>
      </c>
      <c r="E16">
        <v>93</v>
      </c>
      <c r="F16">
        <v>107</v>
      </c>
      <c r="G16">
        <v>2</v>
      </c>
      <c r="H16">
        <v>2</v>
      </c>
      <c r="I16">
        <v>188</v>
      </c>
      <c r="J16">
        <v>1</v>
      </c>
      <c r="K16">
        <v>0</v>
      </c>
      <c r="L16">
        <v>0</v>
      </c>
      <c r="M16">
        <v>7</v>
      </c>
      <c r="N16">
        <v>41</v>
      </c>
      <c r="O16">
        <v>41</v>
      </c>
      <c r="P16">
        <v>40</v>
      </c>
      <c r="Q16">
        <v>39</v>
      </c>
      <c r="R16">
        <v>39</v>
      </c>
      <c r="S16">
        <v>0</v>
      </c>
      <c r="T16">
        <v>0</v>
      </c>
      <c r="U16">
        <v>0</v>
      </c>
      <c r="V16">
        <v>0</v>
      </c>
      <c r="W16">
        <v>0</v>
      </c>
      <c r="X16">
        <v>0</v>
      </c>
      <c r="Y16">
        <v>0</v>
      </c>
      <c r="Z16">
        <v>0</v>
      </c>
      <c r="AA16">
        <v>0</v>
      </c>
      <c r="AB16">
        <v>0</v>
      </c>
      <c r="AC16">
        <v>165</v>
      </c>
      <c r="AD16">
        <v>146</v>
      </c>
      <c r="AE16">
        <v>19</v>
      </c>
      <c r="AF16">
        <v>46.5</v>
      </c>
      <c r="AG16">
        <v>53.5</v>
      </c>
      <c r="AH16">
        <v>1</v>
      </c>
      <c r="AI16">
        <v>1</v>
      </c>
      <c r="AJ16">
        <v>94</v>
      </c>
      <c r="AK16">
        <v>0.5</v>
      </c>
      <c r="AL16">
        <v>0</v>
      </c>
      <c r="AM16">
        <v>0</v>
      </c>
      <c r="AN16">
        <v>3.5</v>
      </c>
      <c r="AO16">
        <v>20.5</v>
      </c>
      <c r="AP16">
        <v>20.5</v>
      </c>
      <c r="AQ16">
        <v>20</v>
      </c>
      <c r="AR16">
        <v>19.5</v>
      </c>
      <c r="AS16">
        <v>19.5</v>
      </c>
      <c r="AT16">
        <v>0</v>
      </c>
      <c r="AU16">
        <v>0</v>
      </c>
      <c r="AV16">
        <v>0</v>
      </c>
      <c r="AW16">
        <v>0</v>
      </c>
      <c r="AX16">
        <v>0</v>
      </c>
      <c r="AY16">
        <v>0</v>
      </c>
      <c r="AZ16">
        <v>0</v>
      </c>
      <c r="BA16">
        <v>0</v>
      </c>
      <c r="BB16">
        <v>0</v>
      </c>
      <c r="BC16">
        <v>0</v>
      </c>
      <c r="BD16">
        <v>82.5</v>
      </c>
      <c r="BE16">
        <v>73</v>
      </c>
      <c r="BF16">
        <v>9.5</v>
      </c>
    </row>
    <row r="17" spans="1:58">
      <c r="A17" s="45" t="s">
        <v>2443</v>
      </c>
      <c r="B17" s="45" t="s">
        <v>98</v>
      </c>
      <c r="C17" s="45" t="s">
        <v>2452</v>
      </c>
      <c r="D17">
        <v>291</v>
      </c>
      <c r="E17">
        <v>148</v>
      </c>
      <c r="F17">
        <v>143</v>
      </c>
      <c r="G17">
        <v>21</v>
      </c>
      <c r="H17">
        <v>9</v>
      </c>
      <c r="I17">
        <v>38</v>
      </c>
      <c r="J17">
        <v>6</v>
      </c>
      <c r="K17">
        <v>3</v>
      </c>
      <c r="L17">
        <v>2</v>
      </c>
      <c r="M17">
        <v>212</v>
      </c>
      <c r="N17">
        <v>0</v>
      </c>
      <c r="O17">
        <v>75</v>
      </c>
      <c r="P17">
        <v>68</v>
      </c>
      <c r="Q17">
        <v>75</v>
      </c>
      <c r="R17">
        <v>73</v>
      </c>
      <c r="S17">
        <v>0</v>
      </c>
      <c r="T17">
        <v>0</v>
      </c>
      <c r="U17">
        <v>0</v>
      </c>
      <c r="V17">
        <v>0</v>
      </c>
      <c r="W17">
        <v>0</v>
      </c>
      <c r="X17">
        <v>0</v>
      </c>
      <c r="Y17">
        <v>0</v>
      </c>
      <c r="Z17">
        <v>0</v>
      </c>
      <c r="AA17">
        <v>0</v>
      </c>
      <c r="AB17">
        <v>0</v>
      </c>
      <c r="AC17">
        <v>93</v>
      </c>
      <c r="AD17">
        <v>64</v>
      </c>
      <c r="AE17">
        <v>27</v>
      </c>
      <c r="AF17">
        <v>50.9</v>
      </c>
      <c r="AG17">
        <v>49.1</v>
      </c>
      <c r="AH17">
        <v>7.2</v>
      </c>
      <c r="AI17">
        <v>3.1</v>
      </c>
      <c r="AJ17">
        <v>13.1</v>
      </c>
      <c r="AK17">
        <v>2.1</v>
      </c>
      <c r="AL17">
        <v>1</v>
      </c>
      <c r="AM17">
        <v>0.7</v>
      </c>
      <c r="AN17">
        <v>72.900000000000006</v>
      </c>
      <c r="AO17">
        <v>0</v>
      </c>
      <c r="AP17">
        <v>25.8</v>
      </c>
      <c r="AQ17">
        <v>23.4</v>
      </c>
      <c r="AR17">
        <v>25.8</v>
      </c>
      <c r="AS17">
        <v>25.1</v>
      </c>
      <c r="AT17">
        <v>0</v>
      </c>
      <c r="AU17">
        <v>0</v>
      </c>
      <c r="AV17">
        <v>0</v>
      </c>
      <c r="AW17">
        <v>0</v>
      </c>
      <c r="AX17">
        <v>0</v>
      </c>
      <c r="AY17">
        <v>0</v>
      </c>
      <c r="AZ17">
        <v>0</v>
      </c>
      <c r="BA17">
        <v>0</v>
      </c>
      <c r="BB17">
        <v>0</v>
      </c>
      <c r="BC17">
        <v>0</v>
      </c>
      <c r="BD17">
        <v>32</v>
      </c>
      <c r="BE17">
        <v>22</v>
      </c>
      <c r="BF17">
        <v>9.3000000000000007</v>
      </c>
    </row>
    <row r="18" spans="1:58">
      <c r="A18" s="45" t="s">
        <v>2443</v>
      </c>
      <c r="B18" s="45" t="s">
        <v>100</v>
      </c>
      <c r="C18" s="45" t="s">
        <v>2453</v>
      </c>
      <c r="D18">
        <v>506</v>
      </c>
      <c r="E18">
        <v>259</v>
      </c>
      <c r="F18">
        <v>247</v>
      </c>
      <c r="G18">
        <v>350</v>
      </c>
      <c r="H18">
        <v>7</v>
      </c>
      <c r="I18">
        <v>122</v>
      </c>
      <c r="J18">
        <v>21</v>
      </c>
      <c r="K18">
        <v>0</v>
      </c>
      <c r="L18">
        <v>0</v>
      </c>
      <c r="M18">
        <v>6</v>
      </c>
      <c r="N18">
        <v>0</v>
      </c>
      <c r="O18">
        <v>60</v>
      </c>
      <c r="P18">
        <v>66</v>
      </c>
      <c r="Q18">
        <v>63</v>
      </c>
      <c r="R18">
        <v>58</v>
      </c>
      <c r="S18">
        <v>66</v>
      </c>
      <c r="T18">
        <v>54</v>
      </c>
      <c r="U18">
        <v>53</v>
      </c>
      <c r="V18">
        <v>51</v>
      </c>
      <c r="W18">
        <v>35</v>
      </c>
      <c r="X18">
        <v>0</v>
      </c>
      <c r="Y18">
        <v>0</v>
      </c>
      <c r="Z18">
        <v>0</v>
      </c>
      <c r="AA18">
        <v>0</v>
      </c>
      <c r="AB18">
        <v>0</v>
      </c>
      <c r="AC18">
        <v>78</v>
      </c>
      <c r="AD18">
        <v>4</v>
      </c>
      <c r="AE18">
        <v>36</v>
      </c>
      <c r="AF18">
        <v>51.2</v>
      </c>
      <c r="AG18">
        <v>48.8</v>
      </c>
      <c r="AH18">
        <v>69.2</v>
      </c>
      <c r="AI18">
        <v>1.4</v>
      </c>
      <c r="AJ18">
        <v>24.1</v>
      </c>
      <c r="AK18">
        <v>4.2</v>
      </c>
      <c r="AL18">
        <v>0</v>
      </c>
      <c r="AM18">
        <v>0</v>
      </c>
      <c r="AN18">
        <v>1.2</v>
      </c>
      <c r="AO18">
        <v>0</v>
      </c>
      <c r="AP18">
        <v>11.9</v>
      </c>
      <c r="AQ18">
        <v>13</v>
      </c>
      <c r="AR18">
        <v>12.5</v>
      </c>
      <c r="AS18">
        <v>11.5</v>
      </c>
      <c r="AT18">
        <v>13</v>
      </c>
      <c r="AU18">
        <v>10.7</v>
      </c>
      <c r="AV18">
        <v>10.5</v>
      </c>
      <c r="AW18">
        <v>10.1</v>
      </c>
      <c r="AX18">
        <v>6.9</v>
      </c>
      <c r="AY18">
        <v>0</v>
      </c>
      <c r="AZ18">
        <v>0</v>
      </c>
      <c r="BA18">
        <v>0</v>
      </c>
      <c r="BB18">
        <v>0</v>
      </c>
      <c r="BC18">
        <v>0</v>
      </c>
      <c r="BD18">
        <v>15.4</v>
      </c>
      <c r="BE18">
        <v>0.8</v>
      </c>
      <c r="BF18">
        <v>7.1</v>
      </c>
    </row>
    <row r="19" spans="1:58">
      <c r="A19" s="45" t="s">
        <v>2443</v>
      </c>
      <c r="B19" s="45" t="s">
        <v>102</v>
      </c>
      <c r="C19" s="45" t="s">
        <v>2454</v>
      </c>
      <c r="D19">
        <v>851</v>
      </c>
      <c r="E19">
        <v>448</v>
      </c>
      <c r="F19">
        <v>403</v>
      </c>
      <c r="G19">
        <v>221</v>
      </c>
      <c r="H19">
        <v>20</v>
      </c>
      <c r="I19">
        <v>515</v>
      </c>
      <c r="J19">
        <v>19</v>
      </c>
      <c r="K19">
        <v>0</v>
      </c>
      <c r="L19">
        <v>0</v>
      </c>
      <c r="M19">
        <v>76</v>
      </c>
      <c r="N19">
        <v>0</v>
      </c>
      <c r="O19">
        <v>0</v>
      </c>
      <c r="P19">
        <v>0</v>
      </c>
      <c r="Q19">
        <v>0</v>
      </c>
      <c r="R19">
        <v>0</v>
      </c>
      <c r="S19">
        <v>0</v>
      </c>
      <c r="T19">
        <v>120</v>
      </c>
      <c r="U19">
        <v>121</v>
      </c>
      <c r="V19">
        <v>120</v>
      </c>
      <c r="W19">
        <v>95</v>
      </c>
      <c r="X19">
        <v>112</v>
      </c>
      <c r="Y19">
        <v>114</v>
      </c>
      <c r="Z19">
        <v>84</v>
      </c>
      <c r="AA19">
        <v>85</v>
      </c>
      <c r="AB19">
        <v>0</v>
      </c>
      <c r="AC19">
        <v>393</v>
      </c>
      <c r="AD19">
        <v>140</v>
      </c>
      <c r="AE19">
        <v>96</v>
      </c>
      <c r="AF19">
        <v>52.6</v>
      </c>
      <c r="AG19">
        <v>47.4</v>
      </c>
      <c r="AH19">
        <v>26</v>
      </c>
      <c r="AI19">
        <v>2.4</v>
      </c>
      <c r="AJ19">
        <v>60.5</v>
      </c>
      <c r="AK19">
        <v>2.2000000000000002</v>
      </c>
      <c r="AL19">
        <v>0</v>
      </c>
      <c r="AM19">
        <v>0</v>
      </c>
      <c r="AN19">
        <v>8.9</v>
      </c>
      <c r="AO19">
        <v>0</v>
      </c>
      <c r="AP19">
        <v>0</v>
      </c>
      <c r="AQ19">
        <v>0</v>
      </c>
      <c r="AR19">
        <v>0</v>
      </c>
      <c r="AS19">
        <v>0</v>
      </c>
      <c r="AT19">
        <v>0</v>
      </c>
      <c r="AU19">
        <v>14.1</v>
      </c>
      <c r="AV19">
        <v>14.2</v>
      </c>
      <c r="AW19">
        <v>14.1</v>
      </c>
      <c r="AX19">
        <v>11.2</v>
      </c>
      <c r="AY19">
        <v>13.2</v>
      </c>
      <c r="AZ19">
        <v>13.4</v>
      </c>
      <c r="BA19">
        <v>9.9</v>
      </c>
      <c r="BB19">
        <v>10</v>
      </c>
      <c r="BC19">
        <v>0</v>
      </c>
      <c r="BD19">
        <v>46.2</v>
      </c>
      <c r="BE19">
        <v>16.5</v>
      </c>
      <c r="BF19">
        <v>11.3</v>
      </c>
    </row>
    <row r="20" spans="1:58">
      <c r="A20" s="45" t="s">
        <v>2443</v>
      </c>
      <c r="B20" s="45" t="s">
        <v>104</v>
      </c>
      <c r="C20" s="45" t="s">
        <v>103</v>
      </c>
      <c r="D20">
        <v>999</v>
      </c>
      <c r="E20">
        <v>479</v>
      </c>
      <c r="F20">
        <v>520</v>
      </c>
      <c r="G20">
        <v>29</v>
      </c>
      <c r="H20">
        <v>251</v>
      </c>
      <c r="I20">
        <v>53</v>
      </c>
      <c r="J20">
        <v>35</v>
      </c>
      <c r="K20">
        <v>6</v>
      </c>
      <c r="L20">
        <v>1</v>
      </c>
      <c r="M20">
        <v>624</v>
      </c>
      <c r="N20">
        <v>0</v>
      </c>
      <c r="O20">
        <v>0</v>
      </c>
      <c r="P20">
        <v>0</v>
      </c>
      <c r="Q20">
        <v>0</v>
      </c>
      <c r="R20">
        <v>0</v>
      </c>
      <c r="S20">
        <v>0</v>
      </c>
      <c r="T20">
        <v>0</v>
      </c>
      <c r="U20">
        <v>138</v>
      </c>
      <c r="V20">
        <v>147</v>
      </c>
      <c r="W20">
        <v>145</v>
      </c>
      <c r="X20">
        <v>116</v>
      </c>
      <c r="Y20">
        <v>138</v>
      </c>
      <c r="Z20">
        <v>186</v>
      </c>
      <c r="AA20">
        <v>129</v>
      </c>
      <c r="AB20">
        <v>0</v>
      </c>
      <c r="AC20">
        <v>197</v>
      </c>
      <c r="AD20">
        <v>1</v>
      </c>
      <c r="AE20">
        <v>36</v>
      </c>
      <c r="AF20">
        <v>47.9</v>
      </c>
      <c r="AG20">
        <v>52.1</v>
      </c>
      <c r="AH20">
        <v>2.9</v>
      </c>
      <c r="AI20">
        <v>25.1</v>
      </c>
      <c r="AJ20">
        <v>5.3</v>
      </c>
      <c r="AK20">
        <v>3.5</v>
      </c>
      <c r="AL20">
        <v>0.6</v>
      </c>
      <c r="AM20">
        <v>0.1</v>
      </c>
      <c r="AN20">
        <v>62.5</v>
      </c>
      <c r="AO20">
        <v>0</v>
      </c>
      <c r="AP20">
        <v>0</v>
      </c>
      <c r="AQ20">
        <v>0</v>
      </c>
      <c r="AR20">
        <v>0</v>
      </c>
      <c r="AS20">
        <v>0</v>
      </c>
      <c r="AT20">
        <v>0</v>
      </c>
      <c r="AU20">
        <v>0</v>
      </c>
      <c r="AV20">
        <v>13.8</v>
      </c>
      <c r="AW20">
        <v>14.7</v>
      </c>
      <c r="AX20">
        <v>14.5</v>
      </c>
      <c r="AY20">
        <v>11.6</v>
      </c>
      <c r="AZ20">
        <v>13.8</v>
      </c>
      <c r="BA20">
        <v>18.600000000000001</v>
      </c>
      <c r="BB20">
        <v>12.9</v>
      </c>
      <c r="BC20">
        <v>0</v>
      </c>
      <c r="BD20">
        <v>19.7</v>
      </c>
      <c r="BE20">
        <v>0.1</v>
      </c>
      <c r="BF20">
        <v>3.6</v>
      </c>
    </row>
    <row r="21" spans="1:58">
      <c r="A21" s="45" t="s">
        <v>2443</v>
      </c>
      <c r="B21" s="45" t="s">
        <v>106</v>
      </c>
      <c r="C21" s="45" t="s">
        <v>290</v>
      </c>
      <c r="D21">
        <v>200</v>
      </c>
      <c r="E21">
        <v>97</v>
      </c>
      <c r="F21">
        <v>103</v>
      </c>
      <c r="G21">
        <v>2</v>
      </c>
      <c r="H21">
        <v>2</v>
      </c>
      <c r="I21">
        <v>185</v>
      </c>
      <c r="J21">
        <v>0</v>
      </c>
      <c r="K21">
        <v>0</v>
      </c>
      <c r="L21">
        <v>0</v>
      </c>
      <c r="M21">
        <v>11</v>
      </c>
      <c r="N21">
        <v>42</v>
      </c>
      <c r="O21">
        <v>42</v>
      </c>
      <c r="P21">
        <v>39</v>
      </c>
      <c r="Q21">
        <v>39</v>
      </c>
      <c r="R21">
        <v>38</v>
      </c>
      <c r="S21">
        <v>0</v>
      </c>
      <c r="T21">
        <v>0</v>
      </c>
      <c r="U21">
        <v>0</v>
      </c>
      <c r="V21">
        <v>0</v>
      </c>
      <c r="W21">
        <v>0</v>
      </c>
      <c r="X21">
        <v>0</v>
      </c>
      <c r="Y21">
        <v>0</v>
      </c>
      <c r="Z21">
        <v>0</v>
      </c>
      <c r="AA21">
        <v>0</v>
      </c>
      <c r="AB21">
        <v>0</v>
      </c>
      <c r="AC21">
        <v>131</v>
      </c>
      <c r="AD21">
        <v>106</v>
      </c>
      <c r="AE21">
        <v>9</v>
      </c>
      <c r="AF21">
        <v>48.5</v>
      </c>
      <c r="AG21">
        <v>51.5</v>
      </c>
      <c r="AH21">
        <v>1</v>
      </c>
      <c r="AI21">
        <v>1</v>
      </c>
      <c r="AJ21">
        <v>92.5</v>
      </c>
      <c r="AK21">
        <v>0</v>
      </c>
      <c r="AL21">
        <v>0</v>
      </c>
      <c r="AM21">
        <v>0</v>
      </c>
      <c r="AN21">
        <v>5.5</v>
      </c>
      <c r="AO21">
        <v>21</v>
      </c>
      <c r="AP21">
        <v>21</v>
      </c>
      <c r="AQ21">
        <v>19.5</v>
      </c>
      <c r="AR21">
        <v>19.5</v>
      </c>
      <c r="AS21">
        <v>19</v>
      </c>
      <c r="AT21">
        <v>0</v>
      </c>
      <c r="AU21">
        <v>0</v>
      </c>
      <c r="AV21">
        <v>0</v>
      </c>
      <c r="AW21">
        <v>0</v>
      </c>
      <c r="AX21">
        <v>0</v>
      </c>
      <c r="AY21">
        <v>0</v>
      </c>
      <c r="AZ21">
        <v>0</v>
      </c>
      <c r="BA21">
        <v>0</v>
      </c>
      <c r="BB21">
        <v>0</v>
      </c>
      <c r="BC21">
        <v>0</v>
      </c>
      <c r="BD21">
        <v>65.5</v>
      </c>
      <c r="BE21">
        <v>53</v>
      </c>
      <c r="BF21">
        <v>4.5</v>
      </c>
    </row>
    <row r="22" spans="1:58">
      <c r="A22" s="45" t="s">
        <v>2443</v>
      </c>
      <c r="B22" s="45" t="s">
        <v>108</v>
      </c>
      <c r="C22" s="45" t="s">
        <v>2455</v>
      </c>
      <c r="D22">
        <v>240</v>
      </c>
      <c r="E22">
        <v>127</v>
      </c>
      <c r="F22">
        <v>113</v>
      </c>
      <c r="G22">
        <v>4</v>
      </c>
      <c r="H22">
        <v>4</v>
      </c>
      <c r="I22">
        <v>7</v>
      </c>
      <c r="J22">
        <v>10</v>
      </c>
      <c r="K22">
        <v>0</v>
      </c>
      <c r="L22">
        <v>0</v>
      </c>
      <c r="M22">
        <v>215</v>
      </c>
      <c r="N22">
        <v>0</v>
      </c>
      <c r="O22">
        <v>0</v>
      </c>
      <c r="P22">
        <v>0</v>
      </c>
      <c r="Q22">
        <v>0</v>
      </c>
      <c r="R22">
        <v>0</v>
      </c>
      <c r="S22">
        <v>0</v>
      </c>
      <c r="T22">
        <v>0</v>
      </c>
      <c r="U22">
        <v>80</v>
      </c>
      <c r="V22">
        <v>80</v>
      </c>
      <c r="W22">
        <v>80</v>
      </c>
      <c r="X22">
        <v>0</v>
      </c>
      <c r="Y22">
        <v>0</v>
      </c>
      <c r="Z22">
        <v>0</v>
      </c>
      <c r="AA22">
        <v>0</v>
      </c>
      <c r="AB22">
        <v>0</v>
      </c>
      <c r="AC22">
        <v>0</v>
      </c>
      <c r="AD22">
        <v>0</v>
      </c>
      <c r="AE22">
        <v>36</v>
      </c>
      <c r="AF22">
        <v>52.9</v>
      </c>
      <c r="AG22">
        <v>47.1</v>
      </c>
      <c r="AH22">
        <v>1.7</v>
      </c>
      <c r="AI22">
        <v>1.7</v>
      </c>
      <c r="AJ22">
        <v>2.9</v>
      </c>
      <c r="AK22">
        <v>4.2</v>
      </c>
      <c r="AL22">
        <v>0</v>
      </c>
      <c r="AM22">
        <v>0</v>
      </c>
      <c r="AN22">
        <v>89.6</v>
      </c>
      <c r="AO22">
        <v>0</v>
      </c>
      <c r="AP22">
        <v>0</v>
      </c>
      <c r="AQ22">
        <v>0</v>
      </c>
      <c r="AR22">
        <v>0</v>
      </c>
      <c r="AS22">
        <v>0</v>
      </c>
      <c r="AT22">
        <v>0</v>
      </c>
      <c r="AU22">
        <v>0</v>
      </c>
      <c r="AV22">
        <v>33.299999999999997</v>
      </c>
      <c r="AW22">
        <v>33.299999999999997</v>
      </c>
      <c r="AX22">
        <v>33.299999999999997</v>
      </c>
      <c r="AY22">
        <v>0</v>
      </c>
      <c r="AZ22">
        <v>0</v>
      </c>
      <c r="BA22">
        <v>0</v>
      </c>
      <c r="BB22">
        <v>0</v>
      </c>
      <c r="BC22">
        <v>0</v>
      </c>
      <c r="BD22">
        <v>0</v>
      </c>
      <c r="BE22">
        <v>0</v>
      </c>
      <c r="BF22">
        <v>15</v>
      </c>
    </row>
    <row r="23" spans="1:58">
      <c r="A23" s="45" t="s">
        <v>2443</v>
      </c>
      <c r="B23" s="45" t="s">
        <v>110</v>
      </c>
      <c r="C23" s="45" t="s">
        <v>2456</v>
      </c>
      <c r="D23">
        <v>766</v>
      </c>
      <c r="E23">
        <v>384</v>
      </c>
      <c r="F23">
        <v>382</v>
      </c>
      <c r="G23">
        <v>30</v>
      </c>
      <c r="H23">
        <v>49</v>
      </c>
      <c r="I23">
        <v>36</v>
      </c>
      <c r="J23">
        <v>26</v>
      </c>
      <c r="K23">
        <v>2</v>
      </c>
      <c r="L23">
        <v>0</v>
      </c>
      <c r="M23">
        <v>623</v>
      </c>
      <c r="N23">
        <v>0</v>
      </c>
      <c r="O23">
        <v>0</v>
      </c>
      <c r="P23">
        <v>0</v>
      </c>
      <c r="Q23">
        <v>0</v>
      </c>
      <c r="R23">
        <v>0</v>
      </c>
      <c r="S23">
        <v>0</v>
      </c>
      <c r="T23">
        <v>105</v>
      </c>
      <c r="U23">
        <v>100</v>
      </c>
      <c r="V23">
        <v>100</v>
      </c>
      <c r="W23">
        <v>100</v>
      </c>
      <c r="X23">
        <v>111</v>
      </c>
      <c r="Y23">
        <v>100</v>
      </c>
      <c r="Z23">
        <v>82</v>
      </c>
      <c r="AA23">
        <v>68</v>
      </c>
      <c r="AB23">
        <v>0</v>
      </c>
      <c r="AC23">
        <v>13</v>
      </c>
      <c r="AD23">
        <v>13</v>
      </c>
      <c r="AE23">
        <v>152</v>
      </c>
      <c r="AF23">
        <v>50.1</v>
      </c>
      <c r="AG23">
        <v>49.9</v>
      </c>
      <c r="AH23">
        <v>3.9</v>
      </c>
      <c r="AI23">
        <v>6.4</v>
      </c>
      <c r="AJ23">
        <v>4.7</v>
      </c>
      <c r="AK23">
        <v>3.4</v>
      </c>
      <c r="AL23">
        <v>0.3</v>
      </c>
      <c r="AM23">
        <v>0</v>
      </c>
      <c r="AN23">
        <v>81.3</v>
      </c>
      <c r="AO23">
        <v>0</v>
      </c>
      <c r="AP23">
        <v>0</v>
      </c>
      <c r="AQ23">
        <v>0</v>
      </c>
      <c r="AR23">
        <v>0</v>
      </c>
      <c r="AS23">
        <v>0</v>
      </c>
      <c r="AT23">
        <v>0</v>
      </c>
      <c r="AU23">
        <v>13.7</v>
      </c>
      <c r="AV23">
        <v>13.1</v>
      </c>
      <c r="AW23">
        <v>13.1</v>
      </c>
      <c r="AX23">
        <v>13.1</v>
      </c>
      <c r="AY23">
        <v>14.5</v>
      </c>
      <c r="AZ23">
        <v>13.1</v>
      </c>
      <c r="BA23">
        <v>10.7</v>
      </c>
      <c r="BB23">
        <v>8.9</v>
      </c>
      <c r="BC23">
        <v>0</v>
      </c>
      <c r="BD23">
        <v>1.7</v>
      </c>
      <c r="BE23">
        <v>1.7</v>
      </c>
      <c r="BF23">
        <v>19.8</v>
      </c>
    </row>
    <row r="24" spans="1:58">
      <c r="A24" s="45" t="s">
        <v>2443</v>
      </c>
      <c r="B24" s="45" t="s">
        <v>112</v>
      </c>
      <c r="C24" s="45" t="s">
        <v>287</v>
      </c>
      <c r="D24">
        <v>398</v>
      </c>
      <c r="E24">
        <v>210</v>
      </c>
      <c r="F24">
        <v>188</v>
      </c>
      <c r="G24">
        <v>245</v>
      </c>
      <c r="H24">
        <v>16</v>
      </c>
      <c r="I24">
        <v>97</v>
      </c>
      <c r="J24">
        <v>18</v>
      </c>
      <c r="K24">
        <v>6</v>
      </c>
      <c r="L24">
        <v>2</v>
      </c>
      <c r="M24">
        <v>14</v>
      </c>
      <c r="N24">
        <v>0</v>
      </c>
      <c r="O24">
        <v>0</v>
      </c>
      <c r="P24">
        <v>0</v>
      </c>
      <c r="Q24">
        <v>0</v>
      </c>
      <c r="R24">
        <v>0</v>
      </c>
      <c r="S24">
        <v>0</v>
      </c>
      <c r="T24">
        <v>0</v>
      </c>
      <c r="U24">
        <v>40</v>
      </c>
      <c r="V24">
        <v>49</v>
      </c>
      <c r="W24">
        <v>72</v>
      </c>
      <c r="X24">
        <v>66</v>
      </c>
      <c r="Y24">
        <v>60</v>
      </c>
      <c r="Z24">
        <v>56</v>
      </c>
      <c r="AA24">
        <v>55</v>
      </c>
      <c r="AB24">
        <v>0</v>
      </c>
      <c r="AC24">
        <v>78</v>
      </c>
      <c r="AD24">
        <v>5</v>
      </c>
      <c r="AE24">
        <v>88</v>
      </c>
      <c r="AF24">
        <v>52.8</v>
      </c>
      <c r="AG24">
        <v>47.2</v>
      </c>
      <c r="AH24">
        <v>61.6</v>
      </c>
      <c r="AI24">
        <v>4</v>
      </c>
      <c r="AJ24">
        <v>24.4</v>
      </c>
      <c r="AK24">
        <v>4.5</v>
      </c>
      <c r="AL24">
        <v>1.5</v>
      </c>
      <c r="AM24">
        <v>0.5</v>
      </c>
      <c r="AN24">
        <v>3.5</v>
      </c>
      <c r="AO24">
        <v>0</v>
      </c>
      <c r="AP24">
        <v>0</v>
      </c>
      <c r="AQ24">
        <v>0</v>
      </c>
      <c r="AR24">
        <v>0</v>
      </c>
      <c r="AS24">
        <v>0</v>
      </c>
      <c r="AT24">
        <v>0</v>
      </c>
      <c r="AU24">
        <v>0</v>
      </c>
      <c r="AV24">
        <v>10.1</v>
      </c>
      <c r="AW24">
        <v>12.3</v>
      </c>
      <c r="AX24">
        <v>18.100000000000001</v>
      </c>
      <c r="AY24">
        <v>16.600000000000001</v>
      </c>
      <c r="AZ24">
        <v>15.1</v>
      </c>
      <c r="BA24">
        <v>14.1</v>
      </c>
      <c r="BB24">
        <v>13.8</v>
      </c>
      <c r="BC24">
        <v>0</v>
      </c>
      <c r="BD24">
        <v>19.600000000000001</v>
      </c>
      <c r="BE24">
        <v>1.3</v>
      </c>
      <c r="BF24">
        <v>22.1</v>
      </c>
    </row>
    <row r="25" spans="1:58">
      <c r="A25" s="45" t="s">
        <v>2443</v>
      </c>
      <c r="B25" s="45" t="s">
        <v>114</v>
      </c>
      <c r="C25" s="45" t="s">
        <v>113</v>
      </c>
      <c r="D25">
        <v>287</v>
      </c>
      <c r="E25">
        <v>153</v>
      </c>
      <c r="F25">
        <v>134</v>
      </c>
      <c r="G25">
        <v>180</v>
      </c>
      <c r="H25">
        <v>4</v>
      </c>
      <c r="I25">
        <v>94</v>
      </c>
      <c r="J25">
        <v>2</v>
      </c>
      <c r="K25">
        <v>1</v>
      </c>
      <c r="L25">
        <v>1</v>
      </c>
      <c r="M25">
        <v>5</v>
      </c>
      <c r="N25">
        <v>0</v>
      </c>
      <c r="O25">
        <v>0</v>
      </c>
      <c r="P25">
        <v>0</v>
      </c>
      <c r="Q25">
        <v>0</v>
      </c>
      <c r="R25">
        <v>0</v>
      </c>
      <c r="S25">
        <v>0</v>
      </c>
      <c r="T25">
        <v>0</v>
      </c>
      <c r="U25">
        <v>0</v>
      </c>
      <c r="V25">
        <v>0</v>
      </c>
      <c r="W25">
        <v>0</v>
      </c>
      <c r="X25">
        <v>109</v>
      </c>
      <c r="Y25">
        <v>75</v>
      </c>
      <c r="Z25">
        <v>51</v>
      </c>
      <c r="AA25">
        <v>52</v>
      </c>
      <c r="AB25">
        <v>0</v>
      </c>
      <c r="AC25">
        <v>85</v>
      </c>
      <c r="AD25">
        <v>20</v>
      </c>
      <c r="AE25">
        <v>61</v>
      </c>
      <c r="AF25">
        <v>53.3</v>
      </c>
      <c r="AG25">
        <v>46.7</v>
      </c>
      <c r="AH25">
        <v>62.7</v>
      </c>
      <c r="AI25">
        <v>1.4</v>
      </c>
      <c r="AJ25">
        <v>32.799999999999997</v>
      </c>
      <c r="AK25">
        <v>0.7</v>
      </c>
      <c r="AL25">
        <v>0.3</v>
      </c>
      <c r="AM25">
        <v>0.3</v>
      </c>
      <c r="AN25">
        <v>1.7</v>
      </c>
      <c r="AO25">
        <v>0</v>
      </c>
      <c r="AP25">
        <v>0</v>
      </c>
      <c r="AQ25">
        <v>0</v>
      </c>
      <c r="AR25">
        <v>0</v>
      </c>
      <c r="AS25">
        <v>0</v>
      </c>
      <c r="AT25">
        <v>0</v>
      </c>
      <c r="AU25">
        <v>0</v>
      </c>
      <c r="AV25">
        <v>0</v>
      </c>
      <c r="AW25">
        <v>0</v>
      </c>
      <c r="AX25">
        <v>0</v>
      </c>
      <c r="AY25">
        <v>38</v>
      </c>
      <c r="AZ25">
        <v>26.1</v>
      </c>
      <c r="BA25">
        <v>17.8</v>
      </c>
      <c r="BB25">
        <v>18.100000000000001</v>
      </c>
      <c r="BC25">
        <v>0</v>
      </c>
      <c r="BD25">
        <v>29.6</v>
      </c>
      <c r="BE25">
        <v>7</v>
      </c>
      <c r="BF25">
        <v>21.3</v>
      </c>
    </row>
    <row r="26" spans="1:58">
      <c r="A26" s="45" t="s">
        <v>2443</v>
      </c>
      <c r="B26" s="45" t="s">
        <v>116</v>
      </c>
      <c r="C26" s="45" t="s">
        <v>115</v>
      </c>
      <c r="D26">
        <v>270</v>
      </c>
      <c r="E26">
        <v>145</v>
      </c>
      <c r="F26">
        <v>125</v>
      </c>
      <c r="G26">
        <v>217</v>
      </c>
      <c r="H26">
        <v>1</v>
      </c>
      <c r="I26">
        <v>49</v>
      </c>
      <c r="J26">
        <v>0</v>
      </c>
      <c r="K26">
        <v>0</v>
      </c>
      <c r="L26">
        <v>0</v>
      </c>
      <c r="M26">
        <v>3</v>
      </c>
      <c r="N26">
        <v>22</v>
      </c>
      <c r="O26">
        <v>23</v>
      </c>
      <c r="P26">
        <v>22</v>
      </c>
      <c r="Q26">
        <v>23</v>
      </c>
      <c r="R26">
        <v>0</v>
      </c>
      <c r="S26">
        <v>0</v>
      </c>
      <c r="T26">
        <v>16</v>
      </c>
      <c r="U26">
        <v>21</v>
      </c>
      <c r="V26">
        <v>0</v>
      </c>
      <c r="W26">
        <v>0</v>
      </c>
      <c r="X26">
        <v>49</v>
      </c>
      <c r="Y26">
        <v>40</v>
      </c>
      <c r="Z26">
        <v>25</v>
      </c>
      <c r="AA26">
        <v>29</v>
      </c>
      <c r="AB26">
        <v>0</v>
      </c>
      <c r="AC26">
        <v>58</v>
      </c>
      <c r="AD26">
        <v>19</v>
      </c>
      <c r="AE26">
        <v>58</v>
      </c>
      <c r="AF26">
        <v>53.7</v>
      </c>
      <c r="AG26">
        <v>46.3</v>
      </c>
      <c r="AH26">
        <v>80.400000000000006</v>
      </c>
      <c r="AI26">
        <v>0.4</v>
      </c>
      <c r="AJ26">
        <v>18.100000000000001</v>
      </c>
      <c r="AK26">
        <v>0</v>
      </c>
      <c r="AL26">
        <v>0</v>
      </c>
      <c r="AM26">
        <v>0</v>
      </c>
      <c r="AN26">
        <v>1.1000000000000001</v>
      </c>
      <c r="AO26">
        <v>8.1</v>
      </c>
      <c r="AP26">
        <v>8.5</v>
      </c>
      <c r="AQ26">
        <v>8.1</v>
      </c>
      <c r="AR26">
        <v>8.5</v>
      </c>
      <c r="AS26">
        <v>0</v>
      </c>
      <c r="AT26">
        <v>0</v>
      </c>
      <c r="AU26">
        <v>5.9</v>
      </c>
      <c r="AV26">
        <v>7.8</v>
      </c>
      <c r="AW26">
        <v>0</v>
      </c>
      <c r="AX26">
        <v>0</v>
      </c>
      <c r="AY26">
        <v>18.100000000000001</v>
      </c>
      <c r="AZ26">
        <v>14.8</v>
      </c>
      <c r="BA26">
        <v>9.3000000000000007</v>
      </c>
      <c r="BB26">
        <v>10.7</v>
      </c>
      <c r="BC26">
        <v>0</v>
      </c>
      <c r="BD26">
        <v>21.5</v>
      </c>
      <c r="BE26">
        <v>7</v>
      </c>
      <c r="BF26">
        <v>21.5</v>
      </c>
    </row>
    <row r="27" spans="1:58">
      <c r="A27" s="45" t="s">
        <v>2443</v>
      </c>
      <c r="B27" s="45" t="s">
        <v>118</v>
      </c>
      <c r="C27" s="45" t="s">
        <v>117</v>
      </c>
      <c r="D27">
        <v>393</v>
      </c>
      <c r="E27">
        <v>182</v>
      </c>
      <c r="F27">
        <v>211</v>
      </c>
      <c r="G27">
        <v>172</v>
      </c>
      <c r="H27">
        <v>18</v>
      </c>
      <c r="I27">
        <v>129</v>
      </c>
      <c r="J27">
        <v>17</v>
      </c>
      <c r="K27">
        <v>0</v>
      </c>
      <c r="L27">
        <v>0</v>
      </c>
      <c r="M27">
        <v>57</v>
      </c>
      <c r="N27">
        <v>44</v>
      </c>
      <c r="O27">
        <v>52</v>
      </c>
      <c r="P27">
        <v>52</v>
      </c>
      <c r="Q27">
        <v>47</v>
      </c>
      <c r="R27">
        <v>45</v>
      </c>
      <c r="S27">
        <v>45</v>
      </c>
      <c r="T27">
        <v>42</v>
      </c>
      <c r="U27">
        <v>35</v>
      </c>
      <c r="V27">
        <v>19</v>
      </c>
      <c r="W27">
        <v>12</v>
      </c>
      <c r="X27">
        <v>0</v>
      </c>
      <c r="Y27">
        <v>0</v>
      </c>
      <c r="Z27">
        <v>0</v>
      </c>
      <c r="AA27">
        <v>0</v>
      </c>
      <c r="AB27">
        <v>0</v>
      </c>
      <c r="AC27">
        <v>112</v>
      </c>
      <c r="AD27">
        <v>67</v>
      </c>
      <c r="AE27">
        <v>44</v>
      </c>
      <c r="AF27">
        <v>46.3</v>
      </c>
      <c r="AG27">
        <v>53.7</v>
      </c>
      <c r="AH27">
        <v>43.8</v>
      </c>
      <c r="AI27">
        <v>4.5999999999999996</v>
      </c>
      <c r="AJ27">
        <v>32.799999999999997</v>
      </c>
      <c r="AK27">
        <v>4.3</v>
      </c>
      <c r="AL27">
        <v>0</v>
      </c>
      <c r="AM27">
        <v>0</v>
      </c>
      <c r="AN27">
        <v>14.5</v>
      </c>
      <c r="AO27">
        <v>11.2</v>
      </c>
      <c r="AP27">
        <v>13.2</v>
      </c>
      <c r="AQ27">
        <v>13.2</v>
      </c>
      <c r="AR27">
        <v>12</v>
      </c>
      <c r="AS27">
        <v>11.5</v>
      </c>
      <c r="AT27">
        <v>11.5</v>
      </c>
      <c r="AU27">
        <v>10.7</v>
      </c>
      <c r="AV27">
        <v>8.9</v>
      </c>
      <c r="AW27">
        <v>4.8</v>
      </c>
      <c r="AX27">
        <v>3.1</v>
      </c>
      <c r="AY27">
        <v>0</v>
      </c>
      <c r="AZ27">
        <v>0</v>
      </c>
      <c r="BA27">
        <v>0</v>
      </c>
      <c r="BB27">
        <v>0</v>
      </c>
      <c r="BC27">
        <v>0</v>
      </c>
      <c r="BD27">
        <v>28.5</v>
      </c>
      <c r="BE27">
        <v>17</v>
      </c>
      <c r="BF27">
        <v>11.2</v>
      </c>
    </row>
    <row r="28" spans="1:58">
      <c r="A28" s="45" t="s">
        <v>2443</v>
      </c>
      <c r="B28" s="45" t="s">
        <v>120</v>
      </c>
      <c r="C28" s="45" t="s">
        <v>289</v>
      </c>
      <c r="D28">
        <v>400</v>
      </c>
      <c r="E28">
        <v>198</v>
      </c>
      <c r="F28">
        <v>202</v>
      </c>
      <c r="G28">
        <v>6</v>
      </c>
      <c r="H28">
        <v>3</v>
      </c>
      <c r="I28">
        <v>372</v>
      </c>
      <c r="J28">
        <v>0</v>
      </c>
      <c r="K28">
        <v>0</v>
      </c>
      <c r="L28">
        <v>0</v>
      </c>
      <c r="M28">
        <v>19</v>
      </c>
      <c r="N28">
        <v>50</v>
      </c>
      <c r="O28">
        <v>43</v>
      </c>
      <c r="P28">
        <v>41</v>
      </c>
      <c r="Q28">
        <v>42</v>
      </c>
      <c r="R28">
        <v>42</v>
      </c>
      <c r="S28">
        <v>22</v>
      </c>
      <c r="T28">
        <v>23</v>
      </c>
      <c r="U28">
        <v>48</v>
      </c>
      <c r="V28">
        <v>44</v>
      </c>
      <c r="W28">
        <v>45</v>
      </c>
      <c r="X28">
        <v>0</v>
      </c>
      <c r="Y28">
        <v>0</v>
      </c>
      <c r="Z28">
        <v>0</v>
      </c>
      <c r="AA28">
        <v>0</v>
      </c>
      <c r="AB28">
        <v>0</v>
      </c>
      <c r="AC28">
        <v>309</v>
      </c>
      <c r="AD28">
        <v>155</v>
      </c>
      <c r="AE28">
        <v>37</v>
      </c>
      <c r="AF28">
        <v>49.5</v>
      </c>
      <c r="AG28">
        <v>50.5</v>
      </c>
      <c r="AH28">
        <v>1.5</v>
      </c>
      <c r="AI28">
        <v>0.8</v>
      </c>
      <c r="AJ28">
        <v>93</v>
      </c>
      <c r="AK28">
        <v>0</v>
      </c>
      <c r="AL28">
        <v>0</v>
      </c>
      <c r="AM28">
        <v>0</v>
      </c>
      <c r="AN28">
        <v>4.8</v>
      </c>
      <c r="AO28">
        <v>12.5</v>
      </c>
      <c r="AP28">
        <v>10.8</v>
      </c>
      <c r="AQ28">
        <v>10.3</v>
      </c>
      <c r="AR28">
        <v>10.5</v>
      </c>
      <c r="AS28">
        <v>10.5</v>
      </c>
      <c r="AT28">
        <v>5.5</v>
      </c>
      <c r="AU28">
        <v>5.8</v>
      </c>
      <c r="AV28">
        <v>12</v>
      </c>
      <c r="AW28">
        <v>11</v>
      </c>
      <c r="AX28">
        <v>11.3</v>
      </c>
      <c r="AY28">
        <v>0</v>
      </c>
      <c r="AZ28">
        <v>0</v>
      </c>
      <c r="BA28">
        <v>0</v>
      </c>
      <c r="BB28">
        <v>0</v>
      </c>
      <c r="BC28">
        <v>0</v>
      </c>
      <c r="BD28">
        <v>77.3</v>
      </c>
      <c r="BE28">
        <v>38.799999999999997</v>
      </c>
      <c r="BF28">
        <v>9.3000000000000007</v>
      </c>
    </row>
    <row r="29" spans="1:58">
      <c r="A29" s="45" t="s">
        <v>2443</v>
      </c>
      <c r="B29" s="45" t="s">
        <v>122</v>
      </c>
      <c r="C29" s="45" t="s">
        <v>2457</v>
      </c>
      <c r="D29">
        <v>1573</v>
      </c>
      <c r="E29">
        <v>814</v>
      </c>
      <c r="F29">
        <v>759</v>
      </c>
      <c r="G29">
        <v>449</v>
      </c>
      <c r="H29">
        <v>56</v>
      </c>
      <c r="I29">
        <v>560</v>
      </c>
      <c r="J29">
        <v>81</v>
      </c>
      <c r="K29">
        <v>0</v>
      </c>
      <c r="L29">
        <v>0</v>
      </c>
      <c r="M29">
        <v>427</v>
      </c>
      <c r="N29">
        <v>0</v>
      </c>
      <c r="O29">
        <v>100</v>
      </c>
      <c r="P29">
        <v>108</v>
      </c>
      <c r="Q29">
        <v>113</v>
      </c>
      <c r="R29">
        <v>120</v>
      </c>
      <c r="S29">
        <v>128</v>
      </c>
      <c r="T29">
        <v>128</v>
      </c>
      <c r="U29">
        <v>128</v>
      </c>
      <c r="V29">
        <v>136</v>
      </c>
      <c r="W29">
        <v>160</v>
      </c>
      <c r="X29">
        <v>118</v>
      </c>
      <c r="Y29">
        <v>113</v>
      </c>
      <c r="Z29">
        <v>111</v>
      </c>
      <c r="AA29">
        <v>110</v>
      </c>
      <c r="AB29">
        <v>0</v>
      </c>
      <c r="AC29">
        <v>62</v>
      </c>
      <c r="AD29">
        <v>43</v>
      </c>
      <c r="AE29">
        <v>190</v>
      </c>
      <c r="AF29">
        <v>51.7</v>
      </c>
      <c r="AG29">
        <v>48.3</v>
      </c>
      <c r="AH29">
        <v>28.5</v>
      </c>
      <c r="AI29">
        <v>3.6</v>
      </c>
      <c r="AJ29">
        <v>35.6</v>
      </c>
      <c r="AK29">
        <v>5.0999999999999996</v>
      </c>
      <c r="AL29">
        <v>0</v>
      </c>
      <c r="AM29">
        <v>0</v>
      </c>
      <c r="AN29">
        <v>27.1</v>
      </c>
      <c r="AO29">
        <v>0</v>
      </c>
      <c r="AP29">
        <v>6.4</v>
      </c>
      <c r="AQ29">
        <v>6.9</v>
      </c>
      <c r="AR29">
        <v>7.2</v>
      </c>
      <c r="AS29">
        <v>7.6</v>
      </c>
      <c r="AT29">
        <v>8.1</v>
      </c>
      <c r="AU29">
        <v>8.1</v>
      </c>
      <c r="AV29">
        <v>8.1</v>
      </c>
      <c r="AW29">
        <v>8.6</v>
      </c>
      <c r="AX29">
        <v>10.199999999999999</v>
      </c>
      <c r="AY29">
        <v>7.5</v>
      </c>
      <c r="AZ29">
        <v>7.2</v>
      </c>
      <c r="BA29">
        <v>7.1</v>
      </c>
      <c r="BB29">
        <v>7</v>
      </c>
      <c r="BC29">
        <v>0</v>
      </c>
      <c r="BD29">
        <v>3.9</v>
      </c>
      <c r="BE29">
        <v>2.7</v>
      </c>
      <c r="BF29">
        <v>12.1</v>
      </c>
    </row>
    <row r="30" spans="1:58">
      <c r="A30" s="45" t="s">
        <v>2443</v>
      </c>
      <c r="B30" s="45" t="s">
        <v>2458</v>
      </c>
      <c r="C30" s="45" t="s">
        <v>2459</v>
      </c>
      <c r="D30">
        <v>460</v>
      </c>
      <c r="E30">
        <v>219</v>
      </c>
      <c r="F30">
        <v>241</v>
      </c>
      <c r="G30">
        <v>318</v>
      </c>
      <c r="H30">
        <v>5</v>
      </c>
      <c r="I30">
        <v>114</v>
      </c>
      <c r="J30">
        <v>5</v>
      </c>
      <c r="K30">
        <v>3</v>
      </c>
      <c r="L30">
        <v>0</v>
      </c>
      <c r="M30">
        <v>15</v>
      </c>
      <c r="N30">
        <v>0</v>
      </c>
      <c r="O30">
        <v>60</v>
      </c>
      <c r="P30">
        <v>64</v>
      </c>
      <c r="Q30">
        <v>63</v>
      </c>
      <c r="R30">
        <v>60</v>
      </c>
      <c r="S30">
        <v>60</v>
      </c>
      <c r="T30">
        <v>57</v>
      </c>
      <c r="U30">
        <v>38</v>
      </c>
      <c r="V30">
        <v>34</v>
      </c>
      <c r="W30">
        <v>24</v>
      </c>
      <c r="X30">
        <v>0</v>
      </c>
      <c r="Y30">
        <v>0</v>
      </c>
      <c r="Z30">
        <v>0</v>
      </c>
      <c r="AA30">
        <v>0</v>
      </c>
      <c r="AB30">
        <v>0</v>
      </c>
      <c r="AC30">
        <v>186</v>
      </c>
      <c r="AD30">
        <v>23</v>
      </c>
      <c r="AE30">
        <v>44</v>
      </c>
      <c r="AF30">
        <v>47.6</v>
      </c>
      <c r="AG30">
        <v>52.4</v>
      </c>
      <c r="AH30">
        <v>69.099999999999994</v>
      </c>
      <c r="AI30">
        <v>1.1000000000000001</v>
      </c>
      <c r="AJ30">
        <v>24.8</v>
      </c>
      <c r="AK30">
        <v>1.1000000000000001</v>
      </c>
      <c r="AL30">
        <v>0.7</v>
      </c>
      <c r="AM30">
        <v>0</v>
      </c>
      <c r="AN30">
        <v>3.3</v>
      </c>
      <c r="AO30">
        <v>0</v>
      </c>
      <c r="AP30">
        <v>13</v>
      </c>
      <c r="AQ30">
        <v>13.9</v>
      </c>
      <c r="AR30">
        <v>13.7</v>
      </c>
      <c r="AS30">
        <v>13</v>
      </c>
      <c r="AT30">
        <v>13</v>
      </c>
      <c r="AU30">
        <v>12.4</v>
      </c>
      <c r="AV30">
        <v>8.3000000000000007</v>
      </c>
      <c r="AW30">
        <v>7.4</v>
      </c>
      <c r="AX30">
        <v>5.2</v>
      </c>
      <c r="AY30">
        <v>0</v>
      </c>
      <c r="AZ30">
        <v>0</v>
      </c>
      <c r="BA30">
        <v>0</v>
      </c>
      <c r="BB30">
        <v>0</v>
      </c>
      <c r="BC30">
        <v>0</v>
      </c>
      <c r="BD30">
        <v>40.4</v>
      </c>
      <c r="BE30">
        <v>5</v>
      </c>
      <c r="BF30">
        <v>9.6</v>
      </c>
    </row>
    <row r="31" spans="1:58">
      <c r="A31" s="45" t="s">
        <v>2443</v>
      </c>
      <c r="B31" s="45" t="s">
        <v>124</v>
      </c>
      <c r="C31" s="45" t="s">
        <v>2460</v>
      </c>
      <c r="D31">
        <v>398</v>
      </c>
      <c r="E31">
        <v>196</v>
      </c>
      <c r="F31">
        <v>202</v>
      </c>
      <c r="G31">
        <v>209</v>
      </c>
      <c r="H31">
        <v>17</v>
      </c>
      <c r="I31">
        <v>76</v>
      </c>
      <c r="J31">
        <v>21</v>
      </c>
      <c r="K31">
        <v>4</v>
      </c>
      <c r="L31">
        <v>0</v>
      </c>
      <c r="M31">
        <v>71</v>
      </c>
      <c r="N31">
        <v>40</v>
      </c>
      <c r="O31">
        <v>40</v>
      </c>
      <c r="P31">
        <v>42</v>
      </c>
      <c r="Q31">
        <v>40</v>
      </c>
      <c r="R31">
        <v>42</v>
      </c>
      <c r="S31">
        <v>42</v>
      </c>
      <c r="T31">
        <v>41</v>
      </c>
      <c r="U31">
        <v>42</v>
      </c>
      <c r="V31">
        <v>38</v>
      </c>
      <c r="W31">
        <v>31</v>
      </c>
      <c r="X31">
        <v>0</v>
      </c>
      <c r="Y31">
        <v>0</v>
      </c>
      <c r="Z31">
        <v>0</v>
      </c>
      <c r="AA31">
        <v>0</v>
      </c>
      <c r="AB31">
        <v>0</v>
      </c>
      <c r="AC31">
        <v>108</v>
      </c>
      <c r="AD31">
        <v>21</v>
      </c>
      <c r="AE31">
        <v>48</v>
      </c>
      <c r="AF31">
        <v>49.2</v>
      </c>
      <c r="AG31">
        <v>50.8</v>
      </c>
      <c r="AH31">
        <v>52.5</v>
      </c>
      <c r="AI31">
        <v>4.3</v>
      </c>
      <c r="AJ31">
        <v>19.100000000000001</v>
      </c>
      <c r="AK31">
        <v>5.3</v>
      </c>
      <c r="AL31">
        <v>1</v>
      </c>
      <c r="AM31">
        <v>0</v>
      </c>
      <c r="AN31">
        <v>17.8</v>
      </c>
      <c r="AO31">
        <v>10.1</v>
      </c>
      <c r="AP31">
        <v>10.1</v>
      </c>
      <c r="AQ31">
        <v>10.6</v>
      </c>
      <c r="AR31">
        <v>10.1</v>
      </c>
      <c r="AS31">
        <v>10.6</v>
      </c>
      <c r="AT31">
        <v>10.6</v>
      </c>
      <c r="AU31">
        <v>10.3</v>
      </c>
      <c r="AV31">
        <v>10.6</v>
      </c>
      <c r="AW31">
        <v>9.5</v>
      </c>
      <c r="AX31">
        <v>7.8</v>
      </c>
      <c r="AY31">
        <v>0</v>
      </c>
      <c r="AZ31">
        <v>0</v>
      </c>
      <c r="BA31">
        <v>0</v>
      </c>
      <c r="BB31">
        <v>0</v>
      </c>
      <c r="BC31">
        <v>0</v>
      </c>
      <c r="BD31">
        <v>27.1</v>
      </c>
      <c r="BE31">
        <v>5.3</v>
      </c>
      <c r="BF31">
        <v>12.1</v>
      </c>
    </row>
    <row r="32" spans="1:58">
      <c r="A32" s="45" t="s">
        <v>2443</v>
      </c>
      <c r="B32" s="45" t="s">
        <v>126</v>
      </c>
      <c r="C32" s="45" t="s">
        <v>125</v>
      </c>
      <c r="D32">
        <v>1428</v>
      </c>
      <c r="E32">
        <v>751</v>
      </c>
      <c r="F32">
        <v>677</v>
      </c>
      <c r="G32">
        <v>609</v>
      </c>
      <c r="H32">
        <v>60</v>
      </c>
      <c r="I32">
        <v>350</v>
      </c>
      <c r="J32">
        <v>49</v>
      </c>
      <c r="K32">
        <v>1</v>
      </c>
      <c r="L32">
        <v>2</v>
      </c>
      <c r="M32">
        <v>357</v>
      </c>
      <c r="N32">
        <v>0</v>
      </c>
      <c r="O32">
        <v>117</v>
      </c>
      <c r="P32">
        <v>125</v>
      </c>
      <c r="Q32">
        <v>122</v>
      </c>
      <c r="R32">
        <v>123</v>
      </c>
      <c r="S32">
        <v>121</v>
      </c>
      <c r="T32">
        <v>128</v>
      </c>
      <c r="U32">
        <v>123</v>
      </c>
      <c r="V32">
        <v>117</v>
      </c>
      <c r="W32">
        <v>109</v>
      </c>
      <c r="X32">
        <v>96</v>
      </c>
      <c r="Y32">
        <v>87</v>
      </c>
      <c r="Z32">
        <v>81</v>
      </c>
      <c r="AA32">
        <v>79</v>
      </c>
      <c r="AB32">
        <v>0</v>
      </c>
      <c r="AC32">
        <v>345</v>
      </c>
      <c r="AD32">
        <v>101</v>
      </c>
      <c r="AE32">
        <v>147</v>
      </c>
      <c r="AF32">
        <v>52.6</v>
      </c>
      <c r="AG32">
        <v>47.4</v>
      </c>
      <c r="AH32">
        <v>42.6</v>
      </c>
      <c r="AI32">
        <v>4.2</v>
      </c>
      <c r="AJ32">
        <v>24.5</v>
      </c>
      <c r="AK32">
        <v>3.4</v>
      </c>
      <c r="AL32">
        <v>0.1</v>
      </c>
      <c r="AM32">
        <v>0.1</v>
      </c>
      <c r="AN32">
        <v>25</v>
      </c>
      <c r="AO32">
        <v>0</v>
      </c>
      <c r="AP32">
        <v>8.1999999999999993</v>
      </c>
      <c r="AQ32">
        <v>8.8000000000000007</v>
      </c>
      <c r="AR32">
        <v>8.5</v>
      </c>
      <c r="AS32">
        <v>8.6</v>
      </c>
      <c r="AT32">
        <v>8.5</v>
      </c>
      <c r="AU32">
        <v>9</v>
      </c>
      <c r="AV32">
        <v>8.6</v>
      </c>
      <c r="AW32">
        <v>8.1999999999999993</v>
      </c>
      <c r="AX32">
        <v>7.6</v>
      </c>
      <c r="AY32">
        <v>6.7</v>
      </c>
      <c r="AZ32">
        <v>6.1</v>
      </c>
      <c r="BA32">
        <v>5.7</v>
      </c>
      <c r="BB32">
        <v>5.5</v>
      </c>
      <c r="BC32">
        <v>0</v>
      </c>
      <c r="BD32">
        <v>24.2</v>
      </c>
      <c r="BE32">
        <v>7.1</v>
      </c>
      <c r="BF32">
        <v>10.3</v>
      </c>
    </row>
    <row r="33" spans="1:58">
      <c r="A33" s="45" t="s">
        <v>2443</v>
      </c>
      <c r="B33" s="45" t="s">
        <v>128</v>
      </c>
      <c r="C33" s="45" t="s">
        <v>2461</v>
      </c>
      <c r="D33">
        <v>1262</v>
      </c>
      <c r="E33">
        <v>673</v>
      </c>
      <c r="F33">
        <v>589</v>
      </c>
      <c r="G33">
        <v>322</v>
      </c>
      <c r="H33">
        <v>131</v>
      </c>
      <c r="I33">
        <v>60</v>
      </c>
      <c r="J33">
        <v>62</v>
      </c>
      <c r="K33">
        <v>0</v>
      </c>
      <c r="L33">
        <v>1</v>
      </c>
      <c r="M33">
        <v>686</v>
      </c>
      <c r="N33">
        <v>0</v>
      </c>
      <c r="O33">
        <v>96</v>
      </c>
      <c r="P33">
        <v>113</v>
      </c>
      <c r="Q33">
        <v>114</v>
      </c>
      <c r="R33">
        <v>110</v>
      </c>
      <c r="S33">
        <v>110</v>
      </c>
      <c r="T33">
        <v>107</v>
      </c>
      <c r="U33">
        <v>113</v>
      </c>
      <c r="V33">
        <v>112</v>
      </c>
      <c r="W33">
        <v>107</v>
      </c>
      <c r="X33">
        <v>79</v>
      </c>
      <c r="Y33">
        <v>70</v>
      </c>
      <c r="Z33">
        <v>67</v>
      </c>
      <c r="AA33">
        <v>64</v>
      </c>
      <c r="AB33">
        <v>0</v>
      </c>
      <c r="AC33">
        <v>165</v>
      </c>
      <c r="AD33">
        <v>70</v>
      </c>
      <c r="AE33">
        <v>125</v>
      </c>
      <c r="AF33">
        <v>53.3</v>
      </c>
      <c r="AG33">
        <v>46.7</v>
      </c>
      <c r="AH33">
        <v>25.5</v>
      </c>
      <c r="AI33">
        <v>10.4</v>
      </c>
      <c r="AJ33">
        <v>4.8</v>
      </c>
      <c r="AK33">
        <v>4.9000000000000004</v>
      </c>
      <c r="AL33">
        <v>0</v>
      </c>
      <c r="AM33">
        <v>0.1</v>
      </c>
      <c r="AN33">
        <v>54.4</v>
      </c>
      <c r="AO33">
        <v>0</v>
      </c>
      <c r="AP33">
        <v>7.6</v>
      </c>
      <c r="AQ33">
        <v>9</v>
      </c>
      <c r="AR33">
        <v>9</v>
      </c>
      <c r="AS33">
        <v>8.6999999999999993</v>
      </c>
      <c r="AT33">
        <v>8.6999999999999993</v>
      </c>
      <c r="AU33">
        <v>8.5</v>
      </c>
      <c r="AV33">
        <v>9</v>
      </c>
      <c r="AW33">
        <v>8.9</v>
      </c>
      <c r="AX33">
        <v>8.5</v>
      </c>
      <c r="AY33">
        <v>6.3</v>
      </c>
      <c r="AZ33">
        <v>5.5</v>
      </c>
      <c r="BA33">
        <v>5.3</v>
      </c>
      <c r="BB33">
        <v>5.0999999999999996</v>
      </c>
      <c r="BC33">
        <v>0</v>
      </c>
      <c r="BD33">
        <v>13.1</v>
      </c>
      <c r="BE33">
        <v>5.5</v>
      </c>
      <c r="BF33">
        <v>9.9</v>
      </c>
    </row>
    <row r="34" spans="1:58">
      <c r="A34" s="45" t="s">
        <v>2443</v>
      </c>
      <c r="B34" s="45" t="s">
        <v>130</v>
      </c>
      <c r="C34" s="45" t="s">
        <v>2462</v>
      </c>
      <c r="D34">
        <v>450</v>
      </c>
      <c r="E34">
        <v>234</v>
      </c>
      <c r="F34">
        <v>216</v>
      </c>
      <c r="G34">
        <v>4</v>
      </c>
      <c r="H34">
        <v>93</v>
      </c>
      <c r="I34">
        <v>8</v>
      </c>
      <c r="J34">
        <v>17</v>
      </c>
      <c r="K34">
        <v>1</v>
      </c>
      <c r="L34">
        <v>0</v>
      </c>
      <c r="M34">
        <v>327</v>
      </c>
      <c r="N34">
        <v>0</v>
      </c>
      <c r="O34">
        <v>50</v>
      </c>
      <c r="P34">
        <v>50</v>
      </c>
      <c r="Q34">
        <v>50</v>
      </c>
      <c r="R34">
        <v>50</v>
      </c>
      <c r="S34">
        <v>50</v>
      </c>
      <c r="T34">
        <v>50</v>
      </c>
      <c r="U34">
        <v>50</v>
      </c>
      <c r="V34">
        <v>49</v>
      </c>
      <c r="W34">
        <v>51</v>
      </c>
      <c r="X34">
        <v>0</v>
      </c>
      <c r="Y34">
        <v>0</v>
      </c>
      <c r="Z34">
        <v>0</v>
      </c>
      <c r="AA34">
        <v>0</v>
      </c>
      <c r="AB34">
        <v>0</v>
      </c>
      <c r="AC34">
        <v>33</v>
      </c>
      <c r="AD34">
        <v>0</v>
      </c>
      <c r="AE34">
        <v>37</v>
      </c>
      <c r="AF34">
        <v>52</v>
      </c>
      <c r="AG34">
        <v>48</v>
      </c>
      <c r="AH34">
        <v>0.9</v>
      </c>
      <c r="AI34">
        <v>20.7</v>
      </c>
      <c r="AJ34">
        <v>1.8</v>
      </c>
      <c r="AK34">
        <v>3.8</v>
      </c>
      <c r="AL34">
        <v>0.2</v>
      </c>
      <c r="AM34">
        <v>0</v>
      </c>
      <c r="AN34">
        <v>72.7</v>
      </c>
      <c r="AO34">
        <v>0</v>
      </c>
      <c r="AP34">
        <v>11.1</v>
      </c>
      <c r="AQ34">
        <v>11.1</v>
      </c>
      <c r="AR34">
        <v>11.1</v>
      </c>
      <c r="AS34">
        <v>11.1</v>
      </c>
      <c r="AT34">
        <v>11.1</v>
      </c>
      <c r="AU34">
        <v>11.1</v>
      </c>
      <c r="AV34">
        <v>11.1</v>
      </c>
      <c r="AW34">
        <v>10.9</v>
      </c>
      <c r="AX34">
        <v>11.3</v>
      </c>
      <c r="AY34">
        <v>0</v>
      </c>
      <c r="AZ34">
        <v>0</v>
      </c>
      <c r="BA34">
        <v>0</v>
      </c>
      <c r="BB34">
        <v>0</v>
      </c>
      <c r="BC34">
        <v>0</v>
      </c>
      <c r="BD34">
        <v>7.3</v>
      </c>
      <c r="BE34">
        <v>0</v>
      </c>
      <c r="BF34">
        <v>8.1999999999999993</v>
      </c>
    </row>
    <row r="35" spans="1:58">
      <c r="A35" s="45" t="s">
        <v>2443</v>
      </c>
      <c r="B35" s="45" t="s">
        <v>132</v>
      </c>
      <c r="C35" s="45" t="s">
        <v>2463</v>
      </c>
      <c r="D35">
        <v>688</v>
      </c>
      <c r="E35">
        <v>370</v>
      </c>
      <c r="F35">
        <v>318</v>
      </c>
      <c r="G35">
        <v>181</v>
      </c>
      <c r="H35">
        <v>15</v>
      </c>
      <c r="I35">
        <v>111</v>
      </c>
      <c r="J35">
        <v>14</v>
      </c>
      <c r="K35">
        <v>5</v>
      </c>
      <c r="L35">
        <v>0</v>
      </c>
      <c r="M35">
        <v>362</v>
      </c>
      <c r="N35">
        <v>0</v>
      </c>
      <c r="O35">
        <v>0</v>
      </c>
      <c r="P35">
        <v>0</v>
      </c>
      <c r="Q35">
        <v>0</v>
      </c>
      <c r="R35">
        <v>0</v>
      </c>
      <c r="S35">
        <v>0</v>
      </c>
      <c r="T35">
        <v>103</v>
      </c>
      <c r="U35">
        <v>100</v>
      </c>
      <c r="V35">
        <v>95</v>
      </c>
      <c r="W35">
        <v>94</v>
      </c>
      <c r="X35">
        <v>86</v>
      </c>
      <c r="Y35">
        <v>83</v>
      </c>
      <c r="Z35">
        <v>70</v>
      </c>
      <c r="AA35">
        <v>57</v>
      </c>
      <c r="AB35">
        <v>0</v>
      </c>
      <c r="AC35">
        <v>67</v>
      </c>
      <c r="AD35">
        <v>34</v>
      </c>
      <c r="AE35">
        <v>127</v>
      </c>
      <c r="AF35">
        <v>53.8</v>
      </c>
      <c r="AG35">
        <v>46.2</v>
      </c>
      <c r="AH35">
        <v>26.3</v>
      </c>
      <c r="AI35">
        <v>2.2000000000000002</v>
      </c>
      <c r="AJ35">
        <v>16.100000000000001</v>
      </c>
      <c r="AK35">
        <v>2</v>
      </c>
      <c r="AL35">
        <v>0.7</v>
      </c>
      <c r="AM35">
        <v>0</v>
      </c>
      <c r="AN35">
        <v>52.6</v>
      </c>
      <c r="AO35">
        <v>0</v>
      </c>
      <c r="AP35">
        <v>0</v>
      </c>
      <c r="AQ35">
        <v>0</v>
      </c>
      <c r="AR35">
        <v>0</v>
      </c>
      <c r="AS35">
        <v>0</v>
      </c>
      <c r="AT35">
        <v>0</v>
      </c>
      <c r="AU35">
        <v>15</v>
      </c>
      <c r="AV35">
        <v>14.5</v>
      </c>
      <c r="AW35">
        <v>13.8</v>
      </c>
      <c r="AX35">
        <v>13.7</v>
      </c>
      <c r="AY35">
        <v>12.5</v>
      </c>
      <c r="AZ35">
        <v>12.1</v>
      </c>
      <c r="BA35">
        <v>10.199999999999999</v>
      </c>
      <c r="BB35">
        <v>8.3000000000000007</v>
      </c>
      <c r="BC35">
        <v>0</v>
      </c>
      <c r="BD35">
        <v>9.6999999999999993</v>
      </c>
      <c r="BE35">
        <v>4.9000000000000004</v>
      </c>
      <c r="BF35">
        <v>18.5</v>
      </c>
    </row>
    <row r="36" spans="1:58">
      <c r="A36" s="45" t="s">
        <v>2443</v>
      </c>
      <c r="B36" s="45" t="s">
        <v>134</v>
      </c>
      <c r="C36" s="45" t="s">
        <v>2464</v>
      </c>
      <c r="D36">
        <v>193</v>
      </c>
      <c r="E36">
        <v>93</v>
      </c>
      <c r="F36">
        <v>100</v>
      </c>
      <c r="G36">
        <v>1</v>
      </c>
      <c r="H36">
        <v>2</v>
      </c>
      <c r="I36">
        <v>8</v>
      </c>
      <c r="J36">
        <v>11</v>
      </c>
      <c r="K36">
        <v>0</v>
      </c>
      <c r="L36">
        <v>0</v>
      </c>
      <c r="M36">
        <v>171</v>
      </c>
      <c r="N36">
        <v>0</v>
      </c>
      <c r="O36">
        <v>20</v>
      </c>
      <c r="P36">
        <v>20</v>
      </c>
      <c r="Q36">
        <v>20</v>
      </c>
      <c r="R36">
        <v>22</v>
      </c>
      <c r="S36">
        <v>20</v>
      </c>
      <c r="T36">
        <v>22</v>
      </c>
      <c r="U36">
        <v>32</v>
      </c>
      <c r="V36">
        <v>20</v>
      </c>
      <c r="W36">
        <v>17</v>
      </c>
      <c r="X36">
        <v>0</v>
      </c>
      <c r="Y36">
        <v>0</v>
      </c>
      <c r="Z36">
        <v>0</v>
      </c>
      <c r="AA36">
        <v>0</v>
      </c>
      <c r="AB36">
        <v>0</v>
      </c>
      <c r="AC36">
        <v>2</v>
      </c>
      <c r="AD36">
        <v>0</v>
      </c>
      <c r="AE36">
        <v>29</v>
      </c>
      <c r="AF36">
        <v>48.2</v>
      </c>
      <c r="AG36">
        <v>51.8</v>
      </c>
      <c r="AH36">
        <v>0.5</v>
      </c>
      <c r="AI36">
        <v>1</v>
      </c>
      <c r="AJ36">
        <v>4.0999999999999996</v>
      </c>
      <c r="AK36">
        <v>5.7</v>
      </c>
      <c r="AL36">
        <v>0</v>
      </c>
      <c r="AM36">
        <v>0</v>
      </c>
      <c r="AN36">
        <v>88.6</v>
      </c>
      <c r="AO36">
        <v>0</v>
      </c>
      <c r="AP36">
        <v>10.4</v>
      </c>
      <c r="AQ36">
        <v>10.4</v>
      </c>
      <c r="AR36">
        <v>10.4</v>
      </c>
      <c r="AS36">
        <v>11.4</v>
      </c>
      <c r="AT36">
        <v>10.4</v>
      </c>
      <c r="AU36">
        <v>11.4</v>
      </c>
      <c r="AV36">
        <v>16.600000000000001</v>
      </c>
      <c r="AW36">
        <v>10.4</v>
      </c>
      <c r="AX36">
        <v>8.8000000000000007</v>
      </c>
      <c r="AY36">
        <v>0</v>
      </c>
      <c r="AZ36">
        <v>0</v>
      </c>
      <c r="BA36">
        <v>0</v>
      </c>
      <c r="BB36">
        <v>0</v>
      </c>
      <c r="BC36">
        <v>0</v>
      </c>
      <c r="BD36">
        <v>1</v>
      </c>
      <c r="BE36">
        <v>0</v>
      </c>
      <c r="BF36">
        <v>15</v>
      </c>
    </row>
    <row r="37" spans="1:58">
      <c r="A37" s="45" t="s">
        <v>2443</v>
      </c>
      <c r="B37" s="45" t="s">
        <v>136</v>
      </c>
      <c r="C37" s="45" t="s">
        <v>2465</v>
      </c>
      <c r="D37">
        <v>359</v>
      </c>
      <c r="E37">
        <v>243</v>
      </c>
      <c r="F37">
        <v>116</v>
      </c>
      <c r="G37">
        <v>174</v>
      </c>
      <c r="H37">
        <v>14</v>
      </c>
      <c r="I37">
        <v>145</v>
      </c>
      <c r="J37">
        <v>8</v>
      </c>
      <c r="K37">
        <v>5</v>
      </c>
      <c r="L37">
        <v>0</v>
      </c>
      <c r="M37">
        <v>13</v>
      </c>
      <c r="N37">
        <v>0</v>
      </c>
      <c r="O37">
        <v>0</v>
      </c>
      <c r="P37">
        <v>0</v>
      </c>
      <c r="Q37">
        <v>0</v>
      </c>
      <c r="R37">
        <v>0</v>
      </c>
      <c r="S37">
        <v>0</v>
      </c>
      <c r="T37">
        <v>0</v>
      </c>
      <c r="U37">
        <v>0</v>
      </c>
      <c r="V37">
        <v>0</v>
      </c>
      <c r="W37">
        <v>0</v>
      </c>
      <c r="X37">
        <v>104</v>
      </c>
      <c r="Y37">
        <v>94</v>
      </c>
      <c r="Z37">
        <v>74</v>
      </c>
      <c r="AA37">
        <v>87</v>
      </c>
      <c r="AB37">
        <v>0</v>
      </c>
      <c r="AC37">
        <v>144</v>
      </c>
      <c r="AD37">
        <v>45</v>
      </c>
      <c r="AE37">
        <v>41</v>
      </c>
      <c r="AF37">
        <v>67.7</v>
      </c>
      <c r="AG37">
        <v>32.299999999999997</v>
      </c>
      <c r="AH37">
        <v>48.5</v>
      </c>
      <c r="AI37">
        <v>3.9</v>
      </c>
      <c r="AJ37">
        <v>40.4</v>
      </c>
      <c r="AK37">
        <v>2.2000000000000002</v>
      </c>
      <c r="AL37">
        <v>1.4</v>
      </c>
      <c r="AM37">
        <v>0</v>
      </c>
      <c r="AN37">
        <v>3.6</v>
      </c>
      <c r="AO37">
        <v>0</v>
      </c>
      <c r="AP37">
        <v>0</v>
      </c>
      <c r="AQ37">
        <v>0</v>
      </c>
      <c r="AR37">
        <v>0</v>
      </c>
      <c r="AS37">
        <v>0</v>
      </c>
      <c r="AT37">
        <v>0</v>
      </c>
      <c r="AU37">
        <v>0</v>
      </c>
      <c r="AV37">
        <v>0</v>
      </c>
      <c r="AW37">
        <v>0</v>
      </c>
      <c r="AX37">
        <v>0</v>
      </c>
      <c r="AY37">
        <v>29</v>
      </c>
      <c r="AZ37">
        <v>26.2</v>
      </c>
      <c r="BA37">
        <v>20.6</v>
      </c>
      <c r="BB37">
        <v>24.2</v>
      </c>
      <c r="BC37">
        <v>0</v>
      </c>
      <c r="BD37">
        <v>40.1</v>
      </c>
      <c r="BE37">
        <v>12.5</v>
      </c>
      <c r="BF37">
        <v>11.4</v>
      </c>
    </row>
    <row r="38" spans="1:58">
      <c r="A38" s="45" t="s">
        <v>2443</v>
      </c>
      <c r="B38" s="45" t="s">
        <v>138</v>
      </c>
      <c r="C38" s="45" t="s">
        <v>2466</v>
      </c>
      <c r="D38">
        <v>704</v>
      </c>
      <c r="E38">
        <v>385</v>
      </c>
      <c r="F38">
        <v>319</v>
      </c>
      <c r="G38">
        <v>13</v>
      </c>
      <c r="H38">
        <v>3</v>
      </c>
      <c r="I38">
        <v>631</v>
      </c>
      <c r="J38">
        <v>12</v>
      </c>
      <c r="K38">
        <v>0</v>
      </c>
      <c r="L38">
        <v>0</v>
      </c>
      <c r="M38">
        <v>45</v>
      </c>
      <c r="N38">
        <v>0</v>
      </c>
      <c r="O38">
        <v>79</v>
      </c>
      <c r="P38">
        <v>86</v>
      </c>
      <c r="Q38">
        <v>79</v>
      </c>
      <c r="R38">
        <v>86</v>
      </c>
      <c r="S38">
        <v>82</v>
      </c>
      <c r="T38">
        <v>57</v>
      </c>
      <c r="U38">
        <v>73</v>
      </c>
      <c r="V38">
        <v>93</v>
      </c>
      <c r="W38">
        <v>69</v>
      </c>
      <c r="X38">
        <v>0</v>
      </c>
      <c r="Y38">
        <v>0</v>
      </c>
      <c r="Z38">
        <v>0</v>
      </c>
      <c r="AA38">
        <v>0</v>
      </c>
      <c r="AB38">
        <v>0</v>
      </c>
      <c r="AC38">
        <v>163</v>
      </c>
      <c r="AD38">
        <v>61</v>
      </c>
      <c r="AE38">
        <v>98</v>
      </c>
      <c r="AF38">
        <v>54.7</v>
      </c>
      <c r="AG38">
        <v>45.3</v>
      </c>
      <c r="AH38">
        <v>1.8</v>
      </c>
      <c r="AI38">
        <v>0.4</v>
      </c>
      <c r="AJ38">
        <v>89.6</v>
      </c>
      <c r="AK38">
        <v>1.7</v>
      </c>
      <c r="AL38">
        <v>0</v>
      </c>
      <c r="AM38">
        <v>0</v>
      </c>
      <c r="AN38">
        <v>6.4</v>
      </c>
      <c r="AO38">
        <v>0</v>
      </c>
      <c r="AP38">
        <v>11.2</v>
      </c>
      <c r="AQ38">
        <v>12.2</v>
      </c>
      <c r="AR38">
        <v>11.2</v>
      </c>
      <c r="AS38">
        <v>12.2</v>
      </c>
      <c r="AT38">
        <v>11.6</v>
      </c>
      <c r="AU38">
        <v>8.1</v>
      </c>
      <c r="AV38">
        <v>10.4</v>
      </c>
      <c r="AW38">
        <v>13.2</v>
      </c>
      <c r="AX38">
        <v>9.8000000000000007</v>
      </c>
      <c r="AY38">
        <v>0</v>
      </c>
      <c r="AZ38">
        <v>0</v>
      </c>
      <c r="BA38">
        <v>0</v>
      </c>
      <c r="BB38">
        <v>0</v>
      </c>
      <c r="BC38">
        <v>0</v>
      </c>
      <c r="BD38">
        <v>23.2</v>
      </c>
      <c r="BE38">
        <v>8.6999999999999993</v>
      </c>
      <c r="BF38">
        <v>13.9</v>
      </c>
    </row>
    <row r="39" spans="1:58">
      <c r="A39" s="45" t="s">
        <v>2443</v>
      </c>
      <c r="B39" s="45" t="s">
        <v>140</v>
      </c>
      <c r="C39" s="45" t="s">
        <v>2467</v>
      </c>
      <c r="D39">
        <v>678</v>
      </c>
      <c r="E39">
        <v>370</v>
      </c>
      <c r="F39">
        <v>308</v>
      </c>
      <c r="G39">
        <v>5</v>
      </c>
      <c r="H39">
        <v>0</v>
      </c>
      <c r="I39">
        <v>669</v>
      </c>
      <c r="J39">
        <v>0</v>
      </c>
      <c r="K39">
        <v>0</v>
      </c>
      <c r="L39">
        <v>0</v>
      </c>
      <c r="M39">
        <v>4</v>
      </c>
      <c r="N39">
        <v>0</v>
      </c>
      <c r="O39">
        <v>165</v>
      </c>
      <c r="P39">
        <v>82</v>
      </c>
      <c r="Q39">
        <v>79</v>
      </c>
      <c r="R39">
        <v>61</v>
      </c>
      <c r="S39">
        <v>56</v>
      </c>
      <c r="T39">
        <v>59</v>
      </c>
      <c r="U39">
        <v>56</v>
      </c>
      <c r="V39">
        <v>62</v>
      </c>
      <c r="W39">
        <v>58</v>
      </c>
      <c r="X39">
        <v>0</v>
      </c>
      <c r="Y39">
        <v>0</v>
      </c>
      <c r="Z39">
        <v>0</v>
      </c>
      <c r="AA39">
        <v>0</v>
      </c>
      <c r="AB39">
        <v>0</v>
      </c>
      <c r="AC39">
        <v>573</v>
      </c>
      <c r="AD39">
        <v>144</v>
      </c>
      <c r="AE39">
        <v>42</v>
      </c>
      <c r="AF39">
        <v>54.6</v>
      </c>
      <c r="AG39">
        <v>45.4</v>
      </c>
      <c r="AH39">
        <v>0.7</v>
      </c>
      <c r="AI39">
        <v>0</v>
      </c>
      <c r="AJ39">
        <v>98.7</v>
      </c>
      <c r="AK39">
        <v>0</v>
      </c>
      <c r="AL39">
        <v>0</v>
      </c>
      <c r="AM39">
        <v>0</v>
      </c>
      <c r="AN39">
        <v>0.6</v>
      </c>
      <c r="AO39">
        <v>0</v>
      </c>
      <c r="AP39">
        <v>24.3</v>
      </c>
      <c r="AQ39">
        <v>12.1</v>
      </c>
      <c r="AR39">
        <v>11.7</v>
      </c>
      <c r="AS39">
        <v>9</v>
      </c>
      <c r="AT39">
        <v>8.3000000000000007</v>
      </c>
      <c r="AU39">
        <v>8.6999999999999993</v>
      </c>
      <c r="AV39">
        <v>8.3000000000000007</v>
      </c>
      <c r="AW39">
        <v>9.1</v>
      </c>
      <c r="AX39">
        <v>8.6</v>
      </c>
      <c r="AY39">
        <v>0</v>
      </c>
      <c r="AZ39">
        <v>0</v>
      </c>
      <c r="BA39">
        <v>0</v>
      </c>
      <c r="BB39">
        <v>0</v>
      </c>
      <c r="BC39">
        <v>0</v>
      </c>
      <c r="BD39">
        <v>84.5</v>
      </c>
      <c r="BE39">
        <v>21.2</v>
      </c>
      <c r="BF39">
        <v>6.2</v>
      </c>
    </row>
    <row r="40" spans="1:58">
      <c r="A40" s="45" t="s">
        <v>2443</v>
      </c>
      <c r="B40" s="45" t="s">
        <v>142</v>
      </c>
      <c r="C40" s="45" t="s">
        <v>2468</v>
      </c>
      <c r="D40">
        <v>306</v>
      </c>
      <c r="E40">
        <v>175</v>
      </c>
      <c r="F40">
        <v>131</v>
      </c>
      <c r="G40">
        <v>13</v>
      </c>
      <c r="H40">
        <v>3</v>
      </c>
      <c r="I40">
        <v>56</v>
      </c>
      <c r="J40">
        <v>6</v>
      </c>
      <c r="K40">
        <v>1</v>
      </c>
      <c r="L40">
        <v>0</v>
      </c>
      <c r="M40">
        <v>227</v>
      </c>
      <c r="N40">
        <v>0</v>
      </c>
      <c r="O40">
        <v>37</v>
      </c>
      <c r="P40">
        <v>34</v>
      </c>
      <c r="Q40">
        <v>32</v>
      </c>
      <c r="R40">
        <v>35</v>
      </c>
      <c r="S40">
        <v>33</v>
      </c>
      <c r="T40">
        <v>34</v>
      </c>
      <c r="U40">
        <v>35</v>
      </c>
      <c r="V40">
        <v>33</v>
      </c>
      <c r="W40">
        <v>33</v>
      </c>
      <c r="X40">
        <v>0</v>
      </c>
      <c r="Y40">
        <v>0</v>
      </c>
      <c r="Z40">
        <v>0</v>
      </c>
      <c r="AA40">
        <v>0</v>
      </c>
      <c r="AB40">
        <v>0</v>
      </c>
      <c r="AC40">
        <v>17</v>
      </c>
      <c r="AD40">
        <v>8</v>
      </c>
      <c r="AE40">
        <v>43</v>
      </c>
      <c r="AF40">
        <v>57.2</v>
      </c>
      <c r="AG40">
        <v>42.8</v>
      </c>
      <c r="AH40">
        <v>4.2</v>
      </c>
      <c r="AI40">
        <v>1</v>
      </c>
      <c r="AJ40">
        <v>18.3</v>
      </c>
      <c r="AK40">
        <v>2</v>
      </c>
      <c r="AL40">
        <v>0.3</v>
      </c>
      <c r="AM40">
        <v>0</v>
      </c>
      <c r="AN40">
        <v>74.2</v>
      </c>
      <c r="AO40">
        <v>0</v>
      </c>
      <c r="AP40">
        <v>12.1</v>
      </c>
      <c r="AQ40">
        <v>11.1</v>
      </c>
      <c r="AR40">
        <v>10.5</v>
      </c>
      <c r="AS40">
        <v>11.4</v>
      </c>
      <c r="AT40">
        <v>10.8</v>
      </c>
      <c r="AU40">
        <v>11.1</v>
      </c>
      <c r="AV40">
        <v>11.4</v>
      </c>
      <c r="AW40">
        <v>10.8</v>
      </c>
      <c r="AX40">
        <v>10.8</v>
      </c>
      <c r="AY40">
        <v>0</v>
      </c>
      <c r="AZ40">
        <v>0</v>
      </c>
      <c r="BA40">
        <v>0</v>
      </c>
      <c r="BB40">
        <v>0</v>
      </c>
      <c r="BC40">
        <v>0</v>
      </c>
      <c r="BD40">
        <v>5.6</v>
      </c>
      <c r="BE40">
        <v>2.6</v>
      </c>
      <c r="BF40">
        <v>14.1</v>
      </c>
    </row>
    <row r="41" spans="1:58">
      <c r="A41" s="45" t="s">
        <v>2443</v>
      </c>
      <c r="B41" s="45" t="s">
        <v>144</v>
      </c>
      <c r="C41" s="45" t="s">
        <v>2469</v>
      </c>
      <c r="D41">
        <v>769</v>
      </c>
      <c r="E41">
        <v>385</v>
      </c>
      <c r="F41">
        <v>384</v>
      </c>
      <c r="G41">
        <v>212</v>
      </c>
      <c r="H41">
        <v>169</v>
      </c>
      <c r="I41">
        <v>333</v>
      </c>
      <c r="J41">
        <v>23</v>
      </c>
      <c r="K41">
        <v>0</v>
      </c>
      <c r="L41">
        <v>0</v>
      </c>
      <c r="M41">
        <v>32</v>
      </c>
      <c r="N41">
        <v>48</v>
      </c>
      <c r="O41">
        <v>98</v>
      </c>
      <c r="P41">
        <v>100</v>
      </c>
      <c r="Q41">
        <v>100</v>
      </c>
      <c r="R41">
        <v>95</v>
      </c>
      <c r="S41">
        <v>95</v>
      </c>
      <c r="T41">
        <v>79</v>
      </c>
      <c r="U41">
        <v>82</v>
      </c>
      <c r="V41">
        <v>72</v>
      </c>
      <c r="W41">
        <v>0</v>
      </c>
      <c r="X41">
        <v>0</v>
      </c>
      <c r="Y41">
        <v>0</v>
      </c>
      <c r="Z41">
        <v>0</v>
      </c>
      <c r="AA41">
        <v>0</v>
      </c>
      <c r="AB41">
        <v>0</v>
      </c>
      <c r="AC41">
        <v>501</v>
      </c>
      <c r="AD41">
        <v>363</v>
      </c>
      <c r="AE41">
        <v>128</v>
      </c>
      <c r="AF41">
        <v>50.1</v>
      </c>
      <c r="AG41">
        <v>49.9</v>
      </c>
      <c r="AH41">
        <v>27.6</v>
      </c>
      <c r="AI41">
        <v>22</v>
      </c>
      <c r="AJ41">
        <v>43.3</v>
      </c>
      <c r="AK41">
        <v>3</v>
      </c>
      <c r="AL41">
        <v>0</v>
      </c>
      <c r="AM41">
        <v>0</v>
      </c>
      <c r="AN41">
        <v>4.2</v>
      </c>
      <c r="AO41">
        <v>6.2</v>
      </c>
      <c r="AP41">
        <v>12.7</v>
      </c>
      <c r="AQ41">
        <v>13</v>
      </c>
      <c r="AR41">
        <v>13</v>
      </c>
      <c r="AS41">
        <v>12.4</v>
      </c>
      <c r="AT41">
        <v>12.4</v>
      </c>
      <c r="AU41">
        <v>10.3</v>
      </c>
      <c r="AV41">
        <v>10.7</v>
      </c>
      <c r="AW41">
        <v>9.4</v>
      </c>
      <c r="AX41">
        <v>0</v>
      </c>
      <c r="AY41">
        <v>0</v>
      </c>
      <c r="AZ41">
        <v>0</v>
      </c>
      <c r="BA41">
        <v>0</v>
      </c>
      <c r="BB41">
        <v>0</v>
      </c>
      <c r="BC41">
        <v>0</v>
      </c>
      <c r="BD41">
        <v>65.099999999999994</v>
      </c>
      <c r="BE41">
        <v>47.2</v>
      </c>
      <c r="BF41">
        <v>16.600000000000001</v>
      </c>
    </row>
    <row r="42" spans="1:58">
      <c r="A42" s="45" t="s">
        <v>2443</v>
      </c>
      <c r="B42" s="45" t="s">
        <v>2470</v>
      </c>
      <c r="C42" s="45" t="s">
        <v>2471</v>
      </c>
      <c r="D42">
        <v>393</v>
      </c>
      <c r="E42">
        <v>201</v>
      </c>
      <c r="F42">
        <v>192</v>
      </c>
      <c r="G42">
        <v>95</v>
      </c>
      <c r="H42">
        <v>11</v>
      </c>
      <c r="I42">
        <v>221</v>
      </c>
      <c r="J42">
        <v>8</v>
      </c>
      <c r="K42">
        <v>5</v>
      </c>
      <c r="L42">
        <v>0</v>
      </c>
      <c r="M42">
        <v>53</v>
      </c>
      <c r="N42">
        <v>0</v>
      </c>
      <c r="O42">
        <v>61</v>
      </c>
      <c r="P42">
        <v>64</v>
      </c>
      <c r="Q42">
        <v>68</v>
      </c>
      <c r="R42">
        <v>59</v>
      </c>
      <c r="S42">
        <v>0</v>
      </c>
      <c r="T42">
        <v>60</v>
      </c>
      <c r="U42">
        <v>45</v>
      </c>
      <c r="V42">
        <v>36</v>
      </c>
      <c r="W42">
        <v>0</v>
      </c>
      <c r="X42">
        <v>0</v>
      </c>
      <c r="Y42">
        <v>0</v>
      </c>
      <c r="Z42">
        <v>0</v>
      </c>
      <c r="AA42">
        <v>0</v>
      </c>
      <c r="AB42">
        <v>0</v>
      </c>
      <c r="AC42">
        <v>268</v>
      </c>
      <c r="AD42">
        <v>55</v>
      </c>
      <c r="AE42">
        <v>34</v>
      </c>
      <c r="AF42">
        <v>51.1</v>
      </c>
      <c r="AG42">
        <v>48.9</v>
      </c>
      <c r="AH42">
        <v>24.2</v>
      </c>
      <c r="AI42">
        <v>2.8</v>
      </c>
      <c r="AJ42">
        <v>56.2</v>
      </c>
      <c r="AK42">
        <v>2</v>
      </c>
      <c r="AL42">
        <v>1.3</v>
      </c>
      <c r="AM42">
        <v>0</v>
      </c>
      <c r="AN42">
        <v>13.5</v>
      </c>
      <c r="AO42">
        <v>0</v>
      </c>
      <c r="AP42">
        <v>15.5</v>
      </c>
      <c r="AQ42">
        <v>16.3</v>
      </c>
      <c r="AR42">
        <v>17.3</v>
      </c>
      <c r="AS42">
        <v>15</v>
      </c>
      <c r="AT42">
        <v>0</v>
      </c>
      <c r="AU42">
        <v>15.3</v>
      </c>
      <c r="AV42">
        <v>11.5</v>
      </c>
      <c r="AW42">
        <v>9.1999999999999993</v>
      </c>
      <c r="AX42">
        <v>0</v>
      </c>
      <c r="AY42">
        <v>0</v>
      </c>
      <c r="AZ42">
        <v>0</v>
      </c>
      <c r="BA42">
        <v>0</v>
      </c>
      <c r="BB42">
        <v>0</v>
      </c>
      <c r="BC42">
        <v>0</v>
      </c>
      <c r="BD42">
        <v>68.2</v>
      </c>
      <c r="BE42">
        <v>14</v>
      </c>
      <c r="BF42">
        <v>8.6999999999999993</v>
      </c>
    </row>
    <row r="43" spans="1:58">
      <c r="A43" s="45" t="s">
        <v>2443</v>
      </c>
      <c r="B43" s="45" t="s">
        <v>146</v>
      </c>
      <c r="C43" s="45" t="s">
        <v>2472</v>
      </c>
      <c r="D43">
        <v>109</v>
      </c>
      <c r="E43">
        <v>56</v>
      </c>
      <c r="F43">
        <v>53</v>
      </c>
      <c r="G43">
        <v>3</v>
      </c>
      <c r="H43">
        <v>8</v>
      </c>
      <c r="I43">
        <v>37</v>
      </c>
      <c r="J43">
        <v>8</v>
      </c>
      <c r="K43">
        <v>0</v>
      </c>
      <c r="L43">
        <v>0</v>
      </c>
      <c r="M43">
        <v>53</v>
      </c>
      <c r="N43">
        <v>0</v>
      </c>
      <c r="O43">
        <v>0</v>
      </c>
      <c r="P43">
        <v>0</v>
      </c>
      <c r="Q43">
        <v>0</v>
      </c>
      <c r="R43">
        <v>0</v>
      </c>
      <c r="S43">
        <v>0</v>
      </c>
      <c r="T43">
        <v>0</v>
      </c>
      <c r="U43">
        <v>0</v>
      </c>
      <c r="V43">
        <v>0</v>
      </c>
      <c r="W43">
        <v>0</v>
      </c>
      <c r="X43">
        <v>16</v>
      </c>
      <c r="Y43">
        <v>16</v>
      </c>
      <c r="Z43">
        <v>40</v>
      </c>
      <c r="AA43">
        <v>37</v>
      </c>
      <c r="AB43">
        <v>0</v>
      </c>
      <c r="AC43">
        <v>11</v>
      </c>
      <c r="AD43">
        <v>0</v>
      </c>
      <c r="AE43">
        <v>27</v>
      </c>
      <c r="AF43">
        <v>51.4</v>
      </c>
      <c r="AG43">
        <v>48.6</v>
      </c>
      <c r="AH43">
        <v>2.8</v>
      </c>
      <c r="AI43">
        <v>7.3</v>
      </c>
      <c r="AJ43">
        <v>33.9</v>
      </c>
      <c r="AK43">
        <v>7.3</v>
      </c>
      <c r="AL43">
        <v>0</v>
      </c>
      <c r="AM43">
        <v>0</v>
      </c>
      <c r="AN43">
        <v>48.6</v>
      </c>
      <c r="AO43">
        <v>0</v>
      </c>
      <c r="AP43">
        <v>0</v>
      </c>
      <c r="AQ43">
        <v>0</v>
      </c>
      <c r="AR43">
        <v>0</v>
      </c>
      <c r="AS43">
        <v>0</v>
      </c>
      <c r="AT43">
        <v>0</v>
      </c>
      <c r="AU43">
        <v>0</v>
      </c>
      <c r="AV43">
        <v>0</v>
      </c>
      <c r="AW43">
        <v>0</v>
      </c>
      <c r="AX43">
        <v>0</v>
      </c>
      <c r="AY43">
        <v>14.7</v>
      </c>
      <c r="AZ43">
        <v>14.7</v>
      </c>
      <c r="BA43">
        <v>36.700000000000003</v>
      </c>
      <c r="BB43">
        <v>33.9</v>
      </c>
      <c r="BC43">
        <v>0</v>
      </c>
      <c r="BD43">
        <v>10.1</v>
      </c>
      <c r="BE43">
        <v>0</v>
      </c>
      <c r="BF43">
        <v>24.8</v>
      </c>
    </row>
    <row r="44" spans="1:58">
      <c r="A44" s="45" t="s">
        <v>2443</v>
      </c>
      <c r="B44" s="45" t="s">
        <v>148</v>
      </c>
      <c r="C44" s="45" t="s">
        <v>147</v>
      </c>
      <c r="D44">
        <v>288</v>
      </c>
      <c r="E44">
        <v>122</v>
      </c>
      <c r="F44">
        <v>166</v>
      </c>
      <c r="G44">
        <v>195</v>
      </c>
      <c r="H44">
        <v>0</v>
      </c>
      <c r="I44">
        <v>88</v>
      </c>
      <c r="J44">
        <v>2</v>
      </c>
      <c r="K44">
        <v>0</v>
      </c>
      <c r="L44">
        <v>0</v>
      </c>
      <c r="M44">
        <v>3</v>
      </c>
      <c r="N44">
        <v>0</v>
      </c>
      <c r="O44">
        <v>72</v>
      </c>
      <c r="P44">
        <v>0</v>
      </c>
      <c r="Q44">
        <v>0</v>
      </c>
      <c r="R44">
        <v>0</v>
      </c>
      <c r="S44">
        <v>0</v>
      </c>
      <c r="T44">
        <v>72</v>
      </c>
      <c r="U44">
        <v>72</v>
      </c>
      <c r="V44">
        <v>72</v>
      </c>
      <c r="W44">
        <v>0</v>
      </c>
      <c r="X44">
        <v>0</v>
      </c>
      <c r="Y44">
        <v>0</v>
      </c>
      <c r="Z44">
        <v>0</v>
      </c>
      <c r="AA44">
        <v>0</v>
      </c>
      <c r="AB44">
        <v>0</v>
      </c>
      <c r="AC44">
        <v>121</v>
      </c>
      <c r="AD44">
        <v>85</v>
      </c>
      <c r="AE44">
        <v>60</v>
      </c>
      <c r="AF44">
        <v>42.4</v>
      </c>
      <c r="AG44">
        <v>57.6</v>
      </c>
      <c r="AH44">
        <v>67.7</v>
      </c>
      <c r="AI44">
        <v>0</v>
      </c>
      <c r="AJ44">
        <v>30.6</v>
      </c>
      <c r="AK44">
        <v>0.7</v>
      </c>
      <c r="AL44">
        <v>0</v>
      </c>
      <c r="AM44">
        <v>0</v>
      </c>
      <c r="AN44">
        <v>1</v>
      </c>
      <c r="AO44">
        <v>0</v>
      </c>
      <c r="AP44">
        <v>25</v>
      </c>
      <c r="AQ44">
        <v>0</v>
      </c>
      <c r="AR44">
        <v>0</v>
      </c>
      <c r="AS44">
        <v>0</v>
      </c>
      <c r="AT44">
        <v>0</v>
      </c>
      <c r="AU44">
        <v>25</v>
      </c>
      <c r="AV44">
        <v>25</v>
      </c>
      <c r="AW44">
        <v>25</v>
      </c>
      <c r="AX44">
        <v>0</v>
      </c>
      <c r="AY44">
        <v>0</v>
      </c>
      <c r="AZ44">
        <v>0</v>
      </c>
      <c r="BA44">
        <v>0</v>
      </c>
      <c r="BB44">
        <v>0</v>
      </c>
      <c r="BC44">
        <v>0</v>
      </c>
      <c r="BD44">
        <v>42</v>
      </c>
      <c r="BE44">
        <v>29.5</v>
      </c>
      <c r="BF44">
        <v>20.8</v>
      </c>
    </row>
    <row r="45" spans="1:58">
      <c r="A45" s="45" t="s">
        <v>2443</v>
      </c>
      <c r="B45" s="45" t="s">
        <v>150</v>
      </c>
      <c r="C45" s="45" t="s">
        <v>2473</v>
      </c>
      <c r="D45">
        <v>230</v>
      </c>
      <c r="E45">
        <v>105</v>
      </c>
      <c r="F45">
        <v>125</v>
      </c>
      <c r="G45">
        <v>7</v>
      </c>
      <c r="H45">
        <v>3</v>
      </c>
      <c r="I45">
        <v>8</v>
      </c>
      <c r="J45">
        <v>0</v>
      </c>
      <c r="K45">
        <v>1</v>
      </c>
      <c r="L45">
        <v>0</v>
      </c>
      <c r="M45">
        <v>211</v>
      </c>
      <c r="N45">
        <v>0</v>
      </c>
      <c r="O45">
        <v>0</v>
      </c>
      <c r="P45">
        <v>0</v>
      </c>
      <c r="Q45">
        <v>0</v>
      </c>
      <c r="R45">
        <v>0</v>
      </c>
      <c r="S45">
        <v>46</v>
      </c>
      <c r="T45">
        <v>49</v>
      </c>
      <c r="U45">
        <v>48</v>
      </c>
      <c r="V45">
        <v>40</v>
      </c>
      <c r="W45">
        <v>47</v>
      </c>
      <c r="X45">
        <v>0</v>
      </c>
      <c r="Y45">
        <v>0</v>
      </c>
      <c r="Z45">
        <v>0</v>
      </c>
      <c r="AA45">
        <v>0</v>
      </c>
      <c r="AB45">
        <v>0</v>
      </c>
      <c r="AC45">
        <v>0</v>
      </c>
      <c r="AD45">
        <v>0</v>
      </c>
      <c r="AE45">
        <v>34</v>
      </c>
      <c r="AF45">
        <v>45.7</v>
      </c>
      <c r="AG45">
        <v>54.3</v>
      </c>
      <c r="AH45">
        <v>3</v>
      </c>
      <c r="AI45">
        <v>1.3</v>
      </c>
      <c r="AJ45">
        <v>3.5</v>
      </c>
      <c r="AK45">
        <v>0</v>
      </c>
      <c r="AL45">
        <v>0.4</v>
      </c>
      <c r="AM45">
        <v>0</v>
      </c>
      <c r="AN45">
        <v>91.7</v>
      </c>
      <c r="AO45">
        <v>0</v>
      </c>
      <c r="AP45">
        <v>0</v>
      </c>
      <c r="AQ45">
        <v>0</v>
      </c>
      <c r="AR45">
        <v>0</v>
      </c>
      <c r="AS45">
        <v>0</v>
      </c>
      <c r="AT45">
        <v>20</v>
      </c>
      <c r="AU45">
        <v>21.3</v>
      </c>
      <c r="AV45">
        <v>20.9</v>
      </c>
      <c r="AW45">
        <v>17.399999999999999</v>
      </c>
      <c r="AX45">
        <v>20.399999999999999</v>
      </c>
      <c r="AY45">
        <v>0</v>
      </c>
      <c r="AZ45">
        <v>0</v>
      </c>
      <c r="BA45">
        <v>0</v>
      </c>
      <c r="BB45">
        <v>0</v>
      </c>
      <c r="BC45">
        <v>0</v>
      </c>
      <c r="BD45">
        <v>0</v>
      </c>
      <c r="BE45">
        <v>0</v>
      </c>
      <c r="BF45">
        <v>14.8</v>
      </c>
    </row>
    <row r="46" spans="1:58">
      <c r="A46" s="45" t="s">
        <v>2443</v>
      </c>
      <c r="B46" s="45" t="s">
        <v>152</v>
      </c>
      <c r="C46" s="45" t="s">
        <v>2474</v>
      </c>
      <c r="D46">
        <v>177</v>
      </c>
      <c r="E46">
        <v>94</v>
      </c>
      <c r="F46">
        <v>83</v>
      </c>
      <c r="G46">
        <v>12</v>
      </c>
      <c r="H46">
        <v>5</v>
      </c>
      <c r="I46">
        <v>14</v>
      </c>
      <c r="J46">
        <v>12</v>
      </c>
      <c r="K46">
        <v>0</v>
      </c>
      <c r="L46">
        <v>0</v>
      </c>
      <c r="M46">
        <v>134</v>
      </c>
      <c r="N46">
        <v>0</v>
      </c>
      <c r="O46">
        <v>13</v>
      </c>
      <c r="P46">
        <v>13</v>
      </c>
      <c r="Q46">
        <v>17</v>
      </c>
      <c r="R46">
        <v>13</v>
      </c>
      <c r="S46">
        <v>17</v>
      </c>
      <c r="T46">
        <v>11</v>
      </c>
      <c r="U46">
        <v>17</v>
      </c>
      <c r="V46">
        <v>14</v>
      </c>
      <c r="W46">
        <v>18</v>
      </c>
      <c r="X46">
        <v>9</v>
      </c>
      <c r="Y46">
        <v>16</v>
      </c>
      <c r="Z46">
        <v>9</v>
      </c>
      <c r="AA46">
        <v>10</v>
      </c>
      <c r="AB46">
        <v>0</v>
      </c>
      <c r="AC46">
        <v>12</v>
      </c>
      <c r="AD46">
        <v>10</v>
      </c>
      <c r="AE46">
        <v>37</v>
      </c>
      <c r="AF46">
        <v>53.1</v>
      </c>
      <c r="AG46">
        <v>46.9</v>
      </c>
      <c r="AH46">
        <v>6.8</v>
      </c>
      <c r="AI46">
        <v>2.8</v>
      </c>
      <c r="AJ46">
        <v>7.9</v>
      </c>
      <c r="AK46">
        <v>6.8</v>
      </c>
      <c r="AL46">
        <v>0</v>
      </c>
      <c r="AM46">
        <v>0</v>
      </c>
      <c r="AN46">
        <v>75.7</v>
      </c>
      <c r="AO46">
        <v>0</v>
      </c>
      <c r="AP46">
        <v>7.3</v>
      </c>
      <c r="AQ46">
        <v>7.3</v>
      </c>
      <c r="AR46">
        <v>9.6</v>
      </c>
      <c r="AS46">
        <v>7.3</v>
      </c>
      <c r="AT46">
        <v>9.6</v>
      </c>
      <c r="AU46">
        <v>6.2</v>
      </c>
      <c r="AV46">
        <v>9.6</v>
      </c>
      <c r="AW46">
        <v>7.9</v>
      </c>
      <c r="AX46">
        <v>10.199999999999999</v>
      </c>
      <c r="AY46">
        <v>5.0999999999999996</v>
      </c>
      <c r="AZ46">
        <v>9</v>
      </c>
      <c r="BA46">
        <v>5.0999999999999996</v>
      </c>
      <c r="BB46">
        <v>5.6</v>
      </c>
      <c r="BC46">
        <v>0</v>
      </c>
      <c r="BD46">
        <v>6.8</v>
      </c>
      <c r="BE46">
        <v>5.6</v>
      </c>
      <c r="BF46">
        <v>20.9</v>
      </c>
    </row>
    <row r="47" spans="1:58">
      <c r="A47" s="45" t="s">
        <v>2443</v>
      </c>
      <c r="B47" s="45" t="s">
        <v>2475</v>
      </c>
      <c r="C47" s="45" t="s">
        <v>2476</v>
      </c>
      <c r="D47">
        <v>46</v>
      </c>
      <c r="E47">
        <v>23</v>
      </c>
      <c r="F47">
        <v>23</v>
      </c>
      <c r="G47">
        <v>4</v>
      </c>
      <c r="H47">
        <v>0</v>
      </c>
      <c r="I47">
        <v>14</v>
      </c>
      <c r="J47">
        <v>4</v>
      </c>
      <c r="K47">
        <v>0</v>
      </c>
      <c r="L47">
        <v>0</v>
      </c>
      <c r="M47">
        <v>24</v>
      </c>
      <c r="N47">
        <v>0</v>
      </c>
      <c r="O47">
        <v>0</v>
      </c>
      <c r="P47">
        <v>0</v>
      </c>
      <c r="Q47">
        <v>0</v>
      </c>
      <c r="R47">
        <v>0</v>
      </c>
      <c r="S47">
        <v>0</v>
      </c>
      <c r="T47">
        <v>0</v>
      </c>
      <c r="U47">
        <v>0</v>
      </c>
      <c r="V47">
        <v>0</v>
      </c>
      <c r="W47">
        <v>0</v>
      </c>
      <c r="X47">
        <v>2</v>
      </c>
      <c r="Y47">
        <v>11</v>
      </c>
      <c r="Z47">
        <v>20</v>
      </c>
      <c r="AA47">
        <v>13</v>
      </c>
      <c r="AB47">
        <v>0</v>
      </c>
      <c r="AC47">
        <v>11</v>
      </c>
      <c r="AD47">
        <v>4</v>
      </c>
      <c r="AE47">
        <v>21</v>
      </c>
      <c r="AF47">
        <v>50</v>
      </c>
      <c r="AG47">
        <v>50</v>
      </c>
      <c r="AH47">
        <v>8.6999999999999993</v>
      </c>
      <c r="AI47">
        <v>0</v>
      </c>
      <c r="AJ47">
        <v>30.4</v>
      </c>
      <c r="AK47">
        <v>8.6999999999999993</v>
      </c>
      <c r="AL47">
        <v>0</v>
      </c>
      <c r="AM47">
        <v>0</v>
      </c>
      <c r="AN47">
        <v>52.2</v>
      </c>
      <c r="AO47">
        <v>0</v>
      </c>
      <c r="AP47">
        <v>0</v>
      </c>
      <c r="AQ47">
        <v>0</v>
      </c>
      <c r="AR47">
        <v>0</v>
      </c>
      <c r="AS47">
        <v>0</v>
      </c>
      <c r="AT47">
        <v>0</v>
      </c>
      <c r="AU47">
        <v>0</v>
      </c>
      <c r="AV47">
        <v>0</v>
      </c>
      <c r="AW47">
        <v>0</v>
      </c>
      <c r="AX47">
        <v>0</v>
      </c>
      <c r="AY47">
        <v>4.3</v>
      </c>
      <c r="AZ47">
        <v>23.9</v>
      </c>
      <c r="BA47">
        <v>43.5</v>
      </c>
      <c r="BB47">
        <v>28.3</v>
      </c>
      <c r="BC47">
        <v>0</v>
      </c>
      <c r="BD47">
        <v>23.9</v>
      </c>
      <c r="BE47">
        <v>8.6999999999999993</v>
      </c>
      <c r="BF47">
        <v>45.7</v>
      </c>
    </row>
    <row r="48" spans="1:58">
      <c r="A48" s="45" t="s">
        <v>2443</v>
      </c>
      <c r="B48" s="45" t="s">
        <v>154</v>
      </c>
      <c r="C48" s="45" t="s">
        <v>153</v>
      </c>
      <c r="D48">
        <v>895</v>
      </c>
      <c r="E48">
        <v>456</v>
      </c>
      <c r="F48">
        <v>439</v>
      </c>
      <c r="G48">
        <v>404</v>
      </c>
      <c r="H48">
        <v>14</v>
      </c>
      <c r="I48">
        <v>422</v>
      </c>
      <c r="J48">
        <v>11</v>
      </c>
      <c r="K48">
        <v>6</v>
      </c>
      <c r="L48">
        <v>1</v>
      </c>
      <c r="M48">
        <v>37</v>
      </c>
      <c r="N48">
        <v>53</v>
      </c>
      <c r="O48">
        <v>54</v>
      </c>
      <c r="P48">
        <v>50</v>
      </c>
      <c r="Q48">
        <v>50</v>
      </c>
      <c r="R48">
        <v>48</v>
      </c>
      <c r="S48">
        <v>51</v>
      </c>
      <c r="T48">
        <v>50</v>
      </c>
      <c r="U48">
        <v>90</v>
      </c>
      <c r="V48">
        <v>84</v>
      </c>
      <c r="W48">
        <v>87</v>
      </c>
      <c r="X48">
        <v>91</v>
      </c>
      <c r="Y48">
        <v>76</v>
      </c>
      <c r="Z48">
        <v>54</v>
      </c>
      <c r="AA48">
        <v>57</v>
      </c>
      <c r="AB48">
        <v>0</v>
      </c>
      <c r="AC48">
        <v>451</v>
      </c>
      <c r="AD48">
        <v>311</v>
      </c>
      <c r="AE48">
        <v>136</v>
      </c>
      <c r="AF48">
        <v>50.9</v>
      </c>
      <c r="AG48">
        <v>49.1</v>
      </c>
      <c r="AH48">
        <v>45.1</v>
      </c>
      <c r="AI48">
        <v>1.6</v>
      </c>
      <c r="AJ48">
        <v>47.2</v>
      </c>
      <c r="AK48">
        <v>1.2</v>
      </c>
      <c r="AL48">
        <v>0.7</v>
      </c>
      <c r="AM48">
        <v>0.1</v>
      </c>
      <c r="AN48">
        <v>4.0999999999999996</v>
      </c>
      <c r="AO48">
        <v>5.9</v>
      </c>
      <c r="AP48">
        <v>6</v>
      </c>
      <c r="AQ48">
        <v>5.6</v>
      </c>
      <c r="AR48">
        <v>5.6</v>
      </c>
      <c r="AS48">
        <v>5.4</v>
      </c>
      <c r="AT48">
        <v>5.7</v>
      </c>
      <c r="AU48">
        <v>5.6</v>
      </c>
      <c r="AV48">
        <v>10.1</v>
      </c>
      <c r="AW48">
        <v>9.4</v>
      </c>
      <c r="AX48">
        <v>9.6999999999999993</v>
      </c>
      <c r="AY48">
        <v>10.199999999999999</v>
      </c>
      <c r="AZ48">
        <v>8.5</v>
      </c>
      <c r="BA48">
        <v>6</v>
      </c>
      <c r="BB48">
        <v>6.4</v>
      </c>
      <c r="BC48">
        <v>0</v>
      </c>
      <c r="BD48">
        <v>50.4</v>
      </c>
      <c r="BE48">
        <v>34.700000000000003</v>
      </c>
      <c r="BF48">
        <v>15.2</v>
      </c>
    </row>
    <row r="49" spans="1:58">
      <c r="A49" s="45" t="s">
        <v>2443</v>
      </c>
      <c r="B49" s="45" t="s">
        <v>156</v>
      </c>
      <c r="C49" s="45" t="s">
        <v>2477</v>
      </c>
      <c r="D49">
        <v>1509</v>
      </c>
      <c r="E49">
        <v>783</v>
      </c>
      <c r="F49">
        <v>726</v>
      </c>
      <c r="G49">
        <v>259</v>
      </c>
      <c r="H49">
        <v>233</v>
      </c>
      <c r="I49">
        <v>83</v>
      </c>
      <c r="J49">
        <v>67</v>
      </c>
      <c r="K49">
        <v>4</v>
      </c>
      <c r="L49">
        <v>0</v>
      </c>
      <c r="M49">
        <v>863</v>
      </c>
      <c r="N49">
        <v>0</v>
      </c>
      <c r="O49">
        <v>128</v>
      </c>
      <c r="P49">
        <v>134</v>
      </c>
      <c r="Q49">
        <v>142</v>
      </c>
      <c r="R49">
        <v>134</v>
      </c>
      <c r="S49">
        <v>121</v>
      </c>
      <c r="T49">
        <v>116</v>
      </c>
      <c r="U49">
        <v>109</v>
      </c>
      <c r="V49">
        <v>121</v>
      </c>
      <c r="W49">
        <v>108</v>
      </c>
      <c r="X49">
        <v>96</v>
      </c>
      <c r="Y49">
        <v>99</v>
      </c>
      <c r="Z49">
        <v>105</v>
      </c>
      <c r="AA49">
        <v>96</v>
      </c>
      <c r="AB49">
        <v>0</v>
      </c>
      <c r="AC49">
        <v>46</v>
      </c>
      <c r="AD49">
        <v>0</v>
      </c>
      <c r="AE49">
        <v>234</v>
      </c>
      <c r="AF49">
        <v>51.9</v>
      </c>
      <c r="AG49">
        <v>48.1</v>
      </c>
      <c r="AH49">
        <v>17.2</v>
      </c>
      <c r="AI49">
        <v>15.4</v>
      </c>
      <c r="AJ49">
        <v>5.5</v>
      </c>
      <c r="AK49">
        <v>4.4000000000000004</v>
      </c>
      <c r="AL49">
        <v>0.3</v>
      </c>
      <c r="AM49">
        <v>0</v>
      </c>
      <c r="AN49">
        <v>57.2</v>
      </c>
      <c r="AO49">
        <v>0</v>
      </c>
      <c r="AP49">
        <v>8.5</v>
      </c>
      <c r="AQ49">
        <v>8.9</v>
      </c>
      <c r="AR49">
        <v>9.4</v>
      </c>
      <c r="AS49">
        <v>8.9</v>
      </c>
      <c r="AT49">
        <v>8</v>
      </c>
      <c r="AU49">
        <v>7.7</v>
      </c>
      <c r="AV49">
        <v>7.2</v>
      </c>
      <c r="AW49">
        <v>8</v>
      </c>
      <c r="AX49">
        <v>7.2</v>
      </c>
      <c r="AY49">
        <v>6.4</v>
      </c>
      <c r="AZ49">
        <v>6.6</v>
      </c>
      <c r="BA49">
        <v>7</v>
      </c>
      <c r="BB49">
        <v>6.4</v>
      </c>
      <c r="BC49">
        <v>0</v>
      </c>
      <c r="BD49">
        <v>3</v>
      </c>
      <c r="BE49">
        <v>0</v>
      </c>
      <c r="BF49">
        <v>15.5</v>
      </c>
    </row>
    <row r="50" spans="1:58">
      <c r="A50" s="45" t="s">
        <v>2443</v>
      </c>
      <c r="B50" s="45" t="s">
        <v>158</v>
      </c>
      <c r="C50" s="45" t="s">
        <v>2478</v>
      </c>
      <c r="D50">
        <v>367</v>
      </c>
      <c r="E50">
        <v>183</v>
      </c>
      <c r="F50">
        <v>184</v>
      </c>
      <c r="G50">
        <v>17</v>
      </c>
      <c r="H50">
        <v>3</v>
      </c>
      <c r="I50">
        <v>55</v>
      </c>
      <c r="J50">
        <v>11</v>
      </c>
      <c r="K50">
        <v>0</v>
      </c>
      <c r="L50">
        <v>0</v>
      </c>
      <c r="M50">
        <v>281</v>
      </c>
      <c r="N50">
        <v>0</v>
      </c>
      <c r="O50">
        <v>0</v>
      </c>
      <c r="P50">
        <v>0</v>
      </c>
      <c r="Q50">
        <v>0</v>
      </c>
      <c r="R50">
        <v>0</v>
      </c>
      <c r="S50">
        <v>0</v>
      </c>
      <c r="T50">
        <v>0</v>
      </c>
      <c r="U50">
        <v>0</v>
      </c>
      <c r="V50">
        <v>71</v>
      </c>
      <c r="W50">
        <v>79</v>
      </c>
      <c r="X50">
        <v>71</v>
      </c>
      <c r="Y50">
        <v>70</v>
      </c>
      <c r="Z50">
        <v>37</v>
      </c>
      <c r="AA50">
        <v>39</v>
      </c>
      <c r="AB50">
        <v>0</v>
      </c>
      <c r="AC50">
        <v>17</v>
      </c>
      <c r="AD50">
        <v>6</v>
      </c>
      <c r="AE50">
        <v>82</v>
      </c>
      <c r="AF50">
        <v>49.9</v>
      </c>
      <c r="AG50">
        <v>50.1</v>
      </c>
      <c r="AH50">
        <v>4.5999999999999996</v>
      </c>
      <c r="AI50">
        <v>0.8</v>
      </c>
      <c r="AJ50">
        <v>15</v>
      </c>
      <c r="AK50">
        <v>3</v>
      </c>
      <c r="AL50">
        <v>0</v>
      </c>
      <c r="AM50">
        <v>0</v>
      </c>
      <c r="AN50">
        <v>76.599999999999994</v>
      </c>
      <c r="AO50">
        <v>0</v>
      </c>
      <c r="AP50">
        <v>0</v>
      </c>
      <c r="AQ50">
        <v>0</v>
      </c>
      <c r="AR50">
        <v>0</v>
      </c>
      <c r="AS50">
        <v>0</v>
      </c>
      <c r="AT50">
        <v>0</v>
      </c>
      <c r="AU50">
        <v>0</v>
      </c>
      <c r="AV50">
        <v>0</v>
      </c>
      <c r="AW50">
        <v>19.3</v>
      </c>
      <c r="AX50">
        <v>21.5</v>
      </c>
      <c r="AY50">
        <v>19.3</v>
      </c>
      <c r="AZ50">
        <v>19.100000000000001</v>
      </c>
      <c r="BA50">
        <v>10.1</v>
      </c>
      <c r="BB50">
        <v>10.6</v>
      </c>
      <c r="BC50">
        <v>0</v>
      </c>
      <c r="BD50">
        <v>4.5999999999999996</v>
      </c>
      <c r="BE50">
        <v>1.6</v>
      </c>
      <c r="BF50">
        <v>22.3</v>
      </c>
    </row>
    <row r="51" spans="1:58">
      <c r="A51" s="45" t="s">
        <v>2443</v>
      </c>
      <c r="B51" s="45" t="s">
        <v>2479</v>
      </c>
      <c r="C51" s="45" t="s">
        <v>2480</v>
      </c>
      <c r="D51">
        <v>185</v>
      </c>
      <c r="E51">
        <v>83</v>
      </c>
      <c r="F51">
        <v>102</v>
      </c>
      <c r="G51">
        <v>132</v>
      </c>
      <c r="H51">
        <v>1</v>
      </c>
      <c r="I51">
        <v>43</v>
      </c>
      <c r="J51">
        <v>1</v>
      </c>
      <c r="K51">
        <v>0</v>
      </c>
      <c r="L51">
        <v>5</v>
      </c>
      <c r="M51">
        <v>3</v>
      </c>
      <c r="N51">
        <v>0</v>
      </c>
      <c r="O51">
        <v>0</v>
      </c>
      <c r="P51">
        <v>0</v>
      </c>
      <c r="Q51">
        <v>0</v>
      </c>
      <c r="R51">
        <v>0</v>
      </c>
      <c r="S51">
        <v>41</v>
      </c>
      <c r="T51">
        <v>40</v>
      </c>
      <c r="U51">
        <v>29</v>
      </c>
      <c r="V51">
        <v>38</v>
      </c>
      <c r="W51">
        <v>37</v>
      </c>
      <c r="X51">
        <v>0</v>
      </c>
      <c r="Y51">
        <v>0</v>
      </c>
      <c r="Z51">
        <v>0</v>
      </c>
      <c r="AA51">
        <v>0</v>
      </c>
      <c r="AB51">
        <v>0</v>
      </c>
      <c r="AC51">
        <v>53</v>
      </c>
      <c r="AD51">
        <v>38</v>
      </c>
      <c r="AE51">
        <v>34</v>
      </c>
      <c r="AF51">
        <v>44.9</v>
      </c>
      <c r="AG51">
        <v>55.1</v>
      </c>
      <c r="AH51">
        <v>71.400000000000006</v>
      </c>
      <c r="AI51">
        <v>0.5</v>
      </c>
      <c r="AJ51">
        <v>23.2</v>
      </c>
      <c r="AK51">
        <v>0.5</v>
      </c>
      <c r="AL51">
        <v>0</v>
      </c>
      <c r="AM51">
        <v>2.7</v>
      </c>
      <c r="AN51">
        <v>1.6</v>
      </c>
      <c r="AO51">
        <v>0</v>
      </c>
      <c r="AP51">
        <v>0</v>
      </c>
      <c r="AQ51">
        <v>0</v>
      </c>
      <c r="AR51">
        <v>0</v>
      </c>
      <c r="AS51">
        <v>0</v>
      </c>
      <c r="AT51">
        <v>22.2</v>
      </c>
      <c r="AU51">
        <v>21.6</v>
      </c>
      <c r="AV51">
        <v>15.7</v>
      </c>
      <c r="AW51">
        <v>20.5</v>
      </c>
      <c r="AX51">
        <v>20</v>
      </c>
      <c r="AY51">
        <v>0</v>
      </c>
      <c r="AZ51">
        <v>0</v>
      </c>
      <c r="BA51">
        <v>0</v>
      </c>
      <c r="BB51">
        <v>0</v>
      </c>
      <c r="BC51">
        <v>0</v>
      </c>
      <c r="BD51">
        <v>28.6</v>
      </c>
      <c r="BE51">
        <v>20.5</v>
      </c>
      <c r="BF51">
        <v>18.399999999999999</v>
      </c>
    </row>
    <row r="52" spans="1:58">
      <c r="A52" s="45" t="s">
        <v>2443</v>
      </c>
      <c r="B52" s="45" t="s">
        <v>2481</v>
      </c>
      <c r="C52" s="45" t="s">
        <v>2482</v>
      </c>
      <c r="D52">
        <v>593</v>
      </c>
      <c r="E52">
        <v>289</v>
      </c>
      <c r="F52">
        <v>304</v>
      </c>
      <c r="G52">
        <v>24</v>
      </c>
      <c r="H52">
        <v>11</v>
      </c>
      <c r="I52">
        <v>108</v>
      </c>
      <c r="J52">
        <v>6</v>
      </c>
      <c r="K52">
        <v>1</v>
      </c>
      <c r="L52">
        <v>0</v>
      </c>
      <c r="M52">
        <v>443</v>
      </c>
      <c r="N52">
        <v>0</v>
      </c>
      <c r="O52">
        <v>90</v>
      </c>
      <c r="P52">
        <v>93</v>
      </c>
      <c r="Q52">
        <v>100</v>
      </c>
      <c r="R52">
        <v>104</v>
      </c>
      <c r="S52">
        <v>103</v>
      </c>
      <c r="T52">
        <v>103</v>
      </c>
      <c r="U52">
        <v>0</v>
      </c>
      <c r="V52">
        <v>0</v>
      </c>
      <c r="W52">
        <v>0</v>
      </c>
      <c r="X52">
        <v>0</v>
      </c>
      <c r="Y52">
        <v>0</v>
      </c>
      <c r="Z52">
        <v>0</v>
      </c>
      <c r="AA52">
        <v>0</v>
      </c>
      <c r="AB52">
        <v>0</v>
      </c>
      <c r="AC52">
        <v>54</v>
      </c>
      <c r="AD52">
        <v>22</v>
      </c>
      <c r="AE52">
        <v>94</v>
      </c>
      <c r="AF52">
        <v>48.7</v>
      </c>
      <c r="AG52">
        <v>51.3</v>
      </c>
      <c r="AH52">
        <v>4</v>
      </c>
      <c r="AI52">
        <v>1.9</v>
      </c>
      <c r="AJ52">
        <v>18.2</v>
      </c>
      <c r="AK52">
        <v>1</v>
      </c>
      <c r="AL52">
        <v>0.2</v>
      </c>
      <c r="AM52">
        <v>0</v>
      </c>
      <c r="AN52">
        <v>74.7</v>
      </c>
      <c r="AO52">
        <v>0</v>
      </c>
      <c r="AP52">
        <v>15.2</v>
      </c>
      <c r="AQ52">
        <v>15.7</v>
      </c>
      <c r="AR52">
        <v>16.899999999999999</v>
      </c>
      <c r="AS52">
        <v>17.5</v>
      </c>
      <c r="AT52">
        <v>17.399999999999999</v>
      </c>
      <c r="AU52">
        <v>17.399999999999999</v>
      </c>
      <c r="AV52">
        <v>0</v>
      </c>
      <c r="AW52">
        <v>0</v>
      </c>
      <c r="AX52">
        <v>0</v>
      </c>
      <c r="AY52">
        <v>0</v>
      </c>
      <c r="AZ52">
        <v>0</v>
      </c>
      <c r="BA52">
        <v>0</v>
      </c>
      <c r="BB52">
        <v>0</v>
      </c>
      <c r="BC52">
        <v>0</v>
      </c>
      <c r="BD52">
        <v>9.1</v>
      </c>
      <c r="BE52">
        <v>3.7</v>
      </c>
      <c r="BF52">
        <v>15.9</v>
      </c>
    </row>
    <row r="53" spans="1:58">
      <c r="A53" s="45" t="s">
        <v>2443</v>
      </c>
      <c r="B53" s="45" t="s">
        <v>160</v>
      </c>
      <c r="C53" s="45" t="s">
        <v>2483</v>
      </c>
      <c r="D53">
        <v>393</v>
      </c>
      <c r="E53">
        <v>188</v>
      </c>
      <c r="F53">
        <v>205</v>
      </c>
      <c r="G53">
        <v>1</v>
      </c>
      <c r="H53">
        <v>7</v>
      </c>
      <c r="I53">
        <v>14</v>
      </c>
      <c r="J53">
        <v>6</v>
      </c>
      <c r="K53">
        <v>0</v>
      </c>
      <c r="L53">
        <v>1</v>
      </c>
      <c r="M53">
        <v>364</v>
      </c>
      <c r="N53">
        <v>0</v>
      </c>
      <c r="O53">
        <v>0</v>
      </c>
      <c r="P53">
        <v>0</v>
      </c>
      <c r="Q53">
        <v>0</v>
      </c>
      <c r="R53">
        <v>0</v>
      </c>
      <c r="S53">
        <v>0</v>
      </c>
      <c r="T53">
        <v>0</v>
      </c>
      <c r="U53">
        <v>0</v>
      </c>
      <c r="V53">
        <v>71</v>
      </c>
      <c r="W53">
        <v>69</v>
      </c>
      <c r="X53">
        <v>69</v>
      </c>
      <c r="Y53">
        <v>68</v>
      </c>
      <c r="Z53">
        <v>63</v>
      </c>
      <c r="AA53">
        <v>53</v>
      </c>
      <c r="AB53">
        <v>0</v>
      </c>
      <c r="AC53">
        <v>3</v>
      </c>
      <c r="AD53">
        <v>0</v>
      </c>
      <c r="AE53">
        <v>71</v>
      </c>
      <c r="AF53">
        <v>47.8</v>
      </c>
      <c r="AG53">
        <v>52.2</v>
      </c>
      <c r="AH53">
        <v>0.3</v>
      </c>
      <c r="AI53">
        <v>1.8</v>
      </c>
      <c r="AJ53">
        <v>3.6</v>
      </c>
      <c r="AK53">
        <v>1.5</v>
      </c>
      <c r="AL53">
        <v>0</v>
      </c>
      <c r="AM53">
        <v>0.3</v>
      </c>
      <c r="AN53">
        <v>92.6</v>
      </c>
      <c r="AO53">
        <v>0</v>
      </c>
      <c r="AP53">
        <v>0</v>
      </c>
      <c r="AQ53">
        <v>0</v>
      </c>
      <c r="AR53">
        <v>0</v>
      </c>
      <c r="AS53">
        <v>0</v>
      </c>
      <c r="AT53">
        <v>0</v>
      </c>
      <c r="AU53">
        <v>0</v>
      </c>
      <c r="AV53">
        <v>0</v>
      </c>
      <c r="AW53">
        <v>18.100000000000001</v>
      </c>
      <c r="AX53">
        <v>17.600000000000001</v>
      </c>
      <c r="AY53">
        <v>17.600000000000001</v>
      </c>
      <c r="AZ53">
        <v>17.3</v>
      </c>
      <c r="BA53">
        <v>16</v>
      </c>
      <c r="BB53">
        <v>13.5</v>
      </c>
      <c r="BC53">
        <v>0</v>
      </c>
      <c r="BD53">
        <v>0.8</v>
      </c>
      <c r="BE53">
        <v>0</v>
      </c>
      <c r="BF53">
        <v>18.100000000000001</v>
      </c>
    </row>
    <row r="54" spans="1:58">
      <c r="A54" s="45" t="s">
        <v>2443</v>
      </c>
      <c r="B54" s="45" t="s">
        <v>162</v>
      </c>
      <c r="C54" s="45" t="s">
        <v>2484</v>
      </c>
      <c r="D54">
        <v>405</v>
      </c>
      <c r="E54">
        <v>259</v>
      </c>
      <c r="F54">
        <v>146</v>
      </c>
      <c r="G54">
        <v>24</v>
      </c>
      <c r="H54">
        <v>9</v>
      </c>
      <c r="I54">
        <v>46</v>
      </c>
      <c r="J54">
        <v>29</v>
      </c>
      <c r="K54">
        <v>2</v>
      </c>
      <c r="L54">
        <v>1</v>
      </c>
      <c r="M54">
        <v>294</v>
      </c>
      <c r="N54">
        <v>0</v>
      </c>
      <c r="O54">
        <v>0</v>
      </c>
      <c r="P54">
        <v>0</v>
      </c>
      <c r="Q54">
        <v>0</v>
      </c>
      <c r="R54">
        <v>0</v>
      </c>
      <c r="S54">
        <v>0</v>
      </c>
      <c r="T54">
        <v>0</v>
      </c>
      <c r="U54">
        <v>0</v>
      </c>
      <c r="V54">
        <v>67</v>
      </c>
      <c r="W54">
        <v>67</v>
      </c>
      <c r="X54">
        <v>68</v>
      </c>
      <c r="Y54">
        <v>70</v>
      </c>
      <c r="Z54">
        <v>68</v>
      </c>
      <c r="AA54">
        <v>65</v>
      </c>
      <c r="AB54">
        <v>0</v>
      </c>
      <c r="AC54">
        <v>0</v>
      </c>
      <c r="AD54">
        <v>0</v>
      </c>
      <c r="AE54">
        <v>64</v>
      </c>
      <c r="AF54">
        <v>64</v>
      </c>
      <c r="AG54">
        <v>36</v>
      </c>
      <c r="AH54">
        <v>5.9</v>
      </c>
      <c r="AI54">
        <v>2.2000000000000002</v>
      </c>
      <c r="AJ54">
        <v>11.4</v>
      </c>
      <c r="AK54">
        <v>7.2</v>
      </c>
      <c r="AL54">
        <v>0.5</v>
      </c>
      <c r="AM54">
        <v>0.2</v>
      </c>
      <c r="AN54">
        <v>72.599999999999994</v>
      </c>
      <c r="AO54">
        <v>0</v>
      </c>
      <c r="AP54">
        <v>0</v>
      </c>
      <c r="AQ54">
        <v>0</v>
      </c>
      <c r="AR54">
        <v>0</v>
      </c>
      <c r="AS54">
        <v>0</v>
      </c>
      <c r="AT54">
        <v>0</v>
      </c>
      <c r="AU54">
        <v>0</v>
      </c>
      <c r="AV54">
        <v>0</v>
      </c>
      <c r="AW54">
        <v>16.5</v>
      </c>
      <c r="AX54">
        <v>16.5</v>
      </c>
      <c r="AY54">
        <v>16.8</v>
      </c>
      <c r="AZ54">
        <v>17.3</v>
      </c>
      <c r="BA54">
        <v>16.8</v>
      </c>
      <c r="BB54">
        <v>16</v>
      </c>
      <c r="BC54">
        <v>0</v>
      </c>
      <c r="BD54">
        <v>0</v>
      </c>
      <c r="BE54">
        <v>0</v>
      </c>
      <c r="BF54">
        <v>15.8</v>
      </c>
    </row>
    <row r="55" spans="1:58">
      <c r="A55" s="45" t="s">
        <v>2443</v>
      </c>
      <c r="B55" s="45" t="s">
        <v>164</v>
      </c>
      <c r="C55" s="45" t="s">
        <v>340</v>
      </c>
      <c r="D55">
        <v>468</v>
      </c>
      <c r="E55">
        <v>244</v>
      </c>
      <c r="F55">
        <v>224</v>
      </c>
      <c r="G55">
        <v>233</v>
      </c>
      <c r="H55">
        <v>21</v>
      </c>
      <c r="I55">
        <v>159</v>
      </c>
      <c r="J55">
        <v>8</v>
      </c>
      <c r="K55">
        <v>2</v>
      </c>
      <c r="L55">
        <v>0</v>
      </c>
      <c r="M55">
        <v>45</v>
      </c>
      <c r="N55">
        <v>0</v>
      </c>
      <c r="O55">
        <v>0</v>
      </c>
      <c r="P55">
        <v>0</v>
      </c>
      <c r="Q55">
        <v>0</v>
      </c>
      <c r="R55">
        <v>0</v>
      </c>
      <c r="S55">
        <v>0</v>
      </c>
      <c r="T55">
        <v>0</v>
      </c>
      <c r="U55">
        <v>165</v>
      </c>
      <c r="V55">
        <v>139</v>
      </c>
      <c r="W55">
        <v>164</v>
      </c>
      <c r="X55">
        <v>0</v>
      </c>
      <c r="Y55">
        <v>0</v>
      </c>
      <c r="Z55">
        <v>0</v>
      </c>
      <c r="AA55">
        <v>0</v>
      </c>
      <c r="AB55">
        <v>0</v>
      </c>
      <c r="AC55">
        <v>208</v>
      </c>
      <c r="AD55">
        <v>114</v>
      </c>
      <c r="AE55">
        <v>104</v>
      </c>
      <c r="AF55">
        <v>52.1</v>
      </c>
      <c r="AG55">
        <v>47.9</v>
      </c>
      <c r="AH55">
        <v>49.8</v>
      </c>
      <c r="AI55">
        <v>4.5</v>
      </c>
      <c r="AJ55">
        <v>34</v>
      </c>
      <c r="AK55">
        <v>1.7</v>
      </c>
      <c r="AL55">
        <v>0.4</v>
      </c>
      <c r="AM55">
        <v>0</v>
      </c>
      <c r="AN55">
        <v>9.6</v>
      </c>
      <c r="AO55">
        <v>0</v>
      </c>
      <c r="AP55">
        <v>0</v>
      </c>
      <c r="AQ55">
        <v>0</v>
      </c>
      <c r="AR55">
        <v>0</v>
      </c>
      <c r="AS55">
        <v>0</v>
      </c>
      <c r="AT55">
        <v>0</v>
      </c>
      <c r="AU55">
        <v>0</v>
      </c>
      <c r="AV55">
        <v>35.299999999999997</v>
      </c>
      <c r="AW55">
        <v>29.7</v>
      </c>
      <c r="AX55">
        <v>35</v>
      </c>
      <c r="AY55">
        <v>0</v>
      </c>
      <c r="AZ55">
        <v>0</v>
      </c>
      <c r="BA55">
        <v>0</v>
      </c>
      <c r="BB55">
        <v>0</v>
      </c>
      <c r="BC55">
        <v>0</v>
      </c>
      <c r="BD55">
        <v>44.4</v>
      </c>
      <c r="BE55">
        <v>24.4</v>
      </c>
      <c r="BF55">
        <v>22.2</v>
      </c>
    </row>
    <row r="56" spans="1:58">
      <c r="A56" s="45" t="s">
        <v>2443</v>
      </c>
      <c r="B56" s="45" t="s">
        <v>166</v>
      </c>
      <c r="C56" s="45" t="s">
        <v>2485</v>
      </c>
      <c r="D56">
        <v>944</v>
      </c>
      <c r="E56">
        <v>488</v>
      </c>
      <c r="F56">
        <v>456</v>
      </c>
      <c r="G56">
        <v>614</v>
      </c>
      <c r="H56">
        <v>8</v>
      </c>
      <c r="I56">
        <v>279</v>
      </c>
      <c r="J56">
        <v>29</v>
      </c>
      <c r="K56">
        <v>0</v>
      </c>
      <c r="L56">
        <v>0</v>
      </c>
      <c r="M56">
        <v>14</v>
      </c>
      <c r="N56">
        <v>119</v>
      </c>
      <c r="O56">
        <v>116</v>
      </c>
      <c r="P56">
        <v>124</v>
      </c>
      <c r="Q56">
        <v>128</v>
      </c>
      <c r="R56">
        <v>127</v>
      </c>
      <c r="S56">
        <v>113</v>
      </c>
      <c r="T56">
        <v>121</v>
      </c>
      <c r="U56">
        <v>96</v>
      </c>
      <c r="V56">
        <v>0</v>
      </c>
      <c r="W56">
        <v>0</v>
      </c>
      <c r="X56">
        <v>0</v>
      </c>
      <c r="Y56">
        <v>0</v>
      </c>
      <c r="Z56">
        <v>0</v>
      </c>
      <c r="AA56">
        <v>0</v>
      </c>
      <c r="AB56">
        <v>0</v>
      </c>
      <c r="AC56">
        <v>198</v>
      </c>
      <c r="AD56">
        <v>60</v>
      </c>
      <c r="AE56">
        <v>102</v>
      </c>
      <c r="AF56">
        <v>51.7</v>
      </c>
      <c r="AG56">
        <v>48.3</v>
      </c>
      <c r="AH56">
        <v>65</v>
      </c>
      <c r="AI56">
        <v>0.8</v>
      </c>
      <c r="AJ56">
        <v>29.6</v>
      </c>
      <c r="AK56">
        <v>3.1</v>
      </c>
      <c r="AL56">
        <v>0</v>
      </c>
      <c r="AM56">
        <v>0</v>
      </c>
      <c r="AN56">
        <v>1.5</v>
      </c>
      <c r="AO56">
        <v>12.6</v>
      </c>
      <c r="AP56">
        <v>12.3</v>
      </c>
      <c r="AQ56">
        <v>13.1</v>
      </c>
      <c r="AR56">
        <v>13.6</v>
      </c>
      <c r="AS56">
        <v>13.5</v>
      </c>
      <c r="AT56">
        <v>12</v>
      </c>
      <c r="AU56">
        <v>12.8</v>
      </c>
      <c r="AV56">
        <v>10.199999999999999</v>
      </c>
      <c r="AW56">
        <v>0</v>
      </c>
      <c r="AX56">
        <v>0</v>
      </c>
      <c r="AY56">
        <v>0</v>
      </c>
      <c r="AZ56">
        <v>0</v>
      </c>
      <c r="BA56">
        <v>0</v>
      </c>
      <c r="BB56">
        <v>0</v>
      </c>
      <c r="BC56">
        <v>0</v>
      </c>
      <c r="BD56">
        <v>21</v>
      </c>
      <c r="BE56">
        <v>6.4</v>
      </c>
      <c r="BF56">
        <v>10.8</v>
      </c>
    </row>
    <row r="57" spans="1:58">
      <c r="A57" s="45" t="s">
        <v>2443</v>
      </c>
      <c r="B57" s="45" t="s">
        <v>168</v>
      </c>
      <c r="C57" s="45" t="s">
        <v>2486</v>
      </c>
      <c r="D57">
        <v>287</v>
      </c>
      <c r="E57">
        <v>162</v>
      </c>
      <c r="F57">
        <v>125</v>
      </c>
      <c r="G57">
        <v>0</v>
      </c>
      <c r="H57">
        <v>11</v>
      </c>
      <c r="I57">
        <v>10</v>
      </c>
      <c r="J57">
        <v>9</v>
      </c>
      <c r="K57">
        <v>1</v>
      </c>
      <c r="L57">
        <v>0</v>
      </c>
      <c r="M57">
        <v>256</v>
      </c>
      <c r="N57">
        <v>0</v>
      </c>
      <c r="O57">
        <v>34</v>
      </c>
      <c r="P57">
        <v>32</v>
      </c>
      <c r="Q57">
        <v>32</v>
      </c>
      <c r="R57">
        <v>33</v>
      </c>
      <c r="S57">
        <v>33</v>
      </c>
      <c r="T57">
        <v>32</v>
      </c>
      <c r="U57">
        <v>31</v>
      </c>
      <c r="V57">
        <v>32</v>
      </c>
      <c r="W57">
        <v>28</v>
      </c>
      <c r="X57">
        <v>0</v>
      </c>
      <c r="Y57">
        <v>0</v>
      </c>
      <c r="Z57">
        <v>0</v>
      </c>
      <c r="AA57">
        <v>0</v>
      </c>
      <c r="AB57">
        <v>0</v>
      </c>
      <c r="AC57">
        <v>5</v>
      </c>
      <c r="AD57">
        <v>0</v>
      </c>
      <c r="AE57">
        <v>44</v>
      </c>
      <c r="AF57">
        <v>56.4</v>
      </c>
      <c r="AG57">
        <v>43.6</v>
      </c>
      <c r="AH57">
        <v>0</v>
      </c>
      <c r="AI57">
        <v>3.8</v>
      </c>
      <c r="AJ57">
        <v>3.5</v>
      </c>
      <c r="AK57">
        <v>3.1</v>
      </c>
      <c r="AL57">
        <v>0.3</v>
      </c>
      <c r="AM57">
        <v>0</v>
      </c>
      <c r="AN57">
        <v>89.2</v>
      </c>
      <c r="AO57">
        <v>0</v>
      </c>
      <c r="AP57">
        <v>11.8</v>
      </c>
      <c r="AQ57">
        <v>11.1</v>
      </c>
      <c r="AR57">
        <v>11.1</v>
      </c>
      <c r="AS57">
        <v>11.5</v>
      </c>
      <c r="AT57">
        <v>11.5</v>
      </c>
      <c r="AU57">
        <v>11.1</v>
      </c>
      <c r="AV57">
        <v>10.8</v>
      </c>
      <c r="AW57">
        <v>11.1</v>
      </c>
      <c r="AX57">
        <v>9.8000000000000007</v>
      </c>
      <c r="AY57">
        <v>0</v>
      </c>
      <c r="AZ57">
        <v>0</v>
      </c>
      <c r="BA57">
        <v>0</v>
      </c>
      <c r="BB57">
        <v>0</v>
      </c>
      <c r="BC57">
        <v>0</v>
      </c>
      <c r="BD57">
        <v>1.7</v>
      </c>
      <c r="BE57">
        <v>0</v>
      </c>
      <c r="BF57">
        <v>15.3</v>
      </c>
    </row>
    <row r="58" spans="1:58">
      <c r="A58" s="45" t="s">
        <v>2443</v>
      </c>
      <c r="B58" s="45" t="s">
        <v>170</v>
      </c>
      <c r="C58" s="45" t="s">
        <v>2487</v>
      </c>
      <c r="D58">
        <v>601</v>
      </c>
      <c r="E58">
        <v>318</v>
      </c>
      <c r="F58">
        <v>283</v>
      </c>
      <c r="G58">
        <v>6</v>
      </c>
      <c r="H58">
        <v>14</v>
      </c>
      <c r="I58">
        <v>6</v>
      </c>
      <c r="J58">
        <v>16</v>
      </c>
      <c r="K58">
        <v>1</v>
      </c>
      <c r="L58">
        <v>0</v>
      </c>
      <c r="M58">
        <v>558</v>
      </c>
      <c r="N58">
        <v>0</v>
      </c>
      <c r="O58">
        <v>0</v>
      </c>
      <c r="P58">
        <v>0</v>
      </c>
      <c r="Q58">
        <v>0</v>
      </c>
      <c r="R58">
        <v>0</v>
      </c>
      <c r="S58">
        <v>0</v>
      </c>
      <c r="T58">
        <v>89</v>
      </c>
      <c r="U58">
        <v>89</v>
      </c>
      <c r="V58">
        <v>88</v>
      </c>
      <c r="W58">
        <v>88</v>
      </c>
      <c r="X58">
        <v>85</v>
      </c>
      <c r="Y58">
        <v>82</v>
      </c>
      <c r="Z58">
        <v>44</v>
      </c>
      <c r="AA58">
        <v>36</v>
      </c>
      <c r="AB58">
        <v>0</v>
      </c>
      <c r="AC58">
        <v>8</v>
      </c>
      <c r="AD58">
        <v>0</v>
      </c>
      <c r="AE58">
        <v>65</v>
      </c>
      <c r="AF58">
        <v>52.9</v>
      </c>
      <c r="AG58">
        <v>47.1</v>
      </c>
      <c r="AH58">
        <v>1</v>
      </c>
      <c r="AI58">
        <v>2.2999999999999998</v>
      </c>
      <c r="AJ58">
        <v>1</v>
      </c>
      <c r="AK58">
        <v>2.7</v>
      </c>
      <c r="AL58">
        <v>0.2</v>
      </c>
      <c r="AM58">
        <v>0</v>
      </c>
      <c r="AN58">
        <v>92.8</v>
      </c>
      <c r="AO58">
        <v>0</v>
      </c>
      <c r="AP58">
        <v>0</v>
      </c>
      <c r="AQ58">
        <v>0</v>
      </c>
      <c r="AR58">
        <v>0</v>
      </c>
      <c r="AS58">
        <v>0</v>
      </c>
      <c r="AT58">
        <v>0</v>
      </c>
      <c r="AU58">
        <v>14.8</v>
      </c>
      <c r="AV58">
        <v>14.8</v>
      </c>
      <c r="AW58">
        <v>14.6</v>
      </c>
      <c r="AX58">
        <v>14.6</v>
      </c>
      <c r="AY58">
        <v>14.1</v>
      </c>
      <c r="AZ58">
        <v>13.6</v>
      </c>
      <c r="BA58">
        <v>7.3</v>
      </c>
      <c r="BB58">
        <v>6</v>
      </c>
      <c r="BC58">
        <v>0</v>
      </c>
      <c r="BD58">
        <v>1.3</v>
      </c>
      <c r="BE58">
        <v>0</v>
      </c>
      <c r="BF58">
        <v>10.8</v>
      </c>
    </row>
    <row r="59" spans="1:58">
      <c r="A59" s="45" t="s">
        <v>2443</v>
      </c>
      <c r="B59" s="45" t="s">
        <v>172</v>
      </c>
      <c r="C59" s="45" t="s">
        <v>2488</v>
      </c>
      <c r="D59">
        <v>884</v>
      </c>
      <c r="E59">
        <v>441</v>
      </c>
      <c r="F59">
        <v>443</v>
      </c>
      <c r="G59">
        <v>488</v>
      </c>
      <c r="H59">
        <v>6</v>
      </c>
      <c r="I59">
        <v>364</v>
      </c>
      <c r="J59">
        <v>13</v>
      </c>
      <c r="K59">
        <v>1</v>
      </c>
      <c r="L59">
        <v>2</v>
      </c>
      <c r="M59">
        <v>10</v>
      </c>
      <c r="N59">
        <v>0</v>
      </c>
      <c r="O59">
        <v>0</v>
      </c>
      <c r="P59">
        <v>0</v>
      </c>
      <c r="Q59">
        <v>0</v>
      </c>
      <c r="R59">
        <v>0</v>
      </c>
      <c r="S59">
        <v>0</v>
      </c>
      <c r="T59">
        <v>249</v>
      </c>
      <c r="U59">
        <v>244</v>
      </c>
      <c r="V59">
        <v>235</v>
      </c>
      <c r="W59">
        <v>156</v>
      </c>
      <c r="X59">
        <v>0</v>
      </c>
      <c r="Y59">
        <v>0</v>
      </c>
      <c r="Z59">
        <v>0</v>
      </c>
      <c r="AA59">
        <v>0</v>
      </c>
      <c r="AB59">
        <v>0</v>
      </c>
      <c r="AC59">
        <v>283</v>
      </c>
      <c r="AD59">
        <v>112</v>
      </c>
      <c r="AE59">
        <v>135</v>
      </c>
      <c r="AF59">
        <v>49.9</v>
      </c>
      <c r="AG59">
        <v>50.1</v>
      </c>
      <c r="AH59">
        <v>55.2</v>
      </c>
      <c r="AI59">
        <v>0.7</v>
      </c>
      <c r="AJ59">
        <v>41.2</v>
      </c>
      <c r="AK59">
        <v>1.5</v>
      </c>
      <c r="AL59">
        <v>0.1</v>
      </c>
      <c r="AM59">
        <v>0.2</v>
      </c>
      <c r="AN59">
        <v>1.1000000000000001</v>
      </c>
      <c r="AO59">
        <v>0</v>
      </c>
      <c r="AP59">
        <v>0</v>
      </c>
      <c r="AQ59">
        <v>0</v>
      </c>
      <c r="AR59">
        <v>0</v>
      </c>
      <c r="AS59">
        <v>0</v>
      </c>
      <c r="AT59">
        <v>0</v>
      </c>
      <c r="AU59">
        <v>28.2</v>
      </c>
      <c r="AV59">
        <v>27.6</v>
      </c>
      <c r="AW59">
        <v>26.6</v>
      </c>
      <c r="AX59">
        <v>17.600000000000001</v>
      </c>
      <c r="AY59">
        <v>0</v>
      </c>
      <c r="AZ59">
        <v>0</v>
      </c>
      <c r="BA59">
        <v>0</v>
      </c>
      <c r="BB59">
        <v>0</v>
      </c>
      <c r="BC59">
        <v>0</v>
      </c>
      <c r="BD59">
        <v>32</v>
      </c>
      <c r="BE59">
        <v>12.7</v>
      </c>
      <c r="BF59">
        <v>15.3</v>
      </c>
    </row>
    <row r="60" spans="1:58">
      <c r="A60" s="45" t="s">
        <v>2443</v>
      </c>
      <c r="B60" s="45" t="s">
        <v>174</v>
      </c>
      <c r="C60" s="45" t="s">
        <v>2489</v>
      </c>
      <c r="D60">
        <v>373</v>
      </c>
      <c r="E60">
        <v>191</v>
      </c>
      <c r="F60">
        <v>182</v>
      </c>
      <c r="G60">
        <v>33</v>
      </c>
      <c r="H60">
        <v>18</v>
      </c>
      <c r="I60">
        <v>133</v>
      </c>
      <c r="J60">
        <v>0</v>
      </c>
      <c r="K60">
        <v>2</v>
      </c>
      <c r="L60">
        <v>0</v>
      </c>
      <c r="M60">
        <v>187</v>
      </c>
      <c r="N60">
        <v>0</v>
      </c>
      <c r="O60">
        <v>0</v>
      </c>
      <c r="P60">
        <v>0</v>
      </c>
      <c r="Q60">
        <v>0</v>
      </c>
      <c r="R60">
        <v>0</v>
      </c>
      <c r="S60">
        <v>0</v>
      </c>
      <c r="T60">
        <v>0</v>
      </c>
      <c r="U60">
        <v>61</v>
      </c>
      <c r="V60">
        <v>69</v>
      </c>
      <c r="W60">
        <v>56</v>
      </c>
      <c r="X60">
        <v>53</v>
      </c>
      <c r="Y60">
        <v>55</v>
      </c>
      <c r="Z60">
        <v>45</v>
      </c>
      <c r="AA60">
        <v>34</v>
      </c>
      <c r="AB60">
        <v>0</v>
      </c>
      <c r="AC60">
        <v>72</v>
      </c>
      <c r="AD60">
        <v>9</v>
      </c>
      <c r="AE60">
        <v>61</v>
      </c>
      <c r="AF60">
        <v>51.2</v>
      </c>
      <c r="AG60">
        <v>48.8</v>
      </c>
      <c r="AH60">
        <v>8.8000000000000007</v>
      </c>
      <c r="AI60">
        <v>4.8</v>
      </c>
      <c r="AJ60">
        <v>35.700000000000003</v>
      </c>
      <c r="AK60">
        <v>0</v>
      </c>
      <c r="AL60">
        <v>0.5</v>
      </c>
      <c r="AM60">
        <v>0</v>
      </c>
      <c r="AN60">
        <v>50.1</v>
      </c>
      <c r="AO60">
        <v>0</v>
      </c>
      <c r="AP60">
        <v>0</v>
      </c>
      <c r="AQ60">
        <v>0</v>
      </c>
      <c r="AR60">
        <v>0</v>
      </c>
      <c r="AS60">
        <v>0</v>
      </c>
      <c r="AT60">
        <v>0</v>
      </c>
      <c r="AU60">
        <v>0</v>
      </c>
      <c r="AV60">
        <v>16.399999999999999</v>
      </c>
      <c r="AW60">
        <v>18.5</v>
      </c>
      <c r="AX60">
        <v>15</v>
      </c>
      <c r="AY60">
        <v>14.2</v>
      </c>
      <c r="AZ60">
        <v>14.7</v>
      </c>
      <c r="BA60">
        <v>12.1</v>
      </c>
      <c r="BB60">
        <v>9.1</v>
      </c>
      <c r="BC60">
        <v>0</v>
      </c>
      <c r="BD60">
        <v>19.3</v>
      </c>
      <c r="BE60">
        <v>2.4</v>
      </c>
      <c r="BF60">
        <v>16.399999999999999</v>
      </c>
    </row>
    <row r="61" spans="1:58">
      <c r="A61" s="45" t="s">
        <v>2443</v>
      </c>
      <c r="B61" s="45" t="s">
        <v>176</v>
      </c>
      <c r="C61" s="45" t="s">
        <v>2490</v>
      </c>
      <c r="D61">
        <v>667</v>
      </c>
      <c r="E61">
        <v>330</v>
      </c>
      <c r="F61">
        <v>337</v>
      </c>
      <c r="G61">
        <v>296</v>
      </c>
      <c r="H61">
        <v>5</v>
      </c>
      <c r="I61">
        <v>291</v>
      </c>
      <c r="J61">
        <v>20</v>
      </c>
      <c r="K61">
        <v>1</v>
      </c>
      <c r="L61">
        <v>0</v>
      </c>
      <c r="M61">
        <v>54</v>
      </c>
      <c r="N61">
        <v>0</v>
      </c>
      <c r="O61">
        <v>90</v>
      </c>
      <c r="P61">
        <v>90</v>
      </c>
      <c r="Q61">
        <v>84</v>
      </c>
      <c r="R61">
        <v>84</v>
      </c>
      <c r="S61">
        <v>81</v>
      </c>
      <c r="T61">
        <v>72</v>
      </c>
      <c r="U61">
        <v>58</v>
      </c>
      <c r="V61">
        <v>58</v>
      </c>
      <c r="W61">
        <v>50</v>
      </c>
      <c r="X61">
        <v>0</v>
      </c>
      <c r="Y61">
        <v>0</v>
      </c>
      <c r="Z61">
        <v>0</v>
      </c>
      <c r="AA61">
        <v>0</v>
      </c>
      <c r="AB61">
        <v>0</v>
      </c>
      <c r="AC61">
        <v>242</v>
      </c>
      <c r="AD61">
        <v>145</v>
      </c>
      <c r="AE61">
        <v>74</v>
      </c>
      <c r="AF61">
        <v>49.5</v>
      </c>
      <c r="AG61">
        <v>50.5</v>
      </c>
      <c r="AH61">
        <v>44.4</v>
      </c>
      <c r="AI61">
        <v>0.7</v>
      </c>
      <c r="AJ61">
        <v>43.6</v>
      </c>
      <c r="AK61">
        <v>3</v>
      </c>
      <c r="AL61">
        <v>0.1</v>
      </c>
      <c r="AM61">
        <v>0</v>
      </c>
      <c r="AN61">
        <v>8.1</v>
      </c>
      <c r="AO61">
        <v>0</v>
      </c>
      <c r="AP61">
        <v>13.5</v>
      </c>
      <c r="AQ61">
        <v>13.5</v>
      </c>
      <c r="AR61">
        <v>12.6</v>
      </c>
      <c r="AS61">
        <v>12.6</v>
      </c>
      <c r="AT61">
        <v>12.1</v>
      </c>
      <c r="AU61">
        <v>10.8</v>
      </c>
      <c r="AV61">
        <v>8.6999999999999993</v>
      </c>
      <c r="AW61">
        <v>8.6999999999999993</v>
      </c>
      <c r="AX61">
        <v>7.5</v>
      </c>
      <c r="AY61">
        <v>0</v>
      </c>
      <c r="AZ61">
        <v>0</v>
      </c>
      <c r="BA61">
        <v>0</v>
      </c>
      <c r="BB61">
        <v>0</v>
      </c>
      <c r="BC61">
        <v>0</v>
      </c>
      <c r="BD61">
        <v>36.299999999999997</v>
      </c>
      <c r="BE61">
        <v>21.7</v>
      </c>
      <c r="BF61">
        <v>11.1</v>
      </c>
    </row>
    <row r="62" spans="1:58">
      <c r="A62" s="45" t="s">
        <v>2443</v>
      </c>
      <c r="B62" s="45" t="s">
        <v>178</v>
      </c>
      <c r="C62" s="45" t="s">
        <v>2491</v>
      </c>
      <c r="D62">
        <v>1149</v>
      </c>
      <c r="E62">
        <v>577</v>
      </c>
      <c r="F62">
        <v>572</v>
      </c>
      <c r="G62">
        <v>662</v>
      </c>
      <c r="H62">
        <v>82</v>
      </c>
      <c r="I62">
        <v>215</v>
      </c>
      <c r="J62">
        <v>36</v>
      </c>
      <c r="K62">
        <v>5</v>
      </c>
      <c r="L62">
        <v>2</v>
      </c>
      <c r="M62">
        <v>147</v>
      </c>
      <c r="N62">
        <v>0</v>
      </c>
      <c r="O62">
        <v>84</v>
      </c>
      <c r="P62">
        <v>88</v>
      </c>
      <c r="Q62">
        <v>88</v>
      </c>
      <c r="R62">
        <v>90</v>
      </c>
      <c r="S62">
        <v>97</v>
      </c>
      <c r="T62">
        <v>96</v>
      </c>
      <c r="U62">
        <v>97</v>
      </c>
      <c r="V62">
        <v>94</v>
      </c>
      <c r="W62">
        <v>97</v>
      </c>
      <c r="X62">
        <v>91</v>
      </c>
      <c r="Y62">
        <v>76</v>
      </c>
      <c r="Z62">
        <v>88</v>
      </c>
      <c r="AA62">
        <v>63</v>
      </c>
      <c r="AB62">
        <v>0</v>
      </c>
      <c r="AC62">
        <v>457</v>
      </c>
      <c r="AD62">
        <v>122</v>
      </c>
      <c r="AE62">
        <v>180</v>
      </c>
      <c r="AF62">
        <v>50.2</v>
      </c>
      <c r="AG62">
        <v>49.8</v>
      </c>
      <c r="AH62">
        <v>57.6</v>
      </c>
      <c r="AI62">
        <v>7.1</v>
      </c>
      <c r="AJ62">
        <v>18.7</v>
      </c>
      <c r="AK62">
        <v>3.1</v>
      </c>
      <c r="AL62">
        <v>0.4</v>
      </c>
      <c r="AM62">
        <v>0.2</v>
      </c>
      <c r="AN62">
        <v>12.8</v>
      </c>
      <c r="AO62">
        <v>0</v>
      </c>
      <c r="AP62">
        <v>7.3</v>
      </c>
      <c r="AQ62">
        <v>7.7</v>
      </c>
      <c r="AR62">
        <v>7.7</v>
      </c>
      <c r="AS62">
        <v>7.8</v>
      </c>
      <c r="AT62">
        <v>8.4</v>
      </c>
      <c r="AU62">
        <v>8.4</v>
      </c>
      <c r="AV62">
        <v>8.4</v>
      </c>
      <c r="AW62">
        <v>8.1999999999999993</v>
      </c>
      <c r="AX62">
        <v>8.4</v>
      </c>
      <c r="AY62">
        <v>7.9</v>
      </c>
      <c r="AZ62">
        <v>6.6</v>
      </c>
      <c r="BA62">
        <v>7.7</v>
      </c>
      <c r="BB62">
        <v>5.5</v>
      </c>
      <c r="BC62">
        <v>0</v>
      </c>
      <c r="BD62">
        <v>39.799999999999997</v>
      </c>
      <c r="BE62">
        <v>10.6</v>
      </c>
      <c r="BF62">
        <v>15.7</v>
      </c>
    </row>
    <row r="63" spans="1:58">
      <c r="A63" s="45" t="s">
        <v>2443</v>
      </c>
      <c r="B63" s="45" t="s">
        <v>180</v>
      </c>
      <c r="C63" s="45" t="s">
        <v>2492</v>
      </c>
      <c r="D63">
        <v>587</v>
      </c>
      <c r="E63">
        <v>288</v>
      </c>
      <c r="F63">
        <v>299</v>
      </c>
      <c r="G63">
        <v>161</v>
      </c>
      <c r="H63">
        <v>22</v>
      </c>
      <c r="I63">
        <v>14</v>
      </c>
      <c r="J63">
        <v>24</v>
      </c>
      <c r="K63">
        <v>0</v>
      </c>
      <c r="L63">
        <v>0</v>
      </c>
      <c r="M63">
        <v>366</v>
      </c>
      <c r="N63">
        <v>0</v>
      </c>
      <c r="O63">
        <v>43</v>
      </c>
      <c r="P63">
        <v>43</v>
      </c>
      <c r="Q63">
        <v>46</v>
      </c>
      <c r="R63">
        <v>45</v>
      </c>
      <c r="S63">
        <v>44</v>
      </c>
      <c r="T63">
        <v>45</v>
      </c>
      <c r="U63">
        <v>46</v>
      </c>
      <c r="V63">
        <v>45</v>
      </c>
      <c r="W63">
        <v>44</v>
      </c>
      <c r="X63">
        <v>52</v>
      </c>
      <c r="Y63">
        <v>46</v>
      </c>
      <c r="Z63">
        <v>43</v>
      </c>
      <c r="AA63">
        <v>45</v>
      </c>
      <c r="AB63">
        <v>0</v>
      </c>
      <c r="AC63">
        <v>123</v>
      </c>
      <c r="AD63">
        <v>50</v>
      </c>
      <c r="AE63">
        <v>95</v>
      </c>
      <c r="AF63">
        <v>49.1</v>
      </c>
      <c r="AG63">
        <v>50.9</v>
      </c>
      <c r="AH63">
        <v>27.4</v>
      </c>
      <c r="AI63">
        <v>3.7</v>
      </c>
      <c r="AJ63">
        <v>2.4</v>
      </c>
      <c r="AK63">
        <v>4.0999999999999996</v>
      </c>
      <c r="AL63">
        <v>0</v>
      </c>
      <c r="AM63">
        <v>0</v>
      </c>
      <c r="AN63">
        <v>62.4</v>
      </c>
      <c r="AO63">
        <v>0</v>
      </c>
      <c r="AP63">
        <v>7.3</v>
      </c>
      <c r="AQ63">
        <v>7.3</v>
      </c>
      <c r="AR63">
        <v>7.8</v>
      </c>
      <c r="AS63">
        <v>7.7</v>
      </c>
      <c r="AT63">
        <v>7.5</v>
      </c>
      <c r="AU63">
        <v>7.7</v>
      </c>
      <c r="AV63">
        <v>7.8</v>
      </c>
      <c r="AW63">
        <v>7.7</v>
      </c>
      <c r="AX63">
        <v>7.5</v>
      </c>
      <c r="AY63">
        <v>8.9</v>
      </c>
      <c r="AZ63">
        <v>7.8</v>
      </c>
      <c r="BA63">
        <v>7.3</v>
      </c>
      <c r="BB63">
        <v>7.7</v>
      </c>
      <c r="BC63">
        <v>0</v>
      </c>
      <c r="BD63">
        <v>21</v>
      </c>
      <c r="BE63">
        <v>8.5</v>
      </c>
      <c r="BF63">
        <v>16.2</v>
      </c>
    </row>
    <row r="64" spans="1:58">
      <c r="A64" s="45" t="s">
        <v>2443</v>
      </c>
      <c r="B64" s="45" t="s">
        <v>182</v>
      </c>
      <c r="C64" s="45" t="s">
        <v>2493</v>
      </c>
      <c r="D64">
        <v>806</v>
      </c>
      <c r="E64">
        <v>459</v>
      </c>
      <c r="F64">
        <v>347</v>
      </c>
      <c r="G64">
        <v>8</v>
      </c>
      <c r="H64">
        <v>17</v>
      </c>
      <c r="I64">
        <v>20</v>
      </c>
      <c r="J64">
        <v>42</v>
      </c>
      <c r="K64">
        <v>0</v>
      </c>
      <c r="L64">
        <v>1</v>
      </c>
      <c r="M64">
        <v>718</v>
      </c>
      <c r="N64">
        <v>0</v>
      </c>
      <c r="O64">
        <v>0</v>
      </c>
      <c r="P64">
        <v>0</v>
      </c>
      <c r="Q64">
        <v>0</v>
      </c>
      <c r="R64">
        <v>0</v>
      </c>
      <c r="S64">
        <v>0</v>
      </c>
      <c r="T64">
        <v>0</v>
      </c>
      <c r="U64">
        <v>0</v>
      </c>
      <c r="V64">
        <v>0</v>
      </c>
      <c r="W64">
        <v>0</v>
      </c>
      <c r="X64">
        <v>200</v>
      </c>
      <c r="Y64">
        <v>189</v>
      </c>
      <c r="Z64">
        <v>206</v>
      </c>
      <c r="AA64">
        <v>211</v>
      </c>
      <c r="AB64">
        <v>0</v>
      </c>
      <c r="AC64">
        <v>17</v>
      </c>
      <c r="AD64">
        <v>0</v>
      </c>
      <c r="AE64">
        <v>84</v>
      </c>
      <c r="AF64">
        <v>56.9</v>
      </c>
      <c r="AG64">
        <v>43.1</v>
      </c>
      <c r="AH64">
        <v>1</v>
      </c>
      <c r="AI64">
        <v>2.1</v>
      </c>
      <c r="AJ64">
        <v>2.5</v>
      </c>
      <c r="AK64">
        <v>5.2</v>
      </c>
      <c r="AL64">
        <v>0</v>
      </c>
      <c r="AM64">
        <v>0.1</v>
      </c>
      <c r="AN64">
        <v>89.1</v>
      </c>
      <c r="AO64">
        <v>0</v>
      </c>
      <c r="AP64">
        <v>0</v>
      </c>
      <c r="AQ64">
        <v>0</v>
      </c>
      <c r="AR64">
        <v>0</v>
      </c>
      <c r="AS64">
        <v>0</v>
      </c>
      <c r="AT64">
        <v>0</v>
      </c>
      <c r="AU64">
        <v>0</v>
      </c>
      <c r="AV64">
        <v>0</v>
      </c>
      <c r="AW64">
        <v>0</v>
      </c>
      <c r="AX64">
        <v>0</v>
      </c>
      <c r="AY64">
        <v>24.8</v>
      </c>
      <c r="AZ64">
        <v>23.4</v>
      </c>
      <c r="BA64">
        <v>25.6</v>
      </c>
      <c r="BB64">
        <v>26.2</v>
      </c>
      <c r="BC64">
        <v>0</v>
      </c>
      <c r="BD64">
        <v>2.1</v>
      </c>
      <c r="BE64">
        <v>0</v>
      </c>
      <c r="BF64">
        <v>10.4</v>
      </c>
    </row>
    <row r="65" spans="1:58">
      <c r="A65" s="45" t="s">
        <v>2443</v>
      </c>
      <c r="B65" s="45" t="s">
        <v>184</v>
      </c>
      <c r="C65" s="45" t="s">
        <v>2494</v>
      </c>
      <c r="D65">
        <v>885</v>
      </c>
      <c r="E65">
        <v>485</v>
      </c>
      <c r="F65">
        <v>400</v>
      </c>
      <c r="G65">
        <v>32</v>
      </c>
      <c r="H65">
        <v>17</v>
      </c>
      <c r="I65">
        <v>71</v>
      </c>
      <c r="J65">
        <v>27</v>
      </c>
      <c r="K65">
        <v>1</v>
      </c>
      <c r="L65">
        <v>0</v>
      </c>
      <c r="M65">
        <v>737</v>
      </c>
      <c r="N65">
        <v>0</v>
      </c>
      <c r="O65">
        <v>106</v>
      </c>
      <c r="P65">
        <v>115</v>
      </c>
      <c r="Q65">
        <v>72</v>
      </c>
      <c r="R65">
        <v>73</v>
      </c>
      <c r="S65">
        <v>72</v>
      </c>
      <c r="T65">
        <v>100</v>
      </c>
      <c r="U65">
        <v>100</v>
      </c>
      <c r="V65">
        <v>100</v>
      </c>
      <c r="W65">
        <v>100</v>
      </c>
      <c r="X65">
        <v>47</v>
      </c>
      <c r="Y65">
        <v>0</v>
      </c>
      <c r="Z65">
        <v>0</v>
      </c>
      <c r="AA65">
        <v>0</v>
      </c>
      <c r="AB65">
        <v>0</v>
      </c>
      <c r="AC65">
        <v>130</v>
      </c>
      <c r="AD65">
        <v>27</v>
      </c>
      <c r="AE65">
        <v>96</v>
      </c>
      <c r="AF65">
        <v>54.8</v>
      </c>
      <c r="AG65">
        <v>45.2</v>
      </c>
      <c r="AH65">
        <v>3.6</v>
      </c>
      <c r="AI65">
        <v>1.9</v>
      </c>
      <c r="AJ65">
        <v>8</v>
      </c>
      <c r="AK65">
        <v>3.1</v>
      </c>
      <c r="AL65">
        <v>0.1</v>
      </c>
      <c r="AM65">
        <v>0</v>
      </c>
      <c r="AN65">
        <v>83.3</v>
      </c>
      <c r="AO65">
        <v>0</v>
      </c>
      <c r="AP65">
        <v>12</v>
      </c>
      <c r="AQ65">
        <v>13</v>
      </c>
      <c r="AR65">
        <v>8.1</v>
      </c>
      <c r="AS65">
        <v>8.1999999999999993</v>
      </c>
      <c r="AT65">
        <v>8.1</v>
      </c>
      <c r="AU65">
        <v>11.3</v>
      </c>
      <c r="AV65">
        <v>11.3</v>
      </c>
      <c r="AW65">
        <v>11.3</v>
      </c>
      <c r="AX65">
        <v>11.3</v>
      </c>
      <c r="AY65">
        <v>5.3</v>
      </c>
      <c r="AZ65">
        <v>0</v>
      </c>
      <c r="BA65">
        <v>0</v>
      </c>
      <c r="BB65">
        <v>0</v>
      </c>
      <c r="BC65">
        <v>0</v>
      </c>
      <c r="BD65">
        <v>14.7</v>
      </c>
      <c r="BE65">
        <v>3.1</v>
      </c>
      <c r="BF65">
        <v>10.8</v>
      </c>
    </row>
    <row r="66" spans="1:58">
      <c r="A66" s="45" t="s">
        <v>2443</v>
      </c>
      <c r="B66" s="45" t="s">
        <v>186</v>
      </c>
      <c r="C66" s="45" t="s">
        <v>315</v>
      </c>
      <c r="D66">
        <v>367</v>
      </c>
      <c r="E66">
        <v>172</v>
      </c>
      <c r="F66">
        <v>195</v>
      </c>
      <c r="G66">
        <v>169</v>
      </c>
      <c r="H66">
        <v>2</v>
      </c>
      <c r="I66">
        <v>171</v>
      </c>
      <c r="J66">
        <v>20</v>
      </c>
      <c r="K66">
        <v>2</v>
      </c>
      <c r="L66">
        <v>0</v>
      </c>
      <c r="M66">
        <v>3</v>
      </c>
      <c r="N66">
        <v>0</v>
      </c>
      <c r="O66">
        <v>61</v>
      </c>
      <c r="P66">
        <v>62</v>
      </c>
      <c r="Q66">
        <v>63</v>
      </c>
      <c r="R66">
        <v>62</v>
      </c>
      <c r="S66">
        <v>60</v>
      </c>
      <c r="T66">
        <v>59</v>
      </c>
      <c r="U66">
        <v>0</v>
      </c>
      <c r="V66">
        <v>0</v>
      </c>
      <c r="W66">
        <v>0</v>
      </c>
      <c r="X66">
        <v>0</v>
      </c>
      <c r="Y66">
        <v>0</v>
      </c>
      <c r="Z66">
        <v>0</v>
      </c>
      <c r="AA66">
        <v>0</v>
      </c>
      <c r="AB66">
        <v>0</v>
      </c>
      <c r="AC66">
        <v>49</v>
      </c>
      <c r="AD66">
        <v>28</v>
      </c>
      <c r="AE66">
        <v>45</v>
      </c>
      <c r="AF66">
        <v>46.9</v>
      </c>
      <c r="AG66">
        <v>53.1</v>
      </c>
      <c r="AH66">
        <v>46</v>
      </c>
      <c r="AI66">
        <v>0.5</v>
      </c>
      <c r="AJ66">
        <v>46.6</v>
      </c>
      <c r="AK66">
        <v>5.4</v>
      </c>
      <c r="AL66">
        <v>0.5</v>
      </c>
      <c r="AM66">
        <v>0</v>
      </c>
      <c r="AN66">
        <v>0.8</v>
      </c>
      <c r="AO66">
        <v>0</v>
      </c>
      <c r="AP66">
        <v>16.600000000000001</v>
      </c>
      <c r="AQ66">
        <v>16.899999999999999</v>
      </c>
      <c r="AR66">
        <v>17.2</v>
      </c>
      <c r="AS66">
        <v>16.899999999999999</v>
      </c>
      <c r="AT66">
        <v>16.3</v>
      </c>
      <c r="AU66">
        <v>16.100000000000001</v>
      </c>
      <c r="AV66">
        <v>0</v>
      </c>
      <c r="AW66">
        <v>0</v>
      </c>
      <c r="AX66">
        <v>0</v>
      </c>
      <c r="AY66">
        <v>0</v>
      </c>
      <c r="AZ66">
        <v>0</v>
      </c>
      <c r="BA66">
        <v>0</v>
      </c>
      <c r="BB66">
        <v>0</v>
      </c>
      <c r="BC66">
        <v>0</v>
      </c>
      <c r="BD66">
        <v>13.4</v>
      </c>
      <c r="BE66">
        <v>7.6</v>
      </c>
      <c r="BF66">
        <v>12.3</v>
      </c>
    </row>
    <row r="67" spans="1:58">
      <c r="A67" s="45" t="s">
        <v>2443</v>
      </c>
      <c r="B67" s="45" t="s">
        <v>188</v>
      </c>
      <c r="C67" s="45" t="s">
        <v>324</v>
      </c>
      <c r="D67">
        <v>194</v>
      </c>
      <c r="E67">
        <v>88</v>
      </c>
      <c r="F67">
        <v>106</v>
      </c>
      <c r="G67">
        <v>40</v>
      </c>
      <c r="H67">
        <v>3</v>
      </c>
      <c r="I67">
        <v>136</v>
      </c>
      <c r="J67">
        <v>0</v>
      </c>
      <c r="K67">
        <v>0</v>
      </c>
      <c r="L67">
        <v>0</v>
      </c>
      <c r="M67">
        <v>15</v>
      </c>
      <c r="N67">
        <v>0</v>
      </c>
      <c r="O67">
        <v>0</v>
      </c>
      <c r="P67">
        <v>0</v>
      </c>
      <c r="Q67">
        <v>0</v>
      </c>
      <c r="R67">
        <v>0</v>
      </c>
      <c r="S67">
        <v>0</v>
      </c>
      <c r="T67">
        <v>0</v>
      </c>
      <c r="U67">
        <v>0</v>
      </c>
      <c r="V67">
        <v>0</v>
      </c>
      <c r="W67">
        <v>0</v>
      </c>
      <c r="X67">
        <v>90</v>
      </c>
      <c r="Y67">
        <v>35</v>
      </c>
      <c r="Z67">
        <v>43</v>
      </c>
      <c r="AA67">
        <v>26</v>
      </c>
      <c r="AB67">
        <v>0</v>
      </c>
      <c r="AC67">
        <v>53</v>
      </c>
      <c r="AD67">
        <v>48</v>
      </c>
      <c r="AE67">
        <v>36</v>
      </c>
      <c r="AF67">
        <v>45.4</v>
      </c>
      <c r="AG67">
        <v>54.6</v>
      </c>
      <c r="AH67">
        <v>20.6</v>
      </c>
      <c r="AI67">
        <v>1.5</v>
      </c>
      <c r="AJ67">
        <v>70.099999999999994</v>
      </c>
      <c r="AK67">
        <v>0</v>
      </c>
      <c r="AL67">
        <v>0</v>
      </c>
      <c r="AM67">
        <v>0</v>
      </c>
      <c r="AN67">
        <v>7.7</v>
      </c>
      <c r="AO67">
        <v>0</v>
      </c>
      <c r="AP67">
        <v>0</v>
      </c>
      <c r="AQ67">
        <v>0</v>
      </c>
      <c r="AR67">
        <v>0</v>
      </c>
      <c r="AS67">
        <v>0</v>
      </c>
      <c r="AT67">
        <v>0</v>
      </c>
      <c r="AU67">
        <v>0</v>
      </c>
      <c r="AV67">
        <v>0</v>
      </c>
      <c r="AW67">
        <v>0</v>
      </c>
      <c r="AX67">
        <v>0</v>
      </c>
      <c r="AY67">
        <v>46.4</v>
      </c>
      <c r="AZ67">
        <v>18</v>
      </c>
      <c r="BA67">
        <v>22.2</v>
      </c>
      <c r="BB67">
        <v>13.4</v>
      </c>
      <c r="BC67">
        <v>0</v>
      </c>
      <c r="BD67">
        <v>27.3</v>
      </c>
      <c r="BE67">
        <v>24.7</v>
      </c>
      <c r="BF67">
        <v>18.600000000000001</v>
      </c>
    </row>
    <row r="68" spans="1:58">
      <c r="A68" s="45" t="s">
        <v>2443</v>
      </c>
      <c r="B68" s="45" t="s">
        <v>190</v>
      </c>
      <c r="C68" s="45" t="s">
        <v>325</v>
      </c>
      <c r="D68">
        <v>360</v>
      </c>
      <c r="E68">
        <v>180</v>
      </c>
      <c r="F68">
        <v>180</v>
      </c>
      <c r="G68">
        <v>127</v>
      </c>
      <c r="H68">
        <v>33</v>
      </c>
      <c r="I68">
        <v>76</v>
      </c>
      <c r="J68">
        <v>2</v>
      </c>
      <c r="K68">
        <v>8</v>
      </c>
      <c r="L68">
        <v>1</v>
      </c>
      <c r="M68">
        <v>113</v>
      </c>
      <c r="N68">
        <v>0</v>
      </c>
      <c r="O68">
        <v>0</v>
      </c>
      <c r="P68">
        <v>0</v>
      </c>
      <c r="Q68">
        <v>0</v>
      </c>
      <c r="R68">
        <v>0</v>
      </c>
      <c r="S68">
        <v>0</v>
      </c>
      <c r="T68">
        <v>0</v>
      </c>
      <c r="U68">
        <v>0</v>
      </c>
      <c r="V68">
        <v>69</v>
      </c>
      <c r="W68">
        <v>69</v>
      </c>
      <c r="X68">
        <v>59</v>
      </c>
      <c r="Y68">
        <v>48</v>
      </c>
      <c r="Z68">
        <v>61</v>
      </c>
      <c r="AA68">
        <v>54</v>
      </c>
      <c r="AB68">
        <v>0</v>
      </c>
      <c r="AC68">
        <v>201</v>
      </c>
      <c r="AD68">
        <v>19</v>
      </c>
      <c r="AE68">
        <v>33</v>
      </c>
      <c r="AF68">
        <v>50</v>
      </c>
      <c r="AG68">
        <v>50</v>
      </c>
      <c r="AH68">
        <v>35.299999999999997</v>
      </c>
      <c r="AI68">
        <v>9.1999999999999993</v>
      </c>
      <c r="AJ68">
        <v>21.1</v>
      </c>
      <c r="AK68">
        <v>0.6</v>
      </c>
      <c r="AL68">
        <v>2.2000000000000002</v>
      </c>
      <c r="AM68">
        <v>0.3</v>
      </c>
      <c r="AN68">
        <v>31.4</v>
      </c>
      <c r="AO68">
        <v>0</v>
      </c>
      <c r="AP68">
        <v>0</v>
      </c>
      <c r="AQ68">
        <v>0</v>
      </c>
      <c r="AR68">
        <v>0</v>
      </c>
      <c r="AS68">
        <v>0</v>
      </c>
      <c r="AT68">
        <v>0</v>
      </c>
      <c r="AU68">
        <v>0</v>
      </c>
      <c r="AV68">
        <v>0</v>
      </c>
      <c r="AW68">
        <v>19.2</v>
      </c>
      <c r="AX68">
        <v>19.2</v>
      </c>
      <c r="AY68">
        <v>16.399999999999999</v>
      </c>
      <c r="AZ68">
        <v>13.3</v>
      </c>
      <c r="BA68">
        <v>16.899999999999999</v>
      </c>
      <c r="BB68">
        <v>15</v>
      </c>
      <c r="BC68">
        <v>0</v>
      </c>
      <c r="BD68">
        <v>55.8</v>
      </c>
      <c r="BE68">
        <v>5.3</v>
      </c>
      <c r="BF68">
        <v>9.1999999999999993</v>
      </c>
    </row>
    <row r="69" spans="1:58">
      <c r="A69" s="45" t="s">
        <v>2443</v>
      </c>
      <c r="B69" s="45" t="s">
        <v>192</v>
      </c>
      <c r="C69" s="45" t="s">
        <v>2495</v>
      </c>
      <c r="D69">
        <v>508</v>
      </c>
      <c r="E69">
        <v>267</v>
      </c>
      <c r="F69">
        <v>241</v>
      </c>
      <c r="G69">
        <v>64</v>
      </c>
      <c r="H69">
        <v>9</v>
      </c>
      <c r="I69">
        <v>144</v>
      </c>
      <c r="J69">
        <v>21</v>
      </c>
      <c r="K69">
        <v>4</v>
      </c>
      <c r="L69">
        <v>0</v>
      </c>
      <c r="M69">
        <v>266</v>
      </c>
      <c r="N69">
        <v>0</v>
      </c>
      <c r="O69">
        <v>0</v>
      </c>
      <c r="P69">
        <v>0</v>
      </c>
      <c r="Q69">
        <v>0</v>
      </c>
      <c r="R69">
        <v>0</v>
      </c>
      <c r="S69">
        <v>0</v>
      </c>
      <c r="T69">
        <v>81</v>
      </c>
      <c r="U69">
        <v>90</v>
      </c>
      <c r="V69">
        <v>88</v>
      </c>
      <c r="W69">
        <v>83</v>
      </c>
      <c r="X69">
        <v>52</v>
      </c>
      <c r="Y69">
        <v>54</v>
      </c>
      <c r="Z69">
        <v>25</v>
      </c>
      <c r="AA69">
        <v>35</v>
      </c>
      <c r="AB69">
        <v>0</v>
      </c>
      <c r="AC69">
        <v>55</v>
      </c>
      <c r="AD69">
        <v>36</v>
      </c>
      <c r="AE69">
        <v>69</v>
      </c>
      <c r="AF69">
        <v>52.6</v>
      </c>
      <c r="AG69">
        <v>47.4</v>
      </c>
      <c r="AH69">
        <v>12.6</v>
      </c>
      <c r="AI69">
        <v>1.8</v>
      </c>
      <c r="AJ69">
        <v>28.3</v>
      </c>
      <c r="AK69">
        <v>4.0999999999999996</v>
      </c>
      <c r="AL69">
        <v>0.8</v>
      </c>
      <c r="AM69">
        <v>0</v>
      </c>
      <c r="AN69">
        <v>52.4</v>
      </c>
      <c r="AO69">
        <v>0</v>
      </c>
      <c r="AP69">
        <v>0</v>
      </c>
      <c r="AQ69">
        <v>0</v>
      </c>
      <c r="AR69">
        <v>0</v>
      </c>
      <c r="AS69">
        <v>0</v>
      </c>
      <c r="AT69">
        <v>0</v>
      </c>
      <c r="AU69">
        <v>15.9</v>
      </c>
      <c r="AV69">
        <v>17.7</v>
      </c>
      <c r="AW69">
        <v>17.3</v>
      </c>
      <c r="AX69">
        <v>16.3</v>
      </c>
      <c r="AY69">
        <v>10.199999999999999</v>
      </c>
      <c r="AZ69">
        <v>10.6</v>
      </c>
      <c r="BA69">
        <v>4.9000000000000004</v>
      </c>
      <c r="BB69">
        <v>6.9</v>
      </c>
      <c r="BC69">
        <v>0</v>
      </c>
      <c r="BD69">
        <v>10.8</v>
      </c>
      <c r="BE69">
        <v>7.1</v>
      </c>
      <c r="BF69">
        <v>13.6</v>
      </c>
    </row>
    <row r="70" spans="1:58">
      <c r="A70" s="45" t="s">
        <v>2443</v>
      </c>
      <c r="B70" s="45" t="s">
        <v>194</v>
      </c>
      <c r="C70" s="45" t="s">
        <v>2496</v>
      </c>
      <c r="D70">
        <v>389</v>
      </c>
      <c r="E70">
        <v>221</v>
      </c>
      <c r="F70">
        <v>168</v>
      </c>
      <c r="G70">
        <v>18</v>
      </c>
      <c r="H70">
        <v>66</v>
      </c>
      <c r="I70">
        <v>28</v>
      </c>
      <c r="J70">
        <v>69</v>
      </c>
      <c r="K70">
        <v>0</v>
      </c>
      <c r="L70">
        <v>0</v>
      </c>
      <c r="M70">
        <v>208</v>
      </c>
      <c r="N70">
        <v>0</v>
      </c>
      <c r="O70">
        <v>43</v>
      </c>
      <c r="P70">
        <v>48</v>
      </c>
      <c r="Q70">
        <v>44</v>
      </c>
      <c r="R70">
        <v>44</v>
      </c>
      <c r="S70">
        <v>43</v>
      </c>
      <c r="T70">
        <v>45</v>
      </c>
      <c r="U70">
        <v>57</v>
      </c>
      <c r="V70">
        <v>15</v>
      </c>
      <c r="W70">
        <v>20</v>
      </c>
      <c r="X70">
        <v>19</v>
      </c>
      <c r="Y70">
        <v>11</v>
      </c>
      <c r="Z70">
        <v>0</v>
      </c>
      <c r="AA70">
        <v>0</v>
      </c>
      <c r="AB70">
        <v>0</v>
      </c>
      <c r="AC70">
        <v>49</v>
      </c>
      <c r="AD70">
        <v>15</v>
      </c>
      <c r="AE70">
        <v>25</v>
      </c>
      <c r="AF70">
        <v>56.8</v>
      </c>
      <c r="AG70">
        <v>43.2</v>
      </c>
      <c r="AH70">
        <v>4.5999999999999996</v>
      </c>
      <c r="AI70">
        <v>17</v>
      </c>
      <c r="AJ70">
        <v>7.2</v>
      </c>
      <c r="AK70">
        <v>17.7</v>
      </c>
      <c r="AL70">
        <v>0</v>
      </c>
      <c r="AM70">
        <v>0</v>
      </c>
      <c r="AN70">
        <v>53.5</v>
      </c>
      <c r="AO70">
        <v>0</v>
      </c>
      <c r="AP70">
        <v>11.1</v>
      </c>
      <c r="AQ70">
        <v>12.3</v>
      </c>
      <c r="AR70">
        <v>11.3</v>
      </c>
      <c r="AS70">
        <v>11.3</v>
      </c>
      <c r="AT70">
        <v>11.1</v>
      </c>
      <c r="AU70">
        <v>11.6</v>
      </c>
      <c r="AV70">
        <v>14.7</v>
      </c>
      <c r="AW70">
        <v>3.9</v>
      </c>
      <c r="AX70">
        <v>5.0999999999999996</v>
      </c>
      <c r="AY70">
        <v>4.9000000000000004</v>
      </c>
      <c r="AZ70">
        <v>2.8</v>
      </c>
      <c r="BA70">
        <v>0</v>
      </c>
      <c r="BB70">
        <v>0</v>
      </c>
      <c r="BC70">
        <v>0</v>
      </c>
      <c r="BD70">
        <v>12.6</v>
      </c>
      <c r="BE70">
        <v>3.9</v>
      </c>
      <c r="BF70">
        <v>6.4</v>
      </c>
    </row>
    <row r="71" spans="1:58">
      <c r="A71" s="45" t="s">
        <v>2443</v>
      </c>
      <c r="B71" s="45" t="s">
        <v>196</v>
      </c>
      <c r="C71" s="45" t="s">
        <v>342</v>
      </c>
      <c r="D71">
        <v>246</v>
      </c>
      <c r="E71">
        <v>117</v>
      </c>
      <c r="F71">
        <v>129</v>
      </c>
      <c r="G71">
        <v>56</v>
      </c>
      <c r="H71">
        <v>3</v>
      </c>
      <c r="I71">
        <v>160</v>
      </c>
      <c r="J71">
        <v>12</v>
      </c>
      <c r="K71">
        <v>0</v>
      </c>
      <c r="L71">
        <v>0</v>
      </c>
      <c r="M71">
        <v>15</v>
      </c>
      <c r="N71">
        <v>0</v>
      </c>
      <c r="O71">
        <v>0</v>
      </c>
      <c r="P71">
        <v>0</v>
      </c>
      <c r="Q71">
        <v>0</v>
      </c>
      <c r="R71">
        <v>0</v>
      </c>
      <c r="S71">
        <v>0</v>
      </c>
      <c r="T71">
        <v>85</v>
      </c>
      <c r="U71">
        <v>85</v>
      </c>
      <c r="V71">
        <v>76</v>
      </c>
      <c r="W71">
        <v>0</v>
      </c>
      <c r="X71">
        <v>0</v>
      </c>
      <c r="Y71">
        <v>0</v>
      </c>
      <c r="Z71">
        <v>0</v>
      </c>
      <c r="AA71">
        <v>0</v>
      </c>
      <c r="AB71">
        <v>0</v>
      </c>
      <c r="AC71">
        <v>58</v>
      </c>
      <c r="AD71">
        <v>18</v>
      </c>
      <c r="AE71">
        <v>34</v>
      </c>
      <c r="AF71">
        <v>47.6</v>
      </c>
      <c r="AG71">
        <v>52.4</v>
      </c>
      <c r="AH71">
        <v>22.8</v>
      </c>
      <c r="AI71">
        <v>1.2</v>
      </c>
      <c r="AJ71">
        <v>65</v>
      </c>
      <c r="AK71">
        <v>4.9000000000000004</v>
      </c>
      <c r="AL71">
        <v>0</v>
      </c>
      <c r="AM71">
        <v>0</v>
      </c>
      <c r="AN71">
        <v>6.1</v>
      </c>
      <c r="AO71">
        <v>0</v>
      </c>
      <c r="AP71">
        <v>0</v>
      </c>
      <c r="AQ71">
        <v>0</v>
      </c>
      <c r="AR71">
        <v>0</v>
      </c>
      <c r="AS71">
        <v>0</v>
      </c>
      <c r="AT71">
        <v>0</v>
      </c>
      <c r="AU71">
        <v>34.6</v>
      </c>
      <c r="AV71">
        <v>34.6</v>
      </c>
      <c r="AW71">
        <v>30.9</v>
      </c>
      <c r="AX71">
        <v>0</v>
      </c>
      <c r="AY71">
        <v>0</v>
      </c>
      <c r="AZ71">
        <v>0</v>
      </c>
      <c r="BA71">
        <v>0</v>
      </c>
      <c r="BB71">
        <v>0</v>
      </c>
      <c r="BC71">
        <v>0</v>
      </c>
      <c r="BD71">
        <v>23.6</v>
      </c>
      <c r="BE71">
        <v>7.3</v>
      </c>
      <c r="BF71">
        <v>13.8</v>
      </c>
    </row>
    <row r="72" spans="1:58">
      <c r="A72" s="45" t="s">
        <v>2443</v>
      </c>
      <c r="B72" s="45" t="s">
        <v>198</v>
      </c>
      <c r="C72" s="45" t="s">
        <v>2497</v>
      </c>
      <c r="D72">
        <v>361</v>
      </c>
      <c r="E72">
        <v>180</v>
      </c>
      <c r="F72">
        <v>181</v>
      </c>
      <c r="G72">
        <v>75</v>
      </c>
      <c r="H72">
        <v>12</v>
      </c>
      <c r="I72">
        <v>99</v>
      </c>
      <c r="J72">
        <v>15</v>
      </c>
      <c r="K72">
        <v>0</v>
      </c>
      <c r="L72">
        <v>1</v>
      </c>
      <c r="M72">
        <v>159</v>
      </c>
      <c r="N72">
        <v>0</v>
      </c>
      <c r="O72">
        <v>0</v>
      </c>
      <c r="P72">
        <v>0</v>
      </c>
      <c r="Q72">
        <v>0</v>
      </c>
      <c r="R72">
        <v>0</v>
      </c>
      <c r="S72">
        <v>0</v>
      </c>
      <c r="T72">
        <v>0</v>
      </c>
      <c r="U72">
        <v>60</v>
      </c>
      <c r="V72">
        <v>60</v>
      </c>
      <c r="W72">
        <v>59</v>
      </c>
      <c r="X72">
        <v>57</v>
      </c>
      <c r="Y72">
        <v>45</v>
      </c>
      <c r="Z72">
        <v>37</v>
      </c>
      <c r="AA72">
        <v>43</v>
      </c>
      <c r="AB72">
        <v>0</v>
      </c>
      <c r="AC72">
        <v>65</v>
      </c>
      <c r="AD72">
        <v>17</v>
      </c>
      <c r="AE72">
        <v>35</v>
      </c>
      <c r="AF72">
        <v>49.9</v>
      </c>
      <c r="AG72">
        <v>50.1</v>
      </c>
      <c r="AH72">
        <v>20.8</v>
      </c>
      <c r="AI72">
        <v>3.3</v>
      </c>
      <c r="AJ72">
        <v>27.4</v>
      </c>
      <c r="AK72">
        <v>4.2</v>
      </c>
      <c r="AL72">
        <v>0</v>
      </c>
      <c r="AM72">
        <v>0.3</v>
      </c>
      <c r="AN72">
        <v>44</v>
      </c>
      <c r="AO72">
        <v>0</v>
      </c>
      <c r="AP72">
        <v>0</v>
      </c>
      <c r="AQ72">
        <v>0</v>
      </c>
      <c r="AR72">
        <v>0</v>
      </c>
      <c r="AS72">
        <v>0</v>
      </c>
      <c r="AT72">
        <v>0</v>
      </c>
      <c r="AU72">
        <v>0</v>
      </c>
      <c r="AV72">
        <v>16.600000000000001</v>
      </c>
      <c r="AW72">
        <v>16.600000000000001</v>
      </c>
      <c r="AX72">
        <v>16.3</v>
      </c>
      <c r="AY72">
        <v>15.8</v>
      </c>
      <c r="AZ72">
        <v>12.5</v>
      </c>
      <c r="BA72">
        <v>10.199999999999999</v>
      </c>
      <c r="BB72">
        <v>11.9</v>
      </c>
      <c r="BC72">
        <v>0</v>
      </c>
      <c r="BD72">
        <v>18</v>
      </c>
      <c r="BE72">
        <v>4.7</v>
      </c>
      <c r="BF72">
        <v>9.6999999999999993</v>
      </c>
    </row>
    <row r="73" spans="1:58">
      <c r="A73" s="45" t="s">
        <v>2443</v>
      </c>
      <c r="B73" s="45" t="s">
        <v>200</v>
      </c>
      <c r="C73" s="45" t="s">
        <v>199</v>
      </c>
      <c r="D73">
        <v>243</v>
      </c>
      <c r="E73">
        <v>138</v>
      </c>
      <c r="F73">
        <v>105</v>
      </c>
      <c r="G73">
        <v>11</v>
      </c>
      <c r="H73">
        <v>0</v>
      </c>
      <c r="I73">
        <v>216</v>
      </c>
      <c r="J73">
        <v>0</v>
      </c>
      <c r="K73">
        <v>0</v>
      </c>
      <c r="L73">
        <v>1</v>
      </c>
      <c r="M73">
        <v>15</v>
      </c>
      <c r="N73">
        <v>0</v>
      </c>
      <c r="O73">
        <v>0</v>
      </c>
      <c r="P73">
        <v>0</v>
      </c>
      <c r="Q73">
        <v>0</v>
      </c>
      <c r="R73">
        <v>0</v>
      </c>
      <c r="S73">
        <v>0</v>
      </c>
      <c r="T73">
        <v>0</v>
      </c>
      <c r="U73">
        <v>0</v>
      </c>
      <c r="V73">
        <v>0</v>
      </c>
      <c r="W73">
        <v>0</v>
      </c>
      <c r="X73">
        <v>112</v>
      </c>
      <c r="Y73">
        <v>78</v>
      </c>
      <c r="Z73">
        <v>53</v>
      </c>
      <c r="AA73">
        <v>0</v>
      </c>
      <c r="AB73">
        <v>0</v>
      </c>
      <c r="AC73">
        <v>119</v>
      </c>
      <c r="AD73">
        <v>23</v>
      </c>
      <c r="AE73">
        <v>45</v>
      </c>
      <c r="AF73">
        <v>56.8</v>
      </c>
      <c r="AG73">
        <v>43.2</v>
      </c>
      <c r="AH73">
        <v>4.5</v>
      </c>
      <c r="AI73">
        <v>0</v>
      </c>
      <c r="AJ73">
        <v>88.9</v>
      </c>
      <c r="AK73">
        <v>0</v>
      </c>
      <c r="AL73">
        <v>0</v>
      </c>
      <c r="AM73">
        <v>0.4</v>
      </c>
      <c r="AN73">
        <v>6.2</v>
      </c>
      <c r="AO73">
        <v>0</v>
      </c>
      <c r="AP73">
        <v>0</v>
      </c>
      <c r="AQ73">
        <v>0</v>
      </c>
      <c r="AR73">
        <v>0</v>
      </c>
      <c r="AS73">
        <v>0</v>
      </c>
      <c r="AT73">
        <v>0</v>
      </c>
      <c r="AU73">
        <v>0</v>
      </c>
      <c r="AV73">
        <v>0</v>
      </c>
      <c r="AW73">
        <v>0</v>
      </c>
      <c r="AX73">
        <v>0</v>
      </c>
      <c r="AY73">
        <v>46.1</v>
      </c>
      <c r="AZ73">
        <v>32.1</v>
      </c>
      <c r="BA73">
        <v>21.8</v>
      </c>
      <c r="BB73">
        <v>0</v>
      </c>
      <c r="BC73">
        <v>0</v>
      </c>
      <c r="BD73">
        <v>49</v>
      </c>
      <c r="BE73">
        <v>9.5</v>
      </c>
      <c r="BF73">
        <v>18.5</v>
      </c>
    </row>
    <row r="74" spans="1:58">
      <c r="A74" s="45" t="s">
        <v>2443</v>
      </c>
      <c r="B74" s="45" t="s">
        <v>202</v>
      </c>
      <c r="C74" s="45" t="s">
        <v>201</v>
      </c>
      <c r="D74">
        <v>218</v>
      </c>
      <c r="E74">
        <v>114</v>
      </c>
      <c r="F74">
        <v>104</v>
      </c>
      <c r="G74">
        <v>68</v>
      </c>
      <c r="H74">
        <v>1</v>
      </c>
      <c r="I74">
        <v>129</v>
      </c>
      <c r="J74">
        <v>4</v>
      </c>
      <c r="K74">
        <v>0</v>
      </c>
      <c r="L74">
        <v>0</v>
      </c>
      <c r="M74">
        <v>16</v>
      </c>
      <c r="N74">
        <v>0</v>
      </c>
      <c r="O74">
        <v>0</v>
      </c>
      <c r="P74">
        <v>0</v>
      </c>
      <c r="Q74">
        <v>0</v>
      </c>
      <c r="R74">
        <v>0</v>
      </c>
      <c r="S74">
        <v>0</v>
      </c>
      <c r="T74">
        <v>0</v>
      </c>
      <c r="U74">
        <v>69</v>
      </c>
      <c r="V74">
        <v>79</v>
      </c>
      <c r="W74">
        <v>70</v>
      </c>
      <c r="X74">
        <v>0</v>
      </c>
      <c r="Y74">
        <v>0</v>
      </c>
      <c r="Z74">
        <v>0</v>
      </c>
      <c r="AA74">
        <v>0</v>
      </c>
      <c r="AB74">
        <v>0</v>
      </c>
      <c r="AC74">
        <v>31</v>
      </c>
      <c r="AD74">
        <v>15</v>
      </c>
      <c r="AE74">
        <v>30</v>
      </c>
      <c r="AF74">
        <v>52.3</v>
      </c>
      <c r="AG74">
        <v>47.7</v>
      </c>
      <c r="AH74">
        <v>31.2</v>
      </c>
      <c r="AI74">
        <v>0.5</v>
      </c>
      <c r="AJ74">
        <v>59.2</v>
      </c>
      <c r="AK74">
        <v>1.8</v>
      </c>
      <c r="AL74">
        <v>0</v>
      </c>
      <c r="AM74">
        <v>0</v>
      </c>
      <c r="AN74">
        <v>7.3</v>
      </c>
      <c r="AO74">
        <v>0</v>
      </c>
      <c r="AP74">
        <v>0</v>
      </c>
      <c r="AQ74">
        <v>0</v>
      </c>
      <c r="AR74">
        <v>0</v>
      </c>
      <c r="AS74">
        <v>0</v>
      </c>
      <c r="AT74">
        <v>0</v>
      </c>
      <c r="AU74">
        <v>0</v>
      </c>
      <c r="AV74">
        <v>31.7</v>
      </c>
      <c r="AW74">
        <v>36.200000000000003</v>
      </c>
      <c r="AX74">
        <v>32.1</v>
      </c>
      <c r="AY74">
        <v>0</v>
      </c>
      <c r="AZ74">
        <v>0</v>
      </c>
      <c r="BA74">
        <v>0</v>
      </c>
      <c r="BB74">
        <v>0</v>
      </c>
      <c r="BC74">
        <v>0</v>
      </c>
      <c r="BD74">
        <v>14.2</v>
      </c>
      <c r="BE74">
        <v>6.9</v>
      </c>
      <c r="BF74">
        <v>13.8</v>
      </c>
    </row>
    <row r="75" spans="1:58">
      <c r="A75" s="45" t="s">
        <v>2443</v>
      </c>
      <c r="B75" s="45" t="s">
        <v>204</v>
      </c>
      <c r="C75" s="45" t="s">
        <v>2498</v>
      </c>
      <c r="D75">
        <v>340</v>
      </c>
      <c r="E75">
        <v>176</v>
      </c>
      <c r="F75">
        <v>164</v>
      </c>
      <c r="G75">
        <v>76</v>
      </c>
      <c r="H75">
        <v>72</v>
      </c>
      <c r="I75">
        <v>107</v>
      </c>
      <c r="J75">
        <v>17</v>
      </c>
      <c r="K75">
        <v>2</v>
      </c>
      <c r="L75">
        <v>0</v>
      </c>
      <c r="M75">
        <v>66</v>
      </c>
      <c r="N75">
        <v>0</v>
      </c>
      <c r="O75">
        <v>50</v>
      </c>
      <c r="P75">
        <v>88</v>
      </c>
      <c r="Q75">
        <v>89</v>
      </c>
      <c r="R75">
        <v>63</v>
      </c>
      <c r="S75">
        <v>50</v>
      </c>
      <c r="T75">
        <v>0</v>
      </c>
      <c r="U75">
        <v>0</v>
      </c>
      <c r="V75">
        <v>0</v>
      </c>
      <c r="W75">
        <v>0</v>
      </c>
      <c r="X75">
        <v>0</v>
      </c>
      <c r="Y75">
        <v>0</v>
      </c>
      <c r="Z75">
        <v>0</v>
      </c>
      <c r="AA75">
        <v>0</v>
      </c>
      <c r="AB75">
        <v>0</v>
      </c>
      <c r="AC75">
        <v>83</v>
      </c>
      <c r="AD75">
        <v>48</v>
      </c>
      <c r="AE75">
        <v>27</v>
      </c>
      <c r="AF75">
        <v>51.8</v>
      </c>
      <c r="AG75">
        <v>48.2</v>
      </c>
      <c r="AH75">
        <v>22.4</v>
      </c>
      <c r="AI75">
        <v>21.2</v>
      </c>
      <c r="AJ75">
        <v>31.5</v>
      </c>
      <c r="AK75">
        <v>5</v>
      </c>
      <c r="AL75">
        <v>0.6</v>
      </c>
      <c r="AM75">
        <v>0</v>
      </c>
      <c r="AN75">
        <v>19.399999999999999</v>
      </c>
      <c r="AO75">
        <v>0</v>
      </c>
      <c r="AP75">
        <v>14.7</v>
      </c>
      <c r="AQ75">
        <v>25.9</v>
      </c>
      <c r="AR75">
        <v>26.2</v>
      </c>
      <c r="AS75">
        <v>18.5</v>
      </c>
      <c r="AT75">
        <v>14.7</v>
      </c>
      <c r="AU75">
        <v>0</v>
      </c>
      <c r="AV75">
        <v>0</v>
      </c>
      <c r="AW75">
        <v>0</v>
      </c>
      <c r="AX75">
        <v>0</v>
      </c>
      <c r="AY75">
        <v>0</v>
      </c>
      <c r="AZ75">
        <v>0</v>
      </c>
      <c r="BA75">
        <v>0</v>
      </c>
      <c r="BB75">
        <v>0</v>
      </c>
      <c r="BC75">
        <v>0</v>
      </c>
      <c r="BD75">
        <v>24.4</v>
      </c>
      <c r="BE75">
        <v>14.1</v>
      </c>
      <c r="BF75">
        <v>7.9</v>
      </c>
    </row>
    <row r="76" spans="1:58">
      <c r="A76" s="45" t="s">
        <v>2443</v>
      </c>
      <c r="B76" s="45" t="s">
        <v>206</v>
      </c>
      <c r="C76" s="45" t="s">
        <v>205</v>
      </c>
      <c r="D76">
        <v>192</v>
      </c>
      <c r="E76">
        <v>104</v>
      </c>
      <c r="F76">
        <v>88</v>
      </c>
      <c r="G76">
        <v>135</v>
      </c>
      <c r="H76">
        <v>3</v>
      </c>
      <c r="I76">
        <v>47</v>
      </c>
      <c r="J76">
        <v>3</v>
      </c>
      <c r="K76">
        <v>0</v>
      </c>
      <c r="L76">
        <v>0</v>
      </c>
      <c r="M76">
        <v>4</v>
      </c>
      <c r="N76">
        <v>0</v>
      </c>
      <c r="O76">
        <v>0</v>
      </c>
      <c r="P76">
        <v>0</v>
      </c>
      <c r="Q76">
        <v>0</v>
      </c>
      <c r="R76">
        <v>0</v>
      </c>
      <c r="S76">
        <v>0</v>
      </c>
      <c r="T76">
        <v>0</v>
      </c>
      <c r="U76">
        <v>0</v>
      </c>
      <c r="V76">
        <v>0</v>
      </c>
      <c r="W76">
        <v>0</v>
      </c>
      <c r="X76">
        <v>137</v>
      </c>
      <c r="Y76">
        <v>55</v>
      </c>
      <c r="Z76">
        <v>0</v>
      </c>
      <c r="AA76">
        <v>0</v>
      </c>
      <c r="AB76">
        <v>0</v>
      </c>
      <c r="AC76">
        <v>28</v>
      </c>
      <c r="AD76">
        <v>19</v>
      </c>
      <c r="AE76">
        <v>43</v>
      </c>
      <c r="AF76">
        <v>54.2</v>
      </c>
      <c r="AG76">
        <v>45.8</v>
      </c>
      <c r="AH76">
        <v>70.3</v>
      </c>
      <c r="AI76">
        <v>1.6</v>
      </c>
      <c r="AJ76">
        <v>24.5</v>
      </c>
      <c r="AK76">
        <v>1.6</v>
      </c>
      <c r="AL76">
        <v>0</v>
      </c>
      <c r="AM76">
        <v>0</v>
      </c>
      <c r="AN76">
        <v>2.1</v>
      </c>
      <c r="AO76">
        <v>0</v>
      </c>
      <c r="AP76">
        <v>0</v>
      </c>
      <c r="AQ76">
        <v>0</v>
      </c>
      <c r="AR76">
        <v>0</v>
      </c>
      <c r="AS76">
        <v>0</v>
      </c>
      <c r="AT76">
        <v>0</v>
      </c>
      <c r="AU76">
        <v>0</v>
      </c>
      <c r="AV76">
        <v>0</v>
      </c>
      <c r="AW76">
        <v>0</v>
      </c>
      <c r="AX76">
        <v>0</v>
      </c>
      <c r="AY76">
        <v>71.400000000000006</v>
      </c>
      <c r="AZ76">
        <v>28.6</v>
      </c>
      <c r="BA76">
        <v>0</v>
      </c>
      <c r="BB76">
        <v>0</v>
      </c>
      <c r="BC76">
        <v>0</v>
      </c>
      <c r="BD76">
        <v>14.6</v>
      </c>
      <c r="BE76">
        <v>9.9</v>
      </c>
      <c r="BF76">
        <v>22.4</v>
      </c>
    </row>
    <row r="77" spans="1:58">
      <c r="A77" s="45" t="s">
        <v>2443</v>
      </c>
      <c r="B77" s="45" t="s">
        <v>208</v>
      </c>
      <c r="C77" s="45" t="s">
        <v>207</v>
      </c>
      <c r="D77">
        <v>625</v>
      </c>
      <c r="E77">
        <v>312</v>
      </c>
      <c r="F77">
        <v>313</v>
      </c>
      <c r="G77">
        <v>343</v>
      </c>
      <c r="H77">
        <v>8</v>
      </c>
      <c r="I77">
        <v>239</v>
      </c>
      <c r="J77">
        <v>25</v>
      </c>
      <c r="K77">
        <v>2</v>
      </c>
      <c r="L77">
        <v>1</v>
      </c>
      <c r="M77">
        <v>7</v>
      </c>
      <c r="N77">
        <v>58</v>
      </c>
      <c r="O77">
        <v>62</v>
      </c>
      <c r="P77">
        <v>96</v>
      </c>
      <c r="Q77">
        <v>104</v>
      </c>
      <c r="R77">
        <v>102</v>
      </c>
      <c r="S77">
        <v>74</v>
      </c>
      <c r="T77">
        <v>79</v>
      </c>
      <c r="U77">
        <v>50</v>
      </c>
      <c r="V77">
        <v>0</v>
      </c>
      <c r="W77">
        <v>0</v>
      </c>
      <c r="X77">
        <v>0</v>
      </c>
      <c r="Y77">
        <v>0</v>
      </c>
      <c r="Z77">
        <v>0</v>
      </c>
      <c r="AA77">
        <v>0</v>
      </c>
      <c r="AB77">
        <v>0</v>
      </c>
      <c r="AC77">
        <v>142</v>
      </c>
      <c r="AD77">
        <v>140</v>
      </c>
      <c r="AE77">
        <v>109</v>
      </c>
      <c r="AF77">
        <v>49.9</v>
      </c>
      <c r="AG77">
        <v>50.1</v>
      </c>
      <c r="AH77">
        <v>54.9</v>
      </c>
      <c r="AI77">
        <v>1.3</v>
      </c>
      <c r="AJ77">
        <v>38.200000000000003</v>
      </c>
      <c r="AK77">
        <v>4</v>
      </c>
      <c r="AL77">
        <v>0.3</v>
      </c>
      <c r="AM77">
        <v>0.2</v>
      </c>
      <c r="AN77">
        <v>1.1000000000000001</v>
      </c>
      <c r="AO77">
        <v>9.3000000000000007</v>
      </c>
      <c r="AP77">
        <v>9.9</v>
      </c>
      <c r="AQ77">
        <v>15.4</v>
      </c>
      <c r="AR77">
        <v>16.600000000000001</v>
      </c>
      <c r="AS77">
        <v>16.3</v>
      </c>
      <c r="AT77">
        <v>11.8</v>
      </c>
      <c r="AU77">
        <v>12.6</v>
      </c>
      <c r="AV77">
        <v>8</v>
      </c>
      <c r="AW77">
        <v>0</v>
      </c>
      <c r="AX77">
        <v>0</v>
      </c>
      <c r="AY77">
        <v>0</v>
      </c>
      <c r="AZ77">
        <v>0</v>
      </c>
      <c r="BA77">
        <v>0</v>
      </c>
      <c r="BB77">
        <v>0</v>
      </c>
      <c r="BC77">
        <v>0</v>
      </c>
      <c r="BD77">
        <v>22.7</v>
      </c>
      <c r="BE77">
        <v>22.4</v>
      </c>
      <c r="BF77">
        <v>17.399999999999999</v>
      </c>
    </row>
    <row r="78" spans="1:58">
      <c r="A78" s="45" t="s">
        <v>2443</v>
      </c>
      <c r="B78" s="45" t="s">
        <v>210</v>
      </c>
      <c r="C78" s="45" t="s">
        <v>209</v>
      </c>
      <c r="D78">
        <v>229</v>
      </c>
      <c r="E78">
        <v>111</v>
      </c>
      <c r="F78">
        <v>118</v>
      </c>
      <c r="G78">
        <v>97</v>
      </c>
      <c r="H78">
        <v>33</v>
      </c>
      <c r="I78">
        <v>29</v>
      </c>
      <c r="J78">
        <v>8</v>
      </c>
      <c r="K78">
        <v>1</v>
      </c>
      <c r="L78">
        <v>0</v>
      </c>
      <c r="M78">
        <v>61</v>
      </c>
      <c r="N78">
        <v>0</v>
      </c>
      <c r="O78">
        <v>0</v>
      </c>
      <c r="P78">
        <v>0</v>
      </c>
      <c r="Q78">
        <v>0</v>
      </c>
      <c r="R78">
        <v>0</v>
      </c>
      <c r="S78">
        <v>0</v>
      </c>
      <c r="T78">
        <v>0</v>
      </c>
      <c r="U78">
        <v>0</v>
      </c>
      <c r="V78">
        <v>70</v>
      </c>
      <c r="W78">
        <v>73</v>
      </c>
      <c r="X78">
        <v>64</v>
      </c>
      <c r="Y78">
        <v>22</v>
      </c>
      <c r="Z78">
        <v>0</v>
      </c>
      <c r="AA78">
        <v>0</v>
      </c>
      <c r="AB78">
        <v>0</v>
      </c>
      <c r="AC78">
        <v>88</v>
      </c>
      <c r="AD78">
        <v>16</v>
      </c>
      <c r="AE78">
        <v>20</v>
      </c>
      <c r="AF78">
        <v>48.5</v>
      </c>
      <c r="AG78">
        <v>51.5</v>
      </c>
      <c r="AH78">
        <v>42.4</v>
      </c>
      <c r="AI78">
        <v>14.4</v>
      </c>
      <c r="AJ78">
        <v>12.7</v>
      </c>
      <c r="AK78">
        <v>3.5</v>
      </c>
      <c r="AL78">
        <v>0.4</v>
      </c>
      <c r="AM78">
        <v>0</v>
      </c>
      <c r="AN78">
        <v>26.6</v>
      </c>
      <c r="AO78">
        <v>0</v>
      </c>
      <c r="AP78">
        <v>0</v>
      </c>
      <c r="AQ78">
        <v>0</v>
      </c>
      <c r="AR78">
        <v>0</v>
      </c>
      <c r="AS78">
        <v>0</v>
      </c>
      <c r="AT78">
        <v>0</v>
      </c>
      <c r="AU78">
        <v>0</v>
      </c>
      <c r="AV78">
        <v>0</v>
      </c>
      <c r="AW78">
        <v>30.6</v>
      </c>
      <c r="AX78">
        <v>31.9</v>
      </c>
      <c r="AY78">
        <v>27.9</v>
      </c>
      <c r="AZ78">
        <v>9.6</v>
      </c>
      <c r="BA78">
        <v>0</v>
      </c>
      <c r="BB78">
        <v>0</v>
      </c>
      <c r="BC78">
        <v>0</v>
      </c>
      <c r="BD78">
        <v>38.4</v>
      </c>
      <c r="BE78">
        <v>7</v>
      </c>
      <c r="BF78">
        <v>8.6999999999999993</v>
      </c>
    </row>
    <row r="79" spans="1:58">
      <c r="A79" s="45" t="s">
        <v>2443</v>
      </c>
      <c r="B79" s="45" t="s">
        <v>212</v>
      </c>
      <c r="C79" s="45" t="s">
        <v>211</v>
      </c>
      <c r="D79">
        <v>88</v>
      </c>
      <c r="E79">
        <v>47</v>
      </c>
      <c r="F79">
        <v>41</v>
      </c>
      <c r="G79">
        <v>15</v>
      </c>
      <c r="H79">
        <v>1</v>
      </c>
      <c r="I79">
        <v>33</v>
      </c>
      <c r="J79">
        <v>11</v>
      </c>
      <c r="K79">
        <v>1</v>
      </c>
      <c r="L79">
        <v>0</v>
      </c>
      <c r="M79">
        <v>27</v>
      </c>
      <c r="N79">
        <v>0</v>
      </c>
      <c r="O79">
        <v>0</v>
      </c>
      <c r="P79">
        <v>0</v>
      </c>
      <c r="Q79">
        <v>0</v>
      </c>
      <c r="R79">
        <v>0</v>
      </c>
      <c r="S79">
        <v>0</v>
      </c>
      <c r="T79">
        <v>0</v>
      </c>
      <c r="U79">
        <v>0</v>
      </c>
      <c r="V79">
        <v>0</v>
      </c>
      <c r="W79">
        <v>0</v>
      </c>
      <c r="X79">
        <v>88</v>
      </c>
      <c r="Y79">
        <v>0</v>
      </c>
      <c r="Z79">
        <v>0</v>
      </c>
      <c r="AA79">
        <v>0</v>
      </c>
      <c r="AB79">
        <v>0</v>
      </c>
      <c r="AC79">
        <v>11</v>
      </c>
      <c r="AD79">
        <v>8</v>
      </c>
      <c r="AE79">
        <v>30</v>
      </c>
      <c r="AF79">
        <v>53.4</v>
      </c>
      <c r="AG79">
        <v>46.6</v>
      </c>
      <c r="AH79">
        <v>17</v>
      </c>
      <c r="AI79">
        <v>1.1000000000000001</v>
      </c>
      <c r="AJ79">
        <v>37.5</v>
      </c>
      <c r="AK79">
        <v>12.5</v>
      </c>
      <c r="AL79">
        <v>1.1000000000000001</v>
      </c>
      <c r="AM79">
        <v>0</v>
      </c>
      <c r="AN79">
        <v>30.7</v>
      </c>
      <c r="AO79">
        <v>0</v>
      </c>
      <c r="AP79">
        <v>0</v>
      </c>
      <c r="AQ79">
        <v>0</v>
      </c>
      <c r="AR79">
        <v>0</v>
      </c>
      <c r="AS79">
        <v>0</v>
      </c>
      <c r="AT79">
        <v>0</v>
      </c>
      <c r="AU79">
        <v>0</v>
      </c>
      <c r="AV79">
        <v>0</v>
      </c>
      <c r="AW79">
        <v>0</v>
      </c>
      <c r="AX79">
        <v>0</v>
      </c>
      <c r="AY79">
        <v>100</v>
      </c>
      <c r="AZ79">
        <v>0</v>
      </c>
      <c r="BA79">
        <v>0</v>
      </c>
      <c r="BB79">
        <v>0</v>
      </c>
      <c r="BC79">
        <v>0</v>
      </c>
      <c r="BD79">
        <v>12.5</v>
      </c>
      <c r="BE79">
        <v>9.1</v>
      </c>
      <c r="BF79">
        <v>34.1</v>
      </c>
    </row>
    <row r="80" spans="1:58">
      <c r="A80" s="45" t="s">
        <v>2443</v>
      </c>
      <c r="B80" s="45" t="s">
        <v>214</v>
      </c>
      <c r="C80" s="45" t="s">
        <v>213</v>
      </c>
      <c r="D80">
        <v>122</v>
      </c>
      <c r="E80">
        <v>74</v>
      </c>
      <c r="F80">
        <v>48</v>
      </c>
      <c r="G80">
        <v>25</v>
      </c>
      <c r="H80">
        <v>0</v>
      </c>
      <c r="I80">
        <v>92</v>
      </c>
      <c r="J80">
        <v>0</v>
      </c>
      <c r="K80">
        <v>0</v>
      </c>
      <c r="L80">
        <v>0</v>
      </c>
      <c r="M80">
        <v>5</v>
      </c>
      <c r="N80">
        <v>0</v>
      </c>
      <c r="O80">
        <v>0</v>
      </c>
      <c r="P80">
        <v>0</v>
      </c>
      <c r="Q80">
        <v>0</v>
      </c>
      <c r="R80">
        <v>0</v>
      </c>
      <c r="S80">
        <v>0</v>
      </c>
      <c r="T80">
        <v>0</v>
      </c>
      <c r="U80">
        <v>0</v>
      </c>
      <c r="V80">
        <v>0</v>
      </c>
      <c r="W80">
        <v>0</v>
      </c>
      <c r="X80">
        <v>74</v>
      </c>
      <c r="Y80">
        <v>41</v>
      </c>
      <c r="Z80">
        <v>7</v>
      </c>
      <c r="AA80">
        <v>0</v>
      </c>
      <c r="AB80">
        <v>0</v>
      </c>
      <c r="AC80">
        <v>21</v>
      </c>
      <c r="AD80">
        <v>21</v>
      </c>
      <c r="AE80">
        <v>19</v>
      </c>
      <c r="AF80">
        <v>60.7</v>
      </c>
      <c r="AG80">
        <v>39.299999999999997</v>
      </c>
      <c r="AH80">
        <v>20.5</v>
      </c>
      <c r="AI80">
        <v>0</v>
      </c>
      <c r="AJ80">
        <v>75.400000000000006</v>
      </c>
      <c r="AK80">
        <v>0</v>
      </c>
      <c r="AL80">
        <v>0</v>
      </c>
      <c r="AM80">
        <v>0</v>
      </c>
      <c r="AN80">
        <v>4.0999999999999996</v>
      </c>
      <c r="AO80">
        <v>0</v>
      </c>
      <c r="AP80">
        <v>0</v>
      </c>
      <c r="AQ80">
        <v>0</v>
      </c>
      <c r="AR80">
        <v>0</v>
      </c>
      <c r="AS80">
        <v>0</v>
      </c>
      <c r="AT80">
        <v>0</v>
      </c>
      <c r="AU80">
        <v>0</v>
      </c>
      <c r="AV80">
        <v>0</v>
      </c>
      <c r="AW80">
        <v>0</v>
      </c>
      <c r="AX80">
        <v>0</v>
      </c>
      <c r="AY80">
        <v>60.7</v>
      </c>
      <c r="AZ80">
        <v>33.6</v>
      </c>
      <c r="BA80">
        <v>5.7</v>
      </c>
      <c r="BB80">
        <v>0</v>
      </c>
      <c r="BC80">
        <v>0</v>
      </c>
      <c r="BD80">
        <v>17.2</v>
      </c>
      <c r="BE80">
        <v>17.2</v>
      </c>
      <c r="BF80">
        <v>15.6</v>
      </c>
    </row>
    <row r="81" spans="1:58">
      <c r="A81" s="45" t="s">
        <v>2443</v>
      </c>
      <c r="B81" s="45" t="s">
        <v>216</v>
      </c>
      <c r="C81" s="45" t="s">
        <v>215</v>
      </c>
      <c r="D81">
        <v>103</v>
      </c>
      <c r="E81">
        <v>45</v>
      </c>
      <c r="F81">
        <v>58</v>
      </c>
      <c r="G81">
        <v>17</v>
      </c>
      <c r="H81">
        <v>0</v>
      </c>
      <c r="I81">
        <v>21</v>
      </c>
      <c r="J81">
        <v>4</v>
      </c>
      <c r="K81">
        <v>1</v>
      </c>
      <c r="L81">
        <v>0</v>
      </c>
      <c r="M81">
        <v>60</v>
      </c>
      <c r="N81">
        <v>0</v>
      </c>
      <c r="O81">
        <v>0</v>
      </c>
      <c r="P81">
        <v>0</v>
      </c>
      <c r="Q81">
        <v>0</v>
      </c>
      <c r="R81">
        <v>0</v>
      </c>
      <c r="S81">
        <v>0</v>
      </c>
      <c r="T81">
        <v>0</v>
      </c>
      <c r="U81">
        <v>103</v>
      </c>
      <c r="V81">
        <v>0</v>
      </c>
      <c r="W81">
        <v>0</v>
      </c>
      <c r="X81">
        <v>0</v>
      </c>
      <c r="Y81">
        <v>0</v>
      </c>
      <c r="Z81">
        <v>0</v>
      </c>
      <c r="AA81">
        <v>0</v>
      </c>
      <c r="AB81">
        <v>0</v>
      </c>
      <c r="AC81">
        <v>11</v>
      </c>
      <c r="AD81">
        <v>11</v>
      </c>
      <c r="AE81">
        <v>20</v>
      </c>
      <c r="AF81">
        <v>43.7</v>
      </c>
      <c r="AG81">
        <v>56.3</v>
      </c>
      <c r="AH81">
        <v>16.5</v>
      </c>
      <c r="AI81">
        <v>0</v>
      </c>
      <c r="AJ81">
        <v>20.399999999999999</v>
      </c>
      <c r="AK81">
        <v>3.9</v>
      </c>
      <c r="AL81">
        <v>1</v>
      </c>
      <c r="AM81">
        <v>0</v>
      </c>
      <c r="AN81">
        <v>58.3</v>
      </c>
      <c r="AO81">
        <v>0</v>
      </c>
      <c r="AP81">
        <v>0</v>
      </c>
      <c r="AQ81">
        <v>0</v>
      </c>
      <c r="AR81">
        <v>0</v>
      </c>
      <c r="AS81">
        <v>0</v>
      </c>
      <c r="AT81">
        <v>0</v>
      </c>
      <c r="AU81">
        <v>0</v>
      </c>
      <c r="AV81">
        <v>100</v>
      </c>
      <c r="AW81">
        <v>0</v>
      </c>
      <c r="AX81">
        <v>0</v>
      </c>
      <c r="AY81">
        <v>0</v>
      </c>
      <c r="AZ81">
        <v>0</v>
      </c>
      <c r="BA81">
        <v>0</v>
      </c>
      <c r="BB81">
        <v>0</v>
      </c>
      <c r="BC81">
        <v>0</v>
      </c>
      <c r="BD81">
        <v>10.7</v>
      </c>
      <c r="BE81">
        <v>10.7</v>
      </c>
      <c r="BF81">
        <v>19.399999999999999</v>
      </c>
    </row>
    <row r="82" spans="1:58">
      <c r="D82">
        <f>SUM(D2:D81)</f>
        <v>37402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M83"/>
  <sheetViews>
    <sheetView workbookViewId="0">
      <pane xSplit="2" ySplit="1" topLeftCell="C2" activePane="bottomRight" state="frozen"/>
      <selection pane="topRight" activeCell="C1" sqref="C1"/>
      <selection pane="bottomLeft" activeCell="A2" sqref="A2"/>
      <selection pane="bottomRight" activeCell="A81" sqref="A81:XFD81"/>
    </sheetView>
  </sheetViews>
  <sheetFormatPr defaultRowHeight="12.75"/>
  <cols>
    <col min="6" max="6" width="22.5703125" bestFit="1" customWidth="1"/>
    <col min="9" max="15" width="21.42578125" customWidth="1"/>
    <col min="30" max="35" width="18" customWidth="1"/>
  </cols>
  <sheetData>
    <row r="1" spans="1:65">
      <c r="A1" s="45" t="s">
        <v>0</v>
      </c>
      <c r="B1" s="45" t="s">
        <v>1</v>
      </c>
      <c r="C1" s="45" t="s">
        <v>2</v>
      </c>
      <c r="D1" s="45" t="s">
        <v>3</v>
      </c>
      <c r="E1" s="45" t="s">
        <v>4</v>
      </c>
      <c r="F1" t="s">
        <v>5</v>
      </c>
      <c r="G1" t="s">
        <v>6</v>
      </c>
      <c r="H1" t="s">
        <v>7</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39</v>
      </c>
      <c r="AM1" t="s">
        <v>40</v>
      </c>
      <c r="AN1" t="s">
        <v>41</v>
      </c>
      <c r="AO1" t="s">
        <v>42</v>
      </c>
      <c r="AP1" t="s">
        <v>43</v>
      </c>
      <c r="AQ1" t="s">
        <v>44</v>
      </c>
      <c r="AR1" t="s">
        <v>45</v>
      </c>
      <c r="AS1" t="s">
        <v>46</v>
      </c>
      <c r="AT1" t="s">
        <v>47</v>
      </c>
      <c r="AU1" t="s">
        <v>48</v>
      </c>
      <c r="AV1" t="s">
        <v>49</v>
      </c>
      <c r="AW1" t="s">
        <v>50</v>
      </c>
      <c r="AX1" t="s">
        <v>51</v>
      </c>
      <c r="AY1" t="s">
        <v>52</v>
      </c>
      <c r="AZ1" t="s">
        <v>53</v>
      </c>
      <c r="BA1" t="s">
        <v>54</v>
      </c>
      <c r="BB1" t="s">
        <v>55</v>
      </c>
      <c r="BC1" t="s">
        <v>56</v>
      </c>
      <c r="BD1" t="s">
        <v>57</v>
      </c>
      <c r="BE1" t="s">
        <v>58</v>
      </c>
      <c r="BF1" t="s">
        <v>59</v>
      </c>
      <c r="BG1" t="s">
        <v>60</v>
      </c>
      <c r="BH1" t="s">
        <v>61</v>
      </c>
      <c r="BI1" t="s">
        <v>62</v>
      </c>
      <c r="BJ1" t="s">
        <v>63</v>
      </c>
      <c r="BK1" t="s">
        <v>64</v>
      </c>
      <c r="BL1" t="s">
        <v>65</v>
      </c>
      <c r="BM1" t="s">
        <v>66</v>
      </c>
    </row>
    <row r="2" spans="1:65">
      <c r="A2" s="45" t="s">
        <v>2502</v>
      </c>
      <c r="B2" s="45" t="s">
        <v>68</v>
      </c>
      <c r="C2" s="45" t="s">
        <v>69</v>
      </c>
      <c r="D2" s="45" t="s">
        <v>70</v>
      </c>
      <c r="E2" s="45" t="s">
        <v>70</v>
      </c>
      <c r="F2">
        <v>284</v>
      </c>
      <c r="G2">
        <v>149</v>
      </c>
      <c r="H2">
        <v>135</v>
      </c>
      <c r="I2">
        <v>177</v>
      </c>
      <c r="J2">
        <v>0</v>
      </c>
      <c r="K2">
        <v>102</v>
      </c>
      <c r="L2">
        <v>3</v>
      </c>
      <c r="M2">
        <v>0</v>
      </c>
      <c r="N2">
        <v>0</v>
      </c>
      <c r="O2">
        <v>2</v>
      </c>
      <c r="P2">
        <v>39</v>
      </c>
      <c r="Q2">
        <v>38</v>
      </c>
      <c r="R2">
        <v>43</v>
      </c>
      <c r="S2">
        <v>44</v>
      </c>
      <c r="T2">
        <v>43</v>
      </c>
      <c r="U2">
        <v>42</v>
      </c>
      <c r="V2">
        <v>35</v>
      </c>
      <c r="W2">
        <v>0</v>
      </c>
      <c r="X2">
        <v>0</v>
      </c>
      <c r="Y2">
        <v>0</v>
      </c>
      <c r="Z2">
        <v>0</v>
      </c>
      <c r="AA2">
        <v>0</v>
      </c>
      <c r="AB2">
        <v>0</v>
      </c>
      <c r="AC2">
        <v>0</v>
      </c>
      <c r="AD2">
        <v>0</v>
      </c>
      <c r="AE2">
        <v>58</v>
      </c>
      <c r="AF2">
        <v>85</v>
      </c>
      <c r="AG2">
        <v>165</v>
      </c>
      <c r="AH2">
        <v>34</v>
      </c>
      <c r="AI2">
        <v>206</v>
      </c>
      <c r="AJ2">
        <v>52.5</v>
      </c>
      <c r="AK2">
        <v>47.5</v>
      </c>
      <c r="AL2">
        <v>62.3</v>
      </c>
      <c r="AM2">
        <v>0</v>
      </c>
      <c r="AN2">
        <v>35.9</v>
      </c>
      <c r="AO2">
        <v>1.1000000000000001</v>
      </c>
      <c r="AP2">
        <v>0</v>
      </c>
      <c r="AQ2">
        <v>0</v>
      </c>
      <c r="AR2">
        <v>0.7</v>
      </c>
      <c r="AS2">
        <v>13.7</v>
      </c>
      <c r="AT2">
        <v>13.4</v>
      </c>
      <c r="AU2">
        <v>15.1</v>
      </c>
      <c r="AV2">
        <v>15.5</v>
      </c>
      <c r="AW2">
        <v>15.1</v>
      </c>
      <c r="AX2">
        <v>14.8</v>
      </c>
      <c r="AY2">
        <v>12.3</v>
      </c>
      <c r="AZ2">
        <v>0</v>
      </c>
      <c r="BA2">
        <v>0</v>
      </c>
      <c r="BB2">
        <v>0</v>
      </c>
      <c r="BC2">
        <v>0</v>
      </c>
      <c r="BD2">
        <v>0</v>
      </c>
      <c r="BE2">
        <v>0</v>
      </c>
      <c r="BF2">
        <v>0</v>
      </c>
      <c r="BG2">
        <v>0</v>
      </c>
      <c r="BH2">
        <v>20.399999999999999</v>
      </c>
      <c r="BI2">
        <v>29.9</v>
      </c>
      <c r="BJ2">
        <v>58.1</v>
      </c>
      <c r="BK2">
        <v>12</v>
      </c>
      <c r="BL2">
        <v>72.5</v>
      </c>
      <c r="BM2">
        <v>0</v>
      </c>
    </row>
    <row r="3" spans="1:65">
      <c r="A3" s="45" t="s">
        <v>2502</v>
      </c>
      <c r="B3" s="45" t="s">
        <v>71</v>
      </c>
      <c r="C3" s="45" t="s">
        <v>69</v>
      </c>
      <c r="D3" s="45" t="s">
        <v>72</v>
      </c>
      <c r="E3" s="45" t="s">
        <v>72</v>
      </c>
      <c r="F3">
        <v>413</v>
      </c>
      <c r="G3">
        <v>225</v>
      </c>
      <c r="H3">
        <v>188</v>
      </c>
      <c r="I3">
        <v>53</v>
      </c>
      <c r="J3">
        <v>2</v>
      </c>
      <c r="K3">
        <v>210</v>
      </c>
      <c r="L3">
        <v>24</v>
      </c>
      <c r="M3">
        <v>3</v>
      </c>
      <c r="N3">
        <v>0</v>
      </c>
      <c r="O3">
        <v>121</v>
      </c>
      <c r="P3">
        <v>0</v>
      </c>
      <c r="Q3">
        <v>50</v>
      </c>
      <c r="R3">
        <v>49</v>
      </c>
      <c r="S3">
        <v>46</v>
      </c>
      <c r="T3">
        <v>47</v>
      </c>
      <c r="U3">
        <v>46</v>
      </c>
      <c r="V3">
        <v>46</v>
      </c>
      <c r="W3">
        <v>46</v>
      </c>
      <c r="X3">
        <v>44</v>
      </c>
      <c r="Y3">
        <v>39</v>
      </c>
      <c r="Z3">
        <v>0</v>
      </c>
      <c r="AA3">
        <v>0</v>
      </c>
      <c r="AB3">
        <v>0</v>
      </c>
      <c r="AC3">
        <v>0</v>
      </c>
      <c r="AD3">
        <v>0</v>
      </c>
      <c r="AE3">
        <v>91</v>
      </c>
      <c r="AF3">
        <v>96</v>
      </c>
      <c r="AG3">
        <v>241</v>
      </c>
      <c r="AH3">
        <v>65</v>
      </c>
      <c r="AI3">
        <v>299</v>
      </c>
      <c r="AJ3">
        <v>54.5</v>
      </c>
      <c r="AK3">
        <v>45.5</v>
      </c>
      <c r="AL3">
        <v>12.8</v>
      </c>
      <c r="AM3">
        <v>0.5</v>
      </c>
      <c r="AN3">
        <v>50.8</v>
      </c>
      <c r="AO3">
        <v>5.8</v>
      </c>
      <c r="AP3">
        <v>0.7</v>
      </c>
      <c r="AQ3">
        <v>0</v>
      </c>
      <c r="AR3">
        <v>29.3</v>
      </c>
      <c r="AS3">
        <v>0</v>
      </c>
      <c r="AT3">
        <v>12.1</v>
      </c>
      <c r="AU3">
        <v>11.9</v>
      </c>
      <c r="AV3">
        <v>11.1</v>
      </c>
      <c r="AW3">
        <v>11.4</v>
      </c>
      <c r="AX3">
        <v>11.1</v>
      </c>
      <c r="AY3">
        <v>11.1</v>
      </c>
      <c r="AZ3">
        <v>11.1</v>
      </c>
      <c r="BA3">
        <v>10.7</v>
      </c>
      <c r="BB3">
        <v>9.4</v>
      </c>
      <c r="BC3">
        <v>0</v>
      </c>
      <c r="BD3">
        <v>0</v>
      </c>
      <c r="BE3">
        <v>0</v>
      </c>
      <c r="BF3">
        <v>0</v>
      </c>
      <c r="BG3">
        <v>0</v>
      </c>
      <c r="BH3">
        <v>22</v>
      </c>
      <c r="BI3">
        <v>23.2</v>
      </c>
      <c r="BJ3">
        <v>58.4</v>
      </c>
      <c r="BK3">
        <v>15.7</v>
      </c>
      <c r="BL3">
        <v>72.400000000000006</v>
      </c>
      <c r="BM3">
        <v>0</v>
      </c>
    </row>
    <row r="4" spans="1:65">
      <c r="A4" s="45" t="s">
        <v>2502</v>
      </c>
      <c r="B4" s="45" t="s">
        <v>73</v>
      </c>
      <c r="C4" s="45" t="s">
        <v>69</v>
      </c>
      <c r="D4" s="45" t="s">
        <v>74</v>
      </c>
      <c r="E4" s="45" t="s">
        <v>74</v>
      </c>
      <c r="F4">
        <v>1127</v>
      </c>
      <c r="G4">
        <v>573</v>
      </c>
      <c r="H4">
        <v>554</v>
      </c>
      <c r="I4">
        <v>78</v>
      </c>
      <c r="J4">
        <v>16</v>
      </c>
      <c r="K4">
        <v>891</v>
      </c>
      <c r="L4">
        <v>6</v>
      </c>
      <c r="M4">
        <v>11</v>
      </c>
      <c r="N4">
        <v>4</v>
      </c>
      <c r="O4">
        <v>121</v>
      </c>
      <c r="P4">
        <v>0</v>
      </c>
      <c r="Q4">
        <v>0</v>
      </c>
      <c r="R4">
        <v>0</v>
      </c>
      <c r="S4">
        <v>0</v>
      </c>
      <c r="T4">
        <v>0</v>
      </c>
      <c r="U4">
        <v>0</v>
      </c>
      <c r="V4">
        <v>169</v>
      </c>
      <c r="W4">
        <v>172</v>
      </c>
      <c r="X4">
        <v>171</v>
      </c>
      <c r="Y4">
        <v>172</v>
      </c>
      <c r="Z4">
        <v>172</v>
      </c>
      <c r="AA4">
        <v>168</v>
      </c>
      <c r="AB4">
        <v>103</v>
      </c>
      <c r="AC4">
        <v>0</v>
      </c>
      <c r="AD4">
        <v>0</v>
      </c>
      <c r="AE4">
        <v>164</v>
      </c>
      <c r="AF4">
        <v>691</v>
      </c>
      <c r="AG4">
        <v>519</v>
      </c>
      <c r="AH4">
        <v>218</v>
      </c>
      <c r="AI4">
        <v>736</v>
      </c>
      <c r="AJ4">
        <v>50.8</v>
      </c>
      <c r="AK4">
        <v>49.2</v>
      </c>
      <c r="AL4">
        <v>6.9</v>
      </c>
      <c r="AM4">
        <v>1.4</v>
      </c>
      <c r="AN4">
        <v>79.099999999999994</v>
      </c>
      <c r="AO4">
        <v>0.5</v>
      </c>
      <c r="AP4">
        <v>1</v>
      </c>
      <c r="AQ4">
        <v>0.4</v>
      </c>
      <c r="AR4">
        <v>10.7</v>
      </c>
      <c r="AS4">
        <v>0</v>
      </c>
      <c r="AT4">
        <v>0</v>
      </c>
      <c r="AU4">
        <v>0</v>
      </c>
      <c r="AV4">
        <v>0</v>
      </c>
      <c r="AW4">
        <v>0</v>
      </c>
      <c r="AX4">
        <v>0</v>
      </c>
      <c r="AY4">
        <v>15</v>
      </c>
      <c r="AZ4">
        <v>15.3</v>
      </c>
      <c r="BA4">
        <v>15.2</v>
      </c>
      <c r="BB4">
        <v>15.3</v>
      </c>
      <c r="BC4">
        <v>15.3</v>
      </c>
      <c r="BD4">
        <v>14.9</v>
      </c>
      <c r="BE4">
        <v>9.1</v>
      </c>
      <c r="BF4">
        <v>0</v>
      </c>
      <c r="BG4">
        <v>0</v>
      </c>
      <c r="BH4">
        <v>14.6</v>
      </c>
      <c r="BI4">
        <v>61.3</v>
      </c>
      <c r="BJ4">
        <v>46.1</v>
      </c>
      <c r="BK4">
        <v>19.3</v>
      </c>
      <c r="BL4">
        <v>65.3</v>
      </c>
      <c r="BM4">
        <v>0</v>
      </c>
    </row>
    <row r="5" spans="1:65">
      <c r="A5" s="45" t="s">
        <v>2502</v>
      </c>
      <c r="B5" s="45" t="s">
        <v>75</v>
      </c>
      <c r="C5" s="45" t="s">
        <v>69</v>
      </c>
      <c r="D5" s="45" t="s">
        <v>76</v>
      </c>
      <c r="E5" s="45" t="s">
        <v>76</v>
      </c>
      <c r="F5">
        <v>471</v>
      </c>
      <c r="G5">
        <v>222</v>
      </c>
      <c r="H5">
        <v>249</v>
      </c>
      <c r="I5">
        <v>237</v>
      </c>
      <c r="J5">
        <v>11</v>
      </c>
      <c r="K5">
        <v>177</v>
      </c>
      <c r="L5">
        <v>10</v>
      </c>
      <c r="M5">
        <v>2</v>
      </c>
      <c r="N5">
        <v>0</v>
      </c>
      <c r="O5">
        <v>34</v>
      </c>
      <c r="P5">
        <v>0</v>
      </c>
      <c r="Q5">
        <v>0</v>
      </c>
      <c r="R5">
        <v>0</v>
      </c>
      <c r="S5">
        <v>0</v>
      </c>
      <c r="T5">
        <v>0</v>
      </c>
      <c r="U5">
        <v>0</v>
      </c>
      <c r="V5">
        <v>0</v>
      </c>
      <c r="W5">
        <v>45</v>
      </c>
      <c r="X5">
        <v>60</v>
      </c>
      <c r="Y5">
        <v>62</v>
      </c>
      <c r="Z5">
        <v>88</v>
      </c>
      <c r="AA5">
        <v>84</v>
      </c>
      <c r="AB5">
        <v>58</v>
      </c>
      <c r="AC5">
        <v>74</v>
      </c>
      <c r="AD5">
        <v>0</v>
      </c>
      <c r="AE5">
        <v>65</v>
      </c>
      <c r="AF5">
        <v>163</v>
      </c>
      <c r="AG5">
        <v>314</v>
      </c>
      <c r="AH5">
        <v>152</v>
      </c>
      <c r="AI5">
        <v>378</v>
      </c>
      <c r="AJ5">
        <v>47.1</v>
      </c>
      <c r="AK5">
        <v>52.9</v>
      </c>
      <c r="AL5">
        <v>50.3</v>
      </c>
      <c r="AM5">
        <v>2.2999999999999998</v>
      </c>
      <c r="AN5">
        <v>37.6</v>
      </c>
      <c r="AO5">
        <v>2.1</v>
      </c>
      <c r="AP5">
        <v>0.4</v>
      </c>
      <c r="AQ5">
        <v>0</v>
      </c>
      <c r="AR5">
        <v>7.2</v>
      </c>
      <c r="AS5">
        <v>0</v>
      </c>
      <c r="AT5">
        <v>0</v>
      </c>
      <c r="AU5">
        <v>0</v>
      </c>
      <c r="AV5">
        <v>0</v>
      </c>
      <c r="AW5">
        <v>0</v>
      </c>
      <c r="AX5">
        <v>0</v>
      </c>
      <c r="AY5">
        <v>0</v>
      </c>
      <c r="AZ5">
        <v>9.6</v>
      </c>
      <c r="BA5">
        <v>12.7</v>
      </c>
      <c r="BB5">
        <v>13.2</v>
      </c>
      <c r="BC5">
        <v>18.7</v>
      </c>
      <c r="BD5">
        <v>17.8</v>
      </c>
      <c r="BE5">
        <v>12.3</v>
      </c>
      <c r="BF5">
        <v>15.7</v>
      </c>
      <c r="BG5">
        <v>0</v>
      </c>
      <c r="BH5">
        <v>13.8</v>
      </c>
      <c r="BI5">
        <v>34.6</v>
      </c>
      <c r="BJ5">
        <v>66.7</v>
      </c>
      <c r="BK5">
        <v>32.299999999999997</v>
      </c>
      <c r="BL5">
        <v>80.3</v>
      </c>
      <c r="BM5">
        <v>0</v>
      </c>
    </row>
    <row r="6" spans="1:65">
      <c r="A6" s="45" t="s">
        <v>2502</v>
      </c>
      <c r="B6" s="45" t="s">
        <v>77</v>
      </c>
      <c r="C6" s="45" t="s">
        <v>69</v>
      </c>
      <c r="D6" s="45" t="s">
        <v>78</v>
      </c>
      <c r="E6" s="45" t="s">
        <v>78</v>
      </c>
      <c r="F6">
        <v>524</v>
      </c>
      <c r="G6">
        <v>266</v>
      </c>
      <c r="H6">
        <v>258</v>
      </c>
      <c r="I6">
        <v>313</v>
      </c>
      <c r="J6">
        <v>7</v>
      </c>
      <c r="K6">
        <v>146</v>
      </c>
      <c r="L6">
        <v>11</v>
      </c>
      <c r="M6">
        <v>0</v>
      </c>
      <c r="N6">
        <v>1</v>
      </c>
      <c r="O6">
        <v>46</v>
      </c>
      <c r="P6">
        <v>0</v>
      </c>
      <c r="Q6">
        <v>0</v>
      </c>
      <c r="R6">
        <v>0</v>
      </c>
      <c r="S6">
        <v>0</v>
      </c>
      <c r="T6">
        <v>0</v>
      </c>
      <c r="U6">
        <v>0</v>
      </c>
      <c r="V6">
        <v>80</v>
      </c>
      <c r="W6">
        <v>76</v>
      </c>
      <c r="X6">
        <v>76</v>
      </c>
      <c r="Y6">
        <v>81</v>
      </c>
      <c r="Z6">
        <v>69</v>
      </c>
      <c r="AA6">
        <v>56</v>
      </c>
      <c r="AB6">
        <v>48</v>
      </c>
      <c r="AC6">
        <v>38</v>
      </c>
      <c r="AD6">
        <v>0</v>
      </c>
      <c r="AE6">
        <v>63</v>
      </c>
      <c r="AF6">
        <v>150</v>
      </c>
      <c r="AG6">
        <v>207</v>
      </c>
      <c r="AH6">
        <v>137</v>
      </c>
      <c r="AI6">
        <v>333</v>
      </c>
      <c r="AJ6">
        <v>50.8</v>
      </c>
      <c r="AK6">
        <v>49.2</v>
      </c>
      <c r="AL6">
        <v>59.7</v>
      </c>
      <c r="AM6">
        <v>1.3</v>
      </c>
      <c r="AN6">
        <v>27.9</v>
      </c>
      <c r="AO6">
        <v>2.1</v>
      </c>
      <c r="AP6">
        <v>0</v>
      </c>
      <c r="AQ6">
        <v>0.2</v>
      </c>
      <c r="AR6">
        <v>8.8000000000000007</v>
      </c>
      <c r="AS6">
        <v>0</v>
      </c>
      <c r="AT6">
        <v>0</v>
      </c>
      <c r="AU6">
        <v>0</v>
      </c>
      <c r="AV6">
        <v>0</v>
      </c>
      <c r="AW6">
        <v>0</v>
      </c>
      <c r="AX6">
        <v>0</v>
      </c>
      <c r="AY6">
        <v>15.3</v>
      </c>
      <c r="AZ6">
        <v>14.5</v>
      </c>
      <c r="BA6">
        <v>14.5</v>
      </c>
      <c r="BB6">
        <v>15.5</v>
      </c>
      <c r="BC6">
        <v>13.2</v>
      </c>
      <c r="BD6">
        <v>10.7</v>
      </c>
      <c r="BE6">
        <v>9.1999999999999993</v>
      </c>
      <c r="BF6">
        <v>7.3</v>
      </c>
      <c r="BG6">
        <v>0</v>
      </c>
      <c r="BH6">
        <v>12</v>
      </c>
      <c r="BI6">
        <v>28.6</v>
      </c>
      <c r="BJ6">
        <v>39.5</v>
      </c>
      <c r="BK6">
        <v>26.1</v>
      </c>
      <c r="BL6">
        <v>63.5</v>
      </c>
      <c r="BM6">
        <v>0</v>
      </c>
    </row>
    <row r="7" spans="1:65">
      <c r="A7" s="45" t="s">
        <v>2502</v>
      </c>
      <c r="B7" s="45" t="s">
        <v>79</v>
      </c>
      <c r="C7" s="45" t="s">
        <v>69</v>
      </c>
      <c r="D7" s="45" t="s">
        <v>80</v>
      </c>
      <c r="E7" s="45" t="s">
        <v>80</v>
      </c>
      <c r="F7">
        <v>222</v>
      </c>
      <c r="G7">
        <v>111</v>
      </c>
      <c r="H7">
        <v>111</v>
      </c>
      <c r="I7">
        <v>1</v>
      </c>
      <c r="J7">
        <v>3</v>
      </c>
      <c r="K7">
        <v>17</v>
      </c>
      <c r="L7">
        <v>11</v>
      </c>
      <c r="M7">
        <v>0</v>
      </c>
      <c r="N7">
        <v>0</v>
      </c>
      <c r="O7">
        <v>190</v>
      </c>
      <c r="P7">
        <v>0</v>
      </c>
      <c r="Q7">
        <v>0</v>
      </c>
      <c r="R7">
        <v>0</v>
      </c>
      <c r="S7">
        <v>0</v>
      </c>
      <c r="T7">
        <v>0</v>
      </c>
      <c r="U7">
        <v>0</v>
      </c>
      <c r="V7">
        <v>0</v>
      </c>
      <c r="W7">
        <v>0</v>
      </c>
      <c r="X7">
        <v>36</v>
      </c>
      <c r="Y7">
        <v>36</v>
      </c>
      <c r="Z7">
        <v>38</v>
      </c>
      <c r="AA7">
        <v>38</v>
      </c>
      <c r="AB7">
        <v>37</v>
      </c>
      <c r="AC7">
        <v>37</v>
      </c>
      <c r="AD7">
        <v>0</v>
      </c>
      <c r="AE7">
        <v>0</v>
      </c>
      <c r="AF7">
        <v>3</v>
      </c>
      <c r="AG7">
        <v>64</v>
      </c>
      <c r="AH7">
        <v>28</v>
      </c>
      <c r="AI7">
        <v>83</v>
      </c>
      <c r="AJ7">
        <v>50</v>
      </c>
      <c r="AK7">
        <v>50</v>
      </c>
      <c r="AL7">
        <v>0.5</v>
      </c>
      <c r="AM7">
        <v>1.4</v>
      </c>
      <c r="AN7">
        <v>7.7</v>
      </c>
      <c r="AO7">
        <v>5</v>
      </c>
      <c r="AP7">
        <v>0</v>
      </c>
      <c r="AQ7">
        <v>0</v>
      </c>
      <c r="AR7">
        <v>85.6</v>
      </c>
      <c r="AS7">
        <v>0</v>
      </c>
      <c r="AT7">
        <v>0</v>
      </c>
      <c r="AU7">
        <v>0</v>
      </c>
      <c r="AV7">
        <v>0</v>
      </c>
      <c r="AW7">
        <v>0</v>
      </c>
      <c r="AX7">
        <v>0</v>
      </c>
      <c r="AY7">
        <v>0</v>
      </c>
      <c r="AZ7">
        <v>0</v>
      </c>
      <c r="BA7">
        <v>16.2</v>
      </c>
      <c r="BB7">
        <v>16.2</v>
      </c>
      <c r="BC7">
        <v>17.100000000000001</v>
      </c>
      <c r="BD7">
        <v>17.100000000000001</v>
      </c>
      <c r="BE7">
        <v>16.7</v>
      </c>
      <c r="BF7">
        <v>16.7</v>
      </c>
      <c r="BG7">
        <v>0</v>
      </c>
      <c r="BH7">
        <v>0</v>
      </c>
      <c r="BI7">
        <v>1.4</v>
      </c>
      <c r="BJ7">
        <v>28.8</v>
      </c>
      <c r="BK7">
        <v>12.6</v>
      </c>
      <c r="BL7">
        <v>37.4</v>
      </c>
      <c r="BM7">
        <v>0</v>
      </c>
    </row>
    <row r="8" spans="1:65">
      <c r="A8" s="45" t="s">
        <v>2502</v>
      </c>
      <c r="B8" s="45" t="s">
        <v>81</v>
      </c>
      <c r="C8" s="45" t="s">
        <v>69</v>
      </c>
      <c r="D8" s="45" t="s">
        <v>82</v>
      </c>
      <c r="E8" s="45" t="s">
        <v>82</v>
      </c>
      <c r="F8">
        <v>354</v>
      </c>
      <c r="G8">
        <v>177</v>
      </c>
      <c r="H8">
        <v>177</v>
      </c>
      <c r="I8">
        <v>44</v>
      </c>
      <c r="J8">
        <v>12</v>
      </c>
      <c r="K8">
        <v>31</v>
      </c>
      <c r="L8">
        <v>15</v>
      </c>
      <c r="M8">
        <v>1</v>
      </c>
      <c r="N8">
        <v>1</v>
      </c>
      <c r="O8">
        <v>250</v>
      </c>
      <c r="P8">
        <v>0</v>
      </c>
      <c r="Q8">
        <v>0</v>
      </c>
      <c r="R8">
        <v>0</v>
      </c>
      <c r="S8">
        <v>0</v>
      </c>
      <c r="T8">
        <v>0</v>
      </c>
      <c r="U8">
        <v>0</v>
      </c>
      <c r="V8">
        <v>0</v>
      </c>
      <c r="W8">
        <v>60</v>
      </c>
      <c r="X8">
        <v>73</v>
      </c>
      <c r="Y8">
        <v>70</v>
      </c>
      <c r="Z8">
        <v>48</v>
      </c>
      <c r="AA8">
        <v>34</v>
      </c>
      <c r="AB8">
        <v>38</v>
      </c>
      <c r="AC8">
        <v>31</v>
      </c>
      <c r="AD8">
        <v>0</v>
      </c>
      <c r="AE8">
        <v>4</v>
      </c>
      <c r="AF8">
        <v>7</v>
      </c>
      <c r="AG8">
        <v>150</v>
      </c>
      <c r="AH8">
        <v>77</v>
      </c>
      <c r="AI8">
        <v>192</v>
      </c>
      <c r="AJ8">
        <v>50</v>
      </c>
      <c r="AK8">
        <v>50</v>
      </c>
      <c r="AL8">
        <v>12.4</v>
      </c>
      <c r="AM8">
        <v>3.4</v>
      </c>
      <c r="AN8">
        <v>8.8000000000000007</v>
      </c>
      <c r="AO8">
        <v>4.2</v>
      </c>
      <c r="AP8">
        <v>0.3</v>
      </c>
      <c r="AQ8">
        <v>0.3</v>
      </c>
      <c r="AR8">
        <v>70.599999999999994</v>
      </c>
      <c r="AS8">
        <v>0</v>
      </c>
      <c r="AT8">
        <v>0</v>
      </c>
      <c r="AU8">
        <v>0</v>
      </c>
      <c r="AV8">
        <v>0</v>
      </c>
      <c r="AW8">
        <v>0</v>
      </c>
      <c r="AX8">
        <v>0</v>
      </c>
      <c r="AY8">
        <v>0</v>
      </c>
      <c r="AZ8">
        <v>16.899999999999999</v>
      </c>
      <c r="BA8">
        <v>20.6</v>
      </c>
      <c r="BB8">
        <v>19.8</v>
      </c>
      <c r="BC8">
        <v>13.6</v>
      </c>
      <c r="BD8">
        <v>9.6</v>
      </c>
      <c r="BE8">
        <v>10.7</v>
      </c>
      <c r="BF8">
        <v>8.8000000000000007</v>
      </c>
      <c r="BG8">
        <v>0</v>
      </c>
      <c r="BH8">
        <v>1.1000000000000001</v>
      </c>
      <c r="BI8">
        <v>2</v>
      </c>
      <c r="BJ8">
        <v>42.4</v>
      </c>
      <c r="BK8">
        <v>21.8</v>
      </c>
      <c r="BL8">
        <v>54.2</v>
      </c>
      <c r="BM8">
        <v>0</v>
      </c>
    </row>
    <row r="9" spans="1:65">
      <c r="A9" s="45" t="s">
        <v>2502</v>
      </c>
      <c r="B9" s="45" t="s">
        <v>83</v>
      </c>
      <c r="C9" s="45" t="s">
        <v>69</v>
      </c>
      <c r="D9" s="45" t="s">
        <v>84</v>
      </c>
      <c r="E9" s="45" t="s">
        <v>84</v>
      </c>
      <c r="F9">
        <v>463</v>
      </c>
      <c r="G9">
        <v>223</v>
      </c>
      <c r="H9">
        <v>240</v>
      </c>
      <c r="I9">
        <v>310</v>
      </c>
      <c r="J9">
        <v>4</v>
      </c>
      <c r="K9">
        <v>130</v>
      </c>
      <c r="L9">
        <v>9</v>
      </c>
      <c r="M9">
        <v>0</v>
      </c>
      <c r="N9">
        <v>1</v>
      </c>
      <c r="O9">
        <v>9</v>
      </c>
      <c r="P9">
        <v>0</v>
      </c>
      <c r="Q9">
        <v>0</v>
      </c>
      <c r="R9">
        <v>0</v>
      </c>
      <c r="S9">
        <v>0</v>
      </c>
      <c r="T9">
        <v>0</v>
      </c>
      <c r="U9">
        <v>0</v>
      </c>
      <c r="V9">
        <v>0</v>
      </c>
      <c r="W9">
        <v>87</v>
      </c>
      <c r="X9">
        <v>52</v>
      </c>
      <c r="Y9">
        <v>61</v>
      </c>
      <c r="Z9">
        <v>89</v>
      </c>
      <c r="AA9">
        <v>61</v>
      </c>
      <c r="AB9">
        <v>61</v>
      </c>
      <c r="AC9">
        <v>52</v>
      </c>
      <c r="AD9">
        <v>0</v>
      </c>
      <c r="AE9">
        <v>84</v>
      </c>
      <c r="AF9">
        <v>120</v>
      </c>
      <c r="AG9">
        <v>195</v>
      </c>
      <c r="AH9">
        <v>106</v>
      </c>
      <c r="AI9">
        <v>294</v>
      </c>
      <c r="AJ9">
        <v>48.2</v>
      </c>
      <c r="AK9">
        <v>51.8</v>
      </c>
      <c r="AL9">
        <v>67</v>
      </c>
      <c r="AM9">
        <v>0.9</v>
      </c>
      <c r="AN9">
        <v>28.1</v>
      </c>
      <c r="AO9">
        <v>1.9</v>
      </c>
      <c r="AP9">
        <v>0</v>
      </c>
      <c r="AQ9">
        <v>0.2</v>
      </c>
      <c r="AR9">
        <v>1.9</v>
      </c>
      <c r="AS9">
        <v>0</v>
      </c>
      <c r="AT9">
        <v>0</v>
      </c>
      <c r="AU9">
        <v>0</v>
      </c>
      <c r="AV9">
        <v>0</v>
      </c>
      <c r="AW9">
        <v>0</v>
      </c>
      <c r="AX9">
        <v>0</v>
      </c>
      <c r="AY9">
        <v>0</v>
      </c>
      <c r="AZ9">
        <v>18.8</v>
      </c>
      <c r="BA9">
        <v>11.2</v>
      </c>
      <c r="BB9">
        <v>13.2</v>
      </c>
      <c r="BC9">
        <v>19.2</v>
      </c>
      <c r="BD9">
        <v>13.2</v>
      </c>
      <c r="BE9">
        <v>13.2</v>
      </c>
      <c r="BF9">
        <v>11.2</v>
      </c>
      <c r="BG9">
        <v>0</v>
      </c>
      <c r="BH9">
        <v>18.100000000000001</v>
      </c>
      <c r="BI9">
        <v>25.9</v>
      </c>
      <c r="BJ9">
        <v>42.1</v>
      </c>
      <c r="BK9">
        <v>22.9</v>
      </c>
      <c r="BL9">
        <v>63.5</v>
      </c>
      <c r="BM9">
        <v>0</v>
      </c>
    </row>
    <row r="10" spans="1:65">
      <c r="A10" s="45" t="s">
        <v>2502</v>
      </c>
      <c r="B10" s="45" t="s">
        <v>85</v>
      </c>
      <c r="C10" s="45" t="s">
        <v>69</v>
      </c>
      <c r="D10" s="45" t="s">
        <v>86</v>
      </c>
      <c r="E10" s="45" t="s">
        <v>86</v>
      </c>
      <c r="F10">
        <v>308</v>
      </c>
      <c r="G10">
        <v>158</v>
      </c>
      <c r="H10">
        <v>150</v>
      </c>
      <c r="I10">
        <v>200</v>
      </c>
      <c r="J10">
        <v>4</v>
      </c>
      <c r="K10">
        <v>92</v>
      </c>
      <c r="L10">
        <v>9</v>
      </c>
      <c r="M10">
        <v>0</v>
      </c>
      <c r="N10">
        <v>1</v>
      </c>
      <c r="O10">
        <v>2</v>
      </c>
      <c r="P10">
        <v>36</v>
      </c>
      <c r="Q10">
        <v>39</v>
      </c>
      <c r="R10">
        <v>40</v>
      </c>
      <c r="S10">
        <v>40</v>
      </c>
      <c r="T10">
        <v>40</v>
      </c>
      <c r="U10">
        <v>40</v>
      </c>
      <c r="V10">
        <v>38</v>
      </c>
      <c r="W10">
        <v>35</v>
      </c>
      <c r="X10">
        <v>0</v>
      </c>
      <c r="Y10">
        <v>0</v>
      </c>
      <c r="Z10">
        <v>0</v>
      </c>
      <c r="AA10">
        <v>0</v>
      </c>
      <c r="AB10">
        <v>0</v>
      </c>
      <c r="AC10">
        <v>0</v>
      </c>
      <c r="AD10">
        <v>0</v>
      </c>
      <c r="AE10">
        <v>73</v>
      </c>
      <c r="AF10">
        <v>125</v>
      </c>
      <c r="AG10">
        <v>181</v>
      </c>
      <c r="AH10">
        <v>69</v>
      </c>
      <c r="AI10">
        <v>233</v>
      </c>
      <c r="AJ10">
        <v>51.3</v>
      </c>
      <c r="AK10">
        <v>48.7</v>
      </c>
      <c r="AL10">
        <v>64.900000000000006</v>
      </c>
      <c r="AM10">
        <v>1.3</v>
      </c>
      <c r="AN10">
        <v>29.9</v>
      </c>
      <c r="AO10">
        <v>2.9</v>
      </c>
      <c r="AP10">
        <v>0</v>
      </c>
      <c r="AQ10">
        <v>0.3</v>
      </c>
      <c r="AR10">
        <v>0.6</v>
      </c>
      <c r="AS10">
        <v>11.7</v>
      </c>
      <c r="AT10">
        <v>12.7</v>
      </c>
      <c r="AU10">
        <v>13</v>
      </c>
      <c r="AV10">
        <v>13</v>
      </c>
      <c r="AW10">
        <v>13</v>
      </c>
      <c r="AX10">
        <v>13</v>
      </c>
      <c r="AY10">
        <v>12.3</v>
      </c>
      <c r="AZ10">
        <v>11.4</v>
      </c>
      <c r="BA10">
        <v>0</v>
      </c>
      <c r="BB10">
        <v>0</v>
      </c>
      <c r="BC10">
        <v>0</v>
      </c>
      <c r="BD10">
        <v>0</v>
      </c>
      <c r="BE10">
        <v>0</v>
      </c>
      <c r="BF10">
        <v>0</v>
      </c>
      <c r="BG10">
        <v>0</v>
      </c>
      <c r="BH10">
        <v>23.7</v>
      </c>
      <c r="BI10">
        <v>40.6</v>
      </c>
      <c r="BJ10">
        <v>58.8</v>
      </c>
      <c r="BK10">
        <v>22.4</v>
      </c>
      <c r="BL10">
        <v>75.599999999999994</v>
      </c>
      <c r="BM10">
        <v>0</v>
      </c>
    </row>
    <row r="11" spans="1:65">
      <c r="A11" s="45" t="s">
        <v>2502</v>
      </c>
      <c r="B11" s="45" t="s">
        <v>87</v>
      </c>
      <c r="C11" s="45" t="s">
        <v>69</v>
      </c>
      <c r="D11" s="45" t="s">
        <v>88</v>
      </c>
      <c r="E11" s="45" t="s">
        <v>88</v>
      </c>
      <c r="F11">
        <v>395</v>
      </c>
      <c r="G11">
        <v>186</v>
      </c>
      <c r="H11">
        <v>209</v>
      </c>
      <c r="I11">
        <v>18</v>
      </c>
      <c r="J11">
        <v>22</v>
      </c>
      <c r="K11">
        <v>84</v>
      </c>
      <c r="L11">
        <v>30</v>
      </c>
      <c r="M11">
        <v>3</v>
      </c>
      <c r="N11">
        <v>1</v>
      </c>
      <c r="O11">
        <v>237</v>
      </c>
      <c r="P11">
        <v>0</v>
      </c>
      <c r="Q11">
        <v>0</v>
      </c>
      <c r="R11">
        <v>0</v>
      </c>
      <c r="S11">
        <v>0</v>
      </c>
      <c r="T11">
        <v>0</v>
      </c>
      <c r="U11">
        <v>0</v>
      </c>
      <c r="V11">
        <v>0</v>
      </c>
      <c r="W11">
        <v>139</v>
      </c>
      <c r="X11">
        <v>141</v>
      </c>
      <c r="Y11">
        <v>115</v>
      </c>
      <c r="Z11">
        <v>0</v>
      </c>
      <c r="AA11">
        <v>0</v>
      </c>
      <c r="AB11">
        <v>0</v>
      </c>
      <c r="AC11">
        <v>0</v>
      </c>
      <c r="AD11">
        <v>0</v>
      </c>
      <c r="AE11">
        <v>15</v>
      </c>
      <c r="AF11">
        <v>40</v>
      </c>
      <c r="AG11">
        <v>73</v>
      </c>
      <c r="AH11">
        <v>88</v>
      </c>
      <c r="AI11">
        <v>157</v>
      </c>
      <c r="AJ11">
        <v>47.1</v>
      </c>
      <c r="AK11">
        <v>52.9</v>
      </c>
      <c r="AL11">
        <v>4.5999999999999996</v>
      </c>
      <c r="AM11">
        <v>5.6</v>
      </c>
      <c r="AN11">
        <v>21.3</v>
      </c>
      <c r="AO11">
        <v>7.6</v>
      </c>
      <c r="AP11">
        <v>0.8</v>
      </c>
      <c r="AQ11">
        <v>0.3</v>
      </c>
      <c r="AR11">
        <v>60</v>
      </c>
      <c r="AS11">
        <v>0</v>
      </c>
      <c r="AT11">
        <v>0</v>
      </c>
      <c r="AU11">
        <v>0</v>
      </c>
      <c r="AV11">
        <v>0</v>
      </c>
      <c r="AW11">
        <v>0</v>
      </c>
      <c r="AX11">
        <v>0</v>
      </c>
      <c r="AY11">
        <v>0</v>
      </c>
      <c r="AZ11">
        <v>35.200000000000003</v>
      </c>
      <c r="BA11">
        <v>35.700000000000003</v>
      </c>
      <c r="BB11">
        <v>29.1</v>
      </c>
      <c r="BC11">
        <v>0</v>
      </c>
      <c r="BD11">
        <v>0</v>
      </c>
      <c r="BE11">
        <v>0</v>
      </c>
      <c r="BF11">
        <v>0</v>
      </c>
      <c r="BG11">
        <v>0</v>
      </c>
      <c r="BH11">
        <v>3.8</v>
      </c>
      <c r="BI11">
        <v>10.1</v>
      </c>
      <c r="BJ11">
        <v>18.5</v>
      </c>
      <c r="BK11">
        <v>22.3</v>
      </c>
      <c r="BL11">
        <v>39.700000000000003</v>
      </c>
      <c r="BM11">
        <v>0</v>
      </c>
    </row>
    <row r="12" spans="1:65">
      <c r="A12" s="45" t="s">
        <v>2502</v>
      </c>
      <c r="B12" s="45" t="s">
        <v>89</v>
      </c>
      <c r="C12" s="45" t="s">
        <v>69</v>
      </c>
      <c r="D12" s="45" t="s">
        <v>90</v>
      </c>
      <c r="E12" s="45" t="s">
        <v>90</v>
      </c>
      <c r="F12">
        <v>214</v>
      </c>
      <c r="G12">
        <v>97</v>
      </c>
      <c r="H12">
        <v>117</v>
      </c>
      <c r="I12">
        <v>164</v>
      </c>
      <c r="J12">
        <v>1</v>
      </c>
      <c r="K12">
        <v>45</v>
      </c>
      <c r="L12">
        <v>0</v>
      </c>
      <c r="M12">
        <v>1</v>
      </c>
      <c r="N12">
        <v>1</v>
      </c>
      <c r="O12">
        <v>2</v>
      </c>
      <c r="P12">
        <v>0</v>
      </c>
      <c r="Q12">
        <v>0</v>
      </c>
      <c r="R12">
        <v>0</v>
      </c>
      <c r="S12">
        <v>0</v>
      </c>
      <c r="T12">
        <v>0</v>
      </c>
      <c r="U12">
        <v>0</v>
      </c>
      <c r="V12">
        <v>0</v>
      </c>
      <c r="W12">
        <v>60</v>
      </c>
      <c r="X12">
        <v>73</v>
      </c>
      <c r="Y12">
        <v>81</v>
      </c>
      <c r="Z12">
        <v>0</v>
      </c>
      <c r="AA12">
        <v>0</v>
      </c>
      <c r="AB12">
        <v>0</v>
      </c>
      <c r="AC12">
        <v>0</v>
      </c>
      <c r="AD12">
        <v>0</v>
      </c>
      <c r="AE12">
        <v>8</v>
      </c>
      <c r="AF12">
        <v>21</v>
      </c>
      <c r="AG12">
        <v>127</v>
      </c>
      <c r="AH12">
        <v>62</v>
      </c>
      <c r="AI12">
        <v>162</v>
      </c>
      <c r="AJ12">
        <v>45.3</v>
      </c>
      <c r="AK12">
        <v>54.7</v>
      </c>
      <c r="AL12">
        <v>76.599999999999994</v>
      </c>
      <c r="AM12">
        <v>0.5</v>
      </c>
      <c r="AN12">
        <v>21</v>
      </c>
      <c r="AO12">
        <v>0</v>
      </c>
      <c r="AP12">
        <v>0.5</v>
      </c>
      <c r="AQ12">
        <v>0.5</v>
      </c>
      <c r="AR12">
        <v>0.9</v>
      </c>
      <c r="AS12">
        <v>0</v>
      </c>
      <c r="AT12">
        <v>0</v>
      </c>
      <c r="AU12">
        <v>0</v>
      </c>
      <c r="AV12">
        <v>0</v>
      </c>
      <c r="AW12">
        <v>0</v>
      </c>
      <c r="AX12">
        <v>0</v>
      </c>
      <c r="AY12">
        <v>0</v>
      </c>
      <c r="AZ12">
        <v>28</v>
      </c>
      <c r="BA12">
        <v>34.1</v>
      </c>
      <c r="BB12">
        <v>37.9</v>
      </c>
      <c r="BC12">
        <v>0</v>
      </c>
      <c r="BD12">
        <v>0</v>
      </c>
      <c r="BE12">
        <v>0</v>
      </c>
      <c r="BF12">
        <v>0</v>
      </c>
      <c r="BG12">
        <v>0</v>
      </c>
      <c r="BH12">
        <v>3.7</v>
      </c>
      <c r="BI12">
        <v>9.8000000000000007</v>
      </c>
      <c r="BJ12">
        <v>59.3</v>
      </c>
      <c r="BK12">
        <v>29</v>
      </c>
      <c r="BL12">
        <v>75.7</v>
      </c>
      <c r="BM12">
        <v>0</v>
      </c>
    </row>
    <row r="13" spans="1:65">
      <c r="A13" s="45" t="s">
        <v>2502</v>
      </c>
      <c r="B13" s="45" t="s">
        <v>91</v>
      </c>
      <c r="C13" s="45" t="s">
        <v>69</v>
      </c>
      <c r="D13" s="45" t="s">
        <v>92</v>
      </c>
      <c r="E13" s="45" t="s">
        <v>92</v>
      </c>
      <c r="F13">
        <v>354</v>
      </c>
      <c r="G13">
        <v>179</v>
      </c>
      <c r="H13">
        <v>175</v>
      </c>
      <c r="I13">
        <v>300</v>
      </c>
      <c r="J13">
        <v>3</v>
      </c>
      <c r="K13">
        <v>39</v>
      </c>
      <c r="L13">
        <v>5</v>
      </c>
      <c r="M13">
        <v>0</v>
      </c>
      <c r="N13">
        <v>0</v>
      </c>
      <c r="O13">
        <v>7</v>
      </c>
      <c r="P13">
        <v>22</v>
      </c>
      <c r="Q13">
        <v>49</v>
      </c>
      <c r="R13">
        <v>48</v>
      </c>
      <c r="S13">
        <v>46</v>
      </c>
      <c r="T13">
        <v>47</v>
      </c>
      <c r="U13">
        <v>47</v>
      </c>
      <c r="V13">
        <v>57</v>
      </c>
      <c r="W13">
        <v>38</v>
      </c>
      <c r="X13">
        <v>0</v>
      </c>
      <c r="Y13">
        <v>0</v>
      </c>
      <c r="Z13">
        <v>0</v>
      </c>
      <c r="AA13">
        <v>0</v>
      </c>
      <c r="AB13">
        <v>0</v>
      </c>
      <c r="AC13">
        <v>0</v>
      </c>
      <c r="AD13">
        <v>0</v>
      </c>
      <c r="AE13">
        <v>18</v>
      </c>
      <c r="AF13">
        <v>65</v>
      </c>
      <c r="AG13">
        <v>188</v>
      </c>
      <c r="AH13">
        <v>51</v>
      </c>
      <c r="AI13">
        <v>220</v>
      </c>
      <c r="AJ13">
        <v>50.6</v>
      </c>
      <c r="AK13">
        <v>49.4</v>
      </c>
      <c r="AL13">
        <v>84.7</v>
      </c>
      <c r="AM13">
        <v>0.8</v>
      </c>
      <c r="AN13">
        <v>11</v>
      </c>
      <c r="AO13">
        <v>1.4</v>
      </c>
      <c r="AP13">
        <v>0</v>
      </c>
      <c r="AQ13">
        <v>0</v>
      </c>
      <c r="AR13">
        <v>2</v>
      </c>
      <c r="AS13">
        <v>6.2</v>
      </c>
      <c r="AT13">
        <v>13.8</v>
      </c>
      <c r="AU13">
        <v>13.6</v>
      </c>
      <c r="AV13">
        <v>13</v>
      </c>
      <c r="AW13">
        <v>13.3</v>
      </c>
      <c r="AX13">
        <v>13.3</v>
      </c>
      <c r="AY13">
        <v>16.100000000000001</v>
      </c>
      <c r="AZ13">
        <v>10.7</v>
      </c>
      <c r="BA13">
        <v>0</v>
      </c>
      <c r="BB13">
        <v>0</v>
      </c>
      <c r="BC13">
        <v>0</v>
      </c>
      <c r="BD13">
        <v>0</v>
      </c>
      <c r="BE13">
        <v>0</v>
      </c>
      <c r="BF13">
        <v>0</v>
      </c>
      <c r="BG13">
        <v>0</v>
      </c>
      <c r="BH13">
        <v>5.0999999999999996</v>
      </c>
      <c r="BI13">
        <v>18.399999999999999</v>
      </c>
      <c r="BJ13">
        <v>53.1</v>
      </c>
      <c r="BK13">
        <v>14.4</v>
      </c>
      <c r="BL13">
        <v>62.1</v>
      </c>
      <c r="BM13">
        <v>0</v>
      </c>
    </row>
    <row r="14" spans="1:65">
      <c r="A14" s="45" t="s">
        <v>2502</v>
      </c>
      <c r="B14" s="45" t="s">
        <v>93</v>
      </c>
      <c r="C14" s="45" t="s">
        <v>69</v>
      </c>
      <c r="D14" s="45" t="s">
        <v>94</v>
      </c>
      <c r="E14" s="45" t="s">
        <v>94</v>
      </c>
      <c r="F14">
        <v>404</v>
      </c>
      <c r="G14">
        <v>216</v>
      </c>
      <c r="H14">
        <v>188</v>
      </c>
      <c r="I14">
        <v>182</v>
      </c>
      <c r="J14">
        <v>5</v>
      </c>
      <c r="K14">
        <v>176</v>
      </c>
      <c r="L14">
        <v>17</v>
      </c>
      <c r="M14">
        <v>2</v>
      </c>
      <c r="N14">
        <v>0</v>
      </c>
      <c r="O14">
        <v>22</v>
      </c>
      <c r="P14">
        <v>0</v>
      </c>
      <c r="Q14">
        <v>0</v>
      </c>
      <c r="R14">
        <v>0</v>
      </c>
      <c r="S14">
        <v>0</v>
      </c>
      <c r="T14">
        <v>0</v>
      </c>
      <c r="U14">
        <v>0</v>
      </c>
      <c r="V14">
        <v>0</v>
      </c>
      <c r="W14">
        <v>0</v>
      </c>
      <c r="X14">
        <v>0</v>
      </c>
      <c r="Y14">
        <v>0</v>
      </c>
      <c r="Z14">
        <v>107</v>
      </c>
      <c r="AA14">
        <v>47</v>
      </c>
      <c r="AB14">
        <v>2</v>
      </c>
      <c r="AC14">
        <v>248</v>
      </c>
      <c r="AD14">
        <v>0</v>
      </c>
      <c r="AE14">
        <v>32</v>
      </c>
      <c r="AF14">
        <v>65</v>
      </c>
      <c r="AG14">
        <v>226</v>
      </c>
      <c r="AH14">
        <v>103</v>
      </c>
      <c r="AI14">
        <v>278</v>
      </c>
      <c r="AJ14">
        <v>53.5</v>
      </c>
      <c r="AK14">
        <v>46.5</v>
      </c>
      <c r="AL14">
        <v>45</v>
      </c>
      <c r="AM14">
        <v>1.2</v>
      </c>
      <c r="AN14">
        <v>43.6</v>
      </c>
      <c r="AO14">
        <v>4.2</v>
      </c>
      <c r="AP14">
        <v>0.5</v>
      </c>
      <c r="AQ14">
        <v>0</v>
      </c>
      <c r="AR14">
        <v>5.4</v>
      </c>
      <c r="AS14">
        <v>0</v>
      </c>
      <c r="AT14">
        <v>0</v>
      </c>
      <c r="AU14">
        <v>0</v>
      </c>
      <c r="AV14">
        <v>0</v>
      </c>
      <c r="AW14">
        <v>0</v>
      </c>
      <c r="AX14">
        <v>0</v>
      </c>
      <c r="AY14">
        <v>0</v>
      </c>
      <c r="AZ14">
        <v>0</v>
      </c>
      <c r="BA14">
        <v>0</v>
      </c>
      <c r="BB14">
        <v>0</v>
      </c>
      <c r="BC14">
        <v>26.5</v>
      </c>
      <c r="BD14">
        <v>11.6</v>
      </c>
      <c r="BE14">
        <v>0.5</v>
      </c>
      <c r="BF14">
        <v>61.4</v>
      </c>
      <c r="BG14">
        <v>0</v>
      </c>
      <c r="BH14">
        <v>7.9</v>
      </c>
      <c r="BI14">
        <v>16.100000000000001</v>
      </c>
      <c r="BJ14">
        <v>55.9</v>
      </c>
      <c r="BK14">
        <v>25.5</v>
      </c>
      <c r="BL14">
        <v>68.8</v>
      </c>
      <c r="BM14">
        <v>0</v>
      </c>
    </row>
    <row r="15" spans="1:65">
      <c r="A15" s="45" t="s">
        <v>2502</v>
      </c>
      <c r="B15" s="45" t="s">
        <v>95</v>
      </c>
      <c r="C15" s="45" t="s">
        <v>69</v>
      </c>
      <c r="D15" s="45" t="s">
        <v>96</v>
      </c>
      <c r="E15" s="45" t="s">
        <v>96</v>
      </c>
      <c r="F15">
        <v>320</v>
      </c>
      <c r="G15">
        <v>156</v>
      </c>
      <c r="H15">
        <v>164</v>
      </c>
      <c r="I15">
        <v>4</v>
      </c>
      <c r="J15">
        <v>2</v>
      </c>
      <c r="K15">
        <v>306</v>
      </c>
      <c r="L15">
        <v>0</v>
      </c>
      <c r="M15">
        <v>0</v>
      </c>
      <c r="N15">
        <v>0</v>
      </c>
      <c r="O15">
        <v>8</v>
      </c>
      <c r="P15">
        <v>40</v>
      </c>
      <c r="Q15">
        <v>40</v>
      </c>
      <c r="R15">
        <v>42</v>
      </c>
      <c r="S15">
        <v>41</v>
      </c>
      <c r="T15">
        <v>42</v>
      </c>
      <c r="U15">
        <v>39</v>
      </c>
      <c r="V15">
        <v>40</v>
      </c>
      <c r="W15">
        <v>36</v>
      </c>
      <c r="X15">
        <v>0</v>
      </c>
      <c r="Y15">
        <v>0</v>
      </c>
      <c r="Z15">
        <v>0</v>
      </c>
      <c r="AA15">
        <v>0</v>
      </c>
      <c r="AB15">
        <v>0</v>
      </c>
      <c r="AC15">
        <v>0</v>
      </c>
      <c r="AD15">
        <v>0</v>
      </c>
      <c r="AE15">
        <v>93</v>
      </c>
      <c r="AF15">
        <v>237</v>
      </c>
      <c r="AG15">
        <v>164</v>
      </c>
      <c r="AH15">
        <v>24</v>
      </c>
      <c r="AI15">
        <v>253</v>
      </c>
      <c r="AJ15">
        <v>48.8</v>
      </c>
      <c r="AK15">
        <v>51.3</v>
      </c>
      <c r="AL15">
        <v>1.3</v>
      </c>
      <c r="AM15">
        <v>0.6</v>
      </c>
      <c r="AN15">
        <v>95.6</v>
      </c>
      <c r="AO15">
        <v>0</v>
      </c>
      <c r="AP15">
        <v>0</v>
      </c>
      <c r="AQ15">
        <v>0</v>
      </c>
      <c r="AR15">
        <v>2.5</v>
      </c>
      <c r="AS15">
        <v>12.5</v>
      </c>
      <c r="AT15">
        <v>12.5</v>
      </c>
      <c r="AU15">
        <v>13.1</v>
      </c>
      <c r="AV15">
        <v>12.8</v>
      </c>
      <c r="AW15">
        <v>13.1</v>
      </c>
      <c r="AX15">
        <v>12.2</v>
      </c>
      <c r="AY15">
        <v>12.5</v>
      </c>
      <c r="AZ15">
        <v>11.3</v>
      </c>
      <c r="BA15">
        <v>0</v>
      </c>
      <c r="BB15">
        <v>0</v>
      </c>
      <c r="BC15">
        <v>0</v>
      </c>
      <c r="BD15">
        <v>0</v>
      </c>
      <c r="BE15">
        <v>0</v>
      </c>
      <c r="BF15">
        <v>0</v>
      </c>
      <c r="BG15">
        <v>0</v>
      </c>
      <c r="BH15">
        <v>29.1</v>
      </c>
      <c r="BI15">
        <v>74.099999999999994</v>
      </c>
      <c r="BJ15">
        <v>51.3</v>
      </c>
      <c r="BK15">
        <v>7.5</v>
      </c>
      <c r="BL15">
        <v>79.099999999999994</v>
      </c>
      <c r="BM15">
        <v>0</v>
      </c>
    </row>
    <row r="16" spans="1:65">
      <c r="A16" s="45" t="s">
        <v>2502</v>
      </c>
      <c r="B16" s="45" t="s">
        <v>97</v>
      </c>
      <c r="C16" s="45" t="s">
        <v>69</v>
      </c>
      <c r="D16" s="45" t="s">
        <v>98</v>
      </c>
      <c r="E16" s="45" t="s">
        <v>98</v>
      </c>
      <c r="F16" s="204">
        <v>307</v>
      </c>
      <c r="G16" s="204">
        <v>150</v>
      </c>
      <c r="H16" s="204">
        <v>156</v>
      </c>
      <c r="I16">
        <v>53</v>
      </c>
      <c r="J16">
        <v>10</v>
      </c>
      <c r="K16">
        <v>74</v>
      </c>
      <c r="L16">
        <v>15</v>
      </c>
      <c r="M16">
        <v>2</v>
      </c>
      <c r="N16">
        <v>0</v>
      </c>
      <c r="O16">
        <v>153</v>
      </c>
      <c r="P16">
        <v>0</v>
      </c>
      <c r="Q16">
        <v>85</v>
      </c>
      <c r="R16">
        <v>78</v>
      </c>
      <c r="S16">
        <v>75</v>
      </c>
      <c r="T16">
        <v>69</v>
      </c>
      <c r="U16">
        <v>0</v>
      </c>
      <c r="V16">
        <v>0</v>
      </c>
      <c r="W16">
        <v>0</v>
      </c>
      <c r="X16">
        <v>0</v>
      </c>
      <c r="Y16">
        <v>0</v>
      </c>
      <c r="Z16">
        <v>0</v>
      </c>
      <c r="AA16">
        <v>0</v>
      </c>
      <c r="AB16">
        <v>0</v>
      </c>
      <c r="AC16">
        <v>0</v>
      </c>
      <c r="AD16">
        <v>0</v>
      </c>
      <c r="AE16">
        <v>64</v>
      </c>
      <c r="AF16">
        <v>125</v>
      </c>
      <c r="AG16">
        <v>126</v>
      </c>
      <c r="AH16">
        <v>28</v>
      </c>
      <c r="AI16">
        <v>172</v>
      </c>
      <c r="AJ16">
        <v>48.9</v>
      </c>
      <c r="AK16">
        <v>50.8</v>
      </c>
      <c r="AL16">
        <v>17.3</v>
      </c>
      <c r="AM16">
        <v>3.3</v>
      </c>
      <c r="AN16">
        <v>24.1</v>
      </c>
      <c r="AO16">
        <v>4.9000000000000004</v>
      </c>
      <c r="AP16">
        <v>0.7</v>
      </c>
      <c r="AQ16">
        <v>0</v>
      </c>
      <c r="AR16">
        <v>49.8</v>
      </c>
      <c r="AS16">
        <v>0</v>
      </c>
      <c r="AT16">
        <v>27.7</v>
      </c>
      <c r="AU16">
        <v>25.4</v>
      </c>
      <c r="AV16">
        <v>24.4</v>
      </c>
      <c r="AW16">
        <v>22.5</v>
      </c>
      <c r="AX16">
        <v>0</v>
      </c>
      <c r="AY16">
        <v>0</v>
      </c>
      <c r="AZ16">
        <v>0</v>
      </c>
      <c r="BA16">
        <v>0</v>
      </c>
      <c r="BB16">
        <v>0</v>
      </c>
      <c r="BC16">
        <v>0</v>
      </c>
      <c r="BD16">
        <v>0</v>
      </c>
      <c r="BE16">
        <v>0</v>
      </c>
      <c r="BF16">
        <v>0</v>
      </c>
      <c r="BG16">
        <v>0</v>
      </c>
      <c r="BH16">
        <v>20.8</v>
      </c>
      <c r="BI16">
        <v>40.700000000000003</v>
      </c>
      <c r="BJ16">
        <v>41</v>
      </c>
      <c r="BK16">
        <v>9.1</v>
      </c>
      <c r="BL16">
        <v>56</v>
      </c>
      <c r="BM16">
        <v>0</v>
      </c>
    </row>
    <row r="17" spans="1:65">
      <c r="A17" s="45" t="s">
        <v>2502</v>
      </c>
      <c r="B17" s="45" t="s">
        <v>99</v>
      </c>
      <c r="C17" s="45" t="s">
        <v>69</v>
      </c>
      <c r="D17" s="45" t="s">
        <v>100</v>
      </c>
      <c r="E17" s="45" t="s">
        <v>100</v>
      </c>
      <c r="F17">
        <v>1736</v>
      </c>
      <c r="G17">
        <v>892</v>
      </c>
      <c r="H17">
        <v>844</v>
      </c>
      <c r="I17">
        <v>943</v>
      </c>
      <c r="J17">
        <v>32</v>
      </c>
      <c r="K17">
        <v>650</v>
      </c>
      <c r="L17">
        <v>27</v>
      </c>
      <c r="M17">
        <v>3</v>
      </c>
      <c r="N17">
        <v>0</v>
      </c>
      <c r="O17">
        <v>81</v>
      </c>
      <c r="P17">
        <v>0</v>
      </c>
      <c r="Q17">
        <v>178</v>
      </c>
      <c r="R17">
        <v>184</v>
      </c>
      <c r="S17">
        <v>180</v>
      </c>
      <c r="T17">
        <v>187</v>
      </c>
      <c r="U17">
        <v>187</v>
      </c>
      <c r="V17">
        <v>186</v>
      </c>
      <c r="W17">
        <v>188</v>
      </c>
      <c r="X17">
        <v>174</v>
      </c>
      <c r="Y17">
        <v>138</v>
      </c>
      <c r="Z17">
        <v>66</v>
      </c>
      <c r="AA17">
        <v>68</v>
      </c>
      <c r="AB17">
        <v>0</v>
      </c>
      <c r="AC17">
        <v>0</v>
      </c>
      <c r="AD17">
        <v>0</v>
      </c>
      <c r="AE17">
        <v>131</v>
      </c>
      <c r="AF17">
        <v>292</v>
      </c>
      <c r="AG17">
        <v>815</v>
      </c>
      <c r="AH17">
        <v>169</v>
      </c>
      <c r="AI17">
        <v>983</v>
      </c>
      <c r="AJ17">
        <v>51.4</v>
      </c>
      <c r="AK17">
        <v>48.6</v>
      </c>
      <c r="AL17">
        <v>54.3</v>
      </c>
      <c r="AM17">
        <v>1.8</v>
      </c>
      <c r="AN17">
        <v>37.4</v>
      </c>
      <c r="AO17">
        <v>1.6</v>
      </c>
      <c r="AP17">
        <v>0.2</v>
      </c>
      <c r="AQ17">
        <v>0</v>
      </c>
      <c r="AR17">
        <v>4.7</v>
      </c>
      <c r="AS17">
        <v>0</v>
      </c>
      <c r="AT17">
        <v>10.3</v>
      </c>
      <c r="AU17">
        <v>10.6</v>
      </c>
      <c r="AV17">
        <v>10.4</v>
      </c>
      <c r="AW17">
        <v>10.8</v>
      </c>
      <c r="AX17">
        <v>10.8</v>
      </c>
      <c r="AY17">
        <v>10.7</v>
      </c>
      <c r="AZ17">
        <v>10.8</v>
      </c>
      <c r="BA17">
        <v>10</v>
      </c>
      <c r="BB17">
        <v>7.9</v>
      </c>
      <c r="BC17">
        <v>3.8</v>
      </c>
      <c r="BD17">
        <v>3.9</v>
      </c>
      <c r="BE17">
        <v>0</v>
      </c>
      <c r="BF17">
        <v>0</v>
      </c>
      <c r="BG17">
        <v>0</v>
      </c>
      <c r="BH17">
        <v>7.5</v>
      </c>
      <c r="BI17">
        <v>16.8</v>
      </c>
      <c r="BJ17">
        <v>46.9</v>
      </c>
      <c r="BK17">
        <v>9.6999999999999993</v>
      </c>
      <c r="BL17">
        <v>56.6</v>
      </c>
      <c r="BM17">
        <v>0</v>
      </c>
    </row>
    <row r="18" spans="1:65">
      <c r="A18" s="45" t="s">
        <v>2502</v>
      </c>
      <c r="B18" s="45" t="s">
        <v>101</v>
      </c>
      <c r="C18" s="45" t="s">
        <v>69</v>
      </c>
      <c r="D18" s="45" t="s">
        <v>102</v>
      </c>
      <c r="E18" s="45" t="s">
        <v>102</v>
      </c>
      <c r="F18">
        <v>1336</v>
      </c>
      <c r="G18">
        <v>669</v>
      </c>
      <c r="H18">
        <v>667</v>
      </c>
      <c r="I18">
        <v>274</v>
      </c>
      <c r="J18">
        <v>43</v>
      </c>
      <c r="K18">
        <v>890</v>
      </c>
      <c r="L18">
        <v>41</v>
      </c>
      <c r="M18">
        <v>3</v>
      </c>
      <c r="N18">
        <v>0</v>
      </c>
      <c r="O18">
        <v>85</v>
      </c>
      <c r="P18">
        <v>0</v>
      </c>
      <c r="Q18">
        <v>122</v>
      </c>
      <c r="R18">
        <v>122</v>
      </c>
      <c r="S18">
        <v>122</v>
      </c>
      <c r="T18">
        <v>0</v>
      </c>
      <c r="U18">
        <v>0</v>
      </c>
      <c r="V18">
        <v>122</v>
      </c>
      <c r="W18">
        <v>122</v>
      </c>
      <c r="X18">
        <v>122</v>
      </c>
      <c r="Y18">
        <v>121</v>
      </c>
      <c r="Z18">
        <v>131</v>
      </c>
      <c r="AA18">
        <v>127</v>
      </c>
      <c r="AB18">
        <v>113</v>
      </c>
      <c r="AC18">
        <v>112</v>
      </c>
      <c r="AD18">
        <v>0</v>
      </c>
      <c r="AE18">
        <v>371</v>
      </c>
      <c r="AF18">
        <v>974</v>
      </c>
      <c r="AG18">
        <v>687</v>
      </c>
      <c r="AH18">
        <v>172</v>
      </c>
      <c r="AI18">
        <v>928</v>
      </c>
      <c r="AJ18">
        <v>50.1</v>
      </c>
      <c r="AK18">
        <v>49.9</v>
      </c>
      <c r="AL18">
        <v>20.5</v>
      </c>
      <c r="AM18">
        <v>3.2</v>
      </c>
      <c r="AN18">
        <v>66.599999999999994</v>
      </c>
      <c r="AO18">
        <v>3.1</v>
      </c>
      <c r="AP18">
        <v>0.2</v>
      </c>
      <c r="AQ18">
        <v>0</v>
      </c>
      <c r="AR18">
        <v>6.4</v>
      </c>
      <c r="AS18">
        <v>0</v>
      </c>
      <c r="AT18">
        <v>9.1</v>
      </c>
      <c r="AU18">
        <v>9.1</v>
      </c>
      <c r="AV18">
        <v>9.1</v>
      </c>
      <c r="AW18">
        <v>0</v>
      </c>
      <c r="AX18">
        <v>0</v>
      </c>
      <c r="AY18">
        <v>9.1</v>
      </c>
      <c r="AZ18">
        <v>9.1</v>
      </c>
      <c r="BA18">
        <v>9.1</v>
      </c>
      <c r="BB18">
        <v>9.1</v>
      </c>
      <c r="BC18">
        <v>9.8000000000000007</v>
      </c>
      <c r="BD18">
        <v>9.5</v>
      </c>
      <c r="BE18">
        <v>8.5</v>
      </c>
      <c r="BF18">
        <v>8.4</v>
      </c>
      <c r="BG18">
        <v>0</v>
      </c>
      <c r="BH18">
        <v>27.8</v>
      </c>
      <c r="BI18">
        <v>72.900000000000006</v>
      </c>
      <c r="BJ18">
        <v>51.4</v>
      </c>
      <c r="BK18">
        <v>12.9</v>
      </c>
      <c r="BL18">
        <v>69.5</v>
      </c>
      <c r="BM18">
        <v>0</v>
      </c>
    </row>
    <row r="19" spans="1:65">
      <c r="A19" s="45" t="s">
        <v>2502</v>
      </c>
      <c r="B19" s="45" t="s">
        <v>103</v>
      </c>
      <c r="C19" s="45" t="s">
        <v>69</v>
      </c>
      <c r="D19" s="45" t="s">
        <v>104</v>
      </c>
      <c r="E19" s="45" t="s">
        <v>104</v>
      </c>
      <c r="F19">
        <v>993</v>
      </c>
      <c r="G19">
        <v>473</v>
      </c>
      <c r="H19">
        <v>520</v>
      </c>
      <c r="I19">
        <v>19</v>
      </c>
      <c r="J19">
        <v>173</v>
      </c>
      <c r="K19">
        <v>54</v>
      </c>
      <c r="L19">
        <v>68</v>
      </c>
      <c r="M19">
        <v>2</v>
      </c>
      <c r="N19">
        <v>0</v>
      </c>
      <c r="O19">
        <v>677</v>
      </c>
      <c r="P19">
        <v>0</v>
      </c>
      <c r="Q19">
        <v>0</v>
      </c>
      <c r="R19">
        <v>0</v>
      </c>
      <c r="S19">
        <v>0</v>
      </c>
      <c r="T19">
        <v>0</v>
      </c>
      <c r="U19">
        <v>0</v>
      </c>
      <c r="V19">
        <v>0</v>
      </c>
      <c r="W19">
        <v>144</v>
      </c>
      <c r="X19">
        <v>158</v>
      </c>
      <c r="Y19">
        <v>159</v>
      </c>
      <c r="Z19">
        <v>158</v>
      </c>
      <c r="AA19">
        <v>149</v>
      </c>
      <c r="AB19">
        <v>121</v>
      </c>
      <c r="AC19">
        <v>104</v>
      </c>
      <c r="AD19">
        <v>0</v>
      </c>
      <c r="AE19">
        <v>94</v>
      </c>
      <c r="AF19">
        <v>237</v>
      </c>
      <c r="AG19">
        <v>67</v>
      </c>
      <c r="AH19">
        <v>53</v>
      </c>
      <c r="AI19">
        <v>200</v>
      </c>
      <c r="AJ19">
        <v>47.6</v>
      </c>
      <c r="AK19">
        <v>52.4</v>
      </c>
      <c r="AL19">
        <v>1.9</v>
      </c>
      <c r="AM19">
        <v>17.399999999999999</v>
      </c>
      <c r="AN19">
        <v>5.4</v>
      </c>
      <c r="AO19">
        <v>6.8</v>
      </c>
      <c r="AP19">
        <v>0.2</v>
      </c>
      <c r="AQ19">
        <v>0</v>
      </c>
      <c r="AR19">
        <v>68.2</v>
      </c>
      <c r="AS19">
        <v>0</v>
      </c>
      <c r="AT19">
        <v>0</v>
      </c>
      <c r="AU19">
        <v>0</v>
      </c>
      <c r="AV19">
        <v>0</v>
      </c>
      <c r="AW19">
        <v>0</v>
      </c>
      <c r="AX19">
        <v>0</v>
      </c>
      <c r="AY19">
        <v>0</v>
      </c>
      <c r="AZ19">
        <v>14.5</v>
      </c>
      <c r="BA19">
        <v>15.9</v>
      </c>
      <c r="BB19">
        <v>16</v>
      </c>
      <c r="BC19">
        <v>15.9</v>
      </c>
      <c r="BD19">
        <v>15</v>
      </c>
      <c r="BE19">
        <v>12.2</v>
      </c>
      <c r="BF19">
        <v>10.5</v>
      </c>
      <c r="BG19">
        <v>0</v>
      </c>
      <c r="BH19">
        <v>9.5</v>
      </c>
      <c r="BI19">
        <v>23.9</v>
      </c>
      <c r="BJ19">
        <v>6.7</v>
      </c>
      <c r="BK19">
        <v>5.3</v>
      </c>
      <c r="BL19">
        <v>20.100000000000001</v>
      </c>
      <c r="BM19">
        <v>0</v>
      </c>
    </row>
    <row r="20" spans="1:65">
      <c r="A20" s="45" t="s">
        <v>2502</v>
      </c>
      <c r="B20" s="45" t="s">
        <v>105</v>
      </c>
      <c r="C20" s="45" t="s">
        <v>69</v>
      </c>
      <c r="D20" s="45" t="s">
        <v>106</v>
      </c>
      <c r="E20" s="45" t="s">
        <v>106</v>
      </c>
      <c r="F20">
        <v>320</v>
      </c>
      <c r="G20">
        <v>163</v>
      </c>
      <c r="H20">
        <v>157</v>
      </c>
      <c r="I20">
        <v>5</v>
      </c>
      <c r="J20">
        <v>4</v>
      </c>
      <c r="K20">
        <v>298</v>
      </c>
      <c r="L20">
        <v>0</v>
      </c>
      <c r="M20">
        <v>0</v>
      </c>
      <c r="N20">
        <v>0</v>
      </c>
      <c r="O20">
        <v>13</v>
      </c>
      <c r="P20">
        <v>42</v>
      </c>
      <c r="Q20">
        <v>42</v>
      </c>
      <c r="R20">
        <v>43</v>
      </c>
      <c r="S20">
        <v>42</v>
      </c>
      <c r="T20">
        <v>42</v>
      </c>
      <c r="U20">
        <v>39</v>
      </c>
      <c r="V20">
        <v>38</v>
      </c>
      <c r="W20">
        <v>32</v>
      </c>
      <c r="X20">
        <v>0</v>
      </c>
      <c r="Y20">
        <v>0</v>
      </c>
      <c r="Z20">
        <v>0</v>
      </c>
      <c r="AA20">
        <v>0</v>
      </c>
      <c r="AB20">
        <v>0</v>
      </c>
      <c r="AC20">
        <v>0</v>
      </c>
      <c r="AD20">
        <v>0</v>
      </c>
      <c r="AE20">
        <v>88</v>
      </c>
      <c r="AF20">
        <v>192</v>
      </c>
      <c r="AG20">
        <v>167</v>
      </c>
      <c r="AH20">
        <v>29</v>
      </c>
      <c r="AI20">
        <v>243</v>
      </c>
      <c r="AJ20">
        <v>50.9</v>
      </c>
      <c r="AK20">
        <v>49.1</v>
      </c>
      <c r="AL20">
        <v>1.6</v>
      </c>
      <c r="AM20">
        <v>1.3</v>
      </c>
      <c r="AN20">
        <v>93.1</v>
      </c>
      <c r="AO20">
        <v>0</v>
      </c>
      <c r="AP20">
        <v>0</v>
      </c>
      <c r="AQ20">
        <v>0</v>
      </c>
      <c r="AR20">
        <v>4.0999999999999996</v>
      </c>
      <c r="AS20">
        <v>13.1</v>
      </c>
      <c r="AT20">
        <v>13.1</v>
      </c>
      <c r="AU20">
        <v>13.4</v>
      </c>
      <c r="AV20">
        <v>13.1</v>
      </c>
      <c r="AW20">
        <v>13.1</v>
      </c>
      <c r="AX20">
        <v>12.2</v>
      </c>
      <c r="AY20">
        <v>11.9</v>
      </c>
      <c r="AZ20">
        <v>10</v>
      </c>
      <c r="BA20">
        <v>0</v>
      </c>
      <c r="BB20">
        <v>0</v>
      </c>
      <c r="BC20">
        <v>0</v>
      </c>
      <c r="BD20">
        <v>0</v>
      </c>
      <c r="BE20">
        <v>0</v>
      </c>
      <c r="BF20">
        <v>0</v>
      </c>
      <c r="BG20">
        <v>0</v>
      </c>
      <c r="BH20">
        <v>27.5</v>
      </c>
      <c r="BI20">
        <v>60</v>
      </c>
      <c r="BJ20">
        <v>52.2</v>
      </c>
      <c r="BK20">
        <v>9.1</v>
      </c>
      <c r="BL20">
        <v>75.900000000000006</v>
      </c>
      <c r="BM20">
        <v>0</v>
      </c>
    </row>
    <row r="21" spans="1:65">
      <c r="A21" s="45" t="s">
        <v>2502</v>
      </c>
      <c r="B21" s="45" t="s">
        <v>107</v>
      </c>
      <c r="C21" s="45" t="s">
        <v>69</v>
      </c>
      <c r="D21" s="45" t="s">
        <v>108</v>
      </c>
      <c r="E21" s="45" t="s">
        <v>108</v>
      </c>
      <c r="F21">
        <v>242</v>
      </c>
      <c r="G21">
        <v>132</v>
      </c>
      <c r="H21">
        <v>110</v>
      </c>
      <c r="I21">
        <v>7</v>
      </c>
      <c r="J21">
        <v>2</v>
      </c>
      <c r="K21">
        <v>10</v>
      </c>
      <c r="L21">
        <v>14</v>
      </c>
      <c r="M21">
        <v>0</v>
      </c>
      <c r="N21">
        <v>0</v>
      </c>
      <c r="O21">
        <v>209</v>
      </c>
      <c r="P21">
        <v>0</v>
      </c>
      <c r="Q21">
        <v>0</v>
      </c>
      <c r="R21">
        <v>0</v>
      </c>
      <c r="S21">
        <v>0</v>
      </c>
      <c r="T21">
        <v>0</v>
      </c>
      <c r="U21">
        <v>0</v>
      </c>
      <c r="V21">
        <v>0</v>
      </c>
      <c r="W21">
        <v>80</v>
      </c>
      <c r="X21">
        <v>81</v>
      </c>
      <c r="Y21">
        <v>81</v>
      </c>
      <c r="Z21">
        <v>0</v>
      </c>
      <c r="AA21">
        <v>0</v>
      </c>
      <c r="AB21">
        <v>0</v>
      </c>
      <c r="AC21">
        <v>0</v>
      </c>
      <c r="AD21">
        <v>0</v>
      </c>
      <c r="AE21">
        <v>3</v>
      </c>
      <c r="AF21">
        <v>3</v>
      </c>
      <c r="AG21">
        <v>46</v>
      </c>
      <c r="AH21">
        <v>33</v>
      </c>
      <c r="AI21">
        <v>74</v>
      </c>
      <c r="AJ21">
        <v>54.5</v>
      </c>
      <c r="AK21">
        <v>45.5</v>
      </c>
      <c r="AL21">
        <v>2.9</v>
      </c>
      <c r="AM21">
        <v>0.8</v>
      </c>
      <c r="AN21">
        <v>4.0999999999999996</v>
      </c>
      <c r="AO21">
        <v>5.8</v>
      </c>
      <c r="AP21">
        <v>0</v>
      </c>
      <c r="AQ21">
        <v>0</v>
      </c>
      <c r="AR21">
        <v>86.4</v>
      </c>
      <c r="AS21">
        <v>0</v>
      </c>
      <c r="AT21">
        <v>0</v>
      </c>
      <c r="AU21">
        <v>0</v>
      </c>
      <c r="AV21">
        <v>0</v>
      </c>
      <c r="AW21">
        <v>0</v>
      </c>
      <c r="AX21">
        <v>0</v>
      </c>
      <c r="AY21">
        <v>0</v>
      </c>
      <c r="AZ21">
        <v>33.1</v>
      </c>
      <c r="BA21">
        <v>33.5</v>
      </c>
      <c r="BB21">
        <v>33.5</v>
      </c>
      <c r="BC21">
        <v>0</v>
      </c>
      <c r="BD21">
        <v>0</v>
      </c>
      <c r="BE21">
        <v>0</v>
      </c>
      <c r="BF21">
        <v>0</v>
      </c>
      <c r="BG21">
        <v>0</v>
      </c>
      <c r="BH21">
        <v>1.2</v>
      </c>
      <c r="BI21">
        <v>1.2</v>
      </c>
      <c r="BJ21">
        <v>19</v>
      </c>
      <c r="BK21">
        <v>13.6</v>
      </c>
      <c r="BL21">
        <v>30.6</v>
      </c>
      <c r="BM21">
        <v>0</v>
      </c>
    </row>
    <row r="22" spans="1:65">
      <c r="A22" s="45" t="s">
        <v>2502</v>
      </c>
      <c r="B22" s="45" t="s">
        <v>109</v>
      </c>
      <c r="C22" s="45" t="s">
        <v>69</v>
      </c>
      <c r="D22" s="45" t="s">
        <v>110</v>
      </c>
      <c r="E22" s="45" t="s">
        <v>110</v>
      </c>
      <c r="F22">
        <v>802</v>
      </c>
      <c r="G22">
        <v>417</v>
      </c>
      <c r="H22">
        <v>385</v>
      </c>
      <c r="I22">
        <v>33</v>
      </c>
      <c r="J22">
        <v>59</v>
      </c>
      <c r="K22">
        <v>58</v>
      </c>
      <c r="L22">
        <v>35</v>
      </c>
      <c r="M22">
        <v>0</v>
      </c>
      <c r="N22">
        <v>0</v>
      </c>
      <c r="O22">
        <v>617</v>
      </c>
      <c r="P22">
        <v>0</v>
      </c>
      <c r="Q22">
        <v>0</v>
      </c>
      <c r="R22">
        <v>0</v>
      </c>
      <c r="S22">
        <v>0</v>
      </c>
      <c r="T22">
        <v>0</v>
      </c>
      <c r="U22">
        <v>0</v>
      </c>
      <c r="V22">
        <v>100</v>
      </c>
      <c r="W22">
        <v>100</v>
      </c>
      <c r="X22">
        <v>100</v>
      </c>
      <c r="Y22">
        <v>100</v>
      </c>
      <c r="Z22">
        <v>110</v>
      </c>
      <c r="AA22">
        <v>98</v>
      </c>
      <c r="AB22">
        <v>100</v>
      </c>
      <c r="AC22">
        <v>94</v>
      </c>
      <c r="AD22">
        <v>0</v>
      </c>
      <c r="AE22">
        <v>16</v>
      </c>
      <c r="AF22">
        <v>46</v>
      </c>
      <c r="AG22">
        <v>79</v>
      </c>
      <c r="AH22">
        <v>152</v>
      </c>
      <c r="AI22">
        <v>237</v>
      </c>
      <c r="AJ22">
        <v>52</v>
      </c>
      <c r="AK22">
        <v>48</v>
      </c>
      <c r="AL22">
        <v>4.0999999999999996</v>
      </c>
      <c r="AM22">
        <v>7.4</v>
      </c>
      <c r="AN22">
        <v>7.2</v>
      </c>
      <c r="AO22">
        <v>4.4000000000000004</v>
      </c>
      <c r="AP22">
        <v>0</v>
      </c>
      <c r="AQ22">
        <v>0</v>
      </c>
      <c r="AR22">
        <v>76.900000000000006</v>
      </c>
      <c r="AS22">
        <v>0</v>
      </c>
      <c r="AT22">
        <v>0</v>
      </c>
      <c r="AU22">
        <v>0</v>
      </c>
      <c r="AV22">
        <v>0</v>
      </c>
      <c r="AW22">
        <v>0</v>
      </c>
      <c r="AX22">
        <v>0</v>
      </c>
      <c r="AY22">
        <v>12.5</v>
      </c>
      <c r="AZ22">
        <v>12.5</v>
      </c>
      <c r="BA22">
        <v>12.5</v>
      </c>
      <c r="BB22">
        <v>12.5</v>
      </c>
      <c r="BC22">
        <v>13.7</v>
      </c>
      <c r="BD22">
        <v>12.2</v>
      </c>
      <c r="BE22">
        <v>12.5</v>
      </c>
      <c r="BF22">
        <v>11.7</v>
      </c>
      <c r="BG22">
        <v>0</v>
      </c>
      <c r="BH22">
        <v>2</v>
      </c>
      <c r="BI22">
        <v>5.7</v>
      </c>
      <c r="BJ22">
        <v>9.9</v>
      </c>
      <c r="BK22">
        <v>19</v>
      </c>
      <c r="BL22">
        <v>29.6</v>
      </c>
      <c r="BM22">
        <v>0</v>
      </c>
    </row>
    <row r="23" spans="1:65">
      <c r="A23" s="45" t="s">
        <v>2502</v>
      </c>
      <c r="B23" s="45" t="s">
        <v>111</v>
      </c>
      <c r="C23" s="45" t="s">
        <v>69</v>
      </c>
      <c r="D23" s="45" t="s">
        <v>112</v>
      </c>
      <c r="E23" s="45" t="s">
        <v>112</v>
      </c>
      <c r="F23">
        <v>365</v>
      </c>
      <c r="G23">
        <v>185</v>
      </c>
      <c r="H23">
        <v>180</v>
      </c>
      <c r="I23">
        <v>231</v>
      </c>
      <c r="J23">
        <v>15</v>
      </c>
      <c r="K23">
        <v>82</v>
      </c>
      <c r="L23">
        <v>15</v>
      </c>
      <c r="M23">
        <v>3</v>
      </c>
      <c r="N23">
        <v>0</v>
      </c>
      <c r="O23">
        <v>19</v>
      </c>
      <c r="P23">
        <v>0</v>
      </c>
      <c r="Q23">
        <v>0</v>
      </c>
      <c r="R23">
        <v>0</v>
      </c>
      <c r="S23">
        <v>0</v>
      </c>
      <c r="T23">
        <v>0</v>
      </c>
      <c r="U23">
        <v>0</v>
      </c>
      <c r="V23">
        <v>0</v>
      </c>
      <c r="W23">
        <v>37</v>
      </c>
      <c r="X23">
        <v>65</v>
      </c>
      <c r="Y23">
        <v>62</v>
      </c>
      <c r="Z23">
        <v>46</v>
      </c>
      <c r="AA23">
        <v>50</v>
      </c>
      <c r="AB23">
        <v>54</v>
      </c>
      <c r="AC23">
        <v>51</v>
      </c>
      <c r="AD23">
        <v>0</v>
      </c>
      <c r="AE23">
        <v>12</v>
      </c>
      <c r="AF23">
        <v>121</v>
      </c>
      <c r="AG23">
        <v>131</v>
      </c>
      <c r="AH23">
        <v>64</v>
      </c>
      <c r="AI23">
        <v>178</v>
      </c>
      <c r="AJ23">
        <v>50.7</v>
      </c>
      <c r="AK23">
        <v>49.3</v>
      </c>
      <c r="AL23">
        <v>63.3</v>
      </c>
      <c r="AM23">
        <v>4.0999999999999996</v>
      </c>
      <c r="AN23">
        <v>22.5</v>
      </c>
      <c r="AO23">
        <v>4.0999999999999996</v>
      </c>
      <c r="AP23">
        <v>0.8</v>
      </c>
      <c r="AQ23">
        <v>0</v>
      </c>
      <c r="AR23">
        <v>5.2</v>
      </c>
      <c r="AS23">
        <v>0</v>
      </c>
      <c r="AT23">
        <v>0</v>
      </c>
      <c r="AU23">
        <v>0</v>
      </c>
      <c r="AV23">
        <v>0</v>
      </c>
      <c r="AW23">
        <v>0</v>
      </c>
      <c r="AX23">
        <v>0</v>
      </c>
      <c r="AY23">
        <v>0</v>
      </c>
      <c r="AZ23">
        <v>10.1</v>
      </c>
      <c r="BA23">
        <v>17.8</v>
      </c>
      <c r="BB23">
        <v>17</v>
      </c>
      <c r="BC23">
        <v>12.6</v>
      </c>
      <c r="BD23">
        <v>13.7</v>
      </c>
      <c r="BE23">
        <v>14.8</v>
      </c>
      <c r="BF23">
        <v>14</v>
      </c>
      <c r="BG23">
        <v>0</v>
      </c>
      <c r="BH23">
        <v>3.3</v>
      </c>
      <c r="BI23">
        <v>33.200000000000003</v>
      </c>
      <c r="BJ23">
        <v>35.9</v>
      </c>
      <c r="BK23">
        <v>17.5</v>
      </c>
      <c r="BL23">
        <v>48.8</v>
      </c>
      <c r="BM23">
        <v>0</v>
      </c>
    </row>
    <row r="24" spans="1:65">
      <c r="A24" s="45" t="s">
        <v>2502</v>
      </c>
      <c r="B24" s="45" t="s">
        <v>113</v>
      </c>
      <c r="C24" s="45" t="s">
        <v>69</v>
      </c>
      <c r="D24" s="45" t="s">
        <v>114</v>
      </c>
      <c r="E24" s="45" t="s">
        <v>114</v>
      </c>
      <c r="F24" s="204">
        <v>283</v>
      </c>
      <c r="G24" s="204">
        <v>146</v>
      </c>
      <c r="H24" s="204">
        <v>135</v>
      </c>
      <c r="I24">
        <v>195</v>
      </c>
      <c r="J24">
        <v>0</v>
      </c>
      <c r="K24">
        <v>77</v>
      </c>
      <c r="L24">
        <v>3</v>
      </c>
      <c r="M24">
        <v>0</v>
      </c>
      <c r="N24">
        <v>0</v>
      </c>
      <c r="O24">
        <v>8</v>
      </c>
      <c r="P24">
        <v>0</v>
      </c>
      <c r="Q24">
        <v>0</v>
      </c>
      <c r="R24">
        <v>0</v>
      </c>
      <c r="S24">
        <v>0</v>
      </c>
      <c r="T24">
        <v>0</v>
      </c>
      <c r="U24">
        <v>0</v>
      </c>
      <c r="V24">
        <v>0</v>
      </c>
      <c r="W24">
        <v>0</v>
      </c>
      <c r="X24">
        <v>0</v>
      </c>
      <c r="Y24">
        <v>0</v>
      </c>
      <c r="Z24">
        <v>123</v>
      </c>
      <c r="AA24">
        <v>72</v>
      </c>
      <c r="AB24">
        <v>52</v>
      </c>
      <c r="AC24">
        <v>36</v>
      </c>
      <c r="AD24">
        <v>0</v>
      </c>
      <c r="AE24">
        <v>38</v>
      </c>
      <c r="AF24">
        <v>87</v>
      </c>
      <c r="AG24">
        <v>158</v>
      </c>
      <c r="AH24">
        <v>65</v>
      </c>
      <c r="AI24">
        <v>202</v>
      </c>
      <c r="AJ24">
        <v>51.6</v>
      </c>
      <c r="AK24">
        <v>47.7</v>
      </c>
      <c r="AL24">
        <v>68.900000000000006</v>
      </c>
      <c r="AM24">
        <v>0</v>
      </c>
      <c r="AN24">
        <v>27.2</v>
      </c>
      <c r="AO24">
        <v>1.1000000000000001</v>
      </c>
      <c r="AP24">
        <v>0</v>
      </c>
      <c r="AQ24">
        <v>0</v>
      </c>
      <c r="AR24">
        <v>2.8</v>
      </c>
      <c r="AS24">
        <v>0</v>
      </c>
      <c r="AT24">
        <v>0</v>
      </c>
      <c r="AU24">
        <v>0</v>
      </c>
      <c r="AV24">
        <v>0</v>
      </c>
      <c r="AW24">
        <v>0</v>
      </c>
      <c r="AX24">
        <v>0</v>
      </c>
      <c r="AY24">
        <v>0</v>
      </c>
      <c r="AZ24">
        <v>0</v>
      </c>
      <c r="BA24">
        <v>0</v>
      </c>
      <c r="BB24">
        <v>0</v>
      </c>
      <c r="BC24">
        <v>43.5</v>
      </c>
      <c r="BD24">
        <v>25.4</v>
      </c>
      <c r="BE24">
        <v>18.399999999999999</v>
      </c>
      <c r="BF24">
        <v>12.7</v>
      </c>
      <c r="BG24">
        <v>0</v>
      </c>
      <c r="BH24">
        <v>13.4</v>
      </c>
      <c r="BI24">
        <v>30.7</v>
      </c>
      <c r="BJ24">
        <v>55.8</v>
      </c>
      <c r="BK24">
        <v>23</v>
      </c>
      <c r="BL24">
        <v>71.400000000000006</v>
      </c>
      <c r="BM24">
        <v>0</v>
      </c>
    </row>
    <row r="25" spans="1:65">
      <c r="A25" s="45" t="s">
        <v>2502</v>
      </c>
      <c r="B25" s="45" t="s">
        <v>115</v>
      </c>
      <c r="C25" s="45" t="s">
        <v>69</v>
      </c>
      <c r="D25" s="45" t="s">
        <v>116</v>
      </c>
      <c r="E25" s="45" t="s">
        <v>116</v>
      </c>
      <c r="F25">
        <v>345</v>
      </c>
      <c r="G25">
        <v>169</v>
      </c>
      <c r="H25">
        <v>176</v>
      </c>
      <c r="I25">
        <v>265</v>
      </c>
      <c r="J25">
        <v>0</v>
      </c>
      <c r="K25">
        <v>73</v>
      </c>
      <c r="L25">
        <v>3</v>
      </c>
      <c r="M25">
        <v>1</v>
      </c>
      <c r="N25">
        <v>2</v>
      </c>
      <c r="O25">
        <v>1</v>
      </c>
      <c r="P25">
        <v>20</v>
      </c>
      <c r="Q25">
        <v>19</v>
      </c>
      <c r="R25">
        <v>20</v>
      </c>
      <c r="S25">
        <v>20</v>
      </c>
      <c r="T25">
        <v>20</v>
      </c>
      <c r="U25">
        <v>20</v>
      </c>
      <c r="V25">
        <v>19</v>
      </c>
      <c r="W25">
        <v>20</v>
      </c>
      <c r="X25">
        <v>16</v>
      </c>
      <c r="Y25">
        <v>20</v>
      </c>
      <c r="Z25">
        <v>41</v>
      </c>
      <c r="AA25">
        <v>39</v>
      </c>
      <c r="AB25">
        <v>43</v>
      </c>
      <c r="AC25">
        <v>28</v>
      </c>
      <c r="AD25">
        <v>0</v>
      </c>
      <c r="AE25">
        <v>21</v>
      </c>
      <c r="AF25">
        <v>46</v>
      </c>
      <c r="AG25">
        <v>183</v>
      </c>
      <c r="AH25">
        <v>70</v>
      </c>
      <c r="AI25">
        <v>230</v>
      </c>
      <c r="AJ25">
        <v>49</v>
      </c>
      <c r="AK25">
        <v>51</v>
      </c>
      <c r="AL25">
        <v>76.8</v>
      </c>
      <c r="AM25">
        <v>0</v>
      </c>
      <c r="AN25">
        <v>21.2</v>
      </c>
      <c r="AO25">
        <v>0.9</v>
      </c>
      <c r="AP25">
        <v>0.3</v>
      </c>
      <c r="AQ25">
        <v>0.6</v>
      </c>
      <c r="AR25">
        <v>0.3</v>
      </c>
      <c r="AS25">
        <v>5.8</v>
      </c>
      <c r="AT25">
        <v>5.5</v>
      </c>
      <c r="AU25">
        <v>5.8</v>
      </c>
      <c r="AV25">
        <v>5.8</v>
      </c>
      <c r="AW25">
        <v>5.8</v>
      </c>
      <c r="AX25">
        <v>5.8</v>
      </c>
      <c r="AY25">
        <v>5.5</v>
      </c>
      <c r="AZ25">
        <v>5.8</v>
      </c>
      <c r="BA25">
        <v>4.5999999999999996</v>
      </c>
      <c r="BB25">
        <v>5.8</v>
      </c>
      <c r="BC25">
        <v>11.9</v>
      </c>
      <c r="BD25">
        <v>11.3</v>
      </c>
      <c r="BE25">
        <v>12.5</v>
      </c>
      <c r="BF25">
        <v>8.1</v>
      </c>
      <c r="BG25">
        <v>0</v>
      </c>
      <c r="BH25">
        <v>6.1</v>
      </c>
      <c r="BI25">
        <v>13.3</v>
      </c>
      <c r="BJ25">
        <v>53</v>
      </c>
      <c r="BK25">
        <v>20.3</v>
      </c>
      <c r="BL25">
        <v>66.7</v>
      </c>
      <c r="BM25">
        <v>0</v>
      </c>
    </row>
    <row r="26" spans="1:65">
      <c r="A26" s="45" t="s">
        <v>2502</v>
      </c>
      <c r="B26" s="45" t="s">
        <v>117</v>
      </c>
      <c r="C26" s="45" t="s">
        <v>69</v>
      </c>
      <c r="D26" s="45" t="s">
        <v>118</v>
      </c>
      <c r="E26" s="45" t="s">
        <v>118</v>
      </c>
      <c r="F26">
        <v>450</v>
      </c>
      <c r="G26">
        <v>246</v>
      </c>
      <c r="H26">
        <v>204</v>
      </c>
      <c r="I26">
        <v>221</v>
      </c>
      <c r="J26">
        <v>13</v>
      </c>
      <c r="K26">
        <v>160</v>
      </c>
      <c r="L26">
        <v>14</v>
      </c>
      <c r="M26">
        <v>0</v>
      </c>
      <c r="N26">
        <v>0</v>
      </c>
      <c r="O26">
        <v>42</v>
      </c>
      <c r="P26">
        <v>51</v>
      </c>
      <c r="Q26">
        <v>49</v>
      </c>
      <c r="R26">
        <v>51</v>
      </c>
      <c r="S26">
        <v>52</v>
      </c>
      <c r="T26">
        <v>48</v>
      </c>
      <c r="U26">
        <v>47</v>
      </c>
      <c r="V26">
        <v>43</v>
      </c>
      <c r="W26">
        <v>41</v>
      </c>
      <c r="X26">
        <v>33</v>
      </c>
      <c r="Y26">
        <v>35</v>
      </c>
      <c r="Z26">
        <v>0</v>
      </c>
      <c r="AA26">
        <v>0</v>
      </c>
      <c r="AB26">
        <v>0</v>
      </c>
      <c r="AC26">
        <v>0</v>
      </c>
      <c r="AD26">
        <v>0</v>
      </c>
      <c r="AE26">
        <v>57</v>
      </c>
      <c r="AF26">
        <v>72</v>
      </c>
      <c r="AG26">
        <v>206</v>
      </c>
      <c r="AH26">
        <v>51</v>
      </c>
      <c r="AI26">
        <v>276</v>
      </c>
      <c r="AJ26">
        <v>54.7</v>
      </c>
      <c r="AK26">
        <v>45.3</v>
      </c>
      <c r="AL26">
        <v>49.1</v>
      </c>
      <c r="AM26">
        <v>2.9</v>
      </c>
      <c r="AN26">
        <v>35.6</v>
      </c>
      <c r="AO26">
        <v>3.1</v>
      </c>
      <c r="AP26">
        <v>0</v>
      </c>
      <c r="AQ26">
        <v>0</v>
      </c>
      <c r="AR26">
        <v>9.3000000000000007</v>
      </c>
      <c r="AS26">
        <v>11.3</v>
      </c>
      <c r="AT26">
        <v>10.9</v>
      </c>
      <c r="AU26">
        <v>11.3</v>
      </c>
      <c r="AV26">
        <v>11.6</v>
      </c>
      <c r="AW26">
        <v>10.7</v>
      </c>
      <c r="AX26">
        <v>10.4</v>
      </c>
      <c r="AY26">
        <v>9.6</v>
      </c>
      <c r="AZ26">
        <v>9.1</v>
      </c>
      <c r="BA26">
        <v>7.3</v>
      </c>
      <c r="BB26">
        <v>7.8</v>
      </c>
      <c r="BC26">
        <v>0</v>
      </c>
      <c r="BD26">
        <v>0</v>
      </c>
      <c r="BE26">
        <v>0</v>
      </c>
      <c r="BF26">
        <v>0</v>
      </c>
      <c r="BG26">
        <v>0</v>
      </c>
      <c r="BH26">
        <v>12.7</v>
      </c>
      <c r="BI26">
        <v>16</v>
      </c>
      <c r="BJ26">
        <v>45.8</v>
      </c>
      <c r="BK26">
        <v>11.3</v>
      </c>
      <c r="BL26">
        <v>61.3</v>
      </c>
      <c r="BM26">
        <v>0</v>
      </c>
    </row>
    <row r="27" spans="1:65">
      <c r="A27" s="45" t="s">
        <v>2502</v>
      </c>
      <c r="B27" s="45" t="s">
        <v>119</v>
      </c>
      <c r="C27" s="45" t="s">
        <v>69</v>
      </c>
      <c r="D27" s="45" t="s">
        <v>120</v>
      </c>
      <c r="E27" s="45" t="s">
        <v>120</v>
      </c>
      <c r="F27">
        <v>400</v>
      </c>
      <c r="G27">
        <v>202</v>
      </c>
      <c r="H27">
        <v>198</v>
      </c>
      <c r="I27">
        <v>2</v>
      </c>
      <c r="J27">
        <v>2</v>
      </c>
      <c r="K27">
        <v>385</v>
      </c>
      <c r="L27">
        <v>0</v>
      </c>
      <c r="M27">
        <v>0</v>
      </c>
      <c r="N27">
        <v>0</v>
      </c>
      <c r="O27">
        <v>11</v>
      </c>
      <c r="P27">
        <v>44</v>
      </c>
      <c r="Q27">
        <v>46</v>
      </c>
      <c r="R27">
        <v>47</v>
      </c>
      <c r="S27">
        <v>50</v>
      </c>
      <c r="T27">
        <v>48</v>
      </c>
      <c r="U27">
        <v>48</v>
      </c>
      <c r="V27">
        <v>42</v>
      </c>
      <c r="W27">
        <v>33</v>
      </c>
      <c r="X27">
        <v>20</v>
      </c>
      <c r="Y27">
        <v>22</v>
      </c>
      <c r="Z27">
        <v>0</v>
      </c>
      <c r="AA27">
        <v>0</v>
      </c>
      <c r="AB27">
        <v>0</v>
      </c>
      <c r="AC27">
        <v>0</v>
      </c>
      <c r="AD27">
        <v>0</v>
      </c>
      <c r="AE27">
        <v>159</v>
      </c>
      <c r="AF27">
        <v>288</v>
      </c>
      <c r="AG27">
        <v>215</v>
      </c>
      <c r="AH27">
        <v>40</v>
      </c>
      <c r="AI27">
        <v>314</v>
      </c>
      <c r="AJ27">
        <v>50.5</v>
      </c>
      <c r="AK27">
        <v>49.5</v>
      </c>
      <c r="AL27">
        <v>0.5</v>
      </c>
      <c r="AM27">
        <v>0.5</v>
      </c>
      <c r="AN27">
        <v>96.3</v>
      </c>
      <c r="AO27">
        <v>0</v>
      </c>
      <c r="AP27">
        <v>0</v>
      </c>
      <c r="AQ27">
        <v>0</v>
      </c>
      <c r="AR27">
        <v>2.8</v>
      </c>
      <c r="AS27">
        <v>11</v>
      </c>
      <c r="AT27">
        <v>11.5</v>
      </c>
      <c r="AU27">
        <v>11.8</v>
      </c>
      <c r="AV27">
        <v>12.5</v>
      </c>
      <c r="AW27">
        <v>12</v>
      </c>
      <c r="AX27">
        <v>12</v>
      </c>
      <c r="AY27">
        <v>10.5</v>
      </c>
      <c r="AZ27">
        <v>8.3000000000000007</v>
      </c>
      <c r="BA27">
        <v>5</v>
      </c>
      <c r="BB27">
        <v>5.5</v>
      </c>
      <c r="BC27">
        <v>0</v>
      </c>
      <c r="BD27">
        <v>0</v>
      </c>
      <c r="BE27">
        <v>0</v>
      </c>
      <c r="BF27">
        <v>0</v>
      </c>
      <c r="BG27">
        <v>0</v>
      </c>
      <c r="BH27">
        <v>39.799999999999997</v>
      </c>
      <c r="BI27">
        <v>72</v>
      </c>
      <c r="BJ27">
        <v>53.8</v>
      </c>
      <c r="BK27">
        <v>10</v>
      </c>
      <c r="BL27">
        <v>78.5</v>
      </c>
      <c r="BM27">
        <v>0</v>
      </c>
    </row>
    <row r="28" spans="1:65">
      <c r="A28" s="45" t="s">
        <v>2502</v>
      </c>
      <c r="B28" s="45" t="s">
        <v>121</v>
      </c>
      <c r="C28" s="45" t="s">
        <v>69</v>
      </c>
      <c r="D28" s="45" t="s">
        <v>122</v>
      </c>
      <c r="E28" s="45" t="s">
        <v>122</v>
      </c>
      <c r="F28">
        <v>1574</v>
      </c>
      <c r="G28">
        <v>776</v>
      </c>
      <c r="H28">
        <v>798</v>
      </c>
      <c r="I28">
        <v>472</v>
      </c>
      <c r="J28">
        <v>64</v>
      </c>
      <c r="K28">
        <v>620</v>
      </c>
      <c r="L28">
        <v>82</v>
      </c>
      <c r="M28">
        <v>0</v>
      </c>
      <c r="N28">
        <v>0</v>
      </c>
      <c r="O28">
        <v>336</v>
      </c>
      <c r="P28">
        <v>0</v>
      </c>
      <c r="Q28">
        <v>107</v>
      </c>
      <c r="R28">
        <v>114</v>
      </c>
      <c r="S28">
        <v>123</v>
      </c>
      <c r="T28">
        <v>160</v>
      </c>
      <c r="U28">
        <v>129</v>
      </c>
      <c r="V28">
        <v>128</v>
      </c>
      <c r="W28">
        <v>130</v>
      </c>
      <c r="X28">
        <v>128</v>
      </c>
      <c r="Y28">
        <v>128</v>
      </c>
      <c r="Z28">
        <v>110</v>
      </c>
      <c r="AA28">
        <v>98</v>
      </c>
      <c r="AB28">
        <v>115</v>
      </c>
      <c r="AC28">
        <v>104</v>
      </c>
      <c r="AD28">
        <v>0</v>
      </c>
      <c r="AE28">
        <v>93</v>
      </c>
      <c r="AF28">
        <v>93</v>
      </c>
      <c r="AG28">
        <v>602</v>
      </c>
      <c r="AH28">
        <v>209</v>
      </c>
      <c r="AI28">
        <v>766</v>
      </c>
      <c r="AJ28">
        <v>49.3</v>
      </c>
      <c r="AK28">
        <v>50.7</v>
      </c>
      <c r="AL28">
        <v>30</v>
      </c>
      <c r="AM28">
        <v>4.0999999999999996</v>
      </c>
      <c r="AN28">
        <v>39.4</v>
      </c>
      <c r="AO28">
        <v>5.2</v>
      </c>
      <c r="AP28">
        <v>0</v>
      </c>
      <c r="AQ28">
        <v>0</v>
      </c>
      <c r="AR28">
        <v>21.3</v>
      </c>
      <c r="AS28">
        <v>0</v>
      </c>
      <c r="AT28">
        <v>6.8</v>
      </c>
      <c r="AU28">
        <v>7.2</v>
      </c>
      <c r="AV28">
        <v>7.8</v>
      </c>
      <c r="AW28">
        <v>10.199999999999999</v>
      </c>
      <c r="AX28">
        <v>8.1999999999999993</v>
      </c>
      <c r="AY28">
        <v>8.1</v>
      </c>
      <c r="AZ28">
        <v>8.3000000000000007</v>
      </c>
      <c r="BA28">
        <v>8.1</v>
      </c>
      <c r="BB28">
        <v>8.1</v>
      </c>
      <c r="BC28">
        <v>7</v>
      </c>
      <c r="BD28">
        <v>6.2</v>
      </c>
      <c r="BE28">
        <v>7.3</v>
      </c>
      <c r="BF28">
        <v>6.6</v>
      </c>
      <c r="BG28">
        <v>0</v>
      </c>
      <c r="BH28">
        <v>5.9</v>
      </c>
      <c r="BI28">
        <v>5.9</v>
      </c>
      <c r="BJ28">
        <v>38.200000000000003</v>
      </c>
      <c r="BK28">
        <v>13.3</v>
      </c>
      <c r="BL28">
        <v>48.7</v>
      </c>
      <c r="BM28">
        <v>0</v>
      </c>
    </row>
    <row r="29" spans="1:65">
      <c r="A29" s="45" t="s">
        <v>2502</v>
      </c>
      <c r="B29" s="45" t="s">
        <v>123</v>
      </c>
      <c r="C29" s="45" t="s">
        <v>69</v>
      </c>
      <c r="D29" s="45" t="s">
        <v>124</v>
      </c>
      <c r="E29" s="45" t="s">
        <v>124</v>
      </c>
      <c r="F29">
        <v>533</v>
      </c>
      <c r="G29">
        <v>265</v>
      </c>
      <c r="H29">
        <v>268</v>
      </c>
      <c r="I29">
        <v>282</v>
      </c>
      <c r="J29">
        <v>13</v>
      </c>
      <c r="K29">
        <v>91</v>
      </c>
      <c r="L29">
        <v>30</v>
      </c>
      <c r="M29">
        <v>4</v>
      </c>
      <c r="N29">
        <v>0</v>
      </c>
      <c r="O29">
        <v>113</v>
      </c>
      <c r="P29">
        <v>38</v>
      </c>
      <c r="Q29">
        <v>38</v>
      </c>
      <c r="R29">
        <v>40</v>
      </c>
      <c r="S29">
        <v>40</v>
      </c>
      <c r="T29">
        <v>44</v>
      </c>
      <c r="U29">
        <v>45</v>
      </c>
      <c r="V29">
        <v>64</v>
      </c>
      <c r="W29">
        <v>63</v>
      </c>
      <c r="X29">
        <v>56</v>
      </c>
      <c r="Y29">
        <v>58</v>
      </c>
      <c r="Z29">
        <v>47</v>
      </c>
      <c r="AA29">
        <v>0</v>
      </c>
      <c r="AB29">
        <v>0</v>
      </c>
      <c r="AC29">
        <v>0</v>
      </c>
      <c r="AD29">
        <v>0</v>
      </c>
      <c r="AE29">
        <v>43</v>
      </c>
      <c r="AF29">
        <v>121</v>
      </c>
      <c r="AG29">
        <v>206</v>
      </c>
      <c r="AH29">
        <v>83</v>
      </c>
      <c r="AI29">
        <v>285</v>
      </c>
      <c r="AJ29">
        <v>49.7</v>
      </c>
      <c r="AK29">
        <v>50.3</v>
      </c>
      <c r="AL29">
        <v>52.9</v>
      </c>
      <c r="AM29">
        <v>2.4</v>
      </c>
      <c r="AN29">
        <v>17.100000000000001</v>
      </c>
      <c r="AO29">
        <v>5.6</v>
      </c>
      <c r="AP29">
        <v>0.8</v>
      </c>
      <c r="AQ29">
        <v>0</v>
      </c>
      <c r="AR29">
        <v>21.2</v>
      </c>
      <c r="AS29">
        <v>7.1</v>
      </c>
      <c r="AT29">
        <v>7.1</v>
      </c>
      <c r="AU29">
        <v>7.5</v>
      </c>
      <c r="AV29">
        <v>7.5</v>
      </c>
      <c r="AW29">
        <v>8.3000000000000007</v>
      </c>
      <c r="AX29">
        <v>8.4</v>
      </c>
      <c r="AY29">
        <v>12</v>
      </c>
      <c r="AZ29">
        <v>11.8</v>
      </c>
      <c r="BA29">
        <v>10.5</v>
      </c>
      <c r="BB29">
        <v>10.9</v>
      </c>
      <c r="BC29">
        <v>8.8000000000000007</v>
      </c>
      <c r="BD29">
        <v>0</v>
      </c>
      <c r="BE29">
        <v>0</v>
      </c>
      <c r="BF29">
        <v>0</v>
      </c>
      <c r="BG29">
        <v>0</v>
      </c>
      <c r="BH29">
        <v>8.1</v>
      </c>
      <c r="BI29">
        <v>22.7</v>
      </c>
      <c r="BJ29">
        <v>38.6</v>
      </c>
      <c r="BK29">
        <v>15.6</v>
      </c>
      <c r="BL29">
        <v>53.5</v>
      </c>
      <c r="BM29">
        <v>0</v>
      </c>
    </row>
    <row r="30" spans="1:65">
      <c r="A30" s="45" t="s">
        <v>2502</v>
      </c>
      <c r="B30" s="45" t="s">
        <v>125</v>
      </c>
      <c r="C30" s="45" t="s">
        <v>69</v>
      </c>
      <c r="D30" s="45" t="s">
        <v>126</v>
      </c>
      <c r="E30" s="45" t="s">
        <v>126</v>
      </c>
      <c r="F30">
        <v>1425</v>
      </c>
      <c r="G30">
        <v>762</v>
      </c>
      <c r="H30">
        <v>663</v>
      </c>
      <c r="I30">
        <v>709</v>
      </c>
      <c r="J30">
        <v>58</v>
      </c>
      <c r="K30">
        <v>318</v>
      </c>
      <c r="L30">
        <v>40</v>
      </c>
      <c r="M30">
        <v>2</v>
      </c>
      <c r="N30">
        <v>2</v>
      </c>
      <c r="O30">
        <v>296</v>
      </c>
      <c r="P30">
        <v>0</v>
      </c>
      <c r="Q30">
        <v>117</v>
      </c>
      <c r="R30">
        <v>116</v>
      </c>
      <c r="S30">
        <v>113</v>
      </c>
      <c r="T30">
        <v>117</v>
      </c>
      <c r="U30">
        <v>122</v>
      </c>
      <c r="V30">
        <v>118</v>
      </c>
      <c r="W30">
        <v>115</v>
      </c>
      <c r="X30">
        <v>123</v>
      </c>
      <c r="Y30">
        <v>120</v>
      </c>
      <c r="Z30">
        <v>101</v>
      </c>
      <c r="AA30">
        <v>88</v>
      </c>
      <c r="AB30">
        <v>84</v>
      </c>
      <c r="AC30">
        <v>91</v>
      </c>
      <c r="AD30">
        <v>0</v>
      </c>
      <c r="AE30">
        <v>137</v>
      </c>
      <c r="AF30">
        <v>913</v>
      </c>
      <c r="AG30">
        <v>568</v>
      </c>
      <c r="AH30">
        <v>171</v>
      </c>
      <c r="AI30">
        <v>751</v>
      </c>
      <c r="AJ30">
        <v>53.5</v>
      </c>
      <c r="AK30">
        <v>46.5</v>
      </c>
      <c r="AL30">
        <v>49.8</v>
      </c>
      <c r="AM30">
        <v>4.0999999999999996</v>
      </c>
      <c r="AN30">
        <v>22.3</v>
      </c>
      <c r="AO30">
        <v>2.8</v>
      </c>
      <c r="AP30">
        <v>0.1</v>
      </c>
      <c r="AQ30">
        <v>0.1</v>
      </c>
      <c r="AR30">
        <v>20.8</v>
      </c>
      <c r="AS30">
        <v>0</v>
      </c>
      <c r="AT30">
        <v>8.1999999999999993</v>
      </c>
      <c r="AU30">
        <v>8.1</v>
      </c>
      <c r="AV30">
        <v>7.9</v>
      </c>
      <c r="AW30">
        <v>8.1999999999999993</v>
      </c>
      <c r="AX30">
        <v>8.6</v>
      </c>
      <c r="AY30">
        <v>8.3000000000000007</v>
      </c>
      <c r="AZ30">
        <v>8.1</v>
      </c>
      <c r="BA30">
        <v>8.6</v>
      </c>
      <c r="BB30">
        <v>8.4</v>
      </c>
      <c r="BC30">
        <v>7.1</v>
      </c>
      <c r="BD30">
        <v>6.2</v>
      </c>
      <c r="BE30">
        <v>5.9</v>
      </c>
      <c r="BF30">
        <v>6.4</v>
      </c>
      <c r="BG30">
        <v>0</v>
      </c>
      <c r="BH30">
        <v>9.6</v>
      </c>
      <c r="BI30">
        <v>64.099999999999994</v>
      </c>
      <c r="BJ30">
        <v>39.9</v>
      </c>
      <c r="BK30">
        <v>12</v>
      </c>
      <c r="BL30">
        <v>52.7</v>
      </c>
      <c r="BM30">
        <v>0</v>
      </c>
    </row>
    <row r="31" spans="1:65">
      <c r="A31" s="45" t="s">
        <v>2502</v>
      </c>
      <c r="B31" s="45" t="s">
        <v>127</v>
      </c>
      <c r="C31" s="45" t="s">
        <v>69</v>
      </c>
      <c r="D31" s="45" t="s">
        <v>128</v>
      </c>
      <c r="E31" s="45" t="s">
        <v>128</v>
      </c>
      <c r="F31">
        <v>1469</v>
      </c>
      <c r="G31">
        <v>777</v>
      </c>
      <c r="H31">
        <v>692</v>
      </c>
      <c r="I31">
        <v>619</v>
      </c>
      <c r="J31">
        <v>150</v>
      </c>
      <c r="K31">
        <v>72</v>
      </c>
      <c r="L31">
        <v>76</v>
      </c>
      <c r="M31">
        <v>4</v>
      </c>
      <c r="N31">
        <v>2</v>
      </c>
      <c r="O31">
        <v>546</v>
      </c>
      <c r="P31">
        <v>0</v>
      </c>
      <c r="Q31">
        <v>130</v>
      </c>
      <c r="R31">
        <v>132</v>
      </c>
      <c r="S31">
        <v>134</v>
      </c>
      <c r="T31">
        <v>136</v>
      </c>
      <c r="U31">
        <v>133</v>
      </c>
      <c r="V31">
        <v>135</v>
      </c>
      <c r="W31">
        <v>136</v>
      </c>
      <c r="X31">
        <v>128</v>
      </c>
      <c r="Y31">
        <v>125</v>
      </c>
      <c r="Z31">
        <v>85</v>
      </c>
      <c r="AA31">
        <v>72</v>
      </c>
      <c r="AB31">
        <v>66</v>
      </c>
      <c r="AC31">
        <v>57</v>
      </c>
      <c r="AD31">
        <v>0</v>
      </c>
      <c r="AE31">
        <v>196</v>
      </c>
      <c r="AF31">
        <v>326</v>
      </c>
      <c r="AG31">
        <v>316</v>
      </c>
      <c r="AH31">
        <v>127</v>
      </c>
      <c r="AI31">
        <v>559</v>
      </c>
      <c r="AJ31">
        <v>52.9</v>
      </c>
      <c r="AK31">
        <v>47.1</v>
      </c>
      <c r="AL31">
        <v>42.1</v>
      </c>
      <c r="AM31">
        <v>10.199999999999999</v>
      </c>
      <c r="AN31">
        <v>4.9000000000000004</v>
      </c>
      <c r="AO31">
        <v>5.2</v>
      </c>
      <c r="AP31">
        <v>0.3</v>
      </c>
      <c r="AQ31">
        <v>0.1</v>
      </c>
      <c r="AR31">
        <v>37.200000000000003</v>
      </c>
      <c r="AS31">
        <v>0</v>
      </c>
      <c r="AT31">
        <v>8.8000000000000007</v>
      </c>
      <c r="AU31">
        <v>9</v>
      </c>
      <c r="AV31">
        <v>9.1</v>
      </c>
      <c r="AW31">
        <v>9.3000000000000007</v>
      </c>
      <c r="AX31">
        <v>9.1</v>
      </c>
      <c r="AY31">
        <v>9.1999999999999993</v>
      </c>
      <c r="AZ31">
        <v>9.3000000000000007</v>
      </c>
      <c r="BA31">
        <v>8.6999999999999993</v>
      </c>
      <c r="BB31">
        <v>8.5</v>
      </c>
      <c r="BC31">
        <v>5.8</v>
      </c>
      <c r="BD31">
        <v>4.9000000000000004</v>
      </c>
      <c r="BE31">
        <v>4.5</v>
      </c>
      <c r="BF31">
        <v>3.9</v>
      </c>
      <c r="BG31">
        <v>0</v>
      </c>
      <c r="BH31">
        <v>13.3</v>
      </c>
      <c r="BI31">
        <v>22.2</v>
      </c>
      <c r="BJ31">
        <v>21.5</v>
      </c>
      <c r="BK31">
        <v>8.6</v>
      </c>
      <c r="BL31">
        <v>38.1</v>
      </c>
      <c r="BM31">
        <v>0</v>
      </c>
    </row>
    <row r="32" spans="1:65">
      <c r="A32" s="45" t="s">
        <v>2502</v>
      </c>
      <c r="B32" s="45" t="s">
        <v>129</v>
      </c>
      <c r="C32" s="45" t="s">
        <v>69</v>
      </c>
      <c r="D32" s="45" t="s">
        <v>130</v>
      </c>
      <c r="E32" s="45" t="s">
        <v>130</v>
      </c>
      <c r="F32">
        <v>443</v>
      </c>
      <c r="G32">
        <v>228</v>
      </c>
      <c r="H32">
        <v>215</v>
      </c>
      <c r="I32">
        <v>10</v>
      </c>
      <c r="J32">
        <v>100</v>
      </c>
      <c r="K32">
        <v>16</v>
      </c>
      <c r="L32">
        <v>18</v>
      </c>
      <c r="M32">
        <v>0</v>
      </c>
      <c r="N32">
        <v>0</v>
      </c>
      <c r="O32">
        <v>299</v>
      </c>
      <c r="P32">
        <v>0</v>
      </c>
      <c r="Q32">
        <v>50</v>
      </c>
      <c r="R32">
        <v>50</v>
      </c>
      <c r="S32">
        <v>50</v>
      </c>
      <c r="T32">
        <v>50</v>
      </c>
      <c r="U32">
        <v>51</v>
      </c>
      <c r="V32">
        <v>52</v>
      </c>
      <c r="W32">
        <v>50</v>
      </c>
      <c r="X32">
        <v>45</v>
      </c>
      <c r="Y32">
        <v>45</v>
      </c>
      <c r="Z32">
        <v>0</v>
      </c>
      <c r="AA32">
        <v>0</v>
      </c>
      <c r="AB32">
        <v>0</v>
      </c>
      <c r="AC32">
        <v>0</v>
      </c>
      <c r="AD32">
        <v>0</v>
      </c>
      <c r="AE32">
        <v>24</v>
      </c>
      <c r="AF32">
        <v>87</v>
      </c>
      <c r="AG32">
        <v>30</v>
      </c>
      <c r="AH32">
        <v>55</v>
      </c>
      <c r="AI32">
        <v>109</v>
      </c>
      <c r="AJ32">
        <v>51.5</v>
      </c>
      <c r="AK32">
        <v>48.5</v>
      </c>
      <c r="AL32">
        <v>2.2999999999999998</v>
      </c>
      <c r="AM32">
        <v>22.6</v>
      </c>
      <c r="AN32">
        <v>3.6</v>
      </c>
      <c r="AO32">
        <v>4.0999999999999996</v>
      </c>
      <c r="AP32">
        <v>0</v>
      </c>
      <c r="AQ32">
        <v>0</v>
      </c>
      <c r="AR32">
        <v>67.5</v>
      </c>
      <c r="AS32">
        <v>0</v>
      </c>
      <c r="AT32">
        <v>11.3</v>
      </c>
      <c r="AU32">
        <v>11.3</v>
      </c>
      <c r="AV32">
        <v>11.3</v>
      </c>
      <c r="AW32">
        <v>11.3</v>
      </c>
      <c r="AX32">
        <v>11.5</v>
      </c>
      <c r="AY32">
        <v>11.7</v>
      </c>
      <c r="AZ32">
        <v>11.3</v>
      </c>
      <c r="BA32">
        <v>10.199999999999999</v>
      </c>
      <c r="BB32">
        <v>10.199999999999999</v>
      </c>
      <c r="BC32">
        <v>0</v>
      </c>
      <c r="BD32">
        <v>0</v>
      </c>
      <c r="BE32">
        <v>0</v>
      </c>
      <c r="BF32">
        <v>0</v>
      </c>
      <c r="BG32">
        <v>0</v>
      </c>
      <c r="BH32">
        <v>5.4</v>
      </c>
      <c r="BI32">
        <v>19.600000000000001</v>
      </c>
      <c r="BJ32">
        <v>6.8</v>
      </c>
      <c r="BK32">
        <v>12.4</v>
      </c>
      <c r="BL32">
        <v>24.6</v>
      </c>
      <c r="BM32">
        <v>0</v>
      </c>
    </row>
    <row r="33" spans="1:65">
      <c r="A33" s="45" t="s">
        <v>2502</v>
      </c>
      <c r="B33" s="45" t="s">
        <v>131</v>
      </c>
      <c r="C33" s="45" t="s">
        <v>69</v>
      </c>
      <c r="D33" s="45" t="s">
        <v>132</v>
      </c>
      <c r="E33" s="45" t="s">
        <v>132</v>
      </c>
      <c r="F33">
        <v>700</v>
      </c>
      <c r="G33">
        <v>359</v>
      </c>
      <c r="H33">
        <v>341</v>
      </c>
      <c r="I33">
        <v>206</v>
      </c>
      <c r="J33">
        <v>14</v>
      </c>
      <c r="K33">
        <v>128</v>
      </c>
      <c r="L33">
        <v>16</v>
      </c>
      <c r="M33">
        <v>4</v>
      </c>
      <c r="N33">
        <v>0</v>
      </c>
      <c r="O33">
        <v>332</v>
      </c>
      <c r="P33">
        <v>0</v>
      </c>
      <c r="Q33">
        <v>0</v>
      </c>
      <c r="R33">
        <v>0</v>
      </c>
      <c r="S33">
        <v>0</v>
      </c>
      <c r="T33">
        <v>0</v>
      </c>
      <c r="U33">
        <v>0</v>
      </c>
      <c r="V33">
        <v>96</v>
      </c>
      <c r="W33">
        <v>99</v>
      </c>
      <c r="X33">
        <v>98</v>
      </c>
      <c r="Y33">
        <v>94</v>
      </c>
      <c r="Z33">
        <v>87</v>
      </c>
      <c r="AA33">
        <v>75</v>
      </c>
      <c r="AB33">
        <v>75</v>
      </c>
      <c r="AC33">
        <v>76</v>
      </c>
      <c r="AD33">
        <v>0</v>
      </c>
      <c r="AE33">
        <v>25</v>
      </c>
      <c r="AF33">
        <v>86</v>
      </c>
      <c r="AG33">
        <v>218</v>
      </c>
      <c r="AH33">
        <v>115</v>
      </c>
      <c r="AI33">
        <v>317</v>
      </c>
      <c r="AJ33">
        <v>51.3</v>
      </c>
      <c r="AK33">
        <v>48.7</v>
      </c>
      <c r="AL33">
        <v>29.4</v>
      </c>
      <c r="AM33">
        <v>2</v>
      </c>
      <c r="AN33">
        <v>18.3</v>
      </c>
      <c r="AO33">
        <v>2.2999999999999998</v>
      </c>
      <c r="AP33">
        <v>0.6</v>
      </c>
      <c r="AQ33">
        <v>0</v>
      </c>
      <c r="AR33">
        <v>47.4</v>
      </c>
      <c r="AS33">
        <v>0</v>
      </c>
      <c r="AT33">
        <v>0</v>
      </c>
      <c r="AU33">
        <v>0</v>
      </c>
      <c r="AV33">
        <v>0</v>
      </c>
      <c r="AW33">
        <v>0</v>
      </c>
      <c r="AX33">
        <v>0</v>
      </c>
      <c r="AY33">
        <v>13.7</v>
      </c>
      <c r="AZ33">
        <v>14.1</v>
      </c>
      <c r="BA33">
        <v>14</v>
      </c>
      <c r="BB33">
        <v>13.4</v>
      </c>
      <c r="BC33">
        <v>12.4</v>
      </c>
      <c r="BD33">
        <v>10.7</v>
      </c>
      <c r="BE33">
        <v>10.7</v>
      </c>
      <c r="BF33">
        <v>10.9</v>
      </c>
      <c r="BG33">
        <v>0</v>
      </c>
      <c r="BH33">
        <v>3.6</v>
      </c>
      <c r="BI33">
        <v>12.3</v>
      </c>
      <c r="BJ33">
        <v>31.1</v>
      </c>
      <c r="BK33">
        <v>16.399999999999999</v>
      </c>
      <c r="BL33">
        <v>45.3</v>
      </c>
      <c r="BM33">
        <v>0</v>
      </c>
    </row>
    <row r="34" spans="1:65">
      <c r="A34" s="45" t="s">
        <v>2502</v>
      </c>
      <c r="B34" s="45" t="s">
        <v>133</v>
      </c>
      <c r="C34" s="45" t="s">
        <v>69</v>
      </c>
      <c r="D34" s="45" t="s">
        <v>134</v>
      </c>
      <c r="E34" s="45" t="s">
        <v>134</v>
      </c>
      <c r="F34">
        <v>218</v>
      </c>
      <c r="G34">
        <v>101</v>
      </c>
      <c r="H34">
        <v>117</v>
      </c>
      <c r="I34">
        <v>1</v>
      </c>
      <c r="J34">
        <v>3</v>
      </c>
      <c r="K34">
        <v>13</v>
      </c>
      <c r="L34">
        <v>25</v>
      </c>
      <c r="M34">
        <v>0</v>
      </c>
      <c r="N34">
        <v>0</v>
      </c>
      <c r="O34">
        <v>176</v>
      </c>
      <c r="P34">
        <v>0</v>
      </c>
      <c r="Q34">
        <v>20</v>
      </c>
      <c r="R34">
        <v>20</v>
      </c>
      <c r="S34">
        <v>21</v>
      </c>
      <c r="T34">
        <v>21</v>
      </c>
      <c r="U34">
        <v>21</v>
      </c>
      <c r="V34">
        <v>21</v>
      </c>
      <c r="W34">
        <v>32</v>
      </c>
      <c r="X34">
        <v>30</v>
      </c>
      <c r="Y34">
        <v>32</v>
      </c>
      <c r="Z34">
        <v>0</v>
      </c>
      <c r="AA34">
        <v>0</v>
      </c>
      <c r="AB34">
        <v>0</v>
      </c>
      <c r="AC34">
        <v>0</v>
      </c>
      <c r="AD34">
        <v>0</v>
      </c>
      <c r="AE34">
        <v>0</v>
      </c>
      <c r="AF34">
        <v>1</v>
      </c>
      <c r="AG34">
        <v>35</v>
      </c>
      <c r="AH34">
        <v>41</v>
      </c>
      <c r="AI34">
        <v>60</v>
      </c>
      <c r="AJ34">
        <v>46.3</v>
      </c>
      <c r="AK34">
        <v>53.7</v>
      </c>
      <c r="AL34">
        <v>0.5</v>
      </c>
      <c r="AM34">
        <v>1.4</v>
      </c>
      <c r="AN34">
        <v>6</v>
      </c>
      <c r="AO34">
        <v>11.5</v>
      </c>
      <c r="AP34">
        <v>0</v>
      </c>
      <c r="AQ34">
        <v>0</v>
      </c>
      <c r="AR34">
        <v>80.7</v>
      </c>
      <c r="AS34">
        <v>0</v>
      </c>
      <c r="AT34">
        <v>9.1999999999999993</v>
      </c>
      <c r="AU34">
        <v>9.1999999999999993</v>
      </c>
      <c r="AV34">
        <v>9.6</v>
      </c>
      <c r="AW34">
        <v>9.6</v>
      </c>
      <c r="AX34">
        <v>9.6</v>
      </c>
      <c r="AY34">
        <v>9.6</v>
      </c>
      <c r="AZ34">
        <v>14.7</v>
      </c>
      <c r="BA34">
        <v>13.8</v>
      </c>
      <c r="BB34">
        <v>14.7</v>
      </c>
      <c r="BC34">
        <v>0</v>
      </c>
      <c r="BD34">
        <v>0</v>
      </c>
      <c r="BE34">
        <v>0</v>
      </c>
      <c r="BF34">
        <v>0</v>
      </c>
      <c r="BG34">
        <v>0</v>
      </c>
      <c r="BH34">
        <v>0</v>
      </c>
      <c r="BI34">
        <v>0.5</v>
      </c>
      <c r="BJ34">
        <v>16.100000000000001</v>
      </c>
      <c r="BK34">
        <v>18.8</v>
      </c>
      <c r="BL34">
        <v>27.5</v>
      </c>
      <c r="BM34">
        <v>0</v>
      </c>
    </row>
    <row r="35" spans="1:65">
      <c r="A35" s="45" t="s">
        <v>2502</v>
      </c>
      <c r="B35" s="45" t="s">
        <v>135</v>
      </c>
      <c r="C35" s="45" t="s">
        <v>69</v>
      </c>
      <c r="D35" s="45" t="s">
        <v>136</v>
      </c>
      <c r="E35" s="45" t="s">
        <v>136</v>
      </c>
      <c r="F35">
        <v>380</v>
      </c>
      <c r="G35">
        <v>234</v>
      </c>
      <c r="H35">
        <v>146</v>
      </c>
      <c r="I35">
        <v>161</v>
      </c>
      <c r="J35">
        <v>7</v>
      </c>
      <c r="K35">
        <v>185</v>
      </c>
      <c r="L35">
        <v>11</v>
      </c>
      <c r="M35">
        <v>1</v>
      </c>
      <c r="N35">
        <v>0</v>
      </c>
      <c r="O35">
        <v>15</v>
      </c>
      <c r="P35">
        <v>0</v>
      </c>
      <c r="Q35">
        <v>0</v>
      </c>
      <c r="R35">
        <v>0</v>
      </c>
      <c r="S35">
        <v>0</v>
      </c>
      <c r="T35">
        <v>0</v>
      </c>
      <c r="U35">
        <v>0</v>
      </c>
      <c r="V35">
        <v>0</v>
      </c>
      <c r="W35">
        <v>0</v>
      </c>
      <c r="X35">
        <v>0</v>
      </c>
      <c r="Y35">
        <v>0</v>
      </c>
      <c r="Z35">
        <v>107</v>
      </c>
      <c r="AA35">
        <v>104</v>
      </c>
      <c r="AB35">
        <v>89</v>
      </c>
      <c r="AC35">
        <v>80</v>
      </c>
      <c r="AD35">
        <v>0</v>
      </c>
      <c r="AE35">
        <v>68</v>
      </c>
      <c r="AF35">
        <v>209</v>
      </c>
      <c r="AG35">
        <v>214</v>
      </c>
      <c r="AH35">
        <v>55</v>
      </c>
      <c r="AI35">
        <v>276</v>
      </c>
      <c r="AJ35">
        <v>61.6</v>
      </c>
      <c r="AK35">
        <v>38.4</v>
      </c>
      <c r="AL35">
        <v>42.4</v>
      </c>
      <c r="AM35">
        <v>1.8</v>
      </c>
      <c r="AN35">
        <v>48.7</v>
      </c>
      <c r="AO35">
        <v>2.9</v>
      </c>
      <c r="AP35">
        <v>0.3</v>
      </c>
      <c r="AQ35">
        <v>0</v>
      </c>
      <c r="AR35">
        <v>3.9</v>
      </c>
      <c r="AS35">
        <v>0</v>
      </c>
      <c r="AT35">
        <v>0</v>
      </c>
      <c r="AU35">
        <v>0</v>
      </c>
      <c r="AV35">
        <v>0</v>
      </c>
      <c r="AW35">
        <v>0</v>
      </c>
      <c r="AX35">
        <v>0</v>
      </c>
      <c r="AY35">
        <v>0</v>
      </c>
      <c r="AZ35">
        <v>0</v>
      </c>
      <c r="BA35">
        <v>0</v>
      </c>
      <c r="BB35">
        <v>0</v>
      </c>
      <c r="BC35">
        <v>28.2</v>
      </c>
      <c r="BD35">
        <v>27.4</v>
      </c>
      <c r="BE35">
        <v>23.4</v>
      </c>
      <c r="BF35">
        <v>21.1</v>
      </c>
      <c r="BG35">
        <v>0</v>
      </c>
      <c r="BH35">
        <v>17.899999999999999</v>
      </c>
      <c r="BI35">
        <v>55</v>
      </c>
      <c r="BJ35">
        <v>56.3</v>
      </c>
      <c r="BK35">
        <v>14.5</v>
      </c>
      <c r="BL35">
        <v>72.599999999999994</v>
      </c>
      <c r="BM35">
        <v>0</v>
      </c>
    </row>
    <row r="36" spans="1:65">
      <c r="A36" s="45" t="s">
        <v>2502</v>
      </c>
      <c r="B36" s="45" t="s">
        <v>137</v>
      </c>
      <c r="C36" s="45" t="s">
        <v>69</v>
      </c>
      <c r="D36" s="45" t="s">
        <v>138</v>
      </c>
      <c r="E36" s="45" t="s">
        <v>138</v>
      </c>
      <c r="F36">
        <v>702</v>
      </c>
      <c r="G36">
        <v>404</v>
      </c>
      <c r="H36">
        <v>298</v>
      </c>
      <c r="I36">
        <v>12</v>
      </c>
      <c r="J36">
        <v>3</v>
      </c>
      <c r="K36">
        <v>640</v>
      </c>
      <c r="L36">
        <v>12</v>
      </c>
      <c r="M36">
        <v>0</v>
      </c>
      <c r="N36">
        <v>0</v>
      </c>
      <c r="O36">
        <v>35</v>
      </c>
      <c r="P36">
        <v>0</v>
      </c>
      <c r="Q36">
        <v>78</v>
      </c>
      <c r="R36">
        <v>84</v>
      </c>
      <c r="S36">
        <v>90</v>
      </c>
      <c r="T36">
        <v>87</v>
      </c>
      <c r="U36">
        <v>88</v>
      </c>
      <c r="V36">
        <v>85</v>
      </c>
      <c r="W36">
        <v>75</v>
      </c>
      <c r="X36">
        <v>72</v>
      </c>
      <c r="Y36">
        <v>43</v>
      </c>
      <c r="Z36">
        <v>0</v>
      </c>
      <c r="AA36">
        <v>0</v>
      </c>
      <c r="AB36">
        <v>0</v>
      </c>
      <c r="AC36">
        <v>0</v>
      </c>
      <c r="AD36">
        <v>0</v>
      </c>
      <c r="AE36">
        <v>108</v>
      </c>
      <c r="AF36">
        <v>184</v>
      </c>
      <c r="AG36">
        <v>489</v>
      </c>
      <c r="AH36">
        <v>123</v>
      </c>
      <c r="AI36">
        <v>540</v>
      </c>
      <c r="AJ36">
        <v>57.5</v>
      </c>
      <c r="AK36">
        <v>42.5</v>
      </c>
      <c r="AL36">
        <v>1.7</v>
      </c>
      <c r="AM36">
        <v>0.4</v>
      </c>
      <c r="AN36">
        <v>91.2</v>
      </c>
      <c r="AO36">
        <v>1.7</v>
      </c>
      <c r="AP36">
        <v>0</v>
      </c>
      <c r="AQ36">
        <v>0</v>
      </c>
      <c r="AR36">
        <v>5</v>
      </c>
      <c r="AS36">
        <v>0</v>
      </c>
      <c r="AT36">
        <v>11.1</v>
      </c>
      <c r="AU36">
        <v>12</v>
      </c>
      <c r="AV36">
        <v>12.8</v>
      </c>
      <c r="AW36">
        <v>12.4</v>
      </c>
      <c r="AX36">
        <v>12.5</v>
      </c>
      <c r="AY36">
        <v>12.1</v>
      </c>
      <c r="AZ36">
        <v>10.7</v>
      </c>
      <c r="BA36">
        <v>10.3</v>
      </c>
      <c r="BB36">
        <v>6.1</v>
      </c>
      <c r="BC36">
        <v>0</v>
      </c>
      <c r="BD36">
        <v>0</v>
      </c>
      <c r="BE36">
        <v>0</v>
      </c>
      <c r="BF36">
        <v>0</v>
      </c>
      <c r="BG36">
        <v>0</v>
      </c>
      <c r="BH36">
        <v>15.4</v>
      </c>
      <c r="BI36">
        <v>26.2</v>
      </c>
      <c r="BJ36">
        <v>69.7</v>
      </c>
      <c r="BK36">
        <v>17.5</v>
      </c>
      <c r="BL36">
        <v>76.900000000000006</v>
      </c>
      <c r="BM36">
        <v>0</v>
      </c>
    </row>
    <row r="37" spans="1:65">
      <c r="A37" s="45" t="s">
        <v>2502</v>
      </c>
      <c r="B37" s="45" t="s">
        <v>139</v>
      </c>
      <c r="C37" s="45" t="s">
        <v>69</v>
      </c>
      <c r="D37" s="45" t="s">
        <v>140</v>
      </c>
      <c r="E37" s="45" t="s">
        <v>140</v>
      </c>
      <c r="F37">
        <v>737</v>
      </c>
      <c r="G37">
        <v>400</v>
      </c>
      <c r="H37">
        <v>337</v>
      </c>
      <c r="I37">
        <v>6</v>
      </c>
      <c r="J37">
        <v>0</v>
      </c>
      <c r="K37">
        <v>725</v>
      </c>
      <c r="L37">
        <v>0</v>
      </c>
      <c r="M37">
        <v>0</v>
      </c>
      <c r="N37">
        <v>0</v>
      </c>
      <c r="O37">
        <v>6</v>
      </c>
      <c r="P37">
        <v>84</v>
      </c>
      <c r="Q37">
        <v>85</v>
      </c>
      <c r="R37">
        <v>83</v>
      </c>
      <c r="S37">
        <v>84</v>
      </c>
      <c r="T37">
        <v>83</v>
      </c>
      <c r="U37">
        <v>82</v>
      </c>
      <c r="V37">
        <v>82</v>
      </c>
      <c r="W37">
        <v>52</v>
      </c>
      <c r="X37">
        <v>54</v>
      </c>
      <c r="Y37">
        <v>48</v>
      </c>
      <c r="Z37">
        <v>0</v>
      </c>
      <c r="AA37">
        <v>0</v>
      </c>
      <c r="AB37">
        <v>0</v>
      </c>
      <c r="AC37">
        <v>0</v>
      </c>
      <c r="AD37">
        <v>0</v>
      </c>
      <c r="AE37">
        <v>212</v>
      </c>
      <c r="AF37">
        <v>595</v>
      </c>
      <c r="AG37">
        <v>440</v>
      </c>
      <c r="AH37">
        <v>46</v>
      </c>
      <c r="AI37">
        <v>543</v>
      </c>
      <c r="AJ37">
        <v>54.3</v>
      </c>
      <c r="AK37">
        <v>45.7</v>
      </c>
      <c r="AL37">
        <v>0.8</v>
      </c>
      <c r="AM37">
        <v>0</v>
      </c>
      <c r="AN37">
        <v>98.4</v>
      </c>
      <c r="AO37">
        <v>0</v>
      </c>
      <c r="AP37">
        <v>0</v>
      </c>
      <c r="AQ37">
        <v>0</v>
      </c>
      <c r="AR37">
        <v>0.8</v>
      </c>
      <c r="AS37">
        <v>11.4</v>
      </c>
      <c r="AT37">
        <v>11.5</v>
      </c>
      <c r="AU37">
        <v>11.3</v>
      </c>
      <c r="AV37">
        <v>11.4</v>
      </c>
      <c r="AW37">
        <v>11.3</v>
      </c>
      <c r="AX37">
        <v>11.1</v>
      </c>
      <c r="AY37">
        <v>11.1</v>
      </c>
      <c r="AZ37">
        <v>7.1</v>
      </c>
      <c r="BA37">
        <v>7.3</v>
      </c>
      <c r="BB37">
        <v>6.5</v>
      </c>
      <c r="BC37">
        <v>0</v>
      </c>
      <c r="BD37">
        <v>0</v>
      </c>
      <c r="BE37">
        <v>0</v>
      </c>
      <c r="BF37">
        <v>0</v>
      </c>
      <c r="BG37">
        <v>0</v>
      </c>
      <c r="BH37">
        <v>28.8</v>
      </c>
      <c r="BI37">
        <v>80.7</v>
      </c>
      <c r="BJ37">
        <v>59.7</v>
      </c>
      <c r="BK37">
        <v>6.2</v>
      </c>
      <c r="BL37">
        <v>73.7</v>
      </c>
      <c r="BM37">
        <v>0</v>
      </c>
    </row>
    <row r="38" spans="1:65">
      <c r="A38" s="45" t="s">
        <v>2502</v>
      </c>
      <c r="B38" s="45" t="s">
        <v>141</v>
      </c>
      <c r="C38" s="45" t="s">
        <v>69</v>
      </c>
      <c r="D38" s="45" t="s">
        <v>142</v>
      </c>
      <c r="E38" s="45" t="s">
        <v>142</v>
      </c>
      <c r="F38">
        <v>303</v>
      </c>
      <c r="G38">
        <v>174</v>
      </c>
      <c r="H38">
        <v>129</v>
      </c>
      <c r="I38">
        <v>17</v>
      </c>
      <c r="J38">
        <v>2</v>
      </c>
      <c r="K38">
        <v>65</v>
      </c>
      <c r="L38">
        <v>9</v>
      </c>
      <c r="M38">
        <v>0</v>
      </c>
      <c r="N38">
        <v>0</v>
      </c>
      <c r="O38">
        <v>210</v>
      </c>
      <c r="P38">
        <v>0</v>
      </c>
      <c r="Q38">
        <v>36</v>
      </c>
      <c r="R38">
        <v>31</v>
      </c>
      <c r="S38">
        <v>37</v>
      </c>
      <c r="T38">
        <v>35</v>
      </c>
      <c r="U38">
        <v>35</v>
      </c>
      <c r="V38">
        <v>33</v>
      </c>
      <c r="W38">
        <v>35</v>
      </c>
      <c r="X38">
        <v>30</v>
      </c>
      <c r="Y38">
        <v>31</v>
      </c>
      <c r="Z38">
        <v>0</v>
      </c>
      <c r="AA38">
        <v>0</v>
      </c>
      <c r="AB38">
        <v>0</v>
      </c>
      <c r="AC38">
        <v>0</v>
      </c>
      <c r="AD38">
        <v>0</v>
      </c>
      <c r="AE38">
        <v>7</v>
      </c>
      <c r="AF38">
        <v>9</v>
      </c>
      <c r="AG38">
        <v>55</v>
      </c>
      <c r="AH38">
        <v>45</v>
      </c>
      <c r="AI38">
        <v>95</v>
      </c>
      <c r="AJ38">
        <v>57.4</v>
      </c>
      <c r="AK38">
        <v>42.6</v>
      </c>
      <c r="AL38">
        <v>5.6</v>
      </c>
      <c r="AM38">
        <v>0.7</v>
      </c>
      <c r="AN38">
        <v>21.5</v>
      </c>
      <c r="AO38">
        <v>3</v>
      </c>
      <c r="AP38">
        <v>0</v>
      </c>
      <c r="AQ38">
        <v>0</v>
      </c>
      <c r="AR38">
        <v>69.3</v>
      </c>
      <c r="AS38">
        <v>0</v>
      </c>
      <c r="AT38">
        <v>11.9</v>
      </c>
      <c r="AU38">
        <v>10.199999999999999</v>
      </c>
      <c r="AV38">
        <v>12.2</v>
      </c>
      <c r="AW38">
        <v>11.6</v>
      </c>
      <c r="AX38">
        <v>11.6</v>
      </c>
      <c r="AY38">
        <v>10.9</v>
      </c>
      <c r="AZ38">
        <v>11.6</v>
      </c>
      <c r="BA38">
        <v>9.9</v>
      </c>
      <c r="BB38">
        <v>10.199999999999999</v>
      </c>
      <c r="BC38">
        <v>0</v>
      </c>
      <c r="BD38">
        <v>0</v>
      </c>
      <c r="BE38">
        <v>0</v>
      </c>
      <c r="BF38">
        <v>0</v>
      </c>
      <c r="BG38">
        <v>0</v>
      </c>
      <c r="BH38">
        <v>2.2999999999999998</v>
      </c>
      <c r="BI38">
        <v>3</v>
      </c>
      <c r="BJ38">
        <v>18.2</v>
      </c>
      <c r="BK38">
        <v>14.9</v>
      </c>
      <c r="BL38">
        <v>31.4</v>
      </c>
      <c r="BM38">
        <v>0</v>
      </c>
    </row>
    <row r="39" spans="1:65">
      <c r="A39" s="45" t="s">
        <v>2502</v>
      </c>
      <c r="B39" s="45" t="s">
        <v>143</v>
      </c>
      <c r="C39" s="45" t="s">
        <v>69</v>
      </c>
      <c r="D39" s="45" t="s">
        <v>144</v>
      </c>
      <c r="E39" s="45" t="s">
        <v>144</v>
      </c>
      <c r="F39">
        <v>814</v>
      </c>
      <c r="G39">
        <v>415</v>
      </c>
      <c r="H39">
        <v>399</v>
      </c>
      <c r="I39">
        <v>218</v>
      </c>
      <c r="J39">
        <v>162</v>
      </c>
      <c r="K39">
        <v>381</v>
      </c>
      <c r="L39">
        <v>28</v>
      </c>
      <c r="M39">
        <v>0</v>
      </c>
      <c r="N39">
        <v>0</v>
      </c>
      <c r="O39">
        <v>25</v>
      </c>
      <c r="P39">
        <v>41</v>
      </c>
      <c r="Q39">
        <v>96</v>
      </c>
      <c r="R39">
        <v>94</v>
      </c>
      <c r="S39">
        <v>92</v>
      </c>
      <c r="T39">
        <v>96</v>
      </c>
      <c r="U39">
        <v>89</v>
      </c>
      <c r="V39">
        <v>80</v>
      </c>
      <c r="W39">
        <v>79</v>
      </c>
      <c r="X39">
        <v>82</v>
      </c>
      <c r="Y39">
        <v>65</v>
      </c>
      <c r="Z39">
        <v>0</v>
      </c>
      <c r="AA39">
        <v>0</v>
      </c>
      <c r="AB39">
        <v>0</v>
      </c>
      <c r="AC39">
        <v>0</v>
      </c>
      <c r="AD39">
        <v>0</v>
      </c>
      <c r="AE39">
        <v>431</v>
      </c>
      <c r="AF39">
        <v>595</v>
      </c>
      <c r="AG39">
        <v>395</v>
      </c>
      <c r="AH39">
        <v>124</v>
      </c>
      <c r="AI39">
        <v>646</v>
      </c>
      <c r="AJ39">
        <v>51</v>
      </c>
      <c r="AK39">
        <v>49</v>
      </c>
      <c r="AL39">
        <v>26.8</v>
      </c>
      <c r="AM39">
        <v>19.899999999999999</v>
      </c>
      <c r="AN39">
        <v>46.8</v>
      </c>
      <c r="AO39">
        <v>3.4</v>
      </c>
      <c r="AP39">
        <v>0</v>
      </c>
      <c r="AQ39">
        <v>0</v>
      </c>
      <c r="AR39">
        <v>3.1</v>
      </c>
      <c r="AS39">
        <v>5</v>
      </c>
      <c r="AT39">
        <v>11.8</v>
      </c>
      <c r="AU39">
        <v>11.5</v>
      </c>
      <c r="AV39">
        <v>11.3</v>
      </c>
      <c r="AW39">
        <v>11.8</v>
      </c>
      <c r="AX39">
        <v>10.9</v>
      </c>
      <c r="AY39">
        <v>9.8000000000000007</v>
      </c>
      <c r="AZ39">
        <v>9.6999999999999993</v>
      </c>
      <c r="BA39">
        <v>10.1</v>
      </c>
      <c r="BB39">
        <v>8</v>
      </c>
      <c r="BC39">
        <v>0</v>
      </c>
      <c r="BD39">
        <v>0</v>
      </c>
      <c r="BE39">
        <v>0</v>
      </c>
      <c r="BF39">
        <v>0</v>
      </c>
      <c r="BG39">
        <v>0</v>
      </c>
      <c r="BH39">
        <v>52.9</v>
      </c>
      <c r="BI39">
        <v>73.099999999999994</v>
      </c>
      <c r="BJ39">
        <v>48.5</v>
      </c>
      <c r="BK39">
        <v>15.2</v>
      </c>
      <c r="BL39">
        <v>79.400000000000006</v>
      </c>
      <c r="BM39">
        <v>0</v>
      </c>
    </row>
    <row r="40" spans="1:65">
      <c r="A40" s="45" t="s">
        <v>2502</v>
      </c>
      <c r="B40" s="45" t="s">
        <v>145</v>
      </c>
      <c r="C40" s="45" t="s">
        <v>69</v>
      </c>
      <c r="D40" s="45" t="s">
        <v>146</v>
      </c>
      <c r="E40" s="45" t="s">
        <v>146</v>
      </c>
      <c r="F40">
        <v>91</v>
      </c>
      <c r="G40">
        <v>41</v>
      </c>
      <c r="H40">
        <v>50</v>
      </c>
      <c r="I40">
        <v>2</v>
      </c>
      <c r="J40">
        <v>21</v>
      </c>
      <c r="K40">
        <v>34</v>
      </c>
      <c r="L40">
        <v>5</v>
      </c>
      <c r="M40">
        <v>0</v>
      </c>
      <c r="N40">
        <v>0</v>
      </c>
      <c r="O40">
        <v>29</v>
      </c>
      <c r="P40">
        <v>0</v>
      </c>
      <c r="Q40">
        <v>0</v>
      </c>
      <c r="R40">
        <v>0</v>
      </c>
      <c r="S40">
        <v>0</v>
      </c>
      <c r="T40">
        <v>0</v>
      </c>
      <c r="U40">
        <v>0</v>
      </c>
      <c r="V40">
        <v>0</v>
      </c>
      <c r="W40">
        <v>0</v>
      </c>
      <c r="X40">
        <v>0</v>
      </c>
      <c r="Y40">
        <v>0</v>
      </c>
      <c r="Z40">
        <v>21</v>
      </c>
      <c r="AA40">
        <v>28</v>
      </c>
      <c r="AB40">
        <v>24</v>
      </c>
      <c r="AC40">
        <v>18</v>
      </c>
      <c r="AD40">
        <v>0</v>
      </c>
      <c r="AE40">
        <v>4</v>
      </c>
      <c r="AF40">
        <v>6</v>
      </c>
      <c r="AG40">
        <v>63</v>
      </c>
      <c r="AH40">
        <v>26</v>
      </c>
      <c r="AI40">
        <v>68</v>
      </c>
      <c r="AJ40">
        <v>45.1</v>
      </c>
      <c r="AK40">
        <v>54.9</v>
      </c>
      <c r="AL40">
        <v>2.2000000000000002</v>
      </c>
      <c r="AM40">
        <v>23.1</v>
      </c>
      <c r="AN40">
        <v>37.4</v>
      </c>
      <c r="AO40">
        <v>5.5</v>
      </c>
      <c r="AP40">
        <v>0</v>
      </c>
      <c r="AQ40">
        <v>0</v>
      </c>
      <c r="AR40">
        <v>31.9</v>
      </c>
      <c r="AS40">
        <v>0</v>
      </c>
      <c r="AT40">
        <v>0</v>
      </c>
      <c r="AU40">
        <v>0</v>
      </c>
      <c r="AV40">
        <v>0</v>
      </c>
      <c r="AW40">
        <v>0</v>
      </c>
      <c r="AX40">
        <v>0</v>
      </c>
      <c r="AY40">
        <v>0</v>
      </c>
      <c r="AZ40">
        <v>0</v>
      </c>
      <c r="BA40">
        <v>0</v>
      </c>
      <c r="BB40">
        <v>0</v>
      </c>
      <c r="BC40">
        <v>23.1</v>
      </c>
      <c r="BD40">
        <v>30.8</v>
      </c>
      <c r="BE40">
        <v>26.4</v>
      </c>
      <c r="BF40">
        <v>19.8</v>
      </c>
      <c r="BG40">
        <v>0</v>
      </c>
      <c r="BH40">
        <v>4.4000000000000004</v>
      </c>
      <c r="BI40">
        <v>6.6</v>
      </c>
      <c r="BJ40">
        <v>69.2</v>
      </c>
      <c r="BK40">
        <v>28.6</v>
      </c>
      <c r="BL40">
        <v>74.7</v>
      </c>
      <c r="BM40">
        <v>0</v>
      </c>
    </row>
    <row r="41" spans="1:65">
      <c r="A41" s="45" t="s">
        <v>2502</v>
      </c>
      <c r="B41" s="45" t="s">
        <v>147</v>
      </c>
      <c r="C41" s="45" t="s">
        <v>69</v>
      </c>
      <c r="D41" s="45" t="s">
        <v>148</v>
      </c>
      <c r="E41" s="45" t="s">
        <v>148</v>
      </c>
      <c r="F41">
        <v>558</v>
      </c>
      <c r="G41">
        <v>260</v>
      </c>
      <c r="H41">
        <v>298</v>
      </c>
      <c r="I41">
        <v>386</v>
      </c>
      <c r="J41">
        <v>2</v>
      </c>
      <c r="K41">
        <v>161</v>
      </c>
      <c r="L41">
        <v>7</v>
      </c>
      <c r="M41">
        <v>0</v>
      </c>
      <c r="N41">
        <v>0</v>
      </c>
      <c r="O41">
        <v>2</v>
      </c>
      <c r="P41">
        <v>0</v>
      </c>
      <c r="Q41">
        <v>62</v>
      </c>
      <c r="R41">
        <v>75</v>
      </c>
      <c r="S41">
        <v>74</v>
      </c>
      <c r="T41">
        <v>73</v>
      </c>
      <c r="U41">
        <v>0</v>
      </c>
      <c r="V41">
        <v>62</v>
      </c>
      <c r="W41">
        <v>70</v>
      </c>
      <c r="X41">
        <v>74</v>
      </c>
      <c r="Y41">
        <v>68</v>
      </c>
      <c r="Z41">
        <v>0</v>
      </c>
      <c r="AA41">
        <v>0</v>
      </c>
      <c r="AB41">
        <v>0</v>
      </c>
      <c r="AC41">
        <v>0</v>
      </c>
      <c r="AD41">
        <v>0</v>
      </c>
      <c r="AE41">
        <v>168</v>
      </c>
      <c r="AF41">
        <v>297</v>
      </c>
      <c r="AG41">
        <v>367</v>
      </c>
      <c r="AH41">
        <v>110</v>
      </c>
      <c r="AI41">
        <v>463</v>
      </c>
      <c r="AJ41">
        <v>46.6</v>
      </c>
      <c r="AK41">
        <v>53.4</v>
      </c>
      <c r="AL41">
        <v>69.2</v>
      </c>
      <c r="AM41">
        <v>0.4</v>
      </c>
      <c r="AN41">
        <v>28.9</v>
      </c>
      <c r="AO41">
        <v>1.3</v>
      </c>
      <c r="AP41">
        <v>0</v>
      </c>
      <c r="AQ41">
        <v>0</v>
      </c>
      <c r="AR41">
        <v>0.4</v>
      </c>
      <c r="AS41">
        <v>0</v>
      </c>
      <c r="AT41">
        <v>11.1</v>
      </c>
      <c r="AU41">
        <v>13.4</v>
      </c>
      <c r="AV41">
        <v>13.3</v>
      </c>
      <c r="AW41">
        <v>13.1</v>
      </c>
      <c r="AX41">
        <v>0</v>
      </c>
      <c r="AY41">
        <v>11.1</v>
      </c>
      <c r="AZ41">
        <v>12.5</v>
      </c>
      <c r="BA41">
        <v>13.3</v>
      </c>
      <c r="BB41">
        <v>12.2</v>
      </c>
      <c r="BC41">
        <v>0</v>
      </c>
      <c r="BD41">
        <v>0</v>
      </c>
      <c r="BE41">
        <v>0</v>
      </c>
      <c r="BF41">
        <v>0</v>
      </c>
      <c r="BG41">
        <v>0</v>
      </c>
      <c r="BH41">
        <v>30.1</v>
      </c>
      <c r="BI41">
        <v>53.2</v>
      </c>
      <c r="BJ41">
        <v>65.8</v>
      </c>
      <c r="BK41">
        <v>19.7</v>
      </c>
      <c r="BL41">
        <v>83</v>
      </c>
      <c r="BM41">
        <v>0</v>
      </c>
    </row>
    <row r="42" spans="1:65">
      <c r="A42" s="45" t="s">
        <v>2502</v>
      </c>
      <c r="B42" s="45" t="s">
        <v>149</v>
      </c>
      <c r="C42" s="45" t="s">
        <v>69</v>
      </c>
      <c r="D42" s="45" t="s">
        <v>150</v>
      </c>
      <c r="E42" s="45" t="s">
        <v>150</v>
      </c>
      <c r="F42">
        <v>229</v>
      </c>
      <c r="G42">
        <v>90</v>
      </c>
      <c r="H42">
        <v>139</v>
      </c>
      <c r="I42">
        <v>10</v>
      </c>
      <c r="J42">
        <v>10</v>
      </c>
      <c r="K42">
        <v>3</v>
      </c>
      <c r="L42">
        <v>6</v>
      </c>
      <c r="M42">
        <v>2</v>
      </c>
      <c r="N42">
        <v>0</v>
      </c>
      <c r="O42">
        <v>198</v>
      </c>
      <c r="P42">
        <v>0</v>
      </c>
      <c r="Q42">
        <v>0</v>
      </c>
      <c r="R42">
        <v>0</v>
      </c>
      <c r="S42">
        <v>0</v>
      </c>
      <c r="T42">
        <v>0</v>
      </c>
      <c r="U42">
        <v>51</v>
      </c>
      <c r="V42">
        <v>50</v>
      </c>
      <c r="W42">
        <v>51</v>
      </c>
      <c r="X42">
        <v>41</v>
      </c>
      <c r="Y42">
        <v>36</v>
      </c>
      <c r="Z42">
        <v>0</v>
      </c>
      <c r="AA42">
        <v>0</v>
      </c>
      <c r="AB42">
        <v>0</v>
      </c>
      <c r="AC42">
        <v>0</v>
      </c>
      <c r="AD42">
        <v>0</v>
      </c>
      <c r="AE42">
        <v>1</v>
      </c>
      <c r="AF42">
        <v>1</v>
      </c>
      <c r="AG42">
        <v>24</v>
      </c>
      <c r="AH42">
        <v>54</v>
      </c>
      <c r="AI42">
        <v>76</v>
      </c>
      <c r="AJ42">
        <v>39.299999999999997</v>
      </c>
      <c r="AK42">
        <v>60.7</v>
      </c>
      <c r="AL42">
        <v>4.4000000000000004</v>
      </c>
      <c r="AM42">
        <v>4.4000000000000004</v>
      </c>
      <c r="AN42">
        <v>1.3</v>
      </c>
      <c r="AO42">
        <v>2.6</v>
      </c>
      <c r="AP42">
        <v>0.9</v>
      </c>
      <c r="AQ42">
        <v>0</v>
      </c>
      <c r="AR42">
        <v>86.5</v>
      </c>
      <c r="AS42">
        <v>0</v>
      </c>
      <c r="AT42">
        <v>0</v>
      </c>
      <c r="AU42">
        <v>0</v>
      </c>
      <c r="AV42">
        <v>0</v>
      </c>
      <c r="AW42">
        <v>0</v>
      </c>
      <c r="AX42">
        <v>22.3</v>
      </c>
      <c r="AY42">
        <v>21.8</v>
      </c>
      <c r="AZ42">
        <v>22.3</v>
      </c>
      <c r="BA42">
        <v>17.899999999999999</v>
      </c>
      <c r="BB42">
        <v>15.7</v>
      </c>
      <c r="BC42">
        <v>0</v>
      </c>
      <c r="BD42">
        <v>0</v>
      </c>
      <c r="BE42">
        <v>0</v>
      </c>
      <c r="BF42">
        <v>0</v>
      </c>
      <c r="BG42">
        <v>0</v>
      </c>
      <c r="BH42">
        <v>0.4</v>
      </c>
      <c r="BI42">
        <v>0.4</v>
      </c>
      <c r="BJ42">
        <v>10.5</v>
      </c>
      <c r="BK42">
        <v>23.6</v>
      </c>
      <c r="BL42">
        <v>33.200000000000003</v>
      </c>
      <c r="BM42">
        <v>0</v>
      </c>
    </row>
    <row r="43" spans="1:65">
      <c r="A43" s="45" t="s">
        <v>2502</v>
      </c>
      <c r="B43" s="45" t="s">
        <v>151</v>
      </c>
      <c r="C43" s="45" t="s">
        <v>69</v>
      </c>
      <c r="D43" s="45" t="s">
        <v>152</v>
      </c>
      <c r="E43" s="45" t="s">
        <v>152</v>
      </c>
      <c r="F43">
        <v>184</v>
      </c>
      <c r="G43">
        <v>100</v>
      </c>
      <c r="H43">
        <v>84</v>
      </c>
      <c r="I43">
        <v>6</v>
      </c>
      <c r="J43">
        <v>2</v>
      </c>
      <c r="K43">
        <v>19</v>
      </c>
      <c r="L43">
        <v>17</v>
      </c>
      <c r="M43">
        <v>4</v>
      </c>
      <c r="N43">
        <v>0</v>
      </c>
      <c r="O43">
        <v>136</v>
      </c>
      <c r="P43">
        <v>0</v>
      </c>
      <c r="Q43">
        <v>15</v>
      </c>
      <c r="R43">
        <v>13</v>
      </c>
      <c r="S43">
        <v>17</v>
      </c>
      <c r="T43">
        <v>15</v>
      </c>
      <c r="U43">
        <v>17</v>
      </c>
      <c r="V43">
        <v>21</v>
      </c>
      <c r="W43">
        <v>20</v>
      </c>
      <c r="X43">
        <v>19</v>
      </c>
      <c r="Y43">
        <v>14</v>
      </c>
      <c r="Z43">
        <v>5</v>
      </c>
      <c r="AA43">
        <v>6</v>
      </c>
      <c r="AB43">
        <v>9</v>
      </c>
      <c r="AC43">
        <v>13</v>
      </c>
      <c r="AD43">
        <v>0</v>
      </c>
      <c r="AE43">
        <v>9</v>
      </c>
      <c r="AF43">
        <v>11</v>
      </c>
      <c r="AG43">
        <v>54</v>
      </c>
      <c r="AH43">
        <v>48</v>
      </c>
      <c r="AI43">
        <v>99</v>
      </c>
      <c r="AJ43">
        <v>54.3</v>
      </c>
      <c r="AK43">
        <v>45.7</v>
      </c>
      <c r="AL43">
        <v>3.3</v>
      </c>
      <c r="AM43">
        <v>1.1000000000000001</v>
      </c>
      <c r="AN43">
        <v>10.3</v>
      </c>
      <c r="AO43">
        <v>9.1999999999999993</v>
      </c>
      <c r="AP43">
        <v>2.2000000000000002</v>
      </c>
      <c r="AQ43">
        <v>0</v>
      </c>
      <c r="AR43">
        <v>73.900000000000006</v>
      </c>
      <c r="AS43">
        <v>0</v>
      </c>
      <c r="AT43">
        <v>8.1999999999999993</v>
      </c>
      <c r="AU43">
        <v>7.1</v>
      </c>
      <c r="AV43">
        <v>9.1999999999999993</v>
      </c>
      <c r="AW43">
        <v>8.1999999999999993</v>
      </c>
      <c r="AX43">
        <v>9.1999999999999993</v>
      </c>
      <c r="AY43">
        <v>11.4</v>
      </c>
      <c r="AZ43">
        <v>10.9</v>
      </c>
      <c r="BA43">
        <v>10.3</v>
      </c>
      <c r="BB43">
        <v>7.6</v>
      </c>
      <c r="BC43">
        <v>2.7</v>
      </c>
      <c r="BD43">
        <v>3.3</v>
      </c>
      <c r="BE43">
        <v>4.9000000000000004</v>
      </c>
      <c r="BF43">
        <v>7.1</v>
      </c>
      <c r="BG43">
        <v>0</v>
      </c>
      <c r="BH43">
        <v>4.9000000000000004</v>
      </c>
      <c r="BI43">
        <v>6</v>
      </c>
      <c r="BJ43">
        <v>29.3</v>
      </c>
      <c r="BK43">
        <v>26.1</v>
      </c>
      <c r="BL43">
        <v>53.8</v>
      </c>
      <c r="BM43">
        <v>0</v>
      </c>
    </row>
    <row r="44" spans="1:65">
      <c r="A44" s="45" t="s">
        <v>2502</v>
      </c>
      <c r="B44" s="45" t="s">
        <v>153</v>
      </c>
      <c r="C44" s="45" t="s">
        <v>69</v>
      </c>
      <c r="D44" s="45" t="s">
        <v>154</v>
      </c>
      <c r="E44" s="45" t="s">
        <v>154</v>
      </c>
      <c r="F44">
        <v>1225</v>
      </c>
      <c r="G44">
        <v>640</v>
      </c>
      <c r="H44">
        <v>585</v>
      </c>
      <c r="I44">
        <v>576</v>
      </c>
      <c r="J44">
        <v>11</v>
      </c>
      <c r="K44">
        <v>575</v>
      </c>
      <c r="L44">
        <v>26</v>
      </c>
      <c r="M44">
        <v>7</v>
      </c>
      <c r="N44">
        <v>1</v>
      </c>
      <c r="O44">
        <v>29</v>
      </c>
      <c r="P44">
        <v>53</v>
      </c>
      <c r="Q44">
        <v>94</v>
      </c>
      <c r="R44">
        <v>95</v>
      </c>
      <c r="S44">
        <v>96</v>
      </c>
      <c r="T44">
        <v>96</v>
      </c>
      <c r="U44">
        <v>96</v>
      </c>
      <c r="V44">
        <v>90</v>
      </c>
      <c r="W44">
        <v>96</v>
      </c>
      <c r="X44">
        <v>92</v>
      </c>
      <c r="Y44">
        <v>96</v>
      </c>
      <c r="Z44">
        <v>91</v>
      </c>
      <c r="AA44">
        <v>83</v>
      </c>
      <c r="AB44">
        <v>72</v>
      </c>
      <c r="AC44">
        <v>75</v>
      </c>
      <c r="AD44">
        <v>0</v>
      </c>
      <c r="AE44">
        <v>374</v>
      </c>
      <c r="AF44">
        <v>750</v>
      </c>
      <c r="AG44">
        <v>728</v>
      </c>
      <c r="AH44">
        <v>260</v>
      </c>
      <c r="AI44">
        <v>955</v>
      </c>
      <c r="AJ44">
        <v>52.2</v>
      </c>
      <c r="AK44">
        <v>47.8</v>
      </c>
      <c r="AL44">
        <v>47</v>
      </c>
      <c r="AM44">
        <v>0.9</v>
      </c>
      <c r="AN44">
        <v>46.9</v>
      </c>
      <c r="AO44">
        <v>2.1</v>
      </c>
      <c r="AP44">
        <v>0.6</v>
      </c>
      <c r="AQ44">
        <v>0.1</v>
      </c>
      <c r="AR44">
        <v>2.4</v>
      </c>
      <c r="AS44">
        <v>4.3</v>
      </c>
      <c r="AT44">
        <v>7.7</v>
      </c>
      <c r="AU44">
        <v>7.8</v>
      </c>
      <c r="AV44">
        <v>7.8</v>
      </c>
      <c r="AW44">
        <v>7.8</v>
      </c>
      <c r="AX44">
        <v>7.8</v>
      </c>
      <c r="AY44">
        <v>7.3</v>
      </c>
      <c r="AZ44">
        <v>7.8</v>
      </c>
      <c r="BA44">
        <v>7.5</v>
      </c>
      <c r="BB44">
        <v>7.8</v>
      </c>
      <c r="BC44">
        <v>7.4</v>
      </c>
      <c r="BD44">
        <v>6.8</v>
      </c>
      <c r="BE44">
        <v>5.9</v>
      </c>
      <c r="BF44">
        <v>6.1</v>
      </c>
      <c r="BG44">
        <v>0</v>
      </c>
      <c r="BH44">
        <v>30.5</v>
      </c>
      <c r="BI44">
        <v>61.2</v>
      </c>
      <c r="BJ44">
        <v>59.4</v>
      </c>
      <c r="BK44">
        <v>21.2</v>
      </c>
      <c r="BL44">
        <v>78</v>
      </c>
      <c r="BM44">
        <v>0</v>
      </c>
    </row>
    <row r="45" spans="1:65">
      <c r="A45" s="45" t="s">
        <v>2502</v>
      </c>
      <c r="B45" s="45" t="s">
        <v>155</v>
      </c>
      <c r="C45" s="45" t="s">
        <v>69</v>
      </c>
      <c r="D45" s="45" t="s">
        <v>156</v>
      </c>
      <c r="E45" s="45" t="s">
        <v>156</v>
      </c>
      <c r="F45">
        <v>1571</v>
      </c>
      <c r="G45">
        <v>787</v>
      </c>
      <c r="H45">
        <v>784</v>
      </c>
      <c r="I45">
        <v>271</v>
      </c>
      <c r="J45">
        <v>308</v>
      </c>
      <c r="K45">
        <v>146</v>
      </c>
      <c r="L45">
        <v>67</v>
      </c>
      <c r="M45">
        <v>5</v>
      </c>
      <c r="N45">
        <v>0</v>
      </c>
      <c r="O45">
        <v>774</v>
      </c>
      <c r="P45">
        <v>0</v>
      </c>
      <c r="Q45">
        <v>156</v>
      </c>
      <c r="R45">
        <v>127</v>
      </c>
      <c r="S45">
        <v>128</v>
      </c>
      <c r="T45">
        <v>127</v>
      </c>
      <c r="U45">
        <v>148</v>
      </c>
      <c r="V45">
        <v>150</v>
      </c>
      <c r="W45">
        <v>149</v>
      </c>
      <c r="X45">
        <v>128</v>
      </c>
      <c r="Y45">
        <v>93</v>
      </c>
      <c r="Z45">
        <v>91</v>
      </c>
      <c r="AA45">
        <v>96</v>
      </c>
      <c r="AB45">
        <v>89</v>
      </c>
      <c r="AC45">
        <v>89</v>
      </c>
      <c r="AD45">
        <v>0</v>
      </c>
      <c r="AE45">
        <v>39</v>
      </c>
      <c r="AF45">
        <v>608</v>
      </c>
      <c r="AG45">
        <v>301</v>
      </c>
      <c r="AH45">
        <v>200</v>
      </c>
      <c r="AI45">
        <v>492</v>
      </c>
      <c r="AJ45">
        <v>50.1</v>
      </c>
      <c r="AK45">
        <v>49.9</v>
      </c>
      <c r="AL45">
        <v>17.3</v>
      </c>
      <c r="AM45">
        <v>19.600000000000001</v>
      </c>
      <c r="AN45">
        <v>9.3000000000000007</v>
      </c>
      <c r="AO45">
        <v>4.3</v>
      </c>
      <c r="AP45">
        <v>0.3</v>
      </c>
      <c r="AQ45">
        <v>0</v>
      </c>
      <c r="AR45">
        <v>49.3</v>
      </c>
      <c r="AS45">
        <v>0</v>
      </c>
      <c r="AT45">
        <v>9.9</v>
      </c>
      <c r="AU45">
        <v>8.1</v>
      </c>
      <c r="AV45">
        <v>8.1</v>
      </c>
      <c r="AW45">
        <v>8.1</v>
      </c>
      <c r="AX45">
        <v>9.4</v>
      </c>
      <c r="AY45">
        <v>9.5</v>
      </c>
      <c r="AZ45">
        <v>9.5</v>
      </c>
      <c r="BA45">
        <v>8.1</v>
      </c>
      <c r="BB45">
        <v>5.9</v>
      </c>
      <c r="BC45">
        <v>5.8</v>
      </c>
      <c r="BD45">
        <v>6.1</v>
      </c>
      <c r="BE45">
        <v>5.7</v>
      </c>
      <c r="BF45">
        <v>5.7</v>
      </c>
      <c r="BG45">
        <v>0</v>
      </c>
      <c r="BH45">
        <v>2.5</v>
      </c>
      <c r="BI45">
        <v>38.700000000000003</v>
      </c>
      <c r="BJ45">
        <v>19.2</v>
      </c>
      <c r="BK45">
        <v>12.7</v>
      </c>
      <c r="BL45">
        <v>31.3</v>
      </c>
      <c r="BM45">
        <v>0</v>
      </c>
    </row>
    <row r="46" spans="1:65">
      <c r="A46" s="45" t="s">
        <v>2502</v>
      </c>
      <c r="B46" s="45" t="s">
        <v>157</v>
      </c>
      <c r="C46" s="45" t="s">
        <v>69</v>
      </c>
      <c r="D46" s="45" t="s">
        <v>158</v>
      </c>
      <c r="E46" s="45" t="s">
        <v>158</v>
      </c>
      <c r="F46">
        <v>359</v>
      </c>
      <c r="G46">
        <v>168</v>
      </c>
      <c r="H46">
        <v>191</v>
      </c>
      <c r="I46">
        <v>19</v>
      </c>
      <c r="J46">
        <v>5</v>
      </c>
      <c r="K46">
        <v>75</v>
      </c>
      <c r="L46">
        <v>11</v>
      </c>
      <c r="M46">
        <v>0</v>
      </c>
      <c r="N46">
        <v>0</v>
      </c>
      <c r="O46">
        <v>249</v>
      </c>
      <c r="P46">
        <v>0</v>
      </c>
      <c r="Q46">
        <v>0</v>
      </c>
      <c r="R46">
        <v>0</v>
      </c>
      <c r="S46">
        <v>0</v>
      </c>
      <c r="T46">
        <v>0</v>
      </c>
      <c r="U46">
        <v>0</v>
      </c>
      <c r="V46">
        <v>0</v>
      </c>
      <c r="W46">
        <v>0</v>
      </c>
      <c r="X46">
        <v>75</v>
      </c>
      <c r="Y46">
        <v>75</v>
      </c>
      <c r="Z46">
        <v>69</v>
      </c>
      <c r="AA46">
        <v>61</v>
      </c>
      <c r="AB46">
        <v>52</v>
      </c>
      <c r="AC46">
        <v>27</v>
      </c>
      <c r="AD46">
        <v>0</v>
      </c>
      <c r="AE46">
        <v>4</v>
      </c>
      <c r="AF46">
        <v>5</v>
      </c>
      <c r="AG46">
        <v>121</v>
      </c>
      <c r="AH46">
        <v>90</v>
      </c>
      <c r="AI46">
        <v>174</v>
      </c>
      <c r="AJ46">
        <v>46.8</v>
      </c>
      <c r="AK46">
        <v>53.2</v>
      </c>
      <c r="AL46">
        <v>5.3</v>
      </c>
      <c r="AM46">
        <v>1.4</v>
      </c>
      <c r="AN46">
        <v>20.9</v>
      </c>
      <c r="AO46">
        <v>3.1</v>
      </c>
      <c r="AP46">
        <v>0</v>
      </c>
      <c r="AQ46">
        <v>0</v>
      </c>
      <c r="AR46">
        <v>69.400000000000006</v>
      </c>
      <c r="AS46">
        <v>0</v>
      </c>
      <c r="AT46">
        <v>0</v>
      </c>
      <c r="AU46">
        <v>0</v>
      </c>
      <c r="AV46">
        <v>0</v>
      </c>
      <c r="AW46">
        <v>0</v>
      </c>
      <c r="AX46">
        <v>0</v>
      </c>
      <c r="AY46">
        <v>0</v>
      </c>
      <c r="AZ46">
        <v>0</v>
      </c>
      <c r="BA46">
        <v>20.9</v>
      </c>
      <c r="BB46">
        <v>20.9</v>
      </c>
      <c r="BC46">
        <v>19.2</v>
      </c>
      <c r="BD46">
        <v>17</v>
      </c>
      <c r="BE46">
        <v>14.5</v>
      </c>
      <c r="BF46">
        <v>7.5</v>
      </c>
      <c r="BG46">
        <v>0</v>
      </c>
      <c r="BH46">
        <v>1.1000000000000001</v>
      </c>
      <c r="BI46">
        <v>1.4</v>
      </c>
      <c r="BJ46">
        <v>33.700000000000003</v>
      </c>
      <c r="BK46">
        <v>25.1</v>
      </c>
      <c r="BL46">
        <v>48.5</v>
      </c>
      <c r="BM46">
        <v>0</v>
      </c>
    </row>
    <row r="47" spans="1:65">
      <c r="A47" s="45" t="s">
        <v>2502</v>
      </c>
      <c r="B47" s="45" t="s">
        <v>2503</v>
      </c>
      <c r="C47" s="45" t="s">
        <v>69</v>
      </c>
      <c r="D47" s="45" t="s">
        <v>2481</v>
      </c>
      <c r="E47" s="45" t="s">
        <v>2481</v>
      </c>
      <c r="F47">
        <v>560</v>
      </c>
      <c r="G47">
        <v>282</v>
      </c>
      <c r="H47">
        <v>278</v>
      </c>
      <c r="I47">
        <v>22</v>
      </c>
      <c r="J47">
        <v>11</v>
      </c>
      <c r="K47">
        <v>130</v>
      </c>
      <c r="L47">
        <v>11</v>
      </c>
      <c r="M47">
        <v>0</v>
      </c>
      <c r="N47">
        <v>0</v>
      </c>
      <c r="O47">
        <v>386</v>
      </c>
      <c r="P47">
        <v>0</v>
      </c>
      <c r="Q47">
        <v>95</v>
      </c>
      <c r="R47">
        <v>91</v>
      </c>
      <c r="S47">
        <v>97</v>
      </c>
      <c r="T47">
        <v>98</v>
      </c>
      <c r="U47">
        <v>93</v>
      </c>
      <c r="V47">
        <v>86</v>
      </c>
      <c r="W47">
        <v>0</v>
      </c>
      <c r="X47">
        <v>0</v>
      </c>
      <c r="Y47">
        <v>0</v>
      </c>
      <c r="Z47">
        <v>0</v>
      </c>
      <c r="AA47">
        <v>0</v>
      </c>
      <c r="AB47">
        <v>0</v>
      </c>
      <c r="AC47">
        <v>0</v>
      </c>
      <c r="AD47">
        <v>0</v>
      </c>
      <c r="AE47">
        <v>42</v>
      </c>
      <c r="AF47">
        <v>58</v>
      </c>
      <c r="AG47">
        <v>164</v>
      </c>
      <c r="AH47">
        <v>93</v>
      </c>
      <c r="AI47">
        <v>235</v>
      </c>
      <c r="AJ47">
        <v>50.4</v>
      </c>
      <c r="AK47">
        <v>49.6</v>
      </c>
      <c r="AL47">
        <v>3.9</v>
      </c>
      <c r="AM47">
        <v>2</v>
      </c>
      <c r="AN47">
        <v>23.2</v>
      </c>
      <c r="AO47">
        <v>2</v>
      </c>
      <c r="AP47">
        <v>0</v>
      </c>
      <c r="AQ47">
        <v>0</v>
      </c>
      <c r="AR47">
        <v>68.900000000000006</v>
      </c>
      <c r="AS47">
        <v>0</v>
      </c>
      <c r="AT47">
        <v>17</v>
      </c>
      <c r="AU47">
        <v>16.3</v>
      </c>
      <c r="AV47">
        <v>17.3</v>
      </c>
      <c r="AW47">
        <v>17.5</v>
      </c>
      <c r="AX47">
        <v>16.600000000000001</v>
      </c>
      <c r="AY47">
        <v>15.4</v>
      </c>
      <c r="AZ47">
        <v>0</v>
      </c>
      <c r="BA47">
        <v>0</v>
      </c>
      <c r="BB47">
        <v>0</v>
      </c>
      <c r="BC47">
        <v>0</v>
      </c>
      <c r="BD47">
        <v>0</v>
      </c>
      <c r="BE47">
        <v>0</v>
      </c>
      <c r="BF47">
        <v>0</v>
      </c>
      <c r="BG47">
        <v>0</v>
      </c>
      <c r="BH47">
        <v>7.5</v>
      </c>
      <c r="BI47">
        <v>10.4</v>
      </c>
      <c r="BJ47">
        <v>29.3</v>
      </c>
      <c r="BK47">
        <v>16.600000000000001</v>
      </c>
      <c r="BL47">
        <v>42</v>
      </c>
      <c r="BM47">
        <v>0</v>
      </c>
    </row>
    <row r="48" spans="1:65">
      <c r="A48" s="45" t="s">
        <v>2502</v>
      </c>
      <c r="B48" s="45" t="s">
        <v>159</v>
      </c>
      <c r="C48" s="45" t="s">
        <v>69</v>
      </c>
      <c r="D48" s="45" t="s">
        <v>160</v>
      </c>
      <c r="E48" s="45" t="s">
        <v>160</v>
      </c>
      <c r="F48" s="204">
        <v>396</v>
      </c>
      <c r="G48" s="204">
        <v>213</v>
      </c>
      <c r="H48" s="204">
        <v>182</v>
      </c>
      <c r="I48">
        <v>2</v>
      </c>
      <c r="J48">
        <v>7</v>
      </c>
      <c r="K48">
        <v>11</v>
      </c>
      <c r="L48">
        <v>19</v>
      </c>
      <c r="M48">
        <v>0</v>
      </c>
      <c r="N48">
        <v>0</v>
      </c>
      <c r="O48">
        <v>357</v>
      </c>
      <c r="P48">
        <v>0</v>
      </c>
      <c r="Q48">
        <v>0</v>
      </c>
      <c r="R48">
        <v>0</v>
      </c>
      <c r="S48">
        <v>0</v>
      </c>
      <c r="T48">
        <v>0</v>
      </c>
      <c r="U48">
        <v>0</v>
      </c>
      <c r="V48">
        <v>0</v>
      </c>
      <c r="W48">
        <v>0</v>
      </c>
      <c r="X48">
        <v>69</v>
      </c>
      <c r="Y48">
        <v>73</v>
      </c>
      <c r="Z48">
        <v>68</v>
      </c>
      <c r="AA48">
        <v>58</v>
      </c>
      <c r="AB48">
        <v>61</v>
      </c>
      <c r="AC48">
        <v>67</v>
      </c>
      <c r="AD48">
        <v>0</v>
      </c>
      <c r="AE48">
        <v>0</v>
      </c>
      <c r="AF48">
        <v>8</v>
      </c>
      <c r="AG48">
        <v>25</v>
      </c>
      <c r="AH48">
        <v>56</v>
      </c>
      <c r="AI48">
        <v>80</v>
      </c>
      <c r="AJ48">
        <v>53.8</v>
      </c>
      <c r="AK48">
        <v>46</v>
      </c>
      <c r="AL48">
        <v>0.5</v>
      </c>
      <c r="AM48">
        <v>1.8</v>
      </c>
      <c r="AN48">
        <v>2.8</v>
      </c>
      <c r="AO48">
        <v>4.8</v>
      </c>
      <c r="AP48">
        <v>0</v>
      </c>
      <c r="AQ48">
        <v>0</v>
      </c>
      <c r="AR48">
        <v>90.2</v>
      </c>
      <c r="AS48">
        <v>0</v>
      </c>
      <c r="AT48">
        <v>0</v>
      </c>
      <c r="AU48">
        <v>0</v>
      </c>
      <c r="AV48">
        <v>0</v>
      </c>
      <c r="AW48">
        <v>0</v>
      </c>
      <c r="AX48">
        <v>0</v>
      </c>
      <c r="AY48">
        <v>0</v>
      </c>
      <c r="AZ48">
        <v>0</v>
      </c>
      <c r="BA48">
        <v>17.399999999999999</v>
      </c>
      <c r="BB48">
        <v>18.399999999999999</v>
      </c>
      <c r="BC48">
        <v>17.2</v>
      </c>
      <c r="BD48">
        <v>14.6</v>
      </c>
      <c r="BE48">
        <v>15.4</v>
      </c>
      <c r="BF48">
        <v>16.899999999999999</v>
      </c>
      <c r="BG48">
        <v>0</v>
      </c>
      <c r="BH48">
        <v>0</v>
      </c>
      <c r="BI48">
        <v>2</v>
      </c>
      <c r="BJ48">
        <v>6.3</v>
      </c>
      <c r="BK48">
        <v>14.1</v>
      </c>
      <c r="BL48">
        <v>20.2</v>
      </c>
      <c r="BM48">
        <v>0</v>
      </c>
    </row>
    <row r="49" spans="1:65">
      <c r="A49" s="45" t="s">
        <v>2502</v>
      </c>
      <c r="B49" s="45" t="s">
        <v>161</v>
      </c>
      <c r="C49" s="45" t="s">
        <v>69</v>
      </c>
      <c r="D49" s="45" t="s">
        <v>162</v>
      </c>
      <c r="E49" s="45" t="s">
        <v>162</v>
      </c>
      <c r="F49" s="204">
        <v>401</v>
      </c>
      <c r="G49" s="204">
        <v>276</v>
      </c>
      <c r="H49" s="204">
        <v>124</v>
      </c>
      <c r="I49">
        <v>38</v>
      </c>
      <c r="J49">
        <v>9</v>
      </c>
      <c r="K49">
        <v>57</v>
      </c>
      <c r="L49">
        <v>26</v>
      </c>
      <c r="M49">
        <v>1</v>
      </c>
      <c r="N49">
        <v>0</v>
      </c>
      <c r="O49">
        <v>270</v>
      </c>
      <c r="P49">
        <v>0</v>
      </c>
      <c r="Q49">
        <v>0</v>
      </c>
      <c r="R49">
        <v>0</v>
      </c>
      <c r="S49">
        <v>0</v>
      </c>
      <c r="T49">
        <v>0</v>
      </c>
      <c r="U49">
        <v>0</v>
      </c>
      <c r="V49">
        <v>0</v>
      </c>
      <c r="W49">
        <v>0</v>
      </c>
      <c r="X49">
        <v>68</v>
      </c>
      <c r="Y49">
        <v>69</v>
      </c>
      <c r="Z49">
        <v>64</v>
      </c>
      <c r="AA49">
        <v>69</v>
      </c>
      <c r="AB49">
        <v>67</v>
      </c>
      <c r="AC49">
        <v>64</v>
      </c>
      <c r="AD49">
        <v>0</v>
      </c>
      <c r="AE49">
        <v>2</v>
      </c>
      <c r="AF49">
        <v>2</v>
      </c>
      <c r="AG49">
        <v>88</v>
      </c>
      <c r="AH49">
        <v>81</v>
      </c>
      <c r="AI49">
        <v>143</v>
      </c>
      <c r="AJ49">
        <v>68.8</v>
      </c>
      <c r="AK49">
        <v>30.9</v>
      </c>
      <c r="AL49">
        <v>9.5</v>
      </c>
      <c r="AM49">
        <v>2.2000000000000002</v>
      </c>
      <c r="AN49">
        <v>14.2</v>
      </c>
      <c r="AO49">
        <v>6.5</v>
      </c>
      <c r="AP49">
        <v>0.2</v>
      </c>
      <c r="AQ49">
        <v>0</v>
      </c>
      <c r="AR49">
        <v>67.3</v>
      </c>
      <c r="AS49">
        <v>0</v>
      </c>
      <c r="AT49">
        <v>0</v>
      </c>
      <c r="AU49">
        <v>0</v>
      </c>
      <c r="AV49">
        <v>0</v>
      </c>
      <c r="AW49">
        <v>0</v>
      </c>
      <c r="AX49">
        <v>0</v>
      </c>
      <c r="AY49">
        <v>0</v>
      </c>
      <c r="AZ49">
        <v>0</v>
      </c>
      <c r="BA49">
        <v>17</v>
      </c>
      <c r="BB49">
        <v>17.2</v>
      </c>
      <c r="BC49">
        <v>16</v>
      </c>
      <c r="BD49">
        <v>17.2</v>
      </c>
      <c r="BE49">
        <v>16.7</v>
      </c>
      <c r="BF49">
        <v>16</v>
      </c>
      <c r="BG49">
        <v>0</v>
      </c>
      <c r="BH49">
        <v>0.5</v>
      </c>
      <c r="BI49">
        <v>0.5</v>
      </c>
      <c r="BJ49">
        <v>21.9</v>
      </c>
      <c r="BK49">
        <v>20.2</v>
      </c>
      <c r="BL49">
        <v>35.700000000000003</v>
      </c>
      <c r="BM49">
        <v>0</v>
      </c>
    </row>
    <row r="50" spans="1:65">
      <c r="A50" s="45" t="s">
        <v>2502</v>
      </c>
      <c r="B50" s="45" t="s">
        <v>163</v>
      </c>
      <c r="C50" s="45" t="s">
        <v>69</v>
      </c>
      <c r="D50" s="45" t="s">
        <v>164</v>
      </c>
      <c r="E50" s="45" t="s">
        <v>164</v>
      </c>
      <c r="F50">
        <v>502</v>
      </c>
      <c r="G50">
        <v>241</v>
      </c>
      <c r="H50">
        <v>261</v>
      </c>
      <c r="I50">
        <v>228</v>
      </c>
      <c r="J50">
        <v>33</v>
      </c>
      <c r="K50">
        <v>207</v>
      </c>
      <c r="L50">
        <v>11</v>
      </c>
      <c r="M50">
        <v>1</v>
      </c>
      <c r="N50">
        <v>3</v>
      </c>
      <c r="O50">
        <v>19</v>
      </c>
      <c r="P50">
        <v>0</v>
      </c>
      <c r="Q50">
        <v>0</v>
      </c>
      <c r="R50">
        <v>0</v>
      </c>
      <c r="S50">
        <v>0</v>
      </c>
      <c r="T50">
        <v>0</v>
      </c>
      <c r="U50">
        <v>0</v>
      </c>
      <c r="V50">
        <v>0</v>
      </c>
      <c r="W50">
        <v>183</v>
      </c>
      <c r="X50">
        <v>166</v>
      </c>
      <c r="Y50">
        <v>153</v>
      </c>
      <c r="Z50">
        <v>0</v>
      </c>
      <c r="AA50">
        <v>0</v>
      </c>
      <c r="AB50">
        <v>0</v>
      </c>
      <c r="AC50">
        <v>0</v>
      </c>
      <c r="AD50">
        <v>0</v>
      </c>
      <c r="AE50">
        <v>127</v>
      </c>
      <c r="AF50">
        <v>271</v>
      </c>
      <c r="AG50">
        <v>345</v>
      </c>
      <c r="AH50">
        <v>108</v>
      </c>
      <c r="AI50">
        <v>407</v>
      </c>
      <c r="AJ50">
        <v>48</v>
      </c>
      <c r="AK50">
        <v>52</v>
      </c>
      <c r="AL50">
        <v>45.4</v>
      </c>
      <c r="AM50">
        <v>6.6</v>
      </c>
      <c r="AN50">
        <v>41.2</v>
      </c>
      <c r="AO50">
        <v>2.2000000000000002</v>
      </c>
      <c r="AP50">
        <v>0.2</v>
      </c>
      <c r="AQ50">
        <v>0.6</v>
      </c>
      <c r="AR50">
        <v>3.8</v>
      </c>
      <c r="AS50">
        <v>0</v>
      </c>
      <c r="AT50">
        <v>0</v>
      </c>
      <c r="AU50">
        <v>0</v>
      </c>
      <c r="AV50">
        <v>0</v>
      </c>
      <c r="AW50">
        <v>0</v>
      </c>
      <c r="AX50">
        <v>0</v>
      </c>
      <c r="AY50">
        <v>0</v>
      </c>
      <c r="AZ50">
        <v>36.5</v>
      </c>
      <c r="BA50">
        <v>33.1</v>
      </c>
      <c r="BB50">
        <v>30.5</v>
      </c>
      <c r="BC50">
        <v>0</v>
      </c>
      <c r="BD50">
        <v>0</v>
      </c>
      <c r="BE50">
        <v>0</v>
      </c>
      <c r="BF50">
        <v>0</v>
      </c>
      <c r="BG50">
        <v>0</v>
      </c>
      <c r="BH50">
        <v>25.3</v>
      </c>
      <c r="BI50">
        <v>54</v>
      </c>
      <c r="BJ50">
        <v>68.7</v>
      </c>
      <c r="BK50">
        <v>21.5</v>
      </c>
      <c r="BL50">
        <v>81.099999999999994</v>
      </c>
      <c r="BM50">
        <v>0</v>
      </c>
    </row>
    <row r="51" spans="1:65">
      <c r="A51" s="45" t="s">
        <v>2502</v>
      </c>
      <c r="B51" s="45" t="s">
        <v>165</v>
      </c>
      <c r="C51" s="45" t="s">
        <v>69</v>
      </c>
      <c r="D51" s="45" t="s">
        <v>166</v>
      </c>
      <c r="E51" s="45" t="s">
        <v>166</v>
      </c>
      <c r="F51">
        <v>938</v>
      </c>
      <c r="G51">
        <v>489</v>
      </c>
      <c r="H51">
        <v>449</v>
      </c>
      <c r="I51">
        <v>584</v>
      </c>
      <c r="J51">
        <v>3</v>
      </c>
      <c r="K51">
        <v>302</v>
      </c>
      <c r="L51">
        <v>34</v>
      </c>
      <c r="M51">
        <v>1</v>
      </c>
      <c r="N51">
        <v>0</v>
      </c>
      <c r="O51">
        <v>14</v>
      </c>
      <c r="P51">
        <v>118</v>
      </c>
      <c r="Q51">
        <v>131</v>
      </c>
      <c r="R51">
        <v>141</v>
      </c>
      <c r="S51">
        <v>141</v>
      </c>
      <c r="T51">
        <v>117</v>
      </c>
      <c r="U51">
        <v>115</v>
      </c>
      <c r="V51">
        <v>97</v>
      </c>
      <c r="W51">
        <v>78</v>
      </c>
      <c r="X51">
        <v>0</v>
      </c>
      <c r="Y51">
        <v>0</v>
      </c>
      <c r="Z51">
        <v>0</v>
      </c>
      <c r="AA51">
        <v>0</v>
      </c>
      <c r="AB51">
        <v>0</v>
      </c>
      <c r="AC51">
        <v>0</v>
      </c>
      <c r="AD51">
        <v>0</v>
      </c>
      <c r="AE51">
        <v>85</v>
      </c>
      <c r="AF51">
        <v>197</v>
      </c>
      <c r="AG51">
        <v>468</v>
      </c>
      <c r="AH51">
        <v>121</v>
      </c>
      <c r="AI51">
        <v>573</v>
      </c>
      <c r="AJ51">
        <v>52.1</v>
      </c>
      <c r="AK51">
        <v>47.9</v>
      </c>
      <c r="AL51">
        <v>62.3</v>
      </c>
      <c r="AM51">
        <v>0.3</v>
      </c>
      <c r="AN51">
        <v>32.200000000000003</v>
      </c>
      <c r="AO51">
        <v>3.6</v>
      </c>
      <c r="AP51">
        <v>0.1</v>
      </c>
      <c r="AQ51">
        <v>0</v>
      </c>
      <c r="AR51">
        <v>1.5</v>
      </c>
      <c r="AS51">
        <v>12.6</v>
      </c>
      <c r="AT51">
        <v>14</v>
      </c>
      <c r="AU51">
        <v>15</v>
      </c>
      <c r="AV51">
        <v>15</v>
      </c>
      <c r="AW51">
        <v>12.5</v>
      </c>
      <c r="AX51">
        <v>12.3</v>
      </c>
      <c r="AY51">
        <v>10.3</v>
      </c>
      <c r="AZ51">
        <v>8.3000000000000007</v>
      </c>
      <c r="BA51">
        <v>0</v>
      </c>
      <c r="BB51">
        <v>0</v>
      </c>
      <c r="BC51">
        <v>0</v>
      </c>
      <c r="BD51">
        <v>0</v>
      </c>
      <c r="BE51">
        <v>0</v>
      </c>
      <c r="BF51">
        <v>0</v>
      </c>
      <c r="BG51">
        <v>0</v>
      </c>
      <c r="BH51">
        <v>9.1</v>
      </c>
      <c r="BI51">
        <v>21</v>
      </c>
      <c r="BJ51">
        <v>49.9</v>
      </c>
      <c r="BK51">
        <v>12.9</v>
      </c>
      <c r="BL51">
        <v>61.1</v>
      </c>
      <c r="BM51">
        <v>0</v>
      </c>
    </row>
    <row r="52" spans="1:65">
      <c r="A52" s="45" t="s">
        <v>2502</v>
      </c>
      <c r="B52" s="45" t="s">
        <v>167</v>
      </c>
      <c r="C52" s="45" t="s">
        <v>69</v>
      </c>
      <c r="D52" s="45" t="s">
        <v>168</v>
      </c>
      <c r="E52" s="45" t="s">
        <v>168</v>
      </c>
      <c r="F52">
        <v>288</v>
      </c>
      <c r="G52">
        <v>169</v>
      </c>
      <c r="H52">
        <v>119</v>
      </c>
      <c r="I52">
        <v>2</v>
      </c>
      <c r="J52">
        <v>8</v>
      </c>
      <c r="K52">
        <v>7</v>
      </c>
      <c r="L52">
        <v>12</v>
      </c>
      <c r="M52">
        <v>1</v>
      </c>
      <c r="N52">
        <v>0</v>
      </c>
      <c r="O52">
        <v>258</v>
      </c>
      <c r="P52">
        <v>0</v>
      </c>
      <c r="Q52">
        <v>32</v>
      </c>
      <c r="R52">
        <v>32</v>
      </c>
      <c r="S52">
        <v>32</v>
      </c>
      <c r="T52">
        <v>34</v>
      </c>
      <c r="U52">
        <v>32</v>
      </c>
      <c r="V52">
        <v>33</v>
      </c>
      <c r="W52">
        <v>32</v>
      </c>
      <c r="X52">
        <v>31</v>
      </c>
      <c r="Y52">
        <v>30</v>
      </c>
      <c r="Z52">
        <v>0</v>
      </c>
      <c r="AA52">
        <v>0</v>
      </c>
      <c r="AB52">
        <v>0</v>
      </c>
      <c r="AC52">
        <v>0</v>
      </c>
      <c r="AD52">
        <v>0</v>
      </c>
      <c r="AE52">
        <v>0</v>
      </c>
      <c r="AF52">
        <v>5</v>
      </c>
      <c r="AG52">
        <v>22</v>
      </c>
      <c r="AH52">
        <v>41</v>
      </c>
      <c r="AI52">
        <v>60</v>
      </c>
      <c r="AJ52">
        <v>58.7</v>
      </c>
      <c r="AK52">
        <v>41.3</v>
      </c>
      <c r="AL52">
        <v>0.7</v>
      </c>
      <c r="AM52">
        <v>2.8</v>
      </c>
      <c r="AN52">
        <v>2.4</v>
      </c>
      <c r="AO52">
        <v>4.2</v>
      </c>
      <c r="AP52">
        <v>0.3</v>
      </c>
      <c r="AQ52">
        <v>0</v>
      </c>
      <c r="AR52">
        <v>89.6</v>
      </c>
      <c r="AS52">
        <v>0</v>
      </c>
      <c r="AT52">
        <v>11.1</v>
      </c>
      <c r="AU52">
        <v>11.1</v>
      </c>
      <c r="AV52">
        <v>11.1</v>
      </c>
      <c r="AW52">
        <v>11.8</v>
      </c>
      <c r="AX52">
        <v>11.1</v>
      </c>
      <c r="AY52">
        <v>11.5</v>
      </c>
      <c r="AZ52">
        <v>11.1</v>
      </c>
      <c r="BA52">
        <v>10.8</v>
      </c>
      <c r="BB52">
        <v>10.4</v>
      </c>
      <c r="BC52">
        <v>0</v>
      </c>
      <c r="BD52">
        <v>0</v>
      </c>
      <c r="BE52">
        <v>0</v>
      </c>
      <c r="BF52">
        <v>0</v>
      </c>
      <c r="BG52">
        <v>0</v>
      </c>
      <c r="BH52">
        <v>0</v>
      </c>
      <c r="BI52">
        <v>1.7</v>
      </c>
      <c r="BJ52">
        <v>7.6</v>
      </c>
      <c r="BK52">
        <v>14.2</v>
      </c>
      <c r="BL52">
        <v>20.8</v>
      </c>
      <c r="BM52">
        <v>0</v>
      </c>
    </row>
    <row r="53" spans="1:65">
      <c r="A53" s="45" t="s">
        <v>2502</v>
      </c>
      <c r="B53" s="45" t="s">
        <v>169</v>
      </c>
      <c r="C53" s="45" t="s">
        <v>69</v>
      </c>
      <c r="D53" s="45" t="s">
        <v>170</v>
      </c>
      <c r="E53" s="45" t="s">
        <v>170</v>
      </c>
      <c r="F53" s="204">
        <v>660</v>
      </c>
      <c r="G53" s="204">
        <v>329</v>
      </c>
      <c r="H53" s="204">
        <v>330</v>
      </c>
      <c r="I53">
        <v>9</v>
      </c>
      <c r="J53">
        <v>17</v>
      </c>
      <c r="K53">
        <v>16</v>
      </c>
      <c r="L53">
        <v>32</v>
      </c>
      <c r="M53">
        <v>2</v>
      </c>
      <c r="N53">
        <v>0</v>
      </c>
      <c r="O53">
        <v>584</v>
      </c>
      <c r="P53">
        <v>0</v>
      </c>
      <c r="Q53">
        <v>0</v>
      </c>
      <c r="R53">
        <v>0</v>
      </c>
      <c r="S53">
        <v>0</v>
      </c>
      <c r="T53">
        <v>0</v>
      </c>
      <c r="U53">
        <v>0</v>
      </c>
      <c r="V53">
        <v>92</v>
      </c>
      <c r="W53">
        <v>92</v>
      </c>
      <c r="X53">
        <v>91</v>
      </c>
      <c r="Y53">
        <v>90</v>
      </c>
      <c r="Z53">
        <v>73</v>
      </c>
      <c r="AA53">
        <v>80</v>
      </c>
      <c r="AB53">
        <v>70</v>
      </c>
      <c r="AC53">
        <v>72</v>
      </c>
      <c r="AD53">
        <v>0</v>
      </c>
      <c r="AE53">
        <v>0</v>
      </c>
      <c r="AF53">
        <v>4</v>
      </c>
      <c r="AG53">
        <v>65</v>
      </c>
      <c r="AH53">
        <v>105</v>
      </c>
      <c r="AI53">
        <v>155</v>
      </c>
      <c r="AJ53">
        <v>49.8</v>
      </c>
      <c r="AK53">
        <v>50</v>
      </c>
      <c r="AL53">
        <v>1.4</v>
      </c>
      <c r="AM53">
        <v>2.6</v>
      </c>
      <c r="AN53">
        <v>2.4</v>
      </c>
      <c r="AO53">
        <v>4.8</v>
      </c>
      <c r="AP53">
        <v>0.3</v>
      </c>
      <c r="AQ53">
        <v>0</v>
      </c>
      <c r="AR53">
        <v>88.5</v>
      </c>
      <c r="AS53">
        <v>0</v>
      </c>
      <c r="AT53">
        <v>0</v>
      </c>
      <c r="AU53">
        <v>0</v>
      </c>
      <c r="AV53">
        <v>0</v>
      </c>
      <c r="AW53">
        <v>0</v>
      </c>
      <c r="AX53">
        <v>0</v>
      </c>
      <c r="AY53">
        <v>13.9</v>
      </c>
      <c r="AZ53">
        <v>13.9</v>
      </c>
      <c r="BA53">
        <v>13.8</v>
      </c>
      <c r="BB53">
        <v>13.6</v>
      </c>
      <c r="BC53">
        <v>11.1</v>
      </c>
      <c r="BD53">
        <v>12.1</v>
      </c>
      <c r="BE53">
        <v>10.6</v>
      </c>
      <c r="BF53">
        <v>10.9</v>
      </c>
      <c r="BG53">
        <v>0</v>
      </c>
      <c r="BH53">
        <v>0</v>
      </c>
      <c r="BI53">
        <v>0.6</v>
      </c>
      <c r="BJ53">
        <v>9.8000000000000007</v>
      </c>
      <c r="BK53">
        <v>15.9</v>
      </c>
      <c r="BL53">
        <v>23.5</v>
      </c>
      <c r="BM53">
        <v>0</v>
      </c>
    </row>
    <row r="54" spans="1:65">
      <c r="A54" s="45" t="s">
        <v>2502</v>
      </c>
      <c r="B54" s="45" t="s">
        <v>171</v>
      </c>
      <c r="C54" s="45" t="s">
        <v>69</v>
      </c>
      <c r="D54" s="45" t="s">
        <v>172</v>
      </c>
      <c r="E54" s="45" t="s">
        <v>172</v>
      </c>
      <c r="F54">
        <v>1422</v>
      </c>
      <c r="G54">
        <v>698</v>
      </c>
      <c r="H54">
        <v>724</v>
      </c>
      <c r="I54">
        <v>814</v>
      </c>
      <c r="J54">
        <v>12</v>
      </c>
      <c r="K54">
        <v>562</v>
      </c>
      <c r="L54">
        <v>13</v>
      </c>
      <c r="M54">
        <v>3</v>
      </c>
      <c r="N54">
        <v>2</v>
      </c>
      <c r="O54">
        <v>16</v>
      </c>
      <c r="P54">
        <v>0</v>
      </c>
      <c r="Q54">
        <v>0</v>
      </c>
      <c r="R54">
        <v>0</v>
      </c>
      <c r="S54">
        <v>0</v>
      </c>
      <c r="T54">
        <v>0</v>
      </c>
      <c r="U54">
        <v>0</v>
      </c>
      <c r="V54">
        <v>236</v>
      </c>
      <c r="W54">
        <v>248</v>
      </c>
      <c r="X54">
        <v>244</v>
      </c>
      <c r="Y54">
        <v>255</v>
      </c>
      <c r="Z54">
        <v>199</v>
      </c>
      <c r="AA54">
        <v>162</v>
      </c>
      <c r="AB54">
        <v>78</v>
      </c>
      <c r="AC54">
        <v>0</v>
      </c>
      <c r="AD54">
        <v>0</v>
      </c>
      <c r="AE54">
        <v>304</v>
      </c>
      <c r="AF54">
        <v>304</v>
      </c>
      <c r="AG54">
        <v>815</v>
      </c>
      <c r="AH54">
        <v>247</v>
      </c>
      <c r="AI54">
        <v>1033</v>
      </c>
      <c r="AJ54">
        <v>49.1</v>
      </c>
      <c r="AK54">
        <v>50.9</v>
      </c>
      <c r="AL54">
        <v>57.2</v>
      </c>
      <c r="AM54">
        <v>0.8</v>
      </c>
      <c r="AN54">
        <v>39.5</v>
      </c>
      <c r="AO54">
        <v>0.9</v>
      </c>
      <c r="AP54">
        <v>0.2</v>
      </c>
      <c r="AQ54">
        <v>0.1</v>
      </c>
      <c r="AR54">
        <v>1.1000000000000001</v>
      </c>
      <c r="AS54">
        <v>0</v>
      </c>
      <c r="AT54">
        <v>0</v>
      </c>
      <c r="AU54">
        <v>0</v>
      </c>
      <c r="AV54">
        <v>0</v>
      </c>
      <c r="AW54">
        <v>0</v>
      </c>
      <c r="AX54">
        <v>0</v>
      </c>
      <c r="AY54">
        <v>16.600000000000001</v>
      </c>
      <c r="AZ54">
        <v>17.399999999999999</v>
      </c>
      <c r="BA54">
        <v>17.2</v>
      </c>
      <c r="BB54">
        <v>17.899999999999999</v>
      </c>
      <c r="BC54">
        <v>14</v>
      </c>
      <c r="BD54">
        <v>11.4</v>
      </c>
      <c r="BE54">
        <v>5.5</v>
      </c>
      <c r="BF54">
        <v>0</v>
      </c>
      <c r="BG54">
        <v>0</v>
      </c>
      <c r="BH54">
        <v>21.4</v>
      </c>
      <c r="BI54">
        <v>21.4</v>
      </c>
      <c r="BJ54">
        <v>57.3</v>
      </c>
      <c r="BK54">
        <v>17.399999999999999</v>
      </c>
      <c r="BL54">
        <v>72.599999999999994</v>
      </c>
      <c r="BM54">
        <v>0</v>
      </c>
    </row>
    <row r="55" spans="1:65">
      <c r="A55" s="45" t="s">
        <v>2502</v>
      </c>
      <c r="B55" s="45" t="s">
        <v>173</v>
      </c>
      <c r="C55" s="45" t="s">
        <v>69</v>
      </c>
      <c r="D55" s="45" t="s">
        <v>174</v>
      </c>
      <c r="E55" s="45" t="s">
        <v>174</v>
      </c>
      <c r="F55">
        <v>475</v>
      </c>
      <c r="G55">
        <v>257</v>
      </c>
      <c r="H55">
        <v>218</v>
      </c>
      <c r="I55">
        <v>41</v>
      </c>
      <c r="J55">
        <v>24</v>
      </c>
      <c r="K55">
        <v>194</v>
      </c>
      <c r="L55">
        <v>12</v>
      </c>
      <c r="M55">
        <v>0</v>
      </c>
      <c r="N55">
        <v>0</v>
      </c>
      <c r="O55">
        <v>204</v>
      </c>
      <c r="P55">
        <v>0</v>
      </c>
      <c r="Q55">
        <v>0</v>
      </c>
      <c r="R55">
        <v>0</v>
      </c>
      <c r="S55">
        <v>0</v>
      </c>
      <c r="T55">
        <v>0</v>
      </c>
      <c r="U55">
        <v>0</v>
      </c>
      <c r="V55">
        <v>0</v>
      </c>
      <c r="W55">
        <v>74</v>
      </c>
      <c r="X55">
        <v>73</v>
      </c>
      <c r="Y55">
        <v>72</v>
      </c>
      <c r="Z55">
        <v>82</v>
      </c>
      <c r="AA55">
        <v>74</v>
      </c>
      <c r="AB55">
        <v>56</v>
      </c>
      <c r="AC55">
        <v>44</v>
      </c>
      <c r="AD55">
        <v>0</v>
      </c>
      <c r="AE55">
        <v>19</v>
      </c>
      <c r="AF55">
        <v>106</v>
      </c>
      <c r="AG55">
        <v>146</v>
      </c>
      <c r="AH55">
        <v>70</v>
      </c>
      <c r="AI55">
        <v>199</v>
      </c>
      <c r="AJ55">
        <v>54.1</v>
      </c>
      <c r="AK55">
        <v>45.9</v>
      </c>
      <c r="AL55">
        <v>8.6</v>
      </c>
      <c r="AM55">
        <v>5.0999999999999996</v>
      </c>
      <c r="AN55">
        <v>40.799999999999997</v>
      </c>
      <c r="AO55">
        <v>2.5</v>
      </c>
      <c r="AP55">
        <v>0</v>
      </c>
      <c r="AQ55">
        <v>0</v>
      </c>
      <c r="AR55">
        <v>42.9</v>
      </c>
      <c r="AS55">
        <v>0</v>
      </c>
      <c r="AT55">
        <v>0</v>
      </c>
      <c r="AU55">
        <v>0</v>
      </c>
      <c r="AV55">
        <v>0</v>
      </c>
      <c r="AW55">
        <v>0</v>
      </c>
      <c r="AX55">
        <v>0</v>
      </c>
      <c r="AY55">
        <v>0</v>
      </c>
      <c r="AZ55">
        <v>15.6</v>
      </c>
      <c r="BA55">
        <v>15.4</v>
      </c>
      <c r="BB55">
        <v>15.2</v>
      </c>
      <c r="BC55">
        <v>17.3</v>
      </c>
      <c r="BD55">
        <v>15.6</v>
      </c>
      <c r="BE55">
        <v>11.8</v>
      </c>
      <c r="BF55">
        <v>9.3000000000000007</v>
      </c>
      <c r="BG55">
        <v>0</v>
      </c>
      <c r="BH55">
        <v>4</v>
      </c>
      <c r="BI55">
        <v>22.3</v>
      </c>
      <c r="BJ55">
        <v>30.7</v>
      </c>
      <c r="BK55">
        <v>14.7</v>
      </c>
      <c r="BL55">
        <v>41.9</v>
      </c>
      <c r="BM55">
        <v>0</v>
      </c>
    </row>
    <row r="56" spans="1:65">
      <c r="A56" s="45" t="s">
        <v>2502</v>
      </c>
      <c r="B56" s="45" t="s">
        <v>175</v>
      </c>
      <c r="C56" s="45" t="s">
        <v>69</v>
      </c>
      <c r="D56" s="45" t="s">
        <v>176</v>
      </c>
      <c r="E56" s="45" t="s">
        <v>176</v>
      </c>
      <c r="F56">
        <v>667</v>
      </c>
      <c r="G56">
        <v>317</v>
      </c>
      <c r="H56">
        <v>350</v>
      </c>
      <c r="I56">
        <v>310</v>
      </c>
      <c r="J56">
        <v>0</v>
      </c>
      <c r="K56">
        <v>288</v>
      </c>
      <c r="L56">
        <v>20</v>
      </c>
      <c r="M56">
        <v>0</v>
      </c>
      <c r="N56">
        <v>0</v>
      </c>
      <c r="O56">
        <v>49</v>
      </c>
      <c r="P56">
        <v>0</v>
      </c>
      <c r="Q56">
        <v>61</v>
      </c>
      <c r="R56">
        <v>75</v>
      </c>
      <c r="S56">
        <v>88</v>
      </c>
      <c r="T56">
        <v>81</v>
      </c>
      <c r="U56">
        <v>81</v>
      </c>
      <c r="V56">
        <v>79</v>
      </c>
      <c r="W56">
        <v>77</v>
      </c>
      <c r="X56">
        <v>60</v>
      </c>
      <c r="Y56">
        <v>65</v>
      </c>
      <c r="Z56">
        <v>0</v>
      </c>
      <c r="AA56">
        <v>0</v>
      </c>
      <c r="AB56">
        <v>0</v>
      </c>
      <c r="AC56">
        <v>0</v>
      </c>
      <c r="AD56">
        <v>0</v>
      </c>
      <c r="AE56">
        <v>195</v>
      </c>
      <c r="AF56">
        <v>309</v>
      </c>
      <c r="AG56">
        <v>414</v>
      </c>
      <c r="AH56">
        <v>102</v>
      </c>
      <c r="AI56">
        <v>521</v>
      </c>
      <c r="AJ56">
        <v>47.5</v>
      </c>
      <c r="AK56">
        <v>52.5</v>
      </c>
      <c r="AL56">
        <v>46.5</v>
      </c>
      <c r="AM56">
        <v>0</v>
      </c>
      <c r="AN56">
        <v>43.2</v>
      </c>
      <c r="AO56">
        <v>3</v>
      </c>
      <c r="AP56">
        <v>0</v>
      </c>
      <c r="AQ56">
        <v>0</v>
      </c>
      <c r="AR56">
        <v>7.3</v>
      </c>
      <c r="AS56">
        <v>0</v>
      </c>
      <c r="AT56">
        <v>9.1</v>
      </c>
      <c r="AU56">
        <v>11.2</v>
      </c>
      <c r="AV56">
        <v>13.2</v>
      </c>
      <c r="AW56">
        <v>12.1</v>
      </c>
      <c r="AX56">
        <v>12.1</v>
      </c>
      <c r="AY56">
        <v>11.8</v>
      </c>
      <c r="AZ56">
        <v>11.5</v>
      </c>
      <c r="BA56">
        <v>9</v>
      </c>
      <c r="BB56">
        <v>9.6999999999999993</v>
      </c>
      <c r="BC56">
        <v>0</v>
      </c>
      <c r="BD56">
        <v>0</v>
      </c>
      <c r="BE56">
        <v>0</v>
      </c>
      <c r="BF56">
        <v>0</v>
      </c>
      <c r="BG56">
        <v>0</v>
      </c>
      <c r="BH56">
        <v>29.2</v>
      </c>
      <c r="BI56">
        <v>46.3</v>
      </c>
      <c r="BJ56">
        <v>62.1</v>
      </c>
      <c r="BK56">
        <v>15.3</v>
      </c>
      <c r="BL56">
        <v>78.099999999999994</v>
      </c>
      <c r="BM56">
        <v>0</v>
      </c>
    </row>
    <row r="57" spans="1:65">
      <c r="A57" s="45" t="s">
        <v>2502</v>
      </c>
      <c r="B57" s="45" t="s">
        <v>177</v>
      </c>
      <c r="C57" s="45" t="s">
        <v>69</v>
      </c>
      <c r="D57" s="45" t="s">
        <v>178</v>
      </c>
      <c r="E57" s="45" t="s">
        <v>178</v>
      </c>
      <c r="F57">
        <v>1132</v>
      </c>
      <c r="G57">
        <v>552</v>
      </c>
      <c r="H57">
        <v>580</v>
      </c>
      <c r="I57">
        <v>619</v>
      </c>
      <c r="J57">
        <v>88</v>
      </c>
      <c r="K57">
        <v>234</v>
      </c>
      <c r="L57">
        <v>32</v>
      </c>
      <c r="M57">
        <v>5</v>
      </c>
      <c r="N57">
        <v>2</v>
      </c>
      <c r="O57">
        <v>152</v>
      </c>
      <c r="P57">
        <v>0</v>
      </c>
      <c r="Q57">
        <v>85</v>
      </c>
      <c r="R57">
        <v>80</v>
      </c>
      <c r="S57">
        <v>85</v>
      </c>
      <c r="T57">
        <v>90</v>
      </c>
      <c r="U57">
        <v>95</v>
      </c>
      <c r="V57">
        <v>97</v>
      </c>
      <c r="W57">
        <v>98</v>
      </c>
      <c r="X57">
        <v>93</v>
      </c>
      <c r="Y57">
        <v>93</v>
      </c>
      <c r="Z57">
        <v>99</v>
      </c>
      <c r="AA57">
        <v>72</v>
      </c>
      <c r="AB57">
        <v>75</v>
      </c>
      <c r="AC57">
        <v>70</v>
      </c>
      <c r="AD57">
        <v>0</v>
      </c>
      <c r="AE57">
        <v>135</v>
      </c>
      <c r="AF57">
        <v>529</v>
      </c>
      <c r="AG57">
        <v>483</v>
      </c>
      <c r="AH57">
        <v>156</v>
      </c>
      <c r="AI57">
        <v>637</v>
      </c>
      <c r="AJ57">
        <v>48.8</v>
      </c>
      <c r="AK57">
        <v>51.2</v>
      </c>
      <c r="AL57">
        <v>54.7</v>
      </c>
      <c r="AM57">
        <v>7.8</v>
      </c>
      <c r="AN57">
        <v>20.7</v>
      </c>
      <c r="AO57">
        <v>2.8</v>
      </c>
      <c r="AP57">
        <v>0.4</v>
      </c>
      <c r="AQ57">
        <v>0.2</v>
      </c>
      <c r="AR57">
        <v>13.4</v>
      </c>
      <c r="AS57">
        <v>0</v>
      </c>
      <c r="AT57">
        <v>7.5</v>
      </c>
      <c r="AU57">
        <v>7.1</v>
      </c>
      <c r="AV57">
        <v>7.5</v>
      </c>
      <c r="AW57">
        <v>8</v>
      </c>
      <c r="AX57">
        <v>8.4</v>
      </c>
      <c r="AY57">
        <v>8.6</v>
      </c>
      <c r="AZ57">
        <v>8.6999999999999993</v>
      </c>
      <c r="BA57">
        <v>8.1999999999999993</v>
      </c>
      <c r="BB57">
        <v>8.1999999999999993</v>
      </c>
      <c r="BC57">
        <v>8.6999999999999993</v>
      </c>
      <c r="BD57">
        <v>6.4</v>
      </c>
      <c r="BE57">
        <v>6.6</v>
      </c>
      <c r="BF57">
        <v>6.2</v>
      </c>
      <c r="BG57">
        <v>0</v>
      </c>
      <c r="BH57">
        <v>11.9</v>
      </c>
      <c r="BI57">
        <v>46.7</v>
      </c>
      <c r="BJ57">
        <v>42.7</v>
      </c>
      <c r="BK57">
        <v>13.8</v>
      </c>
      <c r="BL57">
        <v>56.3</v>
      </c>
      <c r="BM57">
        <v>0</v>
      </c>
    </row>
    <row r="58" spans="1:65">
      <c r="A58" s="45" t="s">
        <v>2502</v>
      </c>
      <c r="B58" s="45" t="s">
        <v>179</v>
      </c>
      <c r="C58" s="45" t="s">
        <v>69</v>
      </c>
      <c r="D58" s="45" t="s">
        <v>180</v>
      </c>
      <c r="E58" s="45" t="s">
        <v>180</v>
      </c>
      <c r="F58">
        <v>927</v>
      </c>
      <c r="G58">
        <v>471</v>
      </c>
      <c r="H58">
        <v>456</v>
      </c>
      <c r="I58">
        <v>245</v>
      </c>
      <c r="J58">
        <v>43</v>
      </c>
      <c r="K58">
        <v>25</v>
      </c>
      <c r="L58">
        <v>59</v>
      </c>
      <c r="M58">
        <v>4</v>
      </c>
      <c r="N58">
        <v>1</v>
      </c>
      <c r="O58">
        <v>550</v>
      </c>
      <c r="P58">
        <v>0</v>
      </c>
      <c r="Q58">
        <v>77</v>
      </c>
      <c r="R58">
        <v>67</v>
      </c>
      <c r="S58">
        <v>61</v>
      </c>
      <c r="T58">
        <v>66</v>
      </c>
      <c r="U58">
        <v>66</v>
      </c>
      <c r="V58">
        <v>79</v>
      </c>
      <c r="W58">
        <v>77</v>
      </c>
      <c r="X58">
        <v>77</v>
      </c>
      <c r="Y58">
        <v>78</v>
      </c>
      <c r="Z58">
        <v>78</v>
      </c>
      <c r="AA58">
        <v>85</v>
      </c>
      <c r="AB58">
        <v>64</v>
      </c>
      <c r="AC58">
        <v>52</v>
      </c>
      <c r="AD58">
        <v>0</v>
      </c>
      <c r="AE58">
        <v>128</v>
      </c>
      <c r="AF58">
        <v>298</v>
      </c>
      <c r="AG58">
        <v>170</v>
      </c>
      <c r="AH58">
        <v>155</v>
      </c>
      <c r="AI58">
        <v>408</v>
      </c>
      <c r="AJ58">
        <v>50.8</v>
      </c>
      <c r="AK58">
        <v>49.2</v>
      </c>
      <c r="AL58">
        <v>26.4</v>
      </c>
      <c r="AM58">
        <v>4.5999999999999996</v>
      </c>
      <c r="AN58">
        <v>2.7</v>
      </c>
      <c r="AO58">
        <v>6.4</v>
      </c>
      <c r="AP58">
        <v>0.4</v>
      </c>
      <c r="AQ58">
        <v>0.1</v>
      </c>
      <c r="AR58">
        <v>59.3</v>
      </c>
      <c r="AS58">
        <v>0</v>
      </c>
      <c r="AT58">
        <v>8.3000000000000007</v>
      </c>
      <c r="AU58">
        <v>7.2</v>
      </c>
      <c r="AV58">
        <v>6.6</v>
      </c>
      <c r="AW58">
        <v>7.1</v>
      </c>
      <c r="AX58">
        <v>7.1</v>
      </c>
      <c r="AY58">
        <v>8.5</v>
      </c>
      <c r="AZ58">
        <v>8.3000000000000007</v>
      </c>
      <c r="BA58">
        <v>8.3000000000000007</v>
      </c>
      <c r="BB58">
        <v>8.4</v>
      </c>
      <c r="BC58">
        <v>8.4</v>
      </c>
      <c r="BD58">
        <v>9.1999999999999993</v>
      </c>
      <c r="BE58">
        <v>6.9</v>
      </c>
      <c r="BF58">
        <v>5.6</v>
      </c>
      <c r="BG58">
        <v>0</v>
      </c>
      <c r="BH58">
        <v>13.8</v>
      </c>
      <c r="BI58">
        <v>32.1</v>
      </c>
      <c r="BJ58">
        <v>18.3</v>
      </c>
      <c r="BK58">
        <v>16.7</v>
      </c>
      <c r="BL58">
        <v>44</v>
      </c>
      <c r="BM58">
        <v>0</v>
      </c>
    </row>
    <row r="59" spans="1:65">
      <c r="A59" s="45" t="s">
        <v>2502</v>
      </c>
      <c r="B59" s="45" t="s">
        <v>181</v>
      </c>
      <c r="C59" s="45" t="s">
        <v>69</v>
      </c>
      <c r="D59" s="45" t="s">
        <v>182</v>
      </c>
      <c r="E59" s="45" t="s">
        <v>182</v>
      </c>
      <c r="F59">
        <v>816</v>
      </c>
      <c r="G59">
        <v>470</v>
      </c>
      <c r="H59">
        <v>346</v>
      </c>
      <c r="I59">
        <v>19</v>
      </c>
      <c r="J59">
        <v>29</v>
      </c>
      <c r="K59">
        <v>38</v>
      </c>
      <c r="L59">
        <v>33</v>
      </c>
      <c r="M59">
        <v>4</v>
      </c>
      <c r="N59">
        <v>0</v>
      </c>
      <c r="O59">
        <v>693</v>
      </c>
      <c r="P59">
        <v>0</v>
      </c>
      <c r="Q59">
        <v>0</v>
      </c>
      <c r="R59">
        <v>0</v>
      </c>
      <c r="S59">
        <v>0</v>
      </c>
      <c r="T59">
        <v>0</v>
      </c>
      <c r="U59">
        <v>0</v>
      </c>
      <c r="V59">
        <v>0</v>
      </c>
      <c r="W59">
        <v>0</v>
      </c>
      <c r="X59">
        <v>0</v>
      </c>
      <c r="Y59">
        <v>0</v>
      </c>
      <c r="Z59">
        <v>215</v>
      </c>
      <c r="AA59">
        <v>218</v>
      </c>
      <c r="AB59">
        <v>198</v>
      </c>
      <c r="AC59">
        <v>185</v>
      </c>
      <c r="AD59">
        <v>0</v>
      </c>
      <c r="AE59">
        <v>2</v>
      </c>
      <c r="AF59">
        <v>26</v>
      </c>
      <c r="AG59">
        <v>120</v>
      </c>
      <c r="AH59">
        <v>97</v>
      </c>
      <c r="AI59">
        <v>204</v>
      </c>
      <c r="AJ59">
        <v>57.6</v>
      </c>
      <c r="AK59">
        <v>42.4</v>
      </c>
      <c r="AL59">
        <v>2.2999999999999998</v>
      </c>
      <c r="AM59">
        <v>3.6</v>
      </c>
      <c r="AN59">
        <v>4.7</v>
      </c>
      <c r="AO59">
        <v>4</v>
      </c>
      <c r="AP59">
        <v>0.5</v>
      </c>
      <c r="AQ59">
        <v>0</v>
      </c>
      <c r="AR59">
        <v>84.9</v>
      </c>
      <c r="AS59">
        <v>0</v>
      </c>
      <c r="AT59">
        <v>0</v>
      </c>
      <c r="AU59">
        <v>0</v>
      </c>
      <c r="AV59">
        <v>0</v>
      </c>
      <c r="AW59">
        <v>0</v>
      </c>
      <c r="AX59">
        <v>0</v>
      </c>
      <c r="AY59">
        <v>0</v>
      </c>
      <c r="AZ59">
        <v>0</v>
      </c>
      <c r="BA59">
        <v>0</v>
      </c>
      <c r="BB59">
        <v>0</v>
      </c>
      <c r="BC59">
        <v>26.3</v>
      </c>
      <c r="BD59">
        <v>26.7</v>
      </c>
      <c r="BE59">
        <v>24.3</v>
      </c>
      <c r="BF59">
        <v>22.7</v>
      </c>
      <c r="BG59">
        <v>0</v>
      </c>
      <c r="BH59">
        <v>0.2</v>
      </c>
      <c r="BI59">
        <v>3.2</v>
      </c>
      <c r="BJ59">
        <v>14.7</v>
      </c>
      <c r="BK59">
        <v>11.9</v>
      </c>
      <c r="BL59">
        <v>25</v>
      </c>
      <c r="BM59">
        <v>0</v>
      </c>
    </row>
    <row r="60" spans="1:65">
      <c r="A60" s="45" t="s">
        <v>2502</v>
      </c>
      <c r="B60" s="45" t="s">
        <v>183</v>
      </c>
      <c r="C60" s="45" t="s">
        <v>69</v>
      </c>
      <c r="D60" s="45" t="s">
        <v>184</v>
      </c>
      <c r="E60" s="45" t="s">
        <v>184</v>
      </c>
      <c r="F60">
        <v>1212</v>
      </c>
      <c r="G60">
        <v>643</v>
      </c>
      <c r="H60">
        <v>569</v>
      </c>
      <c r="I60">
        <v>60</v>
      </c>
      <c r="J60">
        <v>21</v>
      </c>
      <c r="K60">
        <v>131</v>
      </c>
      <c r="L60">
        <v>49</v>
      </c>
      <c r="M60">
        <v>1</v>
      </c>
      <c r="N60">
        <v>0</v>
      </c>
      <c r="O60">
        <v>950</v>
      </c>
      <c r="P60">
        <v>0</v>
      </c>
      <c r="Q60">
        <v>107</v>
      </c>
      <c r="R60">
        <v>106</v>
      </c>
      <c r="S60">
        <v>106</v>
      </c>
      <c r="T60">
        <v>106</v>
      </c>
      <c r="U60">
        <v>106</v>
      </c>
      <c r="V60">
        <v>110</v>
      </c>
      <c r="W60">
        <v>110</v>
      </c>
      <c r="X60">
        <v>109</v>
      </c>
      <c r="Y60">
        <v>109</v>
      </c>
      <c r="Z60">
        <v>75</v>
      </c>
      <c r="AA60">
        <v>59</v>
      </c>
      <c r="AB60">
        <v>66</v>
      </c>
      <c r="AC60">
        <v>43</v>
      </c>
      <c r="AD60">
        <v>0</v>
      </c>
      <c r="AE60">
        <v>112</v>
      </c>
      <c r="AF60">
        <v>229</v>
      </c>
      <c r="AG60">
        <v>526</v>
      </c>
      <c r="AH60">
        <v>145</v>
      </c>
      <c r="AI60">
        <v>659</v>
      </c>
      <c r="AJ60">
        <v>53.1</v>
      </c>
      <c r="AK60">
        <v>46.9</v>
      </c>
      <c r="AL60">
        <v>5</v>
      </c>
      <c r="AM60">
        <v>1.7</v>
      </c>
      <c r="AN60">
        <v>10.8</v>
      </c>
      <c r="AO60">
        <v>4</v>
      </c>
      <c r="AP60">
        <v>0.1</v>
      </c>
      <c r="AQ60">
        <v>0</v>
      </c>
      <c r="AR60">
        <v>78.400000000000006</v>
      </c>
      <c r="AS60">
        <v>0</v>
      </c>
      <c r="AT60">
        <v>8.8000000000000007</v>
      </c>
      <c r="AU60">
        <v>8.6999999999999993</v>
      </c>
      <c r="AV60">
        <v>8.6999999999999993</v>
      </c>
      <c r="AW60">
        <v>8.6999999999999993</v>
      </c>
      <c r="AX60">
        <v>8.6999999999999993</v>
      </c>
      <c r="AY60">
        <v>9.1</v>
      </c>
      <c r="AZ60">
        <v>9.1</v>
      </c>
      <c r="BA60">
        <v>9</v>
      </c>
      <c r="BB60">
        <v>9</v>
      </c>
      <c r="BC60">
        <v>6.2</v>
      </c>
      <c r="BD60">
        <v>4.9000000000000004</v>
      </c>
      <c r="BE60">
        <v>5.4</v>
      </c>
      <c r="BF60">
        <v>3.5</v>
      </c>
      <c r="BG60">
        <v>0</v>
      </c>
      <c r="BH60">
        <v>9.1999999999999993</v>
      </c>
      <c r="BI60">
        <v>18.899999999999999</v>
      </c>
      <c r="BJ60">
        <v>43.4</v>
      </c>
      <c r="BK60">
        <v>12</v>
      </c>
      <c r="BL60">
        <v>54.4</v>
      </c>
      <c r="BM60">
        <v>0</v>
      </c>
    </row>
    <row r="61" spans="1:65">
      <c r="A61" s="45" t="s">
        <v>2502</v>
      </c>
      <c r="B61" s="45" t="s">
        <v>185</v>
      </c>
      <c r="C61" s="45" t="s">
        <v>69</v>
      </c>
      <c r="D61" s="45" t="s">
        <v>186</v>
      </c>
      <c r="E61" s="45" t="s">
        <v>186</v>
      </c>
      <c r="F61">
        <v>361</v>
      </c>
      <c r="G61">
        <v>188</v>
      </c>
      <c r="H61">
        <v>173</v>
      </c>
      <c r="I61">
        <v>134</v>
      </c>
      <c r="J61">
        <v>6</v>
      </c>
      <c r="K61">
        <v>194</v>
      </c>
      <c r="L61">
        <v>18</v>
      </c>
      <c r="M61">
        <v>0</v>
      </c>
      <c r="N61">
        <v>0</v>
      </c>
      <c r="O61">
        <v>9</v>
      </c>
      <c r="P61">
        <v>0</v>
      </c>
      <c r="Q61">
        <v>64</v>
      </c>
      <c r="R61">
        <v>59</v>
      </c>
      <c r="S61">
        <v>60</v>
      </c>
      <c r="T61">
        <v>59</v>
      </c>
      <c r="U61">
        <v>59</v>
      </c>
      <c r="V61">
        <v>60</v>
      </c>
      <c r="W61">
        <v>0</v>
      </c>
      <c r="X61">
        <v>0</v>
      </c>
      <c r="Y61">
        <v>0</v>
      </c>
      <c r="Z61">
        <v>0</v>
      </c>
      <c r="AA61">
        <v>0</v>
      </c>
      <c r="AB61">
        <v>0</v>
      </c>
      <c r="AC61">
        <v>0</v>
      </c>
      <c r="AD61">
        <v>0</v>
      </c>
      <c r="AE61">
        <v>73</v>
      </c>
      <c r="AF61">
        <v>78</v>
      </c>
      <c r="AG61">
        <v>258</v>
      </c>
      <c r="AH61">
        <v>74</v>
      </c>
      <c r="AI61">
        <v>287</v>
      </c>
      <c r="AJ61">
        <v>52.1</v>
      </c>
      <c r="AK61">
        <v>47.9</v>
      </c>
      <c r="AL61">
        <v>37.1</v>
      </c>
      <c r="AM61">
        <v>1.7</v>
      </c>
      <c r="AN61">
        <v>53.7</v>
      </c>
      <c r="AO61">
        <v>5</v>
      </c>
      <c r="AP61">
        <v>0</v>
      </c>
      <c r="AQ61">
        <v>0</v>
      </c>
      <c r="AR61">
        <v>2.5</v>
      </c>
      <c r="AS61">
        <v>0</v>
      </c>
      <c r="AT61">
        <v>17.7</v>
      </c>
      <c r="AU61">
        <v>16.3</v>
      </c>
      <c r="AV61">
        <v>16.600000000000001</v>
      </c>
      <c r="AW61">
        <v>16.3</v>
      </c>
      <c r="AX61">
        <v>16.3</v>
      </c>
      <c r="AY61">
        <v>16.600000000000001</v>
      </c>
      <c r="AZ61">
        <v>0</v>
      </c>
      <c r="BA61">
        <v>0</v>
      </c>
      <c r="BB61">
        <v>0</v>
      </c>
      <c r="BC61">
        <v>0</v>
      </c>
      <c r="BD61">
        <v>0</v>
      </c>
      <c r="BE61">
        <v>0</v>
      </c>
      <c r="BF61">
        <v>0</v>
      </c>
      <c r="BG61">
        <v>0</v>
      </c>
      <c r="BH61">
        <v>20.2</v>
      </c>
      <c r="BI61">
        <v>21.6</v>
      </c>
      <c r="BJ61">
        <v>71.5</v>
      </c>
      <c r="BK61">
        <v>20.5</v>
      </c>
      <c r="BL61">
        <v>79.5</v>
      </c>
      <c r="BM61">
        <v>0</v>
      </c>
    </row>
    <row r="62" spans="1:65">
      <c r="A62" s="45" t="s">
        <v>2502</v>
      </c>
      <c r="B62" s="45" t="s">
        <v>187</v>
      </c>
      <c r="C62" s="45" t="s">
        <v>69</v>
      </c>
      <c r="D62" s="45" t="s">
        <v>188</v>
      </c>
      <c r="E62" s="45" t="s">
        <v>188</v>
      </c>
      <c r="F62">
        <v>197</v>
      </c>
      <c r="G62">
        <v>90</v>
      </c>
      <c r="H62">
        <v>107</v>
      </c>
      <c r="I62">
        <v>27</v>
      </c>
      <c r="J62">
        <v>2</v>
      </c>
      <c r="K62">
        <v>155</v>
      </c>
      <c r="L62">
        <v>0</v>
      </c>
      <c r="M62">
        <v>1</v>
      </c>
      <c r="N62">
        <v>0</v>
      </c>
      <c r="O62">
        <v>12</v>
      </c>
      <c r="P62">
        <v>0</v>
      </c>
      <c r="Q62">
        <v>0</v>
      </c>
      <c r="R62">
        <v>0</v>
      </c>
      <c r="S62">
        <v>0</v>
      </c>
      <c r="T62">
        <v>0</v>
      </c>
      <c r="U62">
        <v>0</v>
      </c>
      <c r="V62">
        <v>0</v>
      </c>
      <c r="W62">
        <v>0</v>
      </c>
      <c r="X62">
        <v>0</v>
      </c>
      <c r="Y62">
        <v>0</v>
      </c>
      <c r="Z62">
        <v>132</v>
      </c>
      <c r="AA62">
        <v>24</v>
      </c>
      <c r="AB62">
        <v>13</v>
      </c>
      <c r="AC62">
        <v>28</v>
      </c>
      <c r="AD62">
        <v>0</v>
      </c>
      <c r="AE62">
        <v>120</v>
      </c>
      <c r="AF62">
        <v>146</v>
      </c>
      <c r="AG62">
        <v>85</v>
      </c>
      <c r="AH62">
        <v>18</v>
      </c>
      <c r="AI62">
        <v>175</v>
      </c>
      <c r="AJ62">
        <v>45.7</v>
      </c>
      <c r="AK62">
        <v>54.3</v>
      </c>
      <c r="AL62">
        <v>13.7</v>
      </c>
      <c r="AM62">
        <v>1</v>
      </c>
      <c r="AN62">
        <v>78.7</v>
      </c>
      <c r="AO62">
        <v>0</v>
      </c>
      <c r="AP62">
        <v>0.5</v>
      </c>
      <c r="AQ62">
        <v>0</v>
      </c>
      <c r="AR62">
        <v>6.1</v>
      </c>
      <c r="AS62">
        <v>0</v>
      </c>
      <c r="AT62">
        <v>0</v>
      </c>
      <c r="AU62">
        <v>0</v>
      </c>
      <c r="AV62">
        <v>0</v>
      </c>
      <c r="AW62">
        <v>0</v>
      </c>
      <c r="AX62">
        <v>0</v>
      </c>
      <c r="AY62">
        <v>0</v>
      </c>
      <c r="AZ62">
        <v>0</v>
      </c>
      <c r="BA62">
        <v>0</v>
      </c>
      <c r="BB62">
        <v>0</v>
      </c>
      <c r="BC62">
        <v>67</v>
      </c>
      <c r="BD62">
        <v>12.2</v>
      </c>
      <c r="BE62">
        <v>6.6</v>
      </c>
      <c r="BF62">
        <v>14.2</v>
      </c>
      <c r="BG62">
        <v>0</v>
      </c>
      <c r="BH62">
        <v>60.9</v>
      </c>
      <c r="BI62">
        <v>74.099999999999994</v>
      </c>
      <c r="BJ62">
        <v>43.1</v>
      </c>
      <c r="BK62">
        <v>9.1</v>
      </c>
      <c r="BL62">
        <v>88.8</v>
      </c>
      <c r="BM62">
        <v>0</v>
      </c>
    </row>
    <row r="63" spans="1:65">
      <c r="A63" s="45" t="s">
        <v>2502</v>
      </c>
      <c r="B63" s="45" t="s">
        <v>189</v>
      </c>
      <c r="C63" s="45" t="s">
        <v>69</v>
      </c>
      <c r="D63" s="45" t="s">
        <v>190</v>
      </c>
      <c r="E63" s="45" t="s">
        <v>190</v>
      </c>
      <c r="F63">
        <v>668</v>
      </c>
      <c r="G63">
        <v>349</v>
      </c>
      <c r="H63">
        <v>319</v>
      </c>
      <c r="I63">
        <v>187</v>
      </c>
      <c r="J63">
        <v>59</v>
      </c>
      <c r="K63">
        <v>198</v>
      </c>
      <c r="L63">
        <v>4</v>
      </c>
      <c r="M63">
        <v>11</v>
      </c>
      <c r="N63">
        <v>1</v>
      </c>
      <c r="O63">
        <v>208</v>
      </c>
      <c r="P63">
        <v>0</v>
      </c>
      <c r="Q63">
        <v>67</v>
      </c>
      <c r="R63">
        <v>68</v>
      </c>
      <c r="S63">
        <v>67</v>
      </c>
      <c r="T63">
        <v>66</v>
      </c>
      <c r="U63">
        <v>64</v>
      </c>
      <c r="V63">
        <v>0</v>
      </c>
      <c r="W63">
        <v>0</v>
      </c>
      <c r="X63">
        <v>69</v>
      </c>
      <c r="Y63">
        <v>69</v>
      </c>
      <c r="Z63">
        <v>64</v>
      </c>
      <c r="AA63">
        <v>51</v>
      </c>
      <c r="AB63">
        <v>50</v>
      </c>
      <c r="AC63">
        <v>33</v>
      </c>
      <c r="AD63">
        <v>0</v>
      </c>
      <c r="AE63">
        <v>179</v>
      </c>
      <c r="AF63">
        <v>524</v>
      </c>
      <c r="AG63">
        <v>266</v>
      </c>
      <c r="AH63">
        <v>59</v>
      </c>
      <c r="AI63">
        <v>422</v>
      </c>
      <c r="AJ63">
        <v>52.2</v>
      </c>
      <c r="AK63">
        <v>47.8</v>
      </c>
      <c r="AL63">
        <v>28</v>
      </c>
      <c r="AM63">
        <v>8.8000000000000007</v>
      </c>
      <c r="AN63">
        <v>29.6</v>
      </c>
      <c r="AO63">
        <v>0.6</v>
      </c>
      <c r="AP63">
        <v>1.6</v>
      </c>
      <c r="AQ63">
        <v>0.1</v>
      </c>
      <c r="AR63">
        <v>31.1</v>
      </c>
      <c r="AS63">
        <v>0</v>
      </c>
      <c r="AT63">
        <v>10</v>
      </c>
      <c r="AU63">
        <v>10.199999999999999</v>
      </c>
      <c r="AV63">
        <v>10</v>
      </c>
      <c r="AW63">
        <v>9.9</v>
      </c>
      <c r="AX63">
        <v>9.6</v>
      </c>
      <c r="AY63">
        <v>0</v>
      </c>
      <c r="AZ63">
        <v>0</v>
      </c>
      <c r="BA63">
        <v>10.3</v>
      </c>
      <c r="BB63">
        <v>10.3</v>
      </c>
      <c r="BC63">
        <v>9.6</v>
      </c>
      <c r="BD63">
        <v>7.6</v>
      </c>
      <c r="BE63">
        <v>7.5</v>
      </c>
      <c r="BF63">
        <v>4.9000000000000004</v>
      </c>
      <c r="BG63">
        <v>0</v>
      </c>
      <c r="BH63">
        <v>26.8</v>
      </c>
      <c r="BI63">
        <v>78.400000000000006</v>
      </c>
      <c r="BJ63">
        <v>39.799999999999997</v>
      </c>
      <c r="BK63">
        <v>8.8000000000000007</v>
      </c>
      <c r="BL63">
        <v>63.2</v>
      </c>
      <c r="BM63">
        <v>0</v>
      </c>
    </row>
    <row r="64" spans="1:65">
      <c r="A64" s="45" t="s">
        <v>2502</v>
      </c>
      <c r="B64" s="45" t="s">
        <v>191</v>
      </c>
      <c r="C64" s="45" t="s">
        <v>69</v>
      </c>
      <c r="D64" s="45" t="s">
        <v>192</v>
      </c>
      <c r="E64" s="45" t="s">
        <v>192</v>
      </c>
      <c r="F64">
        <v>509</v>
      </c>
      <c r="G64">
        <v>253</v>
      </c>
      <c r="H64">
        <v>256</v>
      </c>
      <c r="I64">
        <v>52</v>
      </c>
      <c r="J64">
        <v>4</v>
      </c>
      <c r="K64">
        <v>183</v>
      </c>
      <c r="L64">
        <v>26</v>
      </c>
      <c r="M64">
        <v>4</v>
      </c>
      <c r="N64">
        <v>0</v>
      </c>
      <c r="O64">
        <v>240</v>
      </c>
      <c r="P64">
        <v>0</v>
      </c>
      <c r="Q64">
        <v>0</v>
      </c>
      <c r="R64">
        <v>0</v>
      </c>
      <c r="S64">
        <v>0</v>
      </c>
      <c r="T64">
        <v>0</v>
      </c>
      <c r="U64">
        <v>0</v>
      </c>
      <c r="V64">
        <v>89</v>
      </c>
      <c r="W64">
        <v>88</v>
      </c>
      <c r="X64">
        <v>92</v>
      </c>
      <c r="Y64">
        <v>88</v>
      </c>
      <c r="Z64">
        <v>32</v>
      </c>
      <c r="AA64">
        <v>35</v>
      </c>
      <c r="AB64">
        <v>47</v>
      </c>
      <c r="AC64">
        <v>38</v>
      </c>
      <c r="AD64">
        <v>0</v>
      </c>
      <c r="AE64">
        <v>44</v>
      </c>
      <c r="AF64">
        <v>134</v>
      </c>
      <c r="AG64">
        <v>261</v>
      </c>
      <c r="AH64">
        <v>74</v>
      </c>
      <c r="AI64">
        <v>322</v>
      </c>
      <c r="AJ64">
        <v>49.7</v>
      </c>
      <c r="AK64">
        <v>50.3</v>
      </c>
      <c r="AL64">
        <v>10.199999999999999</v>
      </c>
      <c r="AM64">
        <v>0.8</v>
      </c>
      <c r="AN64">
        <v>36</v>
      </c>
      <c r="AO64">
        <v>5.0999999999999996</v>
      </c>
      <c r="AP64">
        <v>0.8</v>
      </c>
      <c r="AQ64">
        <v>0</v>
      </c>
      <c r="AR64">
        <v>47.2</v>
      </c>
      <c r="AS64">
        <v>0</v>
      </c>
      <c r="AT64">
        <v>0</v>
      </c>
      <c r="AU64">
        <v>0</v>
      </c>
      <c r="AV64">
        <v>0</v>
      </c>
      <c r="AW64">
        <v>0</v>
      </c>
      <c r="AX64">
        <v>0</v>
      </c>
      <c r="AY64">
        <v>17.5</v>
      </c>
      <c r="AZ64">
        <v>17.3</v>
      </c>
      <c r="BA64">
        <v>18.100000000000001</v>
      </c>
      <c r="BB64">
        <v>17.3</v>
      </c>
      <c r="BC64">
        <v>6.3</v>
      </c>
      <c r="BD64">
        <v>6.9</v>
      </c>
      <c r="BE64">
        <v>9.1999999999999993</v>
      </c>
      <c r="BF64">
        <v>7.5</v>
      </c>
      <c r="BG64">
        <v>0</v>
      </c>
      <c r="BH64">
        <v>8.6</v>
      </c>
      <c r="BI64">
        <v>26.3</v>
      </c>
      <c r="BJ64">
        <v>51.3</v>
      </c>
      <c r="BK64">
        <v>14.5</v>
      </c>
      <c r="BL64">
        <v>63.3</v>
      </c>
      <c r="BM64">
        <v>0</v>
      </c>
    </row>
    <row r="65" spans="1:65">
      <c r="A65" s="45" t="s">
        <v>2502</v>
      </c>
      <c r="B65" s="45" t="s">
        <v>193</v>
      </c>
      <c r="C65" s="45" t="s">
        <v>69</v>
      </c>
      <c r="D65" s="45" t="s">
        <v>194</v>
      </c>
      <c r="E65" s="45" t="s">
        <v>194</v>
      </c>
      <c r="F65" s="204">
        <v>493</v>
      </c>
      <c r="G65" s="204">
        <v>262</v>
      </c>
      <c r="H65" s="204">
        <v>230</v>
      </c>
      <c r="I65">
        <v>36</v>
      </c>
      <c r="J65">
        <v>89</v>
      </c>
      <c r="K65">
        <v>27</v>
      </c>
      <c r="L65">
        <v>65</v>
      </c>
      <c r="M65">
        <v>0</v>
      </c>
      <c r="N65">
        <v>0</v>
      </c>
      <c r="O65">
        <v>276</v>
      </c>
      <c r="P65">
        <v>0</v>
      </c>
      <c r="Q65">
        <v>44</v>
      </c>
      <c r="R65">
        <v>44</v>
      </c>
      <c r="S65">
        <v>44</v>
      </c>
      <c r="T65">
        <v>46</v>
      </c>
      <c r="U65">
        <v>47</v>
      </c>
      <c r="V65">
        <v>43</v>
      </c>
      <c r="W65">
        <v>54</v>
      </c>
      <c r="X65">
        <v>50</v>
      </c>
      <c r="Y65">
        <v>46</v>
      </c>
      <c r="Z65">
        <v>39</v>
      </c>
      <c r="AA65">
        <v>9</v>
      </c>
      <c r="AB65">
        <v>16</v>
      </c>
      <c r="AC65">
        <v>11</v>
      </c>
      <c r="AD65">
        <v>0</v>
      </c>
      <c r="AE65">
        <v>14</v>
      </c>
      <c r="AF65">
        <v>82</v>
      </c>
      <c r="AG65">
        <v>79</v>
      </c>
      <c r="AH65">
        <v>29</v>
      </c>
      <c r="AI65">
        <v>114</v>
      </c>
      <c r="AJ65">
        <v>53.1</v>
      </c>
      <c r="AK65">
        <v>46.7</v>
      </c>
      <c r="AL65">
        <v>7.3</v>
      </c>
      <c r="AM65">
        <v>18.100000000000001</v>
      </c>
      <c r="AN65">
        <v>5.5</v>
      </c>
      <c r="AO65">
        <v>13.2</v>
      </c>
      <c r="AP65">
        <v>0</v>
      </c>
      <c r="AQ65">
        <v>0</v>
      </c>
      <c r="AR65">
        <v>56</v>
      </c>
      <c r="AS65">
        <v>0</v>
      </c>
      <c r="AT65">
        <v>8.9</v>
      </c>
      <c r="AU65">
        <v>8.9</v>
      </c>
      <c r="AV65">
        <v>8.9</v>
      </c>
      <c r="AW65">
        <v>9.3000000000000007</v>
      </c>
      <c r="AX65">
        <v>9.5</v>
      </c>
      <c r="AY65">
        <v>8.6999999999999993</v>
      </c>
      <c r="AZ65">
        <v>11</v>
      </c>
      <c r="BA65">
        <v>10.1</v>
      </c>
      <c r="BB65">
        <v>9.3000000000000007</v>
      </c>
      <c r="BC65">
        <v>7.9</v>
      </c>
      <c r="BD65">
        <v>1.8</v>
      </c>
      <c r="BE65">
        <v>3.2</v>
      </c>
      <c r="BF65">
        <v>2.2000000000000002</v>
      </c>
      <c r="BG65">
        <v>0</v>
      </c>
      <c r="BH65">
        <v>2.8</v>
      </c>
      <c r="BI65">
        <v>16.600000000000001</v>
      </c>
      <c r="BJ65">
        <v>16</v>
      </c>
      <c r="BK65">
        <v>5.9</v>
      </c>
      <c r="BL65">
        <v>23.1</v>
      </c>
      <c r="BM65">
        <v>0</v>
      </c>
    </row>
    <row r="66" spans="1:65">
      <c r="A66" s="45" t="s">
        <v>2502</v>
      </c>
      <c r="B66" s="45" t="s">
        <v>195</v>
      </c>
      <c r="C66" s="45" t="s">
        <v>69</v>
      </c>
      <c r="D66" s="45" t="s">
        <v>196</v>
      </c>
      <c r="E66" s="45" t="s">
        <v>196</v>
      </c>
      <c r="F66">
        <v>322</v>
      </c>
      <c r="G66">
        <v>172</v>
      </c>
      <c r="H66">
        <v>150</v>
      </c>
      <c r="I66">
        <v>54</v>
      </c>
      <c r="J66">
        <v>2</v>
      </c>
      <c r="K66">
        <v>247</v>
      </c>
      <c r="L66">
        <v>5</v>
      </c>
      <c r="M66">
        <v>0</v>
      </c>
      <c r="N66">
        <v>0</v>
      </c>
      <c r="O66">
        <v>14</v>
      </c>
      <c r="P66">
        <v>0</v>
      </c>
      <c r="Q66">
        <v>0</v>
      </c>
      <c r="R66">
        <v>0</v>
      </c>
      <c r="S66">
        <v>0</v>
      </c>
      <c r="T66">
        <v>0</v>
      </c>
      <c r="U66">
        <v>0</v>
      </c>
      <c r="V66">
        <v>90</v>
      </c>
      <c r="W66">
        <v>86</v>
      </c>
      <c r="X66">
        <v>82</v>
      </c>
      <c r="Y66">
        <v>64</v>
      </c>
      <c r="Z66">
        <v>0</v>
      </c>
      <c r="AA66">
        <v>0</v>
      </c>
      <c r="AB66">
        <v>0</v>
      </c>
      <c r="AC66">
        <v>0</v>
      </c>
      <c r="AD66">
        <v>0</v>
      </c>
      <c r="AE66">
        <v>38</v>
      </c>
      <c r="AF66">
        <v>77</v>
      </c>
      <c r="AG66">
        <v>231</v>
      </c>
      <c r="AH66">
        <v>59</v>
      </c>
      <c r="AI66">
        <v>247</v>
      </c>
      <c r="AJ66">
        <v>53.4</v>
      </c>
      <c r="AK66">
        <v>46.6</v>
      </c>
      <c r="AL66">
        <v>16.8</v>
      </c>
      <c r="AM66">
        <v>0.6</v>
      </c>
      <c r="AN66">
        <v>76.7</v>
      </c>
      <c r="AO66">
        <v>1.6</v>
      </c>
      <c r="AP66">
        <v>0</v>
      </c>
      <c r="AQ66">
        <v>0</v>
      </c>
      <c r="AR66">
        <v>4.3</v>
      </c>
      <c r="AS66">
        <v>0</v>
      </c>
      <c r="AT66">
        <v>0</v>
      </c>
      <c r="AU66">
        <v>0</v>
      </c>
      <c r="AV66">
        <v>0</v>
      </c>
      <c r="AW66">
        <v>0</v>
      </c>
      <c r="AX66">
        <v>0</v>
      </c>
      <c r="AY66">
        <v>28</v>
      </c>
      <c r="AZ66">
        <v>26.7</v>
      </c>
      <c r="BA66">
        <v>25.5</v>
      </c>
      <c r="BB66">
        <v>19.899999999999999</v>
      </c>
      <c r="BC66">
        <v>0</v>
      </c>
      <c r="BD66">
        <v>0</v>
      </c>
      <c r="BE66">
        <v>0</v>
      </c>
      <c r="BF66">
        <v>0</v>
      </c>
      <c r="BG66">
        <v>0</v>
      </c>
      <c r="BH66">
        <v>11.8</v>
      </c>
      <c r="BI66">
        <v>23.9</v>
      </c>
      <c r="BJ66">
        <v>71.7</v>
      </c>
      <c r="BK66">
        <v>18.3</v>
      </c>
      <c r="BL66">
        <v>76.7</v>
      </c>
      <c r="BM66">
        <v>0</v>
      </c>
    </row>
    <row r="67" spans="1:65">
      <c r="A67" s="45" t="s">
        <v>2502</v>
      </c>
      <c r="B67" s="45" t="s">
        <v>197</v>
      </c>
      <c r="C67" s="45" t="s">
        <v>69</v>
      </c>
      <c r="D67" s="45" t="s">
        <v>198</v>
      </c>
      <c r="E67" s="45" t="s">
        <v>198</v>
      </c>
      <c r="F67">
        <v>491</v>
      </c>
      <c r="G67">
        <v>255</v>
      </c>
      <c r="H67">
        <v>236</v>
      </c>
      <c r="I67">
        <v>135</v>
      </c>
      <c r="J67">
        <v>12</v>
      </c>
      <c r="K67">
        <v>156</v>
      </c>
      <c r="L67">
        <v>8</v>
      </c>
      <c r="M67">
        <v>0</v>
      </c>
      <c r="N67">
        <v>0</v>
      </c>
      <c r="O67">
        <v>180</v>
      </c>
      <c r="P67">
        <v>0</v>
      </c>
      <c r="Q67">
        <v>0</v>
      </c>
      <c r="R67">
        <v>0</v>
      </c>
      <c r="S67">
        <v>0</v>
      </c>
      <c r="T67">
        <v>0</v>
      </c>
      <c r="U67">
        <v>0</v>
      </c>
      <c r="V67">
        <v>0</v>
      </c>
      <c r="W67">
        <v>86</v>
      </c>
      <c r="X67">
        <v>109</v>
      </c>
      <c r="Y67">
        <v>85</v>
      </c>
      <c r="Z67">
        <v>76</v>
      </c>
      <c r="AA67">
        <v>67</v>
      </c>
      <c r="AB67">
        <v>37</v>
      </c>
      <c r="AC67">
        <v>30</v>
      </c>
      <c r="AD67">
        <v>1</v>
      </c>
      <c r="AE67">
        <v>19</v>
      </c>
      <c r="AF67">
        <v>21</v>
      </c>
      <c r="AG67">
        <v>205</v>
      </c>
      <c r="AH67">
        <v>51</v>
      </c>
      <c r="AI67">
        <v>237</v>
      </c>
      <c r="AJ67">
        <v>51.9</v>
      </c>
      <c r="AK67">
        <v>48.1</v>
      </c>
      <c r="AL67">
        <v>27.5</v>
      </c>
      <c r="AM67">
        <v>2.4</v>
      </c>
      <c r="AN67">
        <v>31.8</v>
      </c>
      <c r="AO67">
        <v>1.6</v>
      </c>
      <c r="AP67">
        <v>0</v>
      </c>
      <c r="AQ67">
        <v>0</v>
      </c>
      <c r="AR67">
        <v>36.700000000000003</v>
      </c>
      <c r="AS67">
        <v>0</v>
      </c>
      <c r="AT67">
        <v>0</v>
      </c>
      <c r="AU67">
        <v>0</v>
      </c>
      <c r="AV67">
        <v>0</v>
      </c>
      <c r="AW67">
        <v>0</v>
      </c>
      <c r="AX67">
        <v>0</v>
      </c>
      <c r="AY67">
        <v>0</v>
      </c>
      <c r="AZ67">
        <v>17.5</v>
      </c>
      <c r="BA67">
        <v>22.2</v>
      </c>
      <c r="BB67">
        <v>17.3</v>
      </c>
      <c r="BC67">
        <v>15.5</v>
      </c>
      <c r="BD67">
        <v>13.6</v>
      </c>
      <c r="BE67">
        <v>7.5</v>
      </c>
      <c r="BF67">
        <v>6.1</v>
      </c>
      <c r="BG67">
        <v>0.2</v>
      </c>
      <c r="BH67">
        <v>3.9</v>
      </c>
      <c r="BI67">
        <v>4.3</v>
      </c>
      <c r="BJ67">
        <v>41.8</v>
      </c>
      <c r="BK67">
        <v>10.4</v>
      </c>
      <c r="BL67">
        <v>48.3</v>
      </c>
      <c r="BM67">
        <v>0</v>
      </c>
    </row>
    <row r="68" spans="1:65">
      <c r="A68" s="45" t="s">
        <v>2502</v>
      </c>
      <c r="B68" s="45" t="s">
        <v>199</v>
      </c>
      <c r="C68" s="45" t="s">
        <v>69</v>
      </c>
      <c r="D68" s="45" t="s">
        <v>200</v>
      </c>
      <c r="E68" s="45" t="s">
        <v>200</v>
      </c>
      <c r="F68">
        <v>270</v>
      </c>
      <c r="G68">
        <v>148</v>
      </c>
      <c r="H68">
        <v>122</v>
      </c>
      <c r="I68">
        <v>10</v>
      </c>
      <c r="J68">
        <v>0</v>
      </c>
      <c r="K68">
        <v>242</v>
      </c>
      <c r="L68">
        <v>0</v>
      </c>
      <c r="M68">
        <v>0</v>
      </c>
      <c r="N68">
        <v>1</v>
      </c>
      <c r="O68">
        <v>17</v>
      </c>
      <c r="P68">
        <v>0</v>
      </c>
      <c r="Q68">
        <v>0</v>
      </c>
      <c r="R68">
        <v>0</v>
      </c>
      <c r="S68">
        <v>0</v>
      </c>
      <c r="T68">
        <v>0</v>
      </c>
      <c r="U68">
        <v>0</v>
      </c>
      <c r="V68">
        <v>0</v>
      </c>
      <c r="W68">
        <v>0</v>
      </c>
      <c r="X68">
        <v>0</v>
      </c>
      <c r="Y68">
        <v>0</v>
      </c>
      <c r="Z68">
        <v>66</v>
      </c>
      <c r="AA68">
        <v>71</v>
      </c>
      <c r="AB68">
        <v>69</v>
      </c>
      <c r="AC68">
        <v>64</v>
      </c>
      <c r="AD68">
        <v>0</v>
      </c>
      <c r="AE68">
        <v>35</v>
      </c>
      <c r="AF68">
        <v>81</v>
      </c>
      <c r="AG68">
        <v>197</v>
      </c>
      <c r="AH68">
        <v>44</v>
      </c>
      <c r="AI68">
        <v>214</v>
      </c>
      <c r="AJ68">
        <v>54.8</v>
      </c>
      <c r="AK68">
        <v>45.2</v>
      </c>
      <c r="AL68">
        <v>3.7</v>
      </c>
      <c r="AM68">
        <v>0</v>
      </c>
      <c r="AN68">
        <v>89.6</v>
      </c>
      <c r="AO68">
        <v>0</v>
      </c>
      <c r="AP68">
        <v>0</v>
      </c>
      <c r="AQ68">
        <v>0.4</v>
      </c>
      <c r="AR68">
        <v>6.3</v>
      </c>
      <c r="AS68">
        <v>0</v>
      </c>
      <c r="AT68">
        <v>0</v>
      </c>
      <c r="AU68">
        <v>0</v>
      </c>
      <c r="AV68">
        <v>0</v>
      </c>
      <c r="AW68">
        <v>0</v>
      </c>
      <c r="AX68">
        <v>0</v>
      </c>
      <c r="AY68">
        <v>0</v>
      </c>
      <c r="AZ68">
        <v>0</v>
      </c>
      <c r="BA68">
        <v>0</v>
      </c>
      <c r="BB68">
        <v>0</v>
      </c>
      <c r="BC68">
        <v>24.4</v>
      </c>
      <c r="BD68">
        <v>26.3</v>
      </c>
      <c r="BE68">
        <v>25.6</v>
      </c>
      <c r="BF68">
        <v>23.7</v>
      </c>
      <c r="BG68">
        <v>0</v>
      </c>
      <c r="BH68">
        <v>13</v>
      </c>
      <c r="BI68">
        <v>30</v>
      </c>
      <c r="BJ68">
        <v>73</v>
      </c>
      <c r="BK68">
        <v>16.3</v>
      </c>
      <c r="BL68">
        <v>79.3</v>
      </c>
      <c r="BM68">
        <v>0</v>
      </c>
    </row>
    <row r="69" spans="1:65">
      <c r="A69" s="45" t="s">
        <v>2502</v>
      </c>
      <c r="B69" s="45" t="s">
        <v>201</v>
      </c>
      <c r="C69" s="45" t="s">
        <v>69</v>
      </c>
      <c r="D69" s="45" t="s">
        <v>202</v>
      </c>
      <c r="E69" s="45" t="s">
        <v>202</v>
      </c>
      <c r="F69">
        <v>445</v>
      </c>
      <c r="G69">
        <v>219</v>
      </c>
      <c r="H69">
        <v>226</v>
      </c>
      <c r="I69">
        <v>115</v>
      </c>
      <c r="J69">
        <v>4</v>
      </c>
      <c r="K69">
        <v>297</v>
      </c>
      <c r="L69">
        <v>5</v>
      </c>
      <c r="M69">
        <v>0</v>
      </c>
      <c r="N69">
        <v>1</v>
      </c>
      <c r="O69">
        <v>23</v>
      </c>
      <c r="P69">
        <v>0</v>
      </c>
      <c r="Q69">
        <v>0</v>
      </c>
      <c r="R69">
        <v>0</v>
      </c>
      <c r="S69">
        <v>0</v>
      </c>
      <c r="T69">
        <v>0</v>
      </c>
      <c r="U69">
        <v>0</v>
      </c>
      <c r="V69">
        <v>0</v>
      </c>
      <c r="W69">
        <v>80</v>
      </c>
      <c r="X69">
        <v>80</v>
      </c>
      <c r="Y69">
        <v>80</v>
      </c>
      <c r="Z69">
        <v>75</v>
      </c>
      <c r="AA69">
        <v>73</v>
      </c>
      <c r="AB69">
        <v>57</v>
      </c>
      <c r="AC69">
        <v>0</v>
      </c>
      <c r="AD69">
        <v>0</v>
      </c>
      <c r="AE69">
        <v>63</v>
      </c>
      <c r="AF69">
        <v>92</v>
      </c>
      <c r="AG69">
        <v>314</v>
      </c>
      <c r="AH69">
        <v>85</v>
      </c>
      <c r="AI69">
        <v>340</v>
      </c>
      <c r="AJ69">
        <v>49.2</v>
      </c>
      <c r="AK69">
        <v>50.8</v>
      </c>
      <c r="AL69">
        <v>25.8</v>
      </c>
      <c r="AM69">
        <v>0.9</v>
      </c>
      <c r="AN69">
        <v>66.7</v>
      </c>
      <c r="AO69">
        <v>1.1000000000000001</v>
      </c>
      <c r="AP69">
        <v>0</v>
      </c>
      <c r="AQ69">
        <v>0.2</v>
      </c>
      <c r="AR69">
        <v>5.2</v>
      </c>
      <c r="AS69">
        <v>0</v>
      </c>
      <c r="AT69">
        <v>0</v>
      </c>
      <c r="AU69">
        <v>0</v>
      </c>
      <c r="AV69">
        <v>0</v>
      </c>
      <c r="AW69">
        <v>0</v>
      </c>
      <c r="AX69">
        <v>0</v>
      </c>
      <c r="AY69">
        <v>0</v>
      </c>
      <c r="AZ69">
        <v>18</v>
      </c>
      <c r="BA69">
        <v>18</v>
      </c>
      <c r="BB69">
        <v>18</v>
      </c>
      <c r="BC69">
        <v>16.899999999999999</v>
      </c>
      <c r="BD69">
        <v>16.399999999999999</v>
      </c>
      <c r="BE69">
        <v>12.8</v>
      </c>
      <c r="BF69">
        <v>0</v>
      </c>
      <c r="BG69">
        <v>0</v>
      </c>
      <c r="BH69">
        <v>14.2</v>
      </c>
      <c r="BI69">
        <v>20.7</v>
      </c>
      <c r="BJ69">
        <v>70.599999999999994</v>
      </c>
      <c r="BK69">
        <v>19.100000000000001</v>
      </c>
      <c r="BL69">
        <v>76.400000000000006</v>
      </c>
      <c r="BM69">
        <v>0</v>
      </c>
    </row>
    <row r="70" spans="1:65">
      <c r="A70" s="45" t="s">
        <v>2502</v>
      </c>
      <c r="B70" s="45" t="s">
        <v>203</v>
      </c>
      <c r="C70" s="45" t="s">
        <v>69</v>
      </c>
      <c r="D70" s="45" t="s">
        <v>204</v>
      </c>
      <c r="E70" s="45" t="s">
        <v>204</v>
      </c>
      <c r="F70">
        <v>759</v>
      </c>
      <c r="G70">
        <v>382</v>
      </c>
      <c r="H70">
        <v>377</v>
      </c>
      <c r="I70">
        <v>143</v>
      </c>
      <c r="J70">
        <v>174</v>
      </c>
      <c r="K70">
        <v>282</v>
      </c>
      <c r="L70">
        <v>41</v>
      </c>
      <c r="M70">
        <v>1</v>
      </c>
      <c r="N70">
        <v>0</v>
      </c>
      <c r="O70">
        <v>118</v>
      </c>
      <c r="P70">
        <v>0</v>
      </c>
      <c r="Q70">
        <v>99</v>
      </c>
      <c r="R70">
        <v>111</v>
      </c>
      <c r="S70">
        <v>108</v>
      </c>
      <c r="T70">
        <v>95</v>
      </c>
      <c r="U70">
        <v>125</v>
      </c>
      <c r="V70">
        <v>93</v>
      </c>
      <c r="W70">
        <v>64</v>
      </c>
      <c r="X70">
        <v>64</v>
      </c>
      <c r="Y70">
        <v>0</v>
      </c>
      <c r="Z70">
        <v>0</v>
      </c>
      <c r="AA70">
        <v>0</v>
      </c>
      <c r="AB70">
        <v>0</v>
      </c>
      <c r="AC70">
        <v>0</v>
      </c>
      <c r="AD70">
        <v>0</v>
      </c>
      <c r="AE70">
        <v>146</v>
      </c>
      <c r="AF70">
        <v>345</v>
      </c>
      <c r="AG70">
        <v>321</v>
      </c>
      <c r="AH70">
        <v>83</v>
      </c>
      <c r="AI70">
        <v>466</v>
      </c>
      <c r="AJ70">
        <v>50.3</v>
      </c>
      <c r="AK70">
        <v>49.7</v>
      </c>
      <c r="AL70">
        <v>18.8</v>
      </c>
      <c r="AM70">
        <v>22.9</v>
      </c>
      <c r="AN70">
        <v>37.200000000000003</v>
      </c>
      <c r="AO70">
        <v>5.4</v>
      </c>
      <c r="AP70">
        <v>0.1</v>
      </c>
      <c r="AQ70">
        <v>0</v>
      </c>
      <c r="AR70">
        <v>15.5</v>
      </c>
      <c r="AS70">
        <v>0</v>
      </c>
      <c r="AT70">
        <v>13</v>
      </c>
      <c r="AU70">
        <v>14.6</v>
      </c>
      <c r="AV70">
        <v>14.2</v>
      </c>
      <c r="AW70">
        <v>12.5</v>
      </c>
      <c r="AX70">
        <v>16.5</v>
      </c>
      <c r="AY70">
        <v>12.3</v>
      </c>
      <c r="AZ70">
        <v>8.4</v>
      </c>
      <c r="BA70">
        <v>8.4</v>
      </c>
      <c r="BB70">
        <v>0</v>
      </c>
      <c r="BC70">
        <v>0</v>
      </c>
      <c r="BD70">
        <v>0</v>
      </c>
      <c r="BE70">
        <v>0</v>
      </c>
      <c r="BF70">
        <v>0</v>
      </c>
      <c r="BG70">
        <v>0</v>
      </c>
      <c r="BH70">
        <v>19.2</v>
      </c>
      <c r="BI70">
        <v>45.5</v>
      </c>
      <c r="BJ70">
        <v>42.3</v>
      </c>
      <c r="BK70">
        <v>10.9</v>
      </c>
      <c r="BL70">
        <v>61.4</v>
      </c>
      <c r="BM70">
        <v>0</v>
      </c>
    </row>
    <row r="71" spans="1:65">
      <c r="A71" s="45" t="s">
        <v>2502</v>
      </c>
      <c r="B71" s="45" t="s">
        <v>205</v>
      </c>
      <c r="C71" s="45" t="s">
        <v>69</v>
      </c>
      <c r="D71" s="45" t="s">
        <v>206</v>
      </c>
      <c r="E71" s="45" t="s">
        <v>206</v>
      </c>
      <c r="F71">
        <v>272</v>
      </c>
      <c r="G71">
        <v>148</v>
      </c>
      <c r="H71">
        <v>124</v>
      </c>
      <c r="I71">
        <v>190</v>
      </c>
      <c r="J71">
        <v>7</v>
      </c>
      <c r="K71">
        <v>68</v>
      </c>
      <c r="L71">
        <v>5</v>
      </c>
      <c r="M71">
        <v>0</v>
      </c>
      <c r="N71">
        <v>1</v>
      </c>
      <c r="O71">
        <v>1</v>
      </c>
      <c r="P71">
        <v>0</v>
      </c>
      <c r="Q71">
        <v>0</v>
      </c>
      <c r="R71">
        <v>0</v>
      </c>
      <c r="S71">
        <v>0</v>
      </c>
      <c r="T71">
        <v>0</v>
      </c>
      <c r="U71">
        <v>0</v>
      </c>
      <c r="V71">
        <v>0</v>
      </c>
      <c r="W71">
        <v>0</v>
      </c>
      <c r="X71">
        <v>0</v>
      </c>
      <c r="Y71">
        <v>0</v>
      </c>
      <c r="Z71">
        <v>88</v>
      </c>
      <c r="AA71">
        <v>71</v>
      </c>
      <c r="AB71">
        <v>62</v>
      </c>
      <c r="AC71">
        <v>51</v>
      </c>
      <c r="AD71">
        <v>0</v>
      </c>
      <c r="AE71">
        <v>52</v>
      </c>
      <c r="AF71">
        <v>100</v>
      </c>
      <c r="AG71">
        <v>158</v>
      </c>
      <c r="AH71">
        <v>59</v>
      </c>
      <c r="AI71">
        <v>209</v>
      </c>
      <c r="AJ71">
        <v>54.4</v>
      </c>
      <c r="AK71">
        <v>45.6</v>
      </c>
      <c r="AL71">
        <v>69.900000000000006</v>
      </c>
      <c r="AM71">
        <v>2.6</v>
      </c>
      <c r="AN71">
        <v>25</v>
      </c>
      <c r="AO71">
        <v>1.8</v>
      </c>
      <c r="AP71">
        <v>0</v>
      </c>
      <c r="AQ71">
        <v>0.4</v>
      </c>
      <c r="AR71">
        <v>0.4</v>
      </c>
      <c r="AS71">
        <v>0</v>
      </c>
      <c r="AT71">
        <v>0</v>
      </c>
      <c r="AU71">
        <v>0</v>
      </c>
      <c r="AV71">
        <v>0</v>
      </c>
      <c r="AW71">
        <v>0</v>
      </c>
      <c r="AX71">
        <v>0</v>
      </c>
      <c r="AY71">
        <v>0</v>
      </c>
      <c r="AZ71">
        <v>0</v>
      </c>
      <c r="BA71">
        <v>0</v>
      </c>
      <c r="BB71">
        <v>0</v>
      </c>
      <c r="BC71">
        <v>32.4</v>
      </c>
      <c r="BD71">
        <v>26.1</v>
      </c>
      <c r="BE71">
        <v>22.8</v>
      </c>
      <c r="BF71">
        <v>18.8</v>
      </c>
      <c r="BG71">
        <v>0</v>
      </c>
      <c r="BH71">
        <v>19.100000000000001</v>
      </c>
      <c r="BI71">
        <v>36.799999999999997</v>
      </c>
      <c r="BJ71">
        <v>58.1</v>
      </c>
      <c r="BK71">
        <v>21.7</v>
      </c>
      <c r="BL71">
        <v>76.8</v>
      </c>
      <c r="BM71">
        <v>0</v>
      </c>
    </row>
    <row r="72" spans="1:65">
      <c r="A72" s="45" t="s">
        <v>2502</v>
      </c>
      <c r="B72" s="45" t="s">
        <v>207</v>
      </c>
      <c r="C72" s="45" t="s">
        <v>69</v>
      </c>
      <c r="D72" s="45" t="s">
        <v>208</v>
      </c>
      <c r="E72" s="45" t="s">
        <v>208</v>
      </c>
      <c r="F72">
        <v>739</v>
      </c>
      <c r="G72">
        <v>358</v>
      </c>
      <c r="H72">
        <v>381</v>
      </c>
      <c r="I72">
        <v>399</v>
      </c>
      <c r="J72">
        <v>15</v>
      </c>
      <c r="K72">
        <v>298</v>
      </c>
      <c r="L72">
        <v>15</v>
      </c>
      <c r="M72">
        <v>3</v>
      </c>
      <c r="N72">
        <v>0</v>
      </c>
      <c r="O72">
        <v>9</v>
      </c>
      <c r="P72">
        <v>59</v>
      </c>
      <c r="Q72">
        <v>64</v>
      </c>
      <c r="R72">
        <v>71</v>
      </c>
      <c r="S72">
        <v>74</v>
      </c>
      <c r="T72">
        <v>75</v>
      </c>
      <c r="U72">
        <v>90</v>
      </c>
      <c r="V72">
        <v>90</v>
      </c>
      <c r="W72">
        <v>82</v>
      </c>
      <c r="X72">
        <v>71</v>
      </c>
      <c r="Y72">
        <v>63</v>
      </c>
      <c r="Z72">
        <v>0</v>
      </c>
      <c r="AA72">
        <v>0</v>
      </c>
      <c r="AB72">
        <v>0</v>
      </c>
      <c r="AC72">
        <v>0</v>
      </c>
      <c r="AD72">
        <v>0</v>
      </c>
      <c r="AE72">
        <v>191</v>
      </c>
      <c r="AF72">
        <v>193</v>
      </c>
      <c r="AG72">
        <v>493</v>
      </c>
      <c r="AH72">
        <v>145</v>
      </c>
      <c r="AI72">
        <v>589</v>
      </c>
      <c r="AJ72">
        <v>48.4</v>
      </c>
      <c r="AK72">
        <v>51.6</v>
      </c>
      <c r="AL72">
        <v>54</v>
      </c>
      <c r="AM72">
        <v>2</v>
      </c>
      <c r="AN72">
        <v>40.299999999999997</v>
      </c>
      <c r="AO72">
        <v>2</v>
      </c>
      <c r="AP72">
        <v>0.4</v>
      </c>
      <c r="AQ72">
        <v>0</v>
      </c>
      <c r="AR72">
        <v>1.2</v>
      </c>
      <c r="AS72">
        <v>8</v>
      </c>
      <c r="AT72">
        <v>8.6999999999999993</v>
      </c>
      <c r="AU72">
        <v>9.6</v>
      </c>
      <c r="AV72">
        <v>10</v>
      </c>
      <c r="AW72">
        <v>10.1</v>
      </c>
      <c r="AX72">
        <v>12.2</v>
      </c>
      <c r="AY72">
        <v>12.2</v>
      </c>
      <c r="AZ72">
        <v>11.1</v>
      </c>
      <c r="BA72">
        <v>9.6</v>
      </c>
      <c r="BB72">
        <v>8.5</v>
      </c>
      <c r="BC72">
        <v>0</v>
      </c>
      <c r="BD72">
        <v>0</v>
      </c>
      <c r="BE72">
        <v>0</v>
      </c>
      <c r="BF72">
        <v>0</v>
      </c>
      <c r="BG72">
        <v>0</v>
      </c>
      <c r="BH72">
        <v>25.8</v>
      </c>
      <c r="BI72">
        <v>26.1</v>
      </c>
      <c r="BJ72">
        <v>66.7</v>
      </c>
      <c r="BK72">
        <v>19.600000000000001</v>
      </c>
      <c r="BL72">
        <v>79.7</v>
      </c>
      <c r="BM72">
        <v>0</v>
      </c>
    </row>
    <row r="73" spans="1:65">
      <c r="A73" s="45" t="s">
        <v>2502</v>
      </c>
      <c r="B73" s="45" t="s">
        <v>209</v>
      </c>
      <c r="C73" s="45" t="s">
        <v>69</v>
      </c>
      <c r="D73" s="45" t="s">
        <v>210</v>
      </c>
      <c r="E73" s="45" t="s">
        <v>210</v>
      </c>
      <c r="F73">
        <v>357</v>
      </c>
      <c r="G73">
        <v>190</v>
      </c>
      <c r="H73">
        <v>167</v>
      </c>
      <c r="I73">
        <v>119</v>
      </c>
      <c r="J73">
        <v>51</v>
      </c>
      <c r="K73">
        <v>84</v>
      </c>
      <c r="L73">
        <v>7</v>
      </c>
      <c r="M73">
        <v>1</v>
      </c>
      <c r="N73">
        <v>0</v>
      </c>
      <c r="O73">
        <v>95</v>
      </c>
      <c r="P73">
        <v>0</v>
      </c>
      <c r="Q73">
        <v>0</v>
      </c>
      <c r="R73">
        <v>0</v>
      </c>
      <c r="S73">
        <v>0</v>
      </c>
      <c r="T73">
        <v>0</v>
      </c>
      <c r="U73">
        <v>0</v>
      </c>
      <c r="V73">
        <v>0</v>
      </c>
      <c r="W73">
        <v>0</v>
      </c>
      <c r="X73">
        <v>77</v>
      </c>
      <c r="Y73">
        <v>77</v>
      </c>
      <c r="Z73">
        <v>69</v>
      </c>
      <c r="AA73">
        <v>59</v>
      </c>
      <c r="AB73">
        <v>45</v>
      </c>
      <c r="AC73">
        <v>30</v>
      </c>
      <c r="AD73">
        <v>0</v>
      </c>
      <c r="AE73">
        <v>85</v>
      </c>
      <c r="AF73">
        <v>182</v>
      </c>
      <c r="AG73">
        <v>105</v>
      </c>
      <c r="AH73">
        <v>43</v>
      </c>
      <c r="AI73">
        <v>200</v>
      </c>
      <c r="AJ73">
        <v>53.2</v>
      </c>
      <c r="AK73">
        <v>46.8</v>
      </c>
      <c r="AL73">
        <v>33.299999999999997</v>
      </c>
      <c r="AM73">
        <v>14.3</v>
      </c>
      <c r="AN73">
        <v>23.5</v>
      </c>
      <c r="AO73">
        <v>2</v>
      </c>
      <c r="AP73">
        <v>0.3</v>
      </c>
      <c r="AQ73">
        <v>0</v>
      </c>
      <c r="AR73">
        <v>26.6</v>
      </c>
      <c r="AS73">
        <v>0</v>
      </c>
      <c r="AT73">
        <v>0</v>
      </c>
      <c r="AU73">
        <v>0</v>
      </c>
      <c r="AV73">
        <v>0</v>
      </c>
      <c r="AW73">
        <v>0</v>
      </c>
      <c r="AX73">
        <v>0</v>
      </c>
      <c r="AY73">
        <v>0</v>
      </c>
      <c r="AZ73">
        <v>0</v>
      </c>
      <c r="BA73">
        <v>21.6</v>
      </c>
      <c r="BB73">
        <v>21.6</v>
      </c>
      <c r="BC73">
        <v>19.3</v>
      </c>
      <c r="BD73">
        <v>16.5</v>
      </c>
      <c r="BE73">
        <v>12.6</v>
      </c>
      <c r="BF73">
        <v>8.4</v>
      </c>
      <c r="BG73">
        <v>0</v>
      </c>
      <c r="BH73">
        <v>23.8</v>
      </c>
      <c r="BI73">
        <v>51</v>
      </c>
      <c r="BJ73">
        <v>29.4</v>
      </c>
      <c r="BK73">
        <v>12</v>
      </c>
      <c r="BL73">
        <v>56</v>
      </c>
      <c r="BM73">
        <v>0</v>
      </c>
    </row>
    <row r="74" spans="1:65">
      <c r="A74" s="45" t="s">
        <v>2502</v>
      </c>
      <c r="B74" s="45" t="s">
        <v>211</v>
      </c>
      <c r="C74" s="45" t="s">
        <v>69</v>
      </c>
      <c r="D74" s="45" t="s">
        <v>212</v>
      </c>
      <c r="E74" s="45" t="s">
        <v>212</v>
      </c>
      <c r="F74" s="204">
        <v>236</v>
      </c>
      <c r="G74" s="204">
        <v>126</v>
      </c>
      <c r="H74" s="204">
        <v>109</v>
      </c>
      <c r="I74">
        <v>32</v>
      </c>
      <c r="J74">
        <v>3</v>
      </c>
      <c r="K74">
        <v>109</v>
      </c>
      <c r="L74">
        <v>11</v>
      </c>
      <c r="M74">
        <v>0</v>
      </c>
      <c r="N74">
        <v>0</v>
      </c>
      <c r="O74">
        <v>81</v>
      </c>
      <c r="P74">
        <v>0</v>
      </c>
      <c r="Q74">
        <v>0</v>
      </c>
      <c r="R74">
        <v>0</v>
      </c>
      <c r="S74">
        <v>0</v>
      </c>
      <c r="T74">
        <v>0</v>
      </c>
      <c r="U74">
        <v>0</v>
      </c>
      <c r="V74">
        <v>0</v>
      </c>
      <c r="W74">
        <v>0</v>
      </c>
      <c r="X74">
        <v>0</v>
      </c>
      <c r="Y74">
        <v>0</v>
      </c>
      <c r="Z74">
        <v>107</v>
      </c>
      <c r="AA74">
        <v>62</v>
      </c>
      <c r="AB74">
        <v>42</v>
      </c>
      <c r="AC74">
        <v>25</v>
      </c>
      <c r="AD74">
        <v>0</v>
      </c>
      <c r="AE74">
        <v>41</v>
      </c>
      <c r="AF74">
        <v>81</v>
      </c>
      <c r="AG74">
        <v>162</v>
      </c>
      <c r="AH74">
        <v>70</v>
      </c>
      <c r="AI74">
        <v>188</v>
      </c>
      <c r="AJ74">
        <v>53.4</v>
      </c>
      <c r="AK74">
        <v>46.2</v>
      </c>
      <c r="AL74">
        <v>13.6</v>
      </c>
      <c r="AM74">
        <v>1.3</v>
      </c>
      <c r="AN74">
        <v>46.2</v>
      </c>
      <c r="AO74">
        <v>4.7</v>
      </c>
      <c r="AP74">
        <v>0</v>
      </c>
      <c r="AQ74">
        <v>0</v>
      </c>
      <c r="AR74">
        <v>34.299999999999997</v>
      </c>
      <c r="AS74">
        <v>0</v>
      </c>
      <c r="AT74">
        <v>0</v>
      </c>
      <c r="AU74">
        <v>0</v>
      </c>
      <c r="AV74">
        <v>0</v>
      </c>
      <c r="AW74">
        <v>0</v>
      </c>
      <c r="AX74">
        <v>0</v>
      </c>
      <c r="AY74">
        <v>0</v>
      </c>
      <c r="AZ74">
        <v>0</v>
      </c>
      <c r="BA74">
        <v>0</v>
      </c>
      <c r="BB74">
        <v>0</v>
      </c>
      <c r="BC74">
        <v>45.3</v>
      </c>
      <c r="BD74">
        <v>26.3</v>
      </c>
      <c r="BE74">
        <v>17.8</v>
      </c>
      <c r="BF74">
        <v>10.6</v>
      </c>
      <c r="BG74">
        <v>0</v>
      </c>
      <c r="BH74">
        <v>17.399999999999999</v>
      </c>
      <c r="BI74">
        <v>34.299999999999997</v>
      </c>
      <c r="BJ74">
        <v>68.599999999999994</v>
      </c>
      <c r="BK74">
        <v>29.7</v>
      </c>
      <c r="BL74">
        <v>79.7</v>
      </c>
      <c r="BM74">
        <v>0</v>
      </c>
    </row>
    <row r="75" spans="1:65">
      <c r="A75" s="45" t="s">
        <v>2502</v>
      </c>
      <c r="B75" s="45" t="s">
        <v>213</v>
      </c>
      <c r="C75" s="45" t="s">
        <v>69</v>
      </c>
      <c r="D75" s="45" t="s">
        <v>214</v>
      </c>
      <c r="E75" s="45" t="s">
        <v>214</v>
      </c>
      <c r="F75">
        <v>203</v>
      </c>
      <c r="G75">
        <v>97</v>
      </c>
      <c r="H75">
        <v>106</v>
      </c>
      <c r="I75">
        <v>49</v>
      </c>
      <c r="J75">
        <v>3</v>
      </c>
      <c r="K75">
        <v>130</v>
      </c>
      <c r="L75">
        <v>11</v>
      </c>
      <c r="M75">
        <v>1</v>
      </c>
      <c r="N75">
        <v>0</v>
      </c>
      <c r="O75">
        <v>9</v>
      </c>
      <c r="P75">
        <v>0</v>
      </c>
      <c r="Q75">
        <v>0</v>
      </c>
      <c r="R75">
        <v>0</v>
      </c>
      <c r="S75">
        <v>0</v>
      </c>
      <c r="T75">
        <v>0</v>
      </c>
      <c r="U75">
        <v>0</v>
      </c>
      <c r="V75">
        <v>0</v>
      </c>
      <c r="W75">
        <v>0</v>
      </c>
      <c r="X75">
        <v>0</v>
      </c>
      <c r="Y75">
        <v>0</v>
      </c>
      <c r="Z75">
        <v>136</v>
      </c>
      <c r="AA75">
        <v>21</v>
      </c>
      <c r="AB75">
        <v>15</v>
      </c>
      <c r="AC75">
        <v>31</v>
      </c>
      <c r="AD75">
        <v>0</v>
      </c>
      <c r="AE75">
        <v>24</v>
      </c>
      <c r="AF75">
        <v>38</v>
      </c>
      <c r="AG75">
        <v>174</v>
      </c>
      <c r="AH75">
        <v>65</v>
      </c>
      <c r="AI75">
        <v>185</v>
      </c>
      <c r="AJ75">
        <v>47.8</v>
      </c>
      <c r="AK75">
        <v>52.2</v>
      </c>
      <c r="AL75">
        <v>24.1</v>
      </c>
      <c r="AM75">
        <v>1.5</v>
      </c>
      <c r="AN75">
        <v>64</v>
      </c>
      <c r="AO75">
        <v>5.4</v>
      </c>
      <c r="AP75">
        <v>0.5</v>
      </c>
      <c r="AQ75">
        <v>0</v>
      </c>
      <c r="AR75">
        <v>4.4000000000000004</v>
      </c>
      <c r="AS75">
        <v>0</v>
      </c>
      <c r="AT75">
        <v>0</v>
      </c>
      <c r="AU75">
        <v>0</v>
      </c>
      <c r="AV75">
        <v>0</v>
      </c>
      <c r="AW75">
        <v>0</v>
      </c>
      <c r="AX75">
        <v>0</v>
      </c>
      <c r="AY75">
        <v>0</v>
      </c>
      <c r="AZ75">
        <v>0</v>
      </c>
      <c r="BA75">
        <v>0</v>
      </c>
      <c r="BB75">
        <v>0</v>
      </c>
      <c r="BC75">
        <v>67</v>
      </c>
      <c r="BD75">
        <v>10.3</v>
      </c>
      <c r="BE75">
        <v>7.4</v>
      </c>
      <c r="BF75">
        <v>15.3</v>
      </c>
      <c r="BG75">
        <v>0</v>
      </c>
      <c r="BH75">
        <v>11.8</v>
      </c>
      <c r="BI75">
        <v>18.7</v>
      </c>
      <c r="BJ75">
        <v>85.7</v>
      </c>
      <c r="BK75">
        <v>32</v>
      </c>
      <c r="BL75">
        <v>91.1</v>
      </c>
      <c r="BM75">
        <v>0</v>
      </c>
    </row>
    <row r="76" spans="1:65">
      <c r="A76" s="45" t="s">
        <v>2502</v>
      </c>
      <c r="B76" s="45" t="s">
        <v>215</v>
      </c>
      <c r="C76" s="45" t="s">
        <v>69</v>
      </c>
      <c r="D76" s="45" t="s">
        <v>216</v>
      </c>
      <c r="E76" s="45" t="s">
        <v>216</v>
      </c>
      <c r="F76">
        <v>398</v>
      </c>
      <c r="G76">
        <v>187</v>
      </c>
      <c r="H76">
        <v>211</v>
      </c>
      <c r="I76">
        <v>42</v>
      </c>
      <c r="J76">
        <v>8</v>
      </c>
      <c r="K76">
        <v>75</v>
      </c>
      <c r="L76">
        <v>22</v>
      </c>
      <c r="M76">
        <v>2</v>
      </c>
      <c r="N76">
        <v>2</v>
      </c>
      <c r="O76">
        <v>247</v>
      </c>
      <c r="P76">
        <v>0</v>
      </c>
      <c r="Q76">
        <v>0</v>
      </c>
      <c r="R76">
        <v>0</v>
      </c>
      <c r="S76">
        <v>0</v>
      </c>
      <c r="T76">
        <v>0</v>
      </c>
      <c r="U76">
        <v>0</v>
      </c>
      <c r="V76">
        <v>0</v>
      </c>
      <c r="W76">
        <v>103</v>
      </c>
      <c r="X76">
        <v>103</v>
      </c>
      <c r="Y76">
        <v>102</v>
      </c>
      <c r="Z76">
        <v>90</v>
      </c>
      <c r="AA76">
        <v>0</v>
      </c>
      <c r="AB76">
        <v>0</v>
      </c>
      <c r="AC76">
        <v>0</v>
      </c>
      <c r="AD76">
        <v>0</v>
      </c>
      <c r="AE76">
        <v>91</v>
      </c>
      <c r="AF76">
        <v>98</v>
      </c>
      <c r="AG76">
        <v>219</v>
      </c>
      <c r="AH76">
        <v>86</v>
      </c>
      <c r="AI76">
        <v>267</v>
      </c>
      <c r="AJ76">
        <v>47</v>
      </c>
      <c r="AK76">
        <v>53</v>
      </c>
      <c r="AL76">
        <v>10.6</v>
      </c>
      <c r="AM76">
        <v>2</v>
      </c>
      <c r="AN76">
        <v>18.8</v>
      </c>
      <c r="AO76">
        <v>5.5</v>
      </c>
      <c r="AP76">
        <v>0.5</v>
      </c>
      <c r="AQ76">
        <v>0.5</v>
      </c>
      <c r="AR76">
        <v>62.1</v>
      </c>
      <c r="AS76">
        <v>0</v>
      </c>
      <c r="AT76">
        <v>0</v>
      </c>
      <c r="AU76">
        <v>0</v>
      </c>
      <c r="AV76">
        <v>0</v>
      </c>
      <c r="AW76">
        <v>0</v>
      </c>
      <c r="AX76">
        <v>0</v>
      </c>
      <c r="AY76">
        <v>0</v>
      </c>
      <c r="AZ76">
        <v>25.9</v>
      </c>
      <c r="BA76">
        <v>25.9</v>
      </c>
      <c r="BB76">
        <v>25.6</v>
      </c>
      <c r="BC76">
        <v>22.6</v>
      </c>
      <c r="BD76">
        <v>0</v>
      </c>
      <c r="BE76">
        <v>0</v>
      </c>
      <c r="BF76">
        <v>0</v>
      </c>
      <c r="BG76">
        <v>0</v>
      </c>
      <c r="BH76">
        <v>22.9</v>
      </c>
      <c r="BI76">
        <v>24.6</v>
      </c>
      <c r="BJ76">
        <v>55</v>
      </c>
      <c r="BK76">
        <v>21.6</v>
      </c>
      <c r="BL76">
        <v>67.099999999999994</v>
      </c>
      <c r="BM76">
        <v>0</v>
      </c>
    </row>
    <row r="77" spans="1:65">
      <c r="A77" s="45" t="s">
        <v>2502</v>
      </c>
      <c r="B77" s="45" t="s">
        <v>217</v>
      </c>
      <c r="C77" s="45" t="s">
        <v>69</v>
      </c>
      <c r="D77" s="45" t="s">
        <v>218</v>
      </c>
      <c r="E77" s="45" t="s">
        <v>218</v>
      </c>
      <c r="F77">
        <v>215</v>
      </c>
      <c r="G77">
        <v>109</v>
      </c>
      <c r="H77">
        <v>106</v>
      </c>
      <c r="I77">
        <v>51</v>
      </c>
      <c r="J77">
        <v>5</v>
      </c>
      <c r="K77">
        <v>141</v>
      </c>
      <c r="L77">
        <v>4</v>
      </c>
      <c r="M77">
        <v>0</v>
      </c>
      <c r="N77">
        <v>0</v>
      </c>
      <c r="O77">
        <v>14</v>
      </c>
      <c r="P77">
        <v>0</v>
      </c>
      <c r="Q77">
        <v>53</v>
      </c>
      <c r="R77">
        <v>54</v>
      </c>
      <c r="S77">
        <v>54</v>
      </c>
      <c r="T77">
        <v>54</v>
      </c>
      <c r="U77">
        <v>0</v>
      </c>
      <c r="V77">
        <v>0</v>
      </c>
      <c r="W77">
        <v>0</v>
      </c>
      <c r="X77">
        <v>0</v>
      </c>
      <c r="Y77">
        <v>0</v>
      </c>
      <c r="Z77">
        <v>0</v>
      </c>
      <c r="AA77">
        <v>0</v>
      </c>
      <c r="AB77">
        <v>0</v>
      </c>
      <c r="AC77">
        <v>0</v>
      </c>
      <c r="AD77">
        <v>0</v>
      </c>
      <c r="AE77">
        <v>54</v>
      </c>
      <c r="AF77">
        <v>70</v>
      </c>
      <c r="AG77">
        <v>154</v>
      </c>
      <c r="AH77">
        <v>26</v>
      </c>
      <c r="AI77">
        <v>173</v>
      </c>
      <c r="AJ77">
        <v>50.7</v>
      </c>
      <c r="AK77">
        <v>49.3</v>
      </c>
      <c r="AL77">
        <v>23.7</v>
      </c>
      <c r="AM77">
        <v>2.2999999999999998</v>
      </c>
      <c r="AN77">
        <v>65.599999999999994</v>
      </c>
      <c r="AO77">
        <v>1.9</v>
      </c>
      <c r="AP77">
        <v>0</v>
      </c>
      <c r="AQ77">
        <v>0</v>
      </c>
      <c r="AR77">
        <v>6.5</v>
      </c>
      <c r="AS77">
        <v>0</v>
      </c>
      <c r="AT77">
        <v>24.7</v>
      </c>
      <c r="AU77">
        <v>25.1</v>
      </c>
      <c r="AV77">
        <v>25.1</v>
      </c>
      <c r="AW77">
        <v>25.1</v>
      </c>
      <c r="AX77">
        <v>0</v>
      </c>
      <c r="AY77">
        <v>0</v>
      </c>
      <c r="AZ77">
        <v>0</v>
      </c>
      <c r="BA77">
        <v>0</v>
      </c>
      <c r="BB77">
        <v>0</v>
      </c>
      <c r="BC77">
        <v>0</v>
      </c>
      <c r="BD77">
        <v>0</v>
      </c>
      <c r="BE77">
        <v>0</v>
      </c>
      <c r="BF77">
        <v>0</v>
      </c>
      <c r="BG77">
        <v>0</v>
      </c>
      <c r="BH77">
        <v>25.1</v>
      </c>
      <c r="BI77">
        <v>32.6</v>
      </c>
      <c r="BJ77">
        <v>71.599999999999994</v>
      </c>
      <c r="BK77">
        <v>12.1</v>
      </c>
      <c r="BL77">
        <v>80.5</v>
      </c>
      <c r="BM77">
        <v>0</v>
      </c>
    </row>
    <row r="78" spans="1:65">
      <c r="A78" s="45" t="s">
        <v>2502</v>
      </c>
      <c r="B78" s="45" t="s">
        <v>219</v>
      </c>
      <c r="C78" s="45" t="s">
        <v>69</v>
      </c>
      <c r="D78" s="45" t="s">
        <v>220</v>
      </c>
      <c r="E78" s="45" t="s">
        <v>220</v>
      </c>
      <c r="F78">
        <v>296</v>
      </c>
      <c r="G78">
        <v>146</v>
      </c>
      <c r="H78">
        <v>150</v>
      </c>
      <c r="I78">
        <v>43</v>
      </c>
      <c r="J78">
        <v>11</v>
      </c>
      <c r="K78">
        <v>144</v>
      </c>
      <c r="L78">
        <v>6</v>
      </c>
      <c r="M78">
        <v>0</v>
      </c>
      <c r="N78">
        <v>0</v>
      </c>
      <c r="O78">
        <v>92</v>
      </c>
      <c r="P78">
        <v>0</v>
      </c>
      <c r="Q78">
        <v>59</v>
      </c>
      <c r="R78">
        <v>60</v>
      </c>
      <c r="S78">
        <v>50</v>
      </c>
      <c r="T78">
        <v>53</v>
      </c>
      <c r="U78">
        <v>38</v>
      </c>
      <c r="V78">
        <v>36</v>
      </c>
      <c r="W78">
        <v>0</v>
      </c>
      <c r="X78">
        <v>0</v>
      </c>
      <c r="Y78">
        <v>0</v>
      </c>
      <c r="Z78">
        <v>0</v>
      </c>
      <c r="AA78">
        <v>0</v>
      </c>
      <c r="AB78">
        <v>0</v>
      </c>
      <c r="AC78">
        <v>0</v>
      </c>
      <c r="AD78">
        <v>0</v>
      </c>
      <c r="AE78">
        <v>56</v>
      </c>
      <c r="AF78">
        <v>112</v>
      </c>
      <c r="AG78">
        <v>198</v>
      </c>
      <c r="AH78">
        <v>51</v>
      </c>
      <c r="AI78">
        <v>225</v>
      </c>
      <c r="AJ78">
        <v>49.3</v>
      </c>
      <c r="AK78">
        <v>50.7</v>
      </c>
      <c r="AL78">
        <v>14.5</v>
      </c>
      <c r="AM78">
        <v>3.7</v>
      </c>
      <c r="AN78">
        <v>48.6</v>
      </c>
      <c r="AO78">
        <v>2</v>
      </c>
      <c r="AP78">
        <v>0</v>
      </c>
      <c r="AQ78">
        <v>0</v>
      </c>
      <c r="AR78">
        <v>31.1</v>
      </c>
      <c r="AS78">
        <v>0</v>
      </c>
      <c r="AT78">
        <v>19.899999999999999</v>
      </c>
      <c r="AU78">
        <v>20.3</v>
      </c>
      <c r="AV78">
        <v>16.899999999999999</v>
      </c>
      <c r="AW78">
        <v>17.899999999999999</v>
      </c>
      <c r="AX78">
        <v>12.8</v>
      </c>
      <c r="AY78">
        <v>12.2</v>
      </c>
      <c r="AZ78">
        <v>0</v>
      </c>
      <c r="BA78">
        <v>0</v>
      </c>
      <c r="BB78">
        <v>0</v>
      </c>
      <c r="BC78">
        <v>0</v>
      </c>
      <c r="BD78">
        <v>0</v>
      </c>
      <c r="BE78">
        <v>0</v>
      </c>
      <c r="BF78">
        <v>0</v>
      </c>
      <c r="BG78">
        <v>0</v>
      </c>
      <c r="BH78">
        <v>18.899999999999999</v>
      </c>
      <c r="BI78">
        <v>37.799999999999997</v>
      </c>
      <c r="BJ78">
        <v>66.900000000000006</v>
      </c>
      <c r="BK78">
        <v>17.2</v>
      </c>
      <c r="BL78">
        <v>76</v>
      </c>
      <c r="BM78">
        <v>0</v>
      </c>
    </row>
    <row r="79" spans="1:65">
      <c r="A79" s="45" t="s">
        <v>2502</v>
      </c>
      <c r="B79" s="45" t="s">
        <v>221</v>
      </c>
      <c r="C79" s="45" t="s">
        <v>69</v>
      </c>
      <c r="D79" s="45" t="s">
        <v>222</v>
      </c>
      <c r="E79" s="45" t="s">
        <v>222</v>
      </c>
      <c r="F79">
        <v>422</v>
      </c>
      <c r="G79">
        <v>212</v>
      </c>
      <c r="H79">
        <v>210</v>
      </c>
      <c r="I79">
        <v>373</v>
      </c>
      <c r="J79">
        <v>5</v>
      </c>
      <c r="K79">
        <v>34</v>
      </c>
      <c r="L79">
        <v>2</v>
      </c>
      <c r="M79">
        <v>1</v>
      </c>
      <c r="N79">
        <v>0</v>
      </c>
      <c r="O79">
        <v>7</v>
      </c>
      <c r="P79">
        <v>0</v>
      </c>
      <c r="Q79">
        <v>0</v>
      </c>
      <c r="R79">
        <v>0</v>
      </c>
      <c r="S79">
        <v>0</v>
      </c>
      <c r="T79">
        <v>0</v>
      </c>
      <c r="U79">
        <v>0</v>
      </c>
      <c r="V79">
        <v>0</v>
      </c>
      <c r="W79">
        <v>107</v>
      </c>
      <c r="X79">
        <v>108</v>
      </c>
      <c r="Y79">
        <v>108</v>
      </c>
      <c r="Z79">
        <v>99</v>
      </c>
      <c r="AA79">
        <v>0</v>
      </c>
      <c r="AB79">
        <v>0</v>
      </c>
      <c r="AC79">
        <v>0</v>
      </c>
      <c r="AD79">
        <v>0</v>
      </c>
      <c r="AE79">
        <v>44</v>
      </c>
      <c r="AF79">
        <v>48</v>
      </c>
      <c r="AG79">
        <v>166</v>
      </c>
      <c r="AH79">
        <v>46</v>
      </c>
      <c r="AI79">
        <v>217</v>
      </c>
      <c r="AJ79">
        <v>50.2</v>
      </c>
      <c r="AK79">
        <v>49.8</v>
      </c>
      <c r="AL79">
        <v>88.4</v>
      </c>
      <c r="AM79">
        <v>1.2</v>
      </c>
      <c r="AN79">
        <v>8.1</v>
      </c>
      <c r="AO79">
        <v>0.5</v>
      </c>
      <c r="AP79">
        <v>0.2</v>
      </c>
      <c r="AQ79">
        <v>0</v>
      </c>
      <c r="AR79">
        <v>1.7</v>
      </c>
      <c r="AS79">
        <v>0</v>
      </c>
      <c r="AT79">
        <v>0</v>
      </c>
      <c r="AU79">
        <v>0</v>
      </c>
      <c r="AV79">
        <v>0</v>
      </c>
      <c r="AW79">
        <v>0</v>
      </c>
      <c r="AX79">
        <v>0</v>
      </c>
      <c r="AY79">
        <v>0</v>
      </c>
      <c r="AZ79">
        <v>25.4</v>
      </c>
      <c r="BA79">
        <v>25.6</v>
      </c>
      <c r="BB79">
        <v>25.6</v>
      </c>
      <c r="BC79">
        <v>23.5</v>
      </c>
      <c r="BD79">
        <v>0</v>
      </c>
      <c r="BE79">
        <v>0</v>
      </c>
      <c r="BF79">
        <v>0</v>
      </c>
      <c r="BG79">
        <v>0</v>
      </c>
      <c r="BH79">
        <v>10.4</v>
      </c>
      <c r="BI79">
        <v>11.4</v>
      </c>
      <c r="BJ79">
        <v>39.299999999999997</v>
      </c>
      <c r="BK79">
        <v>10.9</v>
      </c>
      <c r="BL79">
        <v>51.4</v>
      </c>
      <c r="BM79">
        <v>0</v>
      </c>
    </row>
    <row r="80" spans="1:65">
      <c r="A80" s="45" t="s">
        <v>2502</v>
      </c>
      <c r="B80" s="45" t="s">
        <v>223</v>
      </c>
      <c r="C80" s="45" t="s">
        <v>69</v>
      </c>
      <c r="D80" s="45" t="s">
        <v>224</v>
      </c>
      <c r="E80" s="45" t="s">
        <v>224</v>
      </c>
      <c r="F80">
        <v>90</v>
      </c>
      <c r="G80">
        <v>41</v>
      </c>
      <c r="H80">
        <v>49</v>
      </c>
      <c r="I80">
        <v>11</v>
      </c>
      <c r="J80">
        <v>0</v>
      </c>
      <c r="K80">
        <v>76</v>
      </c>
      <c r="L80">
        <v>1</v>
      </c>
      <c r="M80">
        <v>0</v>
      </c>
      <c r="N80">
        <v>0</v>
      </c>
      <c r="O80">
        <v>2</v>
      </c>
      <c r="P80">
        <v>0</v>
      </c>
      <c r="Q80">
        <v>0</v>
      </c>
      <c r="R80">
        <v>0</v>
      </c>
      <c r="S80">
        <v>0</v>
      </c>
      <c r="T80">
        <v>0</v>
      </c>
      <c r="U80">
        <v>0</v>
      </c>
      <c r="V80">
        <v>0</v>
      </c>
      <c r="W80">
        <v>90</v>
      </c>
      <c r="X80">
        <v>0</v>
      </c>
      <c r="Y80">
        <v>0</v>
      </c>
      <c r="Z80">
        <v>0</v>
      </c>
      <c r="AA80">
        <v>0</v>
      </c>
      <c r="AB80">
        <v>0</v>
      </c>
      <c r="AC80">
        <v>0</v>
      </c>
      <c r="AD80">
        <v>0</v>
      </c>
      <c r="AE80">
        <v>39</v>
      </c>
      <c r="AF80">
        <v>40</v>
      </c>
      <c r="AG80">
        <v>71</v>
      </c>
      <c r="AH80">
        <v>16</v>
      </c>
      <c r="AI80">
        <v>76</v>
      </c>
      <c r="AJ80">
        <v>45.6</v>
      </c>
      <c r="AK80">
        <v>54.4</v>
      </c>
      <c r="AL80">
        <v>12.2</v>
      </c>
      <c r="AM80">
        <v>0</v>
      </c>
      <c r="AN80">
        <v>84.4</v>
      </c>
      <c r="AO80">
        <v>1.1000000000000001</v>
      </c>
      <c r="AP80">
        <v>0</v>
      </c>
      <c r="AQ80">
        <v>0</v>
      </c>
      <c r="AR80">
        <v>2.2000000000000002</v>
      </c>
      <c r="AS80">
        <v>0</v>
      </c>
      <c r="AT80">
        <v>0</v>
      </c>
      <c r="AU80">
        <v>0</v>
      </c>
      <c r="AV80">
        <v>0</v>
      </c>
      <c r="AW80">
        <v>0</v>
      </c>
      <c r="AX80">
        <v>0</v>
      </c>
      <c r="AY80">
        <v>0</v>
      </c>
      <c r="AZ80">
        <v>100</v>
      </c>
      <c r="BA80">
        <v>0</v>
      </c>
      <c r="BB80">
        <v>0</v>
      </c>
      <c r="BC80">
        <v>0</v>
      </c>
      <c r="BD80">
        <v>0</v>
      </c>
      <c r="BE80">
        <v>0</v>
      </c>
      <c r="BF80">
        <v>0</v>
      </c>
      <c r="BG80">
        <v>0</v>
      </c>
      <c r="BH80">
        <v>43.3</v>
      </c>
      <c r="BI80">
        <v>44.4</v>
      </c>
      <c r="BJ80">
        <v>78.900000000000006</v>
      </c>
      <c r="BK80">
        <v>17.8</v>
      </c>
      <c r="BL80">
        <v>84.4</v>
      </c>
      <c r="BM80">
        <v>0</v>
      </c>
    </row>
    <row r="81" spans="1:65">
      <c r="A81" s="45" t="s">
        <v>2502</v>
      </c>
      <c r="B81" s="45" t="s">
        <v>225</v>
      </c>
      <c r="C81" s="45" t="s">
        <v>69</v>
      </c>
      <c r="D81" s="45" t="s">
        <v>226</v>
      </c>
      <c r="E81" s="45" t="s">
        <v>226</v>
      </c>
      <c r="F81">
        <v>160</v>
      </c>
      <c r="G81">
        <v>74</v>
      </c>
      <c r="H81">
        <v>86</v>
      </c>
      <c r="I81">
        <v>11</v>
      </c>
      <c r="J81">
        <v>1</v>
      </c>
      <c r="K81">
        <v>17</v>
      </c>
      <c r="L81">
        <v>0</v>
      </c>
      <c r="M81">
        <v>0</v>
      </c>
      <c r="N81">
        <v>0</v>
      </c>
      <c r="O81">
        <v>131</v>
      </c>
      <c r="P81">
        <v>0</v>
      </c>
      <c r="Q81">
        <v>40</v>
      </c>
      <c r="R81">
        <v>40</v>
      </c>
      <c r="S81">
        <v>40</v>
      </c>
      <c r="T81">
        <v>40</v>
      </c>
      <c r="U81">
        <v>0</v>
      </c>
      <c r="V81">
        <v>0</v>
      </c>
      <c r="W81">
        <v>0</v>
      </c>
      <c r="X81">
        <v>0</v>
      </c>
      <c r="Y81">
        <v>0</v>
      </c>
      <c r="Z81">
        <v>0</v>
      </c>
      <c r="AA81">
        <v>0</v>
      </c>
      <c r="AB81">
        <v>0</v>
      </c>
      <c r="AC81">
        <v>0</v>
      </c>
      <c r="AD81">
        <v>0</v>
      </c>
      <c r="AE81">
        <v>9</v>
      </c>
      <c r="AF81">
        <v>9</v>
      </c>
      <c r="AG81">
        <v>44</v>
      </c>
      <c r="AH81">
        <v>15</v>
      </c>
      <c r="AI81">
        <v>64</v>
      </c>
      <c r="AJ81">
        <v>46.3</v>
      </c>
      <c r="AK81">
        <v>53.8</v>
      </c>
      <c r="AL81">
        <v>6.9</v>
      </c>
      <c r="AM81">
        <v>0.6</v>
      </c>
      <c r="AN81">
        <v>10.6</v>
      </c>
      <c r="AO81">
        <v>0</v>
      </c>
      <c r="AP81">
        <v>0</v>
      </c>
      <c r="AQ81">
        <v>0</v>
      </c>
      <c r="AR81">
        <v>81.900000000000006</v>
      </c>
      <c r="AS81">
        <v>0</v>
      </c>
      <c r="AT81">
        <v>25</v>
      </c>
      <c r="AU81">
        <v>25</v>
      </c>
      <c r="AV81">
        <v>25</v>
      </c>
      <c r="AW81">
        <v>25</v>
      </c>
      <c r="AX81">
        <v>0</v>
      </c>
      <c r="AY81">
        <v>0</v>
      </c>
      <c r="AZ81">
        <v>0</v>
      </c>
      <c r="BA81">
        <v>0</v>
      </c>
      <c r="BB81">
        <v>0</v>
      </c>
      <c r="BC81">
        <v>0</v>
      </c>
      <c r="BD81">
        <v>0</v>
      </c>
      <c r="BE81">
        <v>0</v>
      </c>
      <c r="BF81">
        <v>0</v>
      </c>
      <c r="BG81">
        <v>0</v>
      </c>
      <c r="BH81">
        <v>5.6</v>
      </c>
      <c r="BI81">
        <v>5.6</v>
      </c>
      <c r="BJ81">
        <v>27.5</v>
      </c>
      <c r="BK81">
        <v>9.4</v>
      </c>
      <c r="BL81">
        <v>40</v>
      </c>
      <c r="BM81">
        <v>0</v>
      </c>
    </row>
    <row r="82" spans="1:65">
      <c r="F82">
        <f>SUM(F2:F81)</f>
        <v>45246</v>
      </c>
      <c r="G82">
        <f>SUM(G2:G81)</f>
        <v>23176</v>
      </c>
      <c r="H82">
        <f>SUM(H2:H81)</f>
        <v>22062</v>
      </c>
      <c r="I82">
        <f t="shared" ref="I82:U82" si="0">SUM(I2:I81)</f>
        <v>13518</v>
      </c>
      <c r="J82">
        <f t="shared" si="0"/>
        <v>2146</v>
      </c>
      <c r="K82">
        <f t="shared" si="0"/>
        <v>14883</v>
      </c>
      <c r="L82">
        <f t="shared" si="0"/>
        <v>1490</v>
      </c>
      <c r="M82">
        <f t="shared" si="0"/>
        <v>118</v>
      </c>
      <c r="N82">
        <f t="shared" si="0"/>
        <v>31</v>
      </c>
      <c r="O82">
        <f t="shared" si="0"/>
        <v>13060</v>
      </c>
      <c r="P82">
        <f t="shared" si="0"/>
        <v>687</v>
      </c>
      <c r="Q82">
        <f t="shared" si="0"/>
        <v>2919</v>
      </c>
      <c r="R82">
        <f t="shared" si="0"/>
        <v>2940</v>
      </c>
      <c r="S82">
        <f t="shared" si="0"/>
        <v>2964</v>
      </c>
      <c r="T82">
        <f t="shared" si="0"/>
        <v>2853</v>
      </c>
      <c r="U82">
        <f t="shared" si="0"/>
        <v>2673</v>
      </c>
      <c r="V82">
        <f>SUM(V2:V81)</f>
        <v>3692</v>
      </c>
      <c r="W82">
        <f t="shared" ref="W82" si="1">SUM(W2:W81)</f>
        <v>4752</v>
      </c>
      <c r="X82">
        <f t="shared" ref="X82" si="2">SUM(X2:X81)</f>
        <v>4756</v>
      </c>
      <c r="Y82">
        <f t="shared" ref="Y82" si="3">SUM(Y2:Y81)</f>
        <v>4495</v>
      </c>
      <c r="Z82">
        <f t="shared" ref="Z82" si="4">SUM(Z2:Z81)</f>
        <v>4126</v>
      </c>
      <c r="AA82">
        <f t="shared" ref="AA82" si="5">SUM(AA2:AA81)</f>
        <v>3222</v>
      </c>
      <c r="AB82">
        <f t="shared" ref="AB82" si="6">SUM(AB2:AB81)</f>
        <v>2693</v>
      </c>
      <c r="AC82">
        <f t="shared" ref="AC82" si="7">SUM(AC2:AC81)</f>
        <v>2473</v>
      </c>
      <c r="AD82">
        <f t="shared" ref="AD82" si="8">SUM(AD2:AD81)</f>
        <v>1</v>
      </c>
      <c r="AE82">
        <f t="shared" ref="AE82" si="9">SUM(AE2:AE81)</f>
        <v>6333</v>
      </c>
      <c r="AF82">
        <f t="shared" ref="AF82" si="10">SUM(AF2:AF81)</f>
        <v>14145</v>
      </c>
      <c r="AG82">
        <f t="shared" ref="AG82" si="11">SUM(AG2:AG81)</f>
        <v>18932</v>
      </c>
      <c r="AH82">
        <f t="shared" ref="AH82" si="12">SUM(AH2:AH81)</f>
        <v>6897</v>
      </c>
      <c r="AI82">
        <f t="shared" ref="AI82" si="13">SUM(AI2:AI81)</f>
        <v>25666</v>
      </c>
    </row>
    <row r="83" spans="1:65">
      <c r="G83" s="141">
        <f>G82/$F$82</f>
        <v>0.51222207487954741</v>
      </c>
      <c r="H83" s="141">
        <f>H82/$F$82</f>
        <v>0.48760111391062194</v>
      </c>
      <c r="I83" s="141">
        <f t="shared" ref="I83:AI83" si="14">I82/$F$82</f>
        <v>0.29876674181143087</v>
      </c>
      <c r="J83" s="141">
        <f t="shared" si="14"/>
        <v>4.7429607037086152E-2</v>
      </c>
      <c r="K83" s="141">
        <f t="shared" si="14"/>
        <v>0.32893515448879457</v>
      </c>
      <c r="L83" s="141">
        <f t="shared" si="14"/>
        <v>3.2931087830968486E-2</v>
      </c>
      <c r="M83" s="141">
        <f t="shared" si="14"/>
        <v>2.6079653450028733E-3</v>
      </c>
      <c r="N83" s="141">
        <f t="shared" si="14"/>
        <v>6.851434380939752E-4</v>
      </c>
      <c r="O83" s="141">
        <f t="shared" si="14"/>
        <v>0.28864430004862307</v>
      </c>
      <c r="P83" s="141">
        <f t="shared" si="14"/>
        <v>1.5183662644211643E-2</v>
      </c>
      <c r="Q83" s="141">
        <f t="shared" si="14"/>
        <v>6.4513990186977857E-2</v>
      </c>
      <c r="R83" s="141">
        <f t="shared" si="14"/>
        <v>6.497811961278345E-2</v>
      </c>
      <c r="S83" s="141">
        <f t="shared" si="14"/>
        <v>6.5508553242275558E-2</v>
      </c>
      <c r="T83" s="141">
        <f t="shared" si="14"/>
        <v>6.305529770587455E-2</v>
      </c>
      <c r="U83" s="141">
        <f t="shared" si="14"/>
        <v>5.9077045484683732E-2</v>
      </c>
      <c r="V83" s="141">
        <f t="shared" si="14"/>
        <v>8.1598373336869562E-2</v>
      </c>
      <c r="W83" s="141">
        <f t="shared" si="14"/>
        <v>0.10502585863943774</v>
      </c>
      <c r="X83" s="141">
        <f t="shared" si="14"/>
        <v>0.10511426424435309</v>
      </c>
      <c r="Y83" s="141">
        <f t="shared" si="14"/>
        <v>9.9345798523626391E-2</v>
      </c>
      <c r="Z83" s="141">
        <f t="shared" si="14"/>
        <v>9.1190381470185211E-2</v>
      </c>
      <c r="AA83" s="141">
        <f t="shared" si="14"/>
        <v>7.1210714759315744E-2</v>
      </c>
      <c r="AB83" s="141">
        <f t="shared" si="14"/>
        <v>5.9519073509260487E-2</v>
      </c>
      <c r="AC83" s="141">
        <f t="shared" si="14"/>
        <v>5.4656765238916147E-2</v>
      </c>
      <c r="AD83" s="141">
        <f t="shared" si="14"/>
        <v>2.2101401228837908E-5</v>
      </c>
      <c r="AE83" s="141">
        <f t="shared" si="14"/>
        <v>0.13996817398223046</v>
      </c>
      <c r="AF83" s="141">
        <f t="shared" si="14"/>
        <v>0.31262432038191224</v>
      </c>
      <c r="AG83" s="141">
        <f t="shared" si="14"/>
        <v>0.41842372806435929</v>
      </c>
      <c r="AH83" s="141">
        <f t="shared" si="14"/>
        <v>0.15243336427529505</v>
      </c>
      <c r="AI83" s="141">
        <f t="shared" si="14"/>
        <v>0.56725456393935381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M248"/>
  <sheetViews>
    <sheetView workbookViewId="0">
      <pane ySplit="13" topLeftCell="A14" activePane="bottomLeft" state="frozen"/>
      <selection pane="bottomLeft" activeCell="D249" sqref="D249"/>
    </sheetView>
  </sheetViews>
  <sheetFormatPr defaultRowHeight="12.75"/>
  <cols>
    <col min="1" max="1" width="10.140625" style="8" bestFit="1" customWidth="1"/>
    <col min="2" max="2" width="31.140625" customWidth="1"/>
    <col min="3" max="3" width="20.140625" customWidth="1"/>
  </cols>
  <sheetData>
    <row r="1" spans="1:3">
      <c r="B1" s="319" t="s">
        <v>2504</v>
      </c>
      <c r="C1" s="320" t="s">
        <v>2505</v>
      </c>
    </row>
    <row r="2" spans="1:3">
      <c r="B2" s="22" t="s">
        <v>477</v>
      </c>
      <c r="C2" s="321" t="s">
        <v>2506</v>
      </c>
    </row>
    <row r="3" spans="1:3">
      <c r="B3" s="22" t="s">
        <v>2507</v>
      </c>
      <c r="C3" s="26">
        <v>40171</v>
      </c>
    </row>
    <row r="4" spans="1:3">
      <c r="B4" s="22" t="s">
        <v>2508</v>
      </c>
      <c r="C4" s="26" t="e">
        <f>'MA Charter School Fact Sheet'!#REF!</f>
        <v>#REF!</v>
      </c>
    </row>
    <row r="5" spans="1:3">
      <c r="B5" s="22" t="s">
        <v>2509</v>
      </c>
      <c r="C5" s="26" t="e">
        <f>#REF!</f>
        <v>#REF!</v>
      </c>
    </row>
    <row r="6" spans="1:3">
      <c r="B6" s="22" t="s">
        <v>2510</v>
      </c>
      <c r="C6" s="26">
        <f>'MA CS Application History'!B35</f>
        <v>0</v>
      </c>
    </row>
    <row r="7" spans="1:3">
      <c r="B7" s="22" t="s">
        <v>2511</v>
      </c>
      <c r="C7" s="26" t="s">
        <v>2512</v>
      </c>
    </row>
    <row r="8" spans="1:3">
      <c r="B8" s="22" t="s">
        <v>2513</v>
      </c>
      <c r="C8" s="26" t="s">
        <v>2512</v>
      </c>
    </row>
    <row r="9" spans="1:3">
      <c r="B9" s="22" t="s">
        <v>2514</v>
      </c>
      <c r="C9" s="28" t="s">
        <v>2515</v>
      </c>
    </row>
    <row r="10" spans="1:3">
      <c r="B10" s="22" t="s">
        <v>2516</v>
      </c>
      <c r="C10" s="28" t="s">
        <v>2515</v>
      </c>
    </row>
    <row r="11" spans="1:3">
      <c r="B11" s="23" t="s">
        <v>2517</v>
      </c>
      <c r="C11" s="30" t="s">
        <v>2515</v>
      </c>
    </row>
    <row r="13" spans="1:3">
      <c r="A13" s="9" t="s">
        <v>2518</v>
      </c>
      <c r="B13" s="10" t="s">
        <v>477</v>
      </c>
    </row>
    <row r="14" spans="1:3">
      <c r="A14" s="8">
        <v>38433</v>
      </c>
      <c r="B14" t="s">
        <v>2519</v>
      </c>
    </row>
    <row r="15" spans="1:3">
      <c r="A15" s="8">
        <v>38454</v>
      </c>
      <c r="B15" t="s">
        <v>2520</v>
      </c>
    </row>
    <row r="16" spans="1:3">
      <c r="B16" t="s">
        <v>2521</v>
      </c>
    </row>
    <row r="17" spans="1:3">
      <c r="A17" s="8">
        <v>38457</v>
      </c>
      <c r="B17" t="s">
        <v>2522</v>
      </c>
    </row>
    <row r="18" spans="1:3">
      <c r="A18" s="8">
        <v>38470</v>
      </c>
      <c r="B18" t="s">
        <v>2523</v>
      </c>
    </row>
    <row r="19" spans="1:3">
      <c r="A19" s="8">
        <v>38495</v>
      </c>
      <c r="B19" t="s">
        <v>2524</v>
      </c>
    </row>
    <row r="20" spans="1:3">
      <c r="A20" s="8">
        <v>38552</v>
      </c>
      <c r="B20" t="s">
        <v>2525</v>
      </c>
    </row>
    <row r="21" spans="1:3">
      <c r="A21" s="8">
        <v>38558</v>
      </c>
      <c r="B21" t="s">
        <v>2526</v>
      </c>
    </row>
    <row r="22" spans="1:3">
      <c r="A22" s="8">
        <v>38588</v>
      </c>
      <c r="B22" t="s">
        <v>2527</v>
      </c>
    </row>
    <row r="23" spans="1:3">
      <c r="A23" s="8">
        <v>38624</v>
      </c>
      <c r="B23" t="s">
        <v>2528</v>
      </c>
    </row>
    <row r="24" spans="1:3">
      <c r="A24" s="8">
        <v>38625</v>
      </c>
      <c r="B24" t="s">
        <v>2529</v>
      </c>
    </row>
    <row r="25" spans="1:3">
      <c r="A25" s="8">
        <v>38671</v>
      </c>
      <c r="B25" t="s">
        <v>2530</v>
      </c>
    </row>
    <row r="26" spans="1:3">
      <c r="B26" t="s">
        <v>2531</v>
      </c>
    </row>
    <row r="27" spans="1:3">
      <c r="A27" s="8">
        <v>38694</v>
      </c>
      <c r="B27" t="s">
        <v>2532</v>
      </c>
    </row>
    <row r="28" spans="1:3">
      <c r="C28" s="11">
        <v>38626</v>
      </c>
    </row>
    <row r="29" spans="1:3">
      <c r="C29" t="s">
        <v>2533</v>
      </c>
    </row>
    <row r="30" spans="1:3">
      <c r="C30" t="s">
        <v>2534</v>
      </c>
    </row>
    <row r="31" spans="1:3">
      <c r="C31" t="s">
        <v>2535</v>
      </c>
    </row>
    <row r="32" spans="1:3">
      <c r="C32" t="s">
        <v>2536</v>
      </c>
    </row>
    <row r="33" spans="1:3">
      <c r="C33" t="s">
        <v>2537</v>
      </c>
    </row>
    <row r="34" spans="1:3">
      <c r="C34" t="s">
        <v>2538</v>
      </c>
    </row>
    <row r="35" spans="1:3">
      <c r="C35" s="11">
        <v>38657</v>
      </c>
    </row>
    <row r="36" spans="1:3">
      <c r="C36" t="s">
        <v>2539</v>
      </c>
    </row>
    <row r="37" spans="1:3">
      <c r="C37" t="s">
        <v>2540</v>
      </c>
    </row>
    <row r="38" spans="1:3">
      <c r="C38" t="s">
        <v>2541</v>
      </c>
    </row>
    <row r="39" spans="1:3">
      <c r="A39" s="8">
        <v>38694</v>
      </c>
      <c r="B39" t="s">
        <v>2542</v>
      </c>
    </row>
    <row r="40" spans="1:3">
      <c r="A40" s="8">
        <v>38694</v>
      </c>
      <c r="B40" t="s">
        <v>2543</v>
      </c>
    </row>
    <row r="41" spans="1:3">
      <c r="A41" s="8">
        <v>38694</v>
      </c>
      <c r="B41" t="s">
        <v>2544</v>
      </c>
    </row>
    <row r="42" spans="1:3">
      <c r="A42" s="8">
        <v>38695</v>
      </c>
      <c r="B42" t="s">
        <v>2545</v>
      </c>
    </row>
    <row r="43" spans="1:3">
      <c r="A43" s="8">
        <v>38369</v>
      </c>
      <c r="B43" t="s">
        <v>2528</v>
      </c>
    </row>
    <row r="44" spans="1:3">
      <c r="B44" t="s">
        <v>2546</v>
      </c>
    </row>
    <row r="45" spans="1:3">
      <c r="A45" s="8">
        <v>38742</v>
      </c>
      <c r="B45" t="s">
        <v>2547</v>
      </c>
    </row>
    <row r="46" spans="1:3">
      <c r="A46" s="8">
        <v>38749</v>
      </c>
      <c r="B46" t="s">
        <v>2548</v>
      </c>
    </row>
    <row r="47" spans="1:3">
      <c r="A47" s="8">
        <v>38755</v>
      </c>
      <c r="B47" t="s">
        <v>2549</v>
      </c>
    </row>
    <row r="48" spans="1:3">
      <c r="A48" s="8">
        <v>38755</v>
      </c>
      <c r="B48" t="s">
        <v>2550</v>
      </c>
    </row>
    <row r="49" spans="1:3">
      <c r="A49" s="8">
        <v>38757</v>
      </c>
      <c r="B49" t="s">
        <v>2551</v>
      </c>
    </row>
    <row r="50" spans="1:3">
      <c r="A50" s="8">
        <v>38791</v>
      </c>
      <c r="B50" t="s">
        <v>2552</v>
      </c>
    </row>
    <row r="51" spans="1:3">
      <c r="A51" s="8">
        <v>38782</v>
      </c>
      <c r="B51" t="s">
        <v>2553</v>
      </c>
    </row>
    <row r="52" spans="1:3">
      <c r="A52" s="8">
        <v>38817</v>
      </c>
      <c r="B52" t="s">
        <v>2554</v>
      </c>
    </row>
    <row r="53" spans="1:3">
      <c r="B53" t="s">
        <v>2555</v>
      </c>
    </row>
    <row r="54" spans="1:3">
      <c r="A54" s="8">
        <v>38818</v>
      </c>
      <c r="B54" t="s">
        <v>2556</v>
      </c>
    </row>
    <row r="55" spans="1:3">
      <c r="A55" s="8">
        <v>38848</v>
      </c>
      <c r="B55" t="s">
        <v>2557</v>
      </c>
    </row>
    <row r="56" spans="1:3">
      <c r="C56" t="s">
        <v>2558</v>
      </c>
    </row>
    <row r="57" spans="1:3">
      <c r="C57" t="s">
        <v>2559</v>
      </c>
    </row>
    <row r="58" spans="1:3">
      <c r="B58" t="s">
        <v>2560</v>
      </c>
    </row>
    <row r="59" spans="1:3">
      <c r="A59" s="8">
        <v>38855</v>
      </c>
      <c r="B59" t="s">
        <v>2561</v>
      </c>
    </row>
    <row r="60" spans="1:3">
      <c r="B60" t="s">
        <v>2562</v>
      </c>
    </row>
    <row r="61" spans="1:3">
      <c r="B61" t="s">
        <v>2563</v>
      </c>
    </row>
    <row r="62" spans="1:3">
      <c r="A62" s="8">
        <v>38860</v>
      </c>
      <c r="B62" t="s">
        <v>2564</v>
      </c>
    </row>
    <row r="63" spans="1:3">
      <c r="A63" s="8">
        <v>38968</v>
      </c>
      <c r="B63" t="s">
        <v>2565</v>
      </c>
    </row>
    <row r="64" spans="1:3">
      <c r="B64" t="s">
        <v>2566</v>
      </c>
    </row>
    <row r="65" spans="1:10">
      <c r="A65" s="8">
        <v>38978</v>
      </c>
      <c r="B65" t="s">
        <v>2567</v>
      </c>
    </row>
    <row r="66" spans="1:10">
      <c r="A66" s="8">
        <v>38994</v>
      </c>
      <c r="B66" t="s">
        <v>2568</v>
      </c>
    </row>
    <row r="67" spans="1:10">
      <c r="B67" t="s">
        <v>2569</v>
      </c>
    </row>
    <row r="68" spans="1:10">
      <c r="A68" s="8">
        <v>39036</v>
      </c>
      <c r="B68" t="s">
        <v>2570</v>
      </c>
    </row>
    <row r="69" spans="1:10">
      <c r="A69" s="8">
        <v>39036</v>
      </c>
      <c r="B69" t="s">
        <v>2571</v>
      </c>
    </row>
    <row r="70" spans="1:10">
      <c r="A70" s="8">
        <v>39090</v>
      </c>
      <c r="B70" t="s">
        <v>2572</v>
      </c>
    </row>
    <row r="71" spans="1:10">
      <c r="B71" t="s">
        <v>2573</v>
      </c>
    </row>
    <row r="72" spans="1:10">
      <c r="A72" s="8">
        <v>39101</v>
      </c>
      <c r="B72" t="s">
        <v>2574</v>
      </c>
    </row>
    <row r="73" spans="1:10">
      <c r="A73" s="8">
        <v>39160</v>
      </c>
      <c r="B73" t="s">
        <v>2575</v>
      </c>
    </row>
    <row r="74" spans="1:10">
      <c r="A74" s="8">
        <v>39174</v>
      </c>
      <c r="B74" t="s">
        <v>2576</v>
      </c>
    </row>
    <row r="75" spans="1:10">
      <c r="A75" s="8">
        <v>39175</v>
      </c>
      <c r="B75" t="s">
        <v>2577</v>
      </c>
    </row>
    <row r="76" spans="1:10">
      <c r="A76" s="8">
        <v>39225</v>
      </c>
      <c r="B76" t="s">
        <v>2578</v>
      </c>
    </row>
    <row r="77" spans="1:10">
      <c r="A77" s="8">
        <v>39226</v>
      </c>
      <c r="B77" t="s">
        <v>2579</v>
      </c>
    </row>
    <row r="78" spans="1:10" ht="15.75">
      <c r="A78" s="8">
        <v>39241</v>
      </c>
      <c r="B78" s="322" t="s">
        <v>2580</v>
      </c>
      <c r="J78" t="s">
        <v>2581</v>
      </c>
    </row>
    <row r="79" spans="1:10">
      <c r="A79" s="8">
        <v>39261</v>
      </c>
      <c r="B79" t="s">
        <v>2582</v>
      </c>
    </row>
    <row r="80" spans="1:10" ht="15.75">
      <c r="A80" s="8">
        <v>39271</v>
      </c>
      <c r="B80" s="322" t="s">
        <v>2583</v>
      </c>
      <c r="J80" t="s">
        <v>2581</v>
      </c>
    </row>
    <row r="81" spans="1:13">
      <c r="A81" s="8">
        <v>39283</v>
      </c>
      <c r="B81" t="s">
        <v>2584</v>
      </c>
    </row>
    <row r="82" spans="1:13" ht="15.75">
      <c r="B82" s="7" t="s">
        <v>2585</v>
      </c>
    </row>
    <row r="83" spans="1:13">
      <c r="A83" s="8">
        <v>39307</v>
      </c>
      <c r="B83" t="s">
        <v>2586</v>
      </c>
    </row>
    <row r="84" spans="1:13">
      <c r="A84" s="8">
        <v>39311</v>
      </c>
      <c r="B84" t="s">
        <v>2587</v>
      </c>
    </row>
    <row r="85" spans="1:13">
      <c r="A85" s="8">
        <v>39321</v>
      </c>
      <c r="B85" t="s">
        <v>2588</v>
      </c>
    </row>
    <row r="86" spans="1:13">
      <c r="A86" s="8">
        <v>39322</v>
      </c>
      <c r="B86" t="s">
        <v>2589</v>
      </c>
      <c r="J86" s="29" t="s">
        <v>2590</v>
      </c>
      <c r="K86" s="29"/>
      <c r="L86" s="29"/>
      <c r="M86" s="29"/>
    </row>
    <row r="87" spans="1:13">
      <c r="A87" s="8">
        <v>39323</v>
      </c>
      <c r="B87" t="s">
        <v>2591</v>
      </c>
    </row>
    <row r="88" spans="1:13">
      <c r="A88" s="8">
        <v>39352</v>
      </c>
      <c r="B88" t="s">
        <v>2592</v>
      </c>
      <c r="D88" t="s">
        <v>2593</v>
      </c>
    </row>
    <row r="89" spans="1:13">
      <c r="D89" t="s">
        <v>2594</v>
      </c>
    </row>
    <row r="90" spans="1:13">
      <c r="D90" t="s">
        <v>2595</v>
      </c>
    </row>
    <row r="91" spans="1:13">
      <c r="A91" s="8">
        <v>39428</v>
      </c>
      <c r="B91" t="s">
        <v>2596</v>
      </c>
    </row>
    <row r="92" spans="1:13">
      <c r="A92" s="8">
        <v>39443</v>
      </c>
      <c r="B92" t="s">
        <v>2597</v>
      </c>
    </row>
    <row r="93" spans="1:13">
      <c r="A93" s="8">
        <v>39505</v>
      </c>
      <c r="B93" t="s">
        <v>2598</v>
      </c>
    </row>
    <row r="94" spans="1:13">
      <c r="B94" t="s">
        <v>2599</v>
      </c>
      <c r="E94" t="s">
        <v>2600</v>
      </c>
    </row>
    <row r="95" spans="1:13">
      <c r="E95" t="s">
        <v>893</v>
      </c>
    </row>
    <row r="96" spans="1:13">
      <c r="E96" t="s">
        <v>2497</v>
      </c>
    </row>
    <row r="97" spans="1:4">
      <c r="B97" t="s">
        <v>2601</v>
      </c>
      <c r="C97" t="s">
        <v>2602</v>
      </c>
    </row>
    <row r="98" spans="1:4">
      <c r="C98" t="s">
        <v>2603</v>
      </c>
    </row>
    <row r="99" spans="1:4">
      <c r="A99" s="8">
        <v>39546</v>
      </c>
      <c r="B99" t="s">
        <v>2604</v>
      </c>
    </row>
    <row r="100" spans="1:4">
      <c r="A100" s="8" t="s">
        <v>2605</v>
      </c>
      <c r="B100" t="s">
        <v>2606</v>
      </c>
      <c r="C100">
        <v>475</v>
      </c>
      <c r="D100" t="s">
        <v>2607</v>
      </c>
    </row>
    <row r="101" spans="1:4">
      <c r="C101">
        <v>477</v>
      </c>
      <c r="D101" t="s">
        <v>2608</v>
      </c>
    </row>
    <row r="102" spans="1:4">
      <c r="C102">
        <v>499</v>
      </c>
      <c r="D102" t="s">
        <v>2609</v>
      </c>
    </row>
    <row r="103" spans="1:4">
      <c r="A103" s="8">
        <v>39629</v>
      </c>
      <c r="B103" t="s">
        <v>2610</v>
      </c>
    </row>
    <row r="104" spans="1:4">
      <c r="B104" t="s">
        <v>2611</v>
      </c>
    </row>
    <row r="105" spans="1:4">
      <c r="C105" t="s">
        <v>2612</v>
      </c>
      <c r="D105" t="s">
        <v>2613</v>
      </c>
    </row>
    <row r="106" spans="1:4">
      <c r="C106" t="s">
        <v>2614</v>
      </c>
      <c r="D106" t="s">
        <v>2615</v>
      </c>
    </row>
    <row r="107" spans="1:4">
      <c r="C107" t="s">
        <v>2616</v>
      </c>
      <c r="D107" t="s">
        <v>2617</v>
      </c>
    </row>
    <row r="108" spans="1:4">
      <c r="A108" s="8">
        <v>39631</v>
      </c>
      <c r="B108" t="s">
        <v>2618</v>
      </c>
    </row>
    <row r="109" spans="1:4">
      <c r="C109" t="s">
        <v>2619</v>
      </c>
    </row>
    <row r="110" spans="1:4">
      <c r="A110" s="8">
        <v>39695</v>
      </c>
      <c r="B110" t="s">
        <v>2620</v>
      </c>
    </row>
    <row r="111" spans="1:4">
      <c r="A111" s="8">
        <v>39706</v>
      </c>
      <c r="B111" t="s">
        <v>2621</v>
      </c>
    </row>
    <row r="112" spans="1:4">
      <c r="A112" s="8">
        <v>39785</v>
      </c>
      <c r="B112" t="s">
        <v>2622</v>
      </c>
    </row>
    <row r="113" spans="1:4">
      <c r="C113" t="s">
        <v>2623</v>
      </c>
      <c r="D113" t="s">
        <v>2624</v>
      </c>
    </row>
    <row r="114" spans="1:4">
      <c r="C114" t="s">
        <v>2625</v>
      </c>
      <c r="D114" t="s">
        <v>2626</v>
      </c>
    </row>
    <row r="115" spans="1:4">
      <c r="C115" t="s">
        <v>2627</v>
      </c>
      <c r="D115" t="s">
        <v>2628</v>
      </c>
    </row>
    <row r="116" spans="1:4">
      <c r="A116" s="8">
        <v>39785</v>
      </c>
      <c r="B116" t="s">
        <v>2629</v>
      </c>
    </row>
    <row r="117" spans="1:4">
      <c r="A117" s="8">
        <v>39785</v>
      </c>
      <c r="B117" t="s">
        <v>2630</v>
      </c>
    </row>
    <row r="118" spans="1:4">
      <c r="A118" s="8">
        <v>39811</v>
      </c>
      <c r="B118" t="s">
        <v>2631</v>
      </c>
    </row>
    <row r="119" spans="1:4">
      <c r="A119" s="8">
        <v>39850</v>
      </c>
      <c r="B119" t="s">
        <v>2632</v>
      </c>
    </row>
    <row r="120" spans="1:4">
      <c r="A120" s="8">
        <v>39856</v>
      </c>
      <c r="B120" t="s">
        <v>2633</v>
      </c>
    </row>
    <row r="121" spans="1:4">
      <c r="A121" s="8">
        <v>39896</v>
      </c>
      <c r="B121" t="s">
        <v>2634</v>
      </c>
    </row>
    <row r="122" spans="1:4">
      <c r="A122" s="8">
        <v>39911</v>
      </c>
      <c r="B122" t="s">
        <v>2635</v>
      </c>
    </row>
    <row r="123" spans="1:4">
      <c r="A123" s="8">
        <v>39939</v>
      </c>
      <c r="B123" t="s">
        <v>2636</v>
      </c>
    </row>
    <row r="124" spans="1:4">
      <c r="A124" s="8">
        <v>39941</v>
      </c>
      <c r="B124" t="s">
        <v>2637</v>
      </c>
    </row>
    <row r="125" spans="1:4">
      <c r="C125" t="s">
        <v>2638</v>
      </c>
      <c r="D125" t="s">
        <v>2639</v>
      </c>
    </row>
    <row r="126" spans="1:4">
      <c r="D126" t="s">
        <v>2640</v>
      </c>
    </row>
    <row r="127" spans="1:4">
      <c r="C127" t="s">
        <v>2641</v>
      </c>
      <c r="D127" t="s">
        <v>2642</v>
      </c>
    </row>
    <row r="128" spans="1:4">
      <c r="C128" t="s">
        <v>2643</v>
      </c>
      <c r="D128" t="s">
        <v>2644</v>
      </c>
    </row>
    <row r="129" spans="1:4">
      <c r="C129" t="s">
        <v>2645</v>
      </c>
      <c r="D129" t="s">
        <v>2646</v>
      </c>
    </row>
    <row r="130" spans="1:4">
      <c r="C130" t="s">
        <v>2647</v>
      </c>
      <c r="D130" t="s">
        <v>2646</v>
      </c>
    </row>
    <row r="131" spans="1:4">
      <c r="C131" t="s">
        <v>2648</v>
      </c>
      <c r="D131" t="s">
        <v>2649</v>
      </c>
    </row>
    <row r="132" spans="1:4">
      <c r="C132" t="s">
        <v>2650</v>
      </c>
      <c r="D132" t="s">
        <v>2646</v>
      </c>
    </row>
    <row r="133" spans="1:4">
      <c r="C133" t="s">
        <v>2651</v>
      </c>
      <c r="D133" t="s">
        <v>2646</v>
      </c>
    </row>
    <row r="134" spans="1:4">
      <c r="C134" t="s">
        <v>2652</v>
      </c>
      <c r="D134" t="s">
        <v>2653</v>
      </c>
    </row>
    <row r="135" spans="1:4">
      <c r="C135" t="s">
        <v>2654</v>
      </c>
      <c r="D135" t="s">
        <v>2646</v>
      </c>
    </row>
    <row r="136" spans="1:4">
      <c r="C136" t="s">
        <v>2655</v>
      </c>
      <c r="D136" t="s">
        <v>2646</v>
      </c>
    </row>
    <row r="137" spans="1:4">
      <c r="C137" t="s">
        <v>2656</v>
      </c>
      <c r="D137" t="s">
        <v>2649</v>
      </c>
    </row>
    <row r="138" spans="1:4">
      <c r="C138" t="s">
        <v>2657</v>
      </c>
      <c r="D138" t="s">
        <v>2658</v>
      </c>
    </row>
    <row r="139" spans="1:4">
      <c r="A139" s="8">
        <v>39951</v>
      </c>
      <c r="B139" t="s">
        <v>2659</v>
      </c>
    </row>
    <row r="140" spans="1:4">
      <c r="A140" s="8">
        <v>40001</v>
      </c>
      <c r="B140" t="s">
        <v>2660</v>
      </c>
    </row>
    <row r="141" spans="1:4">
      <c r="B141" t="s">
        <v>2661</v>
      </c>
    </row>
    <row r="142" spans="1:4">
      <c r="A142" s="8">
        <v>40009</v>
      </c>
      <c r="B142" t="s">
        <v>2662</v>
      </c>
    </row>
    <row r="143" spans="1:4">
      <c r="B143" t="s">
        <v>2663</v>
      </c>
    </row>
    <row r="144" spans="1:4">
      <c r="B144" t="s">
        <v>2664</v>
      </c>
    </row>
    <row r="145" spans="1:3">
      <c r="A145" s="8">
        <v>40052</v>
      </c>
      <c r="B145" t="s">
        <v>2665</v>
      </c>
    </row>
    <row r="146" spans="1:3">
      <c r="B146" t="s">
        <v>2666</v>
      </c>
    </row>
    <row r="147" spans="1:3">
      <c r="B147" t="s">
        <v>2667</v>
      </c>
    </row>
    <row r="148" spans="1:3">
      <c r="B148" t="s">
        <v>2668</v>
      </c>
    </row>
    <row r="149" spans="1:3">
      <c r="A149" s="8">
        <v>40079</v>
      </c>
      <c r="B149" t="s">
        <v>2669</v>
      </c>
    </row>
    <row r="150" spans="1:3">
      <c r="A150" s="8">
        <v>40086</v>
      </c>
      <c r="B150" t="s">
        <v>2670</v>
      </c>
    </row>
    <row r="151" spans="1:3">
      <c r="A151" s="8">
        <v>40134</v>
      </c>
      <c r="B151" t="s">
        <v>2671</v>
      </c>
    </row>
    <row r="152" spans="1:3">
      <c r="C152" t="s">
        <v>2672</v>
      </c>
    </row>
    <row r="153" spans="1:3">
      <c r="C153" t="s">
        <v>2673</v>
      </c>
    </row>
    <row r="154" spans="1:3">
      <c r="C154" t="s">
        <v>2674</v>
      </c>
    </row>
    <row r="155" spans="1:3">
      <c r="C155" t="s">
        <v>2675</v>
      </c>
    </row>
    <row r="156" spans="1:3">
      <c r="C156" t="s">
        <v>2676</v>
      </c>
    </row>
    <row r="157" spans="1:3">
      <c r="C157" t="s">
        <v>2677</v>
      </c>
    </row>
    <row r="158" spans="1:3">
      <c r="C158" t="s">
        <v>2678</v>
      </c>
    </row>
    <row r="159" spans="1:3">
      <c r="C159" t="s">
        <v>2679</v>
      </c>
    </row>
    <row r="160" spans="1:3">
      <c r="A160" s="8">
        <v>40135</v>
      </c>
      <c r="B160" t="s">
        <v>2680</v>
      </c>
    </row>
    <row r="161" spans="1:3">
      <c r="A161" s="8">
        <v>40140</v>
      </c>
      <c r="B161" t="s">
        <v>2681</v>
      </c>
    </row>
    <row r="162" spans="1:3">
      <c r="A162" s="8">
        <v>40170</v>
      </c>
      <c r="B162" t="s">
        <v>2671</v>
      </c>
    </row>
    <row r="163" spans="1:3">
      <c r="C163" t="s">
        <v>2682</v>
      </c>
    </row>
    <row r="164" spans="1:3">
      <c r="C164" t="s">
        <v>2683</v>
      </c>
    </row>
    <row r="165" spans="1:3">
      <c r="C165" t="s">
        <v>2684</v>
      </c>
    </row>
    <row r="166" spans="1:3">
      <c r="C166" t="s">
        <v>2685</v>
      </c>
    </row>
    <row r="167" spans="1:3">
      <c r="C167" t="s">
        <v>2686</v>
      </c>
    </row>
    <row r="168" spans="1:3">
      <c r="C168" t="s">
        <v>2687</v>
      </c>
    </row>
    <row r="169" spans="1:3">
      <c r="C169" t="s">
        <v>2688</v>
      </c>
    </row>
    <row r="170" spans="1:3">
      <c r="C170" t="s">
        <v>2689</v>
      </c>
    </row>
    <row r="171" spans="1:3">
      <c r="A171" s="8">
        <v>40171</v>
      </c>
      <c r="B171" t="s">
        <v>2690</v>
      </c>
    </row>
    <row r="172" spans="1:3">
      <c r="A172" s="8">
        <v>40191</v>
      </c>
      <c r="B172" t="s">
        <v>2691</v>
      </c>
    </row>
    <row r="173" spans="1:3">
      <c r="A173" s="8">
        <v>40226</v>
      </c>
      <c r="B173" t="s">
        <v>2692</v>
      </c>
    </row>
    <row r="174" spans="1:3">
      <c r="A174" s="8">
        <v>40252</v>
      </c>
      <c r="B174" t="s">
        <v>2693</v>
      </c>
    </row>
    <row r="175" spans="1:3">
      <c r="A175" s="8">
        <v>40254</v>
      </c>
      <c r="B175" t="s">
        <v>2694</v>
      </c>
    </row>
    <row r="176" spans="1:3">
      <c r="A176" s="8">
        <v>40262</v>
      </c>
      <c r="B176" t="s">
        <v>2695</v>
      </c>
    </row>
    <row r="177" spans="1:2">
      <c r="B177" t="s">
        <v>2696</v>
      </c>
    </row>
    <row r="178" spans="1:2">
      <c r="B178" t="s">
        <v>2697</v>
      </c>
    </row>
    <row r="179" spans="1:2">
      <c r="B179" t="s">
        <v>2698</v>
      </c>
    </row>
    <row r="180" spans="1:2">
      <c r="B180" t="s">
        <v>2699</v>
      </c>
    </row>
    <row r="181" spans="1:2">
      <c r="B181" t="s">
        <v>2700</v>
      </c>
    </row>
    <row r="182" spans="1:2">
      <c r="B182" t="s">
        <v>2701</v>
      </c>
    </row>
    <row r="183" spans="1:2">
      <c r="B183" t="s">
        <v>2702</v>
      </c>
    </row>
    <row r="184" spans="1:2">
      <c r="B184" t="s">
        <v>2703</v>
      </c>
    </row>
    <row r="185" spans="1:2">
      <c r="B185" t="s">
        <v>2704</v>
      </c>
    </row>
    <row r="186" spans="1:2">
      <c r="B186" t="s">
        <v>2705</v>
      </c>
    </row>
    <row r="187" spans="1:2">
      <c r="B187" t="s">
        <v>2706</v>
      </c>
    </row>
    <row r="188" spans="1:2">
      <c r="B188" t="s">
        <v>2707</v>
      </c>
    </row>
    <row r="189" spans="1:2">
      <c r="B189" t="s">
        <v>2708</v>
      </c>
    </row>
    <row r="190" spans="1:2">
      <c r="B190" t="s">
        <v>2709</v>
      </c>
    </row>
    <row r="191" spans="1:2">
      <c r="A191" s="8">
        <v>40263</v>
      </c>
      <c r="B191" t="s">
        <v>2710</v>
      </c>
    </row>
    <row r="192" spans="1:2">
      <c r="A192" s="8">
        <v>40268</v>
      </c>
      <c r="B192" t="s">
        <v>2711</v>
      </c>
    </row>
    <row r="193" spans="1:2">
      <c r="A193" s="8">
        <v>40484</v>
      </c>
      <c r="B193" t="s">
        <v>2712</v>
      </c>
    </row>
    <row r="194" spans="1:2" ht="31.5">
      <c r="B194" s="323" t="s">
        <v>2713</v>
      </c>
    </row>
    <row r="195" spans="1:2">
      <c r="B195" t="s">
        <v>2714</v>
      </c>
    </row>
    <row r="196" spans="1:2">
      <c r="B196" t="s">
        <v>2715</v>
      </c>
    </row>
    <row r="197" spans="1:2">
      <c r="B197" t="s">
        <v>2716</v>
      </c>
    </row>
    <row r="198" spans="1:2">
      <c r="B198" t="s">
        <v>2717</v>
      </c>
    </row>
    <row r="199" spans="1:2">
      <c r="B199" t="s">
        <v>2718</v>
      </c>
    </row>
    <row r="200" spans="1:2">
      <c r="A200" s="8">
        <v>40569</v>
      </c>
      <c r="B200" t="s">
        <v>2719</v>
      </c>
    </row>
    <row r="201" spans="1:2">
      <c r="B201" t="s">
        <v>2720</v>
      </c>
    </row>
    <row r="203" spans="1:2">
      <c r="A203" s="8">
        <v>40588</v>
      </c>
      <c r="B203" t="s">
        <v>2721</v>
      </c>
    </row>
    <row r="204" spans="1:2">
      <c r="B204" t="s">
        <v>2722</v>
      </c>
    </row>
    <row r="205" spans="1:2">
      <c r="B205" t="s">
        <v>2723</v>
      </c>
    </row>
    <row r="206" spans="1:2">
      <c r="B206" t="s">
        <v>2724</v>
      </c>
    </row>
    <row r="207" spans="1:2">
      <c r="B207" t="s">
        <v>2725</v>
      </c>
    </row>
    <row r="208" spans="1:2">
      <c r="B208" t="s">
        <v>2726</v>
      </c>
    </row>
    <row r="209" spans="1:2">
      <c r="B209" t="s">
        <v>2727</v>
      </c>
    </row>
    <row r="210" spans="1:2">
      <c r="B210" t="s">
        <v>2728</v>
      </c>
    </row>
    <row r="212" spans="1:2">
      <c r="A212" s="8">
        <v>40634</v>
      </c>
      <c r="B212" t="s">
        <v>2729</v>
      </c>
    </row>
    <row r="214" spans="1:2">
      <c r="A214" s="8">
        <v>40732</v>
      </c>
      <c r="B214" t="s">
        <v>2730</v>
      </c>
    </row>
    <row r="215" spans="1:2">
      <c r="B215" t="s">
        <v>2731</v>
      </c>
    </row>
    <row r="216" spans="1:2" ht="15.75">
      <c r="B216" s="12" t="s">
        <v>2732</v>
      </c>
    </row>
    <row r="217" spans="1:2" ht="15.75">
      <c r="B217" s="12" t="s">
        <v>2733</v>
      </c>
    </row>
    <row r="218" spans="1:2" ht="15.75">
      <c r="B218" s="12" t="s">
        <v>2734</v>
      </c>
    </row>
    <row r="219" spans="1:2" ht="15.75">
      <c r="B219" s="12" t="s">
        <v>2735</v>
      </c>
    </row>
    <row r="220" spans="1:2" ht="15.75">
      <c r="B220" s="12" t="s">
        <v>2736</v>
      </c>
    </row>
    <row r="221" spans="1:2" ht="15.75">
      <c r="B221" s="12" t="s">
        <v>2737</v>
      </c>
    </row>
    <row r="222" spans="1:2" ht="15.75">
      <c r="B222" s="12" t="s">
        <v>2738</v>
      </c>
    </row>
    <row r="223" spans="1:2" ht="15.75">
      <c r="B223" s="12" t="s">
        <v>2739</v>
      </c>
    </row>
    <row r="224" spans="1:2" ht="15.75">
      <c r="A224" s="8">
        <v>40802</v>
      </c>
      <c r="B224" s="12" t="s">
        <v>2740</v>
      </c>
    </row>
    <row r="225" spans="1:2" ht="15.75">
      <c r="B225" s="12" t="s">
        <v>2741</v>
      </c>
    </row>
    <row r="226" spans="1:2" ht="15.75">
      <c r="B226" s="12" t="s">
        <v>2742</v>
      </c>
    </row>
    <row r="228" spans="1:2" ht="15.75">
      <c r="A228" s="8">
        <v>40967</v>
      </c>
      <c r="B228" s="12" t="s">
        <v>2743</v>
      </c>
    </row>
    <row r="229" spans="1:2" ht="15.75">
      <c r="B229" s="12" t="s">
        <v>2744</v>
      </c>
    </row>
    <row r="231" spans="1:2" ht="15.75">
      <c r="A231" s="324" t="s">
        <v>2745</v>
      </c>
      <c r="B231" s="12" t="s">
        <v>2746</v>
      </c>
    </row>
    <row r="232" spans="1:2" ht="15.75">
      <c r="B232" s="12" t="s">
        <v>2747</v>
      </c>
    </row>
    <row r="233" spans="1:2" ht="15.75">
      <c r="B233" s="12" t="s">
        <v>2748</v>
      </c>
    </row>
    <row r="234" spans="1:2" ht="15.75">
      <c r="B234" s="12" t="s">
        <v>2749</v>
      </c>
    </row>
    <row r="235" spans="1:2" ht="15.75">
      <c r="B235" s="12" t="s">
        <v>2750</v>
      </c>
    </row>
    <row r="236" spans="1:2" ht="15.75">
      <c r="B236" s="12" t="s">
        <v>2751</v>
      </c>
    </row>
    <row r="237" spans="1:2" ht="15.75">
      <c r="B237" s="12" t="s">
        <v>2752</v>
      </c>
    </row>
    <row r="238" spans="1:2" ht="15.75">
      <c r="B238" s="12" t="s">
        <v>2753</v>
      </c>
    </row>
    <row r="239" spans="1:2" ht="15.75">
      <c r="B239" s="12" t="s">
        <v>2754</v>
      </c>
    </row>
    <row r="240" spans="1:2" ht="15.75">
      <c r="A240" s="8">
        <v>41244</v>
      </c>
      <c r="B240" s="12" t="s">
        <v>2755</v>
      </c>
    </row>
    <row r="241" spans="1:2" ht="15.75">
      <c r="B241" s="12" t="s">
        <v>2756</v>
      </c>
    </row>
    <row r="242" spans="1:2" ht="15.75">
      <c r="B242" s="12" t="s">
        <v>2757</v>
      </c>
    </row>
    <row r="243" spans="1:2" ht="15.75">
      <c r="B243" s="12" t="s">
        <v>2758</v>
      </c>
    </row>
    <row r="244" spans="1:2" ht="15.75">
      <c r="A244" s="8">
        <v>41275</v>
      </c>
      <c r="B244" s="12" t="s">
        <v>2759</v>
      </c>
    </row>
    <row r="245" spans="1:2" ht="15.75">
      <c r="A245" s="8">
        <v>41331</v>
      </c>
      <c r="B245" s="12" t="s">
        <v>2760</v>
      </c>
    </row>
    <row r="246" spans="1:2" ht="15.75">
      <c r="B246" s="12" t="s">
        <v>2761</v>
      </c>
    </row>
    <row r="247" spans="1:2" ht="15.75">
      <c r="B247" s="12" t="s">
        <v>2762</v>
      </c>
    </row>
    <row r="248" spans="1:2" ht="15.75">
      <c r="A248" s="8">
        <v>41348</v>
      </c>
      <c r="B248" s="12" t="s">
        <v>2763</v>
      </c>
    </row>
  </sheetData>
  <phoneticPr fontId="0" type="noConversion"/>
  <pageMargins left="0.75" right="0.75" top="1" bottom="1" header="0.5" footer="0.5"/>
  <pageSetup scale="2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A102"/>
  <sheetViews>
    <sheetView workbookViewId="0">
      <pane xSplit="2" ySplit="1" topLeftCell="C2" activePane="bottomRight" state="frozen"/>
      <selection pane="topRight" activeCell="C1" sqref="C1"/>
      <selection pane="bottomLeft" activeCell="A2" sqref="A2"/>
      <selection pane="bottomRight" activeCell="T78" sqref="T78"/>
    </sheetView>
  </sheetViews>
  <sheetFormatPr defaultColWidth="9.140625" defaultRowHeight="12.75"/>
  <cols>
    <col min="1" max="1" width="10.85546875" bestFit="1" customWidth="1"/>
    <col min="2" max="2" width="74.140625" bestFit="1" customWidth="1"/>
    <col min="3" max="3" width="6.5703125" style="135" bestFit="1" customWidth="1"/>
    <col min="4" max="16" width="5.5703125" style="135" bestFit="1" customWidth="1"/>
    <col min="17" max="17" width="3.140625" style="135" bestFit="1" customWidth="1"/>
    <col min="18" max="18" width="8.5703125" style="137" bestFit="1" customWidth="1"/>
    <col min="19" max="19" width="7.5703125" style="137" bestFit="1" customWidth="1"/>
    <col min="20" max="20" width="16.5703125" style="137" bestFit="1" customWidth="1"/>
    <col min="21" max="21" width="7.85546875" style="137" bestFit="1" customWidth="1"/>
    <col min="22" max="22" width="8.85546875" style="137" bestFit="1" customWidth="1"/>
    <col min="23" max="23" width="16.140625" style="137" bestFit="1" customWidth="1"/>
    <col min="24" max="24" width="30.5703125" style="137" bestFit="1" customWidth="1"/>
    <col min="25" max="25" width="8.85546875" style="137" bestFit="1" customWidth="1"/>
    <col min="26" max="26" width="10.85546875" style="137" bestFit="1" customWidth="1"/>
    <col min="27" max="27" width="11" style="137" bestFit="1" customWidth="1"/>
    <col min="28" max="29" width="9.140625" style="137"/>
    <col min="30" max="30" width="10.5703125" style="137" bestFit="1" customWidth="1"/>
    <col min="31" max="33" width="12" style="137" customWidth="1"/>
    <col min="34" max="34" width="31.42578125" style="137" bestFit="1" customWidth="1"/>
    <col min="35" max="36" width="9.42578125" style="137" bestFit="1" customWidth="1"/>
    <col min="37" max="38" width="9.140625" style="137"/>
    <col min="39" max="45" width="9.140625" style="136"/>
  </cols>
  <sheetData>
    <row r="1" spans="1:41" ht="25.5">
      <c r="A1" t="s">
        <v>4</v>
      </c>
      <c r="B1" t="s">
        <v>2764</v>
      </c>
      <c r="C1" s="135" t="s">
        <v>1040</v>
      </c>
      <c r="D1" s="135" t="s">
        <v>1041</v>
      </c>
      <c r="E1" s="135" t="s">
        <v>2403</v>
      </c>
      <c r="F1" s="135" t="s">
        <v>2404</v>
      </c>
      <c r="G1" s="135" t="s">
        <v>2405</v>
      </c>
      <c r="H1" s="135" t="s">
        <v>2406</v>
      </c>
      <c r="I1" s="135" t="s">
        <v>2407</v>
      </c>
      <c r="J1" s="135" t="s">
        <v>2408</v>
      </c>
      <c r="K1" s="135" t="s">
        <v>2409</v>
      </c>
      <c r="L1" s="135" t="s">
        <v>2410</v>
      </c>
      <c r="M1" s="135" t="s">
        <v>2411</v>
      </c>
      <c r="N1" s="135" t="s">
        <v>2412</v>
      </c>
      <c r="O1" s="135" t="s">
        <v>2413</v>
      </c>
      <c r="P1" s="135" t="s">
        <v>2414</v>
      </c>
      <c r="Q1" s="135" t="s">
        <v>1042</v>
      </c>
      <c r="R1" s="137" t="s">
        <v>247</v>
      </c>
      <c r="S1" s="137" t="s">
        <v>1020</v>
      </c>
      <c r="T1" s="138" t="s">
        <v>2765</v>
      </c>
      <c r="U1" s="138" t="s">
        <v>241</v>
      </c>
      <c r="V1" s="138" t="s">
        <v>253</v>
      </c>
      <c r="W1" s="138" t="s">
        <v>244</v>
      </c>
      <c r="X1" s="138" t="s">
        <v>2766</v>
      </c>
      <c r="Y1" s="138" t="s">
        <v>246</v>
      </c>
      <c r="Z1" s="138" t="s">
        <v>2767</v>
      </c>
      <c r="AA1" s="137" t="s">
        <v>2768</v>
      </c>
      <c r="AB1" s="144" t="s">
        <v>2769</v>
      </c>
      <c r="AC1" s="144" t="s">
        <v>2770</v>
      </c>
      <c r="AD1" s="136" t="s">
        <v>2771</v>
      </c>
      <c r="AE1" s="136" t="s">
        <v>2772</v>
      </c>
      <c r="AF1" s="136"/>
      <c r="AG1" s="136"/>
    </row>
    <row r="2" spans="1:41">
      <c r="A2" t="s">
        <v>126</v>
      </c>
      <c r="B2" t="s">
        <v>125</v>
      </c>
      <c r="D2" s="135">
        <v>111</v>
      </c>
      <c r="E2" s="135">
        <v>116</v>
      </c>
      <c r="F2" s="135">
        <v>124</v>
      </c>
      <c r="G2" s="135">
        <v>120</v>
      </c>
      <c r="H2" s="135">
        <v>122</v>
      </c>
      <c r="I2" s="135">
        <v>126</v>
      </c>
      <c r="J2" s="135">
        <v>124</v>
      </c>
      <c r="K2" s="135">
        <v>120</v>
      </c>
      <c r="L2" s="135">
        <v>112</v>
      </c>
      <c r="M2" s="135">
        <v>93</v>
      </c>
      <c r="N2" s="135">
        <v>95</v>
      </c>
      <c r="O2" s="135">
        <v>84</v>
      </c>
      <c r="P2" s="135">
        <v>79</v>
      </c>
      <c r="R2" s="137">
        <v>107</v>
      </c>
      <c r="S2" s="137">
        <v>147</v>
      </c>
      <c r="T2" s="137">
        <v>633</v>
      </c>
      <c r="U2" s="137">
        <v>56</v>
      </c>
      <c r="V2" s="137">
        <v>345</v>
      </c>
      <c r="W2" s="137">
        <v>1</v>
      </c>
      <c r="X2" s="137">
        <v>2</v>
      </c>
      <c r="Y2" s="137">
        <v>348</v>
      </c>
      <c r="Z2" s="137">
        <v>41</v>
      </c>
      <c r="AA2" s="137">
        <v>1426</v>
      </c>
      <c r="AB2" s="145">
        <v>47.5</v>
      </c>
      <c r="AC2" s="145">
        <v>52.5</v>
      </c>
      <c r="AD2" s="136">
        <f>AA2*(AB2/100)</f>
        <v>677.35</v>
      </c>
      <c r="AE2" s="136">
        <f>AA2*(AC2/100)</f>
        <v>748.65</v>
      </c>
      <c r="AF2" s="136">
        <f>SUM(AD2:AE2)</f>
        <v>1426</v>
      </c>
      <c r="AG2" s="136">
        <f>AA2-AF2</f>
        <v>0</v>
      </c>
      <c r="AM2" s="137"/>
      <c r="AN2" s="137"/>
      <c r="AO2" s="137"/>
    </row>
    <row r="3" spans="1:41">
      <c r="A3" t="s">
        <v>78</v>
      </c>
      <c r="B3" t="s">
        <v>77</v>
      </c>
      <c r="I3" s="135">
        <v>74</v>
      </c>
      <c r="J3" s="135">
        <v>79</v>
      </c>
      <c r="K3" s="135">
        <v>75</v>
      </c>
      <c r="L3" s="135">
        <v>76</v>
      </c>
      <c r="M3" s="135">
        <v>67</v>
      </c>
      <c r="N3" s="135">
        <v>46</v>
      </c>
      <c r="O3" s="135">
        <v>53</v>
      </c>
      <c r="P3" s="135">
        <v>54</v>
      </c>
      <c r="R3" s="137">
        <v>35</v>
      </c>
      <c r="S3" s="137">
        <v>120</v>
      </c>
      <c r="T3" s="137">
        <v>312</v>
      </c>
      <c r="U3" s="137">
        <v>3</v>
      </c>
      <c r="V3" s="137">
        <v>120</v>
      </c>
      <c r="X3" s="137">
        <v>1</v>
      </c>
      <c r="Y3" s="137">
        <v>68</v>
      </c>
      <c r="Z3" s="137">
        <v>20</v>
      </c>
      <c r="AA3" s="137">
        <v>524</v>
      </c>
      <c r="AB3" s="145">
        <v>45.8</v>
      </c>
      <c r="AC3" s="145">
        <v>54.2</v>
      </c>
      <c r="AD3" s="136">
        <f t="shared" ref="AD3:AD66" si="0">AA3*(AB3/100)</f>
        <v>239.99199999999999</v>
      </c>
      <c r="AE3" s="136">
        <f t="shared" ref="AE3:AE66" si="1">AA3*(AC3/100)</f>
        <v>284.00800000000004</v>
      </c>
      <c r="AF3" s="136">
        <f t="shared" ref="AF3:AF66" si="2">SUM(AD3:AE3)</f>
        <v>524</v>
      </c>
      <c r="AG3" s="136">
        <f t="shared" ref="AG3:AG66" si="3">AA3-AF3</f>
        <v>0</v>
      </c>
      <c r="AM3" s="137"/>
      <c r="AN3" s="137"/>
      <c r="AO3" s="137"/>
    </row>
    <row r="4" spans="1:41">
      <c r="A4" t="s">
        <v>104</v>
      </c>
      <c r="B4" t="s">
        <v>103</v>
      </c>
      <c r="J4" s="135">
        <v>140</v>
      </c>
      <c r="K4" s="135">
        <v>142</v>
      </c>
      <c r="L4" s="135">
        <v>146</v>
      </c>
      <c r="M4" s="135">
        <v>135</v>
      </c>
      <c r="N4" s="135">
        <v>115</v>
      </c>
      <c r="O4" s="135">
        <v>129</v>
      </c>
      <c r="P4" s="135">
        <v>182</v>
      </c>
      <c r="R4" s="137">
        <v>1</v>
      </c>
      <c r="S4" s="137">
        <v>44</v>
      </c>
      <c r="T4" s="137">
        <v>28</v>
      </c>
      <c r="U4" s="137">
        <v>226</v>
      </c>
      <c r="V4" s="137">
        <v>53</v>
      </c>
      <c r="W4" s="137">
        <v>2</v>
      </c>
      <c r="Y4" s="137">
        <v>640</v>
      </c>
      <c r="Z4" s="137">
        <v>40</v>
      </c>
      <c r="AA4" s="137">
        <v>989</v>
      </c>
      <c r="AB4" s="145">
        <v>51.2</v>
      </c>
      <c r="AC4" s="145">
        <v>48.8</v>
      </c>
      <c r="AD4" s="136">
        <f t="shared" si="0"/>
        <v>506.36799999999999</v>
      </c>
      <c r="AE4" s="136">
        <f t="shared" si="1"/>
        <v>482.63200000000001</v>
      </c>
      <c r="AF4" s="136">
        <f t="shared" si="2"/>
        <v>989</v>
      </c>
      <c r="AG4" s="136">
        <f t="shared" si="3"/>
        <v>0</v>
      </c>
      <c r="AM4" s="137"/>
      <c r="AN4" s="137"/>
      <c r="AO4" s="137"/>
    </row>
    <row r="5" spans="1:41">
      <c r="A5" t="s">
        <v>72</v>
      </c>
      <c r="B5" t="s">
        <v>71</v>
      </c>
      <c r="D5" s="135">
        <v>38</v>
      </c>
      <c r="E5" s="135">
        <v>40</v>
      </c>
      <c r="F5" s="135">
        <v>42</v>
      </c>
      <c r="G5" s="135">
        <v>42</v>
      </c>
      <c r="H5" s="135">
        <v>42</v>
      </c>
      <c r="I5" s="135">
        <v>40</v>
      </c>
      <c r="J5" s="135">
        <v>40</v>
      </c>
      <c r="R5" s="137">
        <v>26</v>
      </c>
      <c r="S5" s="137">
        <v>41</v>
      </c>
      <c r="T5" s="137">
        <v>41</v>
      </c>
      <c r="U5" s="137">
        <v>2</v>
      </c>
      <c r="V5" s="137">
        <v>121</v>
      </c>
      <c r="W5" s="137">
        <v>7</v>
      </c>
      <c r="X5" s="137">
        <v>1</v>
      </c>
      <c r="Y5" s="137">
        <v>94</v>
      </c>
      <c r="Z5" s="137">
        <v>18</v>
      </c>
      <c r="AA5" s="137">
        <v>284</v>
      </c>
      <c r="AB5" s="145">
        <v>46.8</v>
      </c>
      <c r="AC5" s="145">
        <v>53.2</v>
      </c>
      <c r="AD5" s="136">
        <f t="shared" si="0"/>
        <v>132.91199999999998</v>
      </c>
      <c r="AE5" s="136">
        <f t="shared" si="1"/>
        <v>151.08800000000002</v>
      </c>
      <c r="AF5" s="136">
        <f t="shared" si="2"/>
        <v>284</v>
      </c>
      <c r="AG5" s="136">
        <f t="shared" si="3"/>
        <v>0</v>
      </c>
      <c r="AM5" s="137"/>
      <c r="AN5" s="137"/>
      <c r="AO5" s="137"/>
    </row>
    <row r="6" spans="1:41">
      <c r="A6" t="s">
        <v>216</v>
      </c>
      <c r="B6" t="s">
        <v>215</v>
      </c>
      <c r="J6" s="135">
        <v>102</v>
      </c>
      <c r="K6" s="135">
        <v>100</v>
      </c>
      <c r="R6" s="137">
        <v>13</v>
      </c>
      <c r="S6" s="137">
        <v>46</v>
      </c>
      <c r="T6" s="137">
        <v>17</v>
      </c>
      <c r="U6" s="137">
        <v>2</v>
      </c>
      <c r="V6" s="137">
        <v>33</v>
      </c>
      <c r="W6" s="137">
        <v>2</v>
      </c>
      <c r="X6" s="137">
        <v>1</v>
      </c>
      <c r="Y6" s="137">
        <v>139</v>
      </c>
      <c r="Z6" s="137">
        <v>8</v>
      </c>
      <c r="AA6" s="137">
        <v>202</v>
      </c>
      <c r="AB6" s="145">
        <v>54.5</v>
      </c>
      <c r="AC6" s="145">
        <v>45.5</v>
      </c>
      <c r="AD6" s="136">
        <f t="shared" si="0"/>
        <v>110.09</v>
      </c>
      <c r="AE6" s="136">
        <f t="shared" si="1"/>
        <v>91.91</v>
      </c>
      <c r="AF6" s="136">
        <f t="shared" si="2"/>
        <v>202</v>
      </c>
      <c r="AG6" s="136">
        <f t="shared" si="3"/>
        <v>0</v>
      </c>
      <c r="AM6" s="137"/>
      <c r="AN6" s="137"/>
      <c r="AO6" s="137"/>
    </row>
    <row r="7" spans="1:41">
      <c r="A7" t="s">
        <v>184</v>
      </c>
      <c r="B7" t="s">
        <v>183</v>
      </c>
      <c r="D7" s="135">
        <v>106</v>
      </c>
      <c r="E7" s="135">
        <v>106</v>
      </c>
      <c r="F7" s="135">
        <v>110</v>
      </c>
      <c r="G7" s="135">
        <v>100</v>
      </c>
      <c r="H7" s="135">
        <v>99</v>
      </c>
      <c r="I7" s="135">
        <v>100</v>
      </c>
      <c r="J7" s="135">
        <v>100</v>
      </c>
      <c r="K7" s="135">
        <v>100</v>
      </c>
      <c r="L7" s="135">
        <v>99</v>
      </c>
      <c r="M7" s="135">
        <v>63</v>
      </c>
      <c r="N7" s="135">
        <v>45</v>
      </c>
      <c r="R7" s="137">
        <v>47</v>
      </c>
      <c r="S7" s="137">
        <v>114</v>
      </c>
      <c r="T7" s="137">
        <v>43</v>
      </c>
      <c r="U7" s="137">
        <v>23</v>
      </c>
      <c r="V7" s="137">
        <v>89</v>
      </c>
      <c r="Y7" s="137">
        <v>840</v>
      </c>
      <c r="Z7" s="137">
        <v>33</v>
      </c>
      <c r="AA7" s="137">
        <v>1028</v>
      </c>
      <c r="AB7" s="145">
        <v>46.7</v>
      </c>
      <c r="AC7" s="145">
        <v>53.3</v>
      </c>
      <c r="AD7" s="136">
        <f t="shared" si="0"/>
        <v>480.07600000000002</v>
      </c>
      <c r="AE7" s="136">
        <f t="shared" si="1"/>
        <v>547.92399999999986</v>
      </c>
      <c r="AF7" s="136">
        <f t="shared" si="2"/>
        <v>1028</v>
      </c>
      <c r="AG7" s="136">
        <f t="shared" si="3"/>
        <v>0</v>
      </c>
      <c r="AM7" s="137"/>
      <c r="AN7" s="137"/>
      <c r="AO7" s="137"/>
    </row>
    <row r="8" spans="1:41">
      <c r="A8" t="s">
        <v>98</v>
      </c>
      <c r="B8" t="s">
        <v>97</v>
      </c>
      <c r="D8" s="135">
        <v>79</v>
      </c>
      <c r="E8" s="135">
        <v>77</v>
      </c>
      <c r="F8" s="135">
        <v>61</v>
      </c>
      <c r="G8" s="135">
        <v>73</v>
      </c>
      <c r="R8" s="137">
        <v>53</v>
      </c>
      <c r="S8" s="137">
        <v>28</v>
      </c>
      <c r="T8" s="137">
        <v>40</v>
      </c>
      <c r="U8" s="137">
        <v>10</v>
      </c>
      <c r="V8" s="137">
        <v>41</v>
      </c>
      <c r="W8" s="137">
        <v>3</v>
      </c>
      <c r="X8" s="137">
        <v>2</v>
      </c>
      <c r="Y8" s="137">
        <v>182</v>
      </c>
      <c r="Z8" s="137">
        <v>12</v>
      </c>
      <c r="AA8" s="137">
        <v>290</v>
      </c>
      <c r="AB8" s="145">
        <v>47.9</v>
      </c>
      <c r="AC8" s="145">
        <v>52.1</v>
      </c>
      <c r="AD8" s="136">
        <f t="shared" si="0"/>
        <v>138.91</v>
      </c>
      <c r="AE8" s="136">
        <f t="shared" si="1"/>
        <v>151.09</v>
      </c>
      <c r="AF8" s="136">
        <f t="shared" si="2"/>
        <v>290</v>
      </c>
      <c r="AG8" s="136">
        <f t="shared" si="3"/>
        <v>0</v>
      </c>
      <c r="AM8" s="137"/>
      <c r="AN8" s="137"/>
      <c r="AO8" s="137"/>
    </row>
    <row r="9" spans="1:41">
      <c r="A9" t="s">
        <v>202</v>
      </c>
      <c r="B9" t="s">
        <v>201</v>
      </c>
      <c r="J9" s="135">
        <v>82</v>
      </c>
      <c r="K9" s="135">
        <v>74</v>
      </c>
      <c r="L9" s="135">
        <v>82</v>
      </c>
      <c r="M9" s="135">
        <v>65</v>
      </c>
      <c r="R9" s="137">
        <v>32</v>
      </c>
      <c r="S9" s="137">
        <v>24</v>
      </c>
      <c r="T9" s="137">
        <v>94</v>
      </c>
      <c r="U9" s="137">
        <v>3</v>
      </c>
      <c r="V9" s="137">
        <v>186</v>
      </c>
      <c r="Y9" s="137">
        <v>18</v>
      </c>
      <c r="Z9" s="137">
        <v>2</v>
      </c>
      <c r="AA9" s="137">
        <v>303</v>
      </c>
      <c r="AB9" s="145">
        <v>47.9</v>
      </c>
      <c r="AC9" s="145">
        <v>52.1</v>
      </c>
      <c r="AD9" s="136">
        <f t="shared" si="0"/>
        <v>145.137</v>
      </c>
      <c r="AE9" s="136">
        <f t="shared" si="1"/>
        <v>157.863</v>
      </c>
      <c r="AF9" s="136">
        <f t="shared" si="2"/>
        <v>303</v>
      </c>
      <c r="AG9" s="136">
        <f t="shared" si="3"/>
        <v>0</v>
      </c>
      <c r="AM9" s="137"/>
      <c r="AN9" s="137"/>
      <c r="AO9" s="137"/>
    </row>
    <row r="10" spans="1:41">
      <c r="A10" t="s">
        <v>92</v>
      </c>
      <c r="B10" t="s">
        <v>91</v>
      </c>
      <c r="D10" s="135">
        <v>68</v>
      </c>
      <c r="E10" s="135">
        <v>45</v>
      </c>
      <c r="F10" s="135">
        <v>48</v>
      </c>
      <c r="G10" s="135">
        <v>61</v>
      </c>
      <c r="H10" s="135">
        <v>50</v>
      </c>
      <c r="I10" s="135">
        <v>39</v>
      </c>
      <c r="J10" s="135">
        <v>38</v>
      </c>
      <c r="R10" s="137">
        <v>15</v>
      </c>
      <c r="S10" s="137">
        <v>40</v>
      </c>
      <c r="T10" s="137">
        <v>278</v>
      </c>
      <c r="U10" s="137">
        <v>6</v>
      </c>
      <c r="V10" s="137">
        <v>47</v>
      </c>
      <c r="W10" s="137">
        <v>4</v>
      </c>
      <c r="Y10" s="137">
        <v>11</v>
      </c>
      <c r="Z10" s="137">
        <v>3</v>
      </c>
      <c r="AA10" s="137">
        <v>349</v>
      </c>
      <c r="AB10" s="145">
        <v>47</v>
      </c>
      <c r="AC10" s="145">
        <v>53</v>
      </c>
      <c r="AD10" s="136">
        <f t="shared" si="0"/>
        <v>164.03</v>
      </c>
      <c r="AE10" s="136">
        <f t="shared" si="1"/>
        <v>184.97</v>
      </c>
      <c r="AF10" s="136">
        <f t="shared" si="2"/>
        <v>349</v>
      </c>
      <c r="AG10" s="136">
        <f t="shared" si="3"/>
        <v>0</v>
      </c>
      <c r="AM10" s="137"/>
      <c r="AN10" s="137"/>
      <c r="AO10" s="137"/>
    </row>
    <row r="11" spans="1:41">
      <c r="A11" t="s">
        <v>130</v>
      </c>
      <c r="B11" t="s">
        <v>129</v>
      </c>
      <c r="D11" s="135">
        <v>50</v>
      </c>
      <c r="E11" s="135">
        <v>50</v>
      </c>
      <c r="F11" s="135">
        <v>50</v>
      </c>
      <c r="G11" s="135">
        <v>51</v>
      </c>
      <c r="H11" s="135">
        <v>52</v>
      </c>
      <c r="I11" s="135">
        <v>51</v>
      </c>
      <c r="J11" s="135">
        <v>47</v>
      </c>
      <c r="K11" s="135">
        <v>48</v>
      </c>
      <c r="L11" s="135">
        <v>47</v>
      </c>
      <c r="R11" s="137">
        <v>2</v>
      </c>
      <c r="S11" s="137">
        <v>44</v>
      </c>
      <c r="T11" s="137">
        <v>3</v>
      </c>
      <c r="U11" s="137">
        <v>86</v>
      </c>
      <c r="V11" s="137">
        <v>10</v>
      </c>
      <c r="W11" s="137">
        <v>1</v>
      </c>
      <c r="Y11" s="137">
        <v>330</v>
      </c>
      <c r="Z11" s="137">
        <v>16</v>
      </c>
      <c r="AA11" s="137">
        <v>446</v>
      </c>
      <c r="AB11" s="145">
        <v>49.6</v>
      </c>
      <c r="AC11" s="145">
        <v>50.4</v>
      </c>
      <c r="AD11" s="136">
        <f t="shared" si="0"/>
        <v>221.21600000000001</v>
      </c>
      <c r="AE11" s="136">
        <f t="shared" si="1"/>
        <v>224.78399999999999</v>
      </c>
      <c r="AF11" s="136">
        <f t="shared" si="2"/>
        <v>446</v>
      </c>
      <c r="AG11" s="136">
        <f t="shared" si="3"/>
        <v>0</v>
      </c>
      <c r="AM11" s="137"/>
      <c r="AN11" s="137"/>
      <c r="AO11" s="137"/>
    </row>
    <row r="12" spans="1:41">
      <c r="A12" t="s">
        <v>220</v>
      </c>
      <c r="B12" t="s">
        <v>2773</v>
      </c>
      <c r="D12" s="135">
        <v>48</v>
      </c>
      <c r="E12" s="135">
        <v>57</v>
      </c>
      <c r="F12" s="135">
        <v>44</v>
      </c>
      <c r="G12" s="135">
        <v>40</v>
      </c>
      <c r="H12" s="135">
        <v>36</v>
      </c>
      <c r="I12" s="135">
        <v>29</v>
      </c>
      <c r="R12" s="137">
        <v>32</v>
      </c>
      <c r="S12" s="137">
        <v>50</v>
      </c>
      <c r="T12" s="137">
        <v>27</v>
      </c>
      <c r="U12" s="137">
        <v>8</v>
      </c>
      <c r="V12" s="137">
        <v>112</v>
      </c>
      <c r="Y12" s="137">
        <v>99</v>
      </c>
      <c r="Z12" s="137">
        <v>8</v>
      </c>
      <c r="AA12" s="137">
        <v>254</v>
      </c>
      <c r="AB12" s="145">
        <v>53.9</v>
      </c>
      <c r="AC12" s="145">
        <v>46.1</v>
      </c>
      <c r="AD12" s="136">
        <f t="shared" si="0"/>
        <v>136.90600000000001</v>
      </c>
      <c r="AE12" s="136">
        <f t="shared" si="1"/>
        <v>117.09400000000001</v>
      </c>
      <c r="AF12" s="136">
        <f t="shared" si="2"/>
        <v>254</v>
      </c>
      <c r="AG12" s="136">
        <f t="shared" si="3"/>
        <v>0</v>
      </c>
      <c r="AM12" s="137"/>
      <c r="AN12" s="137"/>
      <c r="AO12" s="137"/>
    </row>
    <row r="13" spans="1:41">
      <c r="A13" t="s">
        <v>82</v>
      </c>
      <c r="B13" t="s">
        <v>81</v>
      </c>
      <c r="J13" s="135">
        <v>74</v>
      </c>
      <c r="K13" s="135">
        <v>69</v>
      </c>
      <c r="L13" s="135">
        <v>65</v>
      </c>
      <c r="M13" s="135">
        <v>64</v>
      </c>
      <c r="N13" s="135">
        <v>40</v>
      </c>
      <c r="O13" s="135">
        <v>17</v>
      </c>
      <c r="P13" s="135">
        <v>24</v>
      </c>
      <c r="R13" s="137">
        <v>6</v>
      </c>
      <c r="S13" s="137">
        <v>80</v>
      </c>
      <c r="T13" s="137">
        <v>53</v>
      </c>
      <c r="U13" s="137">
        <v>6</v>
      </c>
      <c r="V13" s="137">
        <v>22</v>
      </c>
      <c r="W13" s="137">
        <v>1</v>
      </c>
      <c r="X13" s="137">
        <v>2</v>
      </c>
      <c r="Y13" s="137">
        <v>262</v>
      </c>
      <c r="Z13" s="137">
        <v>7</v>
      </c>
      <c r="AA13" s="137">
        <v>353</v>
      </c>
      <c r="AB13" s="145">
        <v>47.9</v>
      </c>
      <c r="AC13" s="145">
        <v>52.1</v>
      </c>
      <c r="AD13" s="136">
        <f t="shared" si="0"/>
        <v>169.08699999999999</v>
      </c>
      <c r="AE13" s="136">
        <f t="shared" si="1"/>
        <v>183.91300000000001</v>
      </c>
      <c r="AF13" s="136">
        <f t="shared" si="2"/>
        <v>353</v>
      </c>
      <c r="AG13" s="136">
        <f t="shared" si="3"/>
        <v>0</v>
      </c>
      <c r="AM13" s="137"/>
      <c r="AN13" s="137"/>
      <c r="AO13" s="137"/>
    </row>
    <row r="14" spans="1:41">
      <c r="A14" t="s">
        <v>132</v>
      </c>
      <c r="B14" t="s">
        <v>131</v>
      </c>
      <c r="I14" s="135">
        <v>100</v>
      </c>
      <c r="J14" s="135">
        <v>100</v>
      </c>
      <c r="K14" s="135">
        <v>94</v>
      </c>
      <c r="L14" s="135">
        <v>85</v>
      </c>
      <c r="M14" s="135">
        <v>83</v>
      </c>
      <c r="N14" s="135">
        <v>80</v>
      </c>
      <c r="O14" s="135">
        <v>78</v>
      </c>
      <c r="P14" s="135">
        <v>65</v>
      </c>
      <c r="R14" s="137">
        <v>23</v>
      </c>
      <c r="S14" s="137">
        <v>128</v>
      </c>
      <c r="T14" s="137">
        <v>178</v>
      </c>
      <c r="U14" s="137">
        <v>12</v>
      </c>
      <c r="V14" s="137">
        <v>123</v>
      </c>
      <c r="W14" s="137">
        <v>4</v>
      </c>
      <c r="Y14" s="137">
        <v>353</v>
      </c>
      <c r="Z14" s="137">
        <v>15</v>
      </c>
      <c r="AA14" s="137">
        <v>685</v>
      </c>
      <c r="AB14" s="145">
        <v>47.4</v>
      </c>
      <c r="AC14" s="145">
        <v>52.6</v>
      </c>
      <c r="AD14" s="136">
        <f t="shared" si="0"/>
        <v>324.69</v>
      </c>
      <c r="AE14" s="136">
        <f t="shared" si="1"/>
        <v>360.31</v>
      </c>
      <c r="AF14" s="136">
        <f t="shared" si="2"/>
        <v>685</v>
      </c>
      <c r="AG14" s="136">
        <f t="shared" si="3"/>
        <v>0</v>
      </c>
      <c r="AM14" s="137"/>
      <c r="AN14" s="137"/>
      <c r="AO14" s="137"/>
    </row>
    <row r="15" spans="1:41">
      <c r="A15" t="s">
        <v>94</v>
      </c>
      <c r="B15" t="s">
        <v>93</v>
      </c>
      <c r="M15" s="135">
        <v>79</v>
      </c>
      <c r="N15" s="135">
        <v>41</v>
      </c>
      <c r="O15" s="135">
        <v>64</v>
      </c>
      <c r="P15" s="135">
        <v>196</v>
      </c>
      <c r="R15" s="137">
        <v>35</v>
      </c>
      <c r="S15" s="137">
        <v>91</v>
      </c>
      <c r="T15" s="137">
        <v>183</v>
      </c>
      <c r="U15" s="137">
        <v>7</v>
      </c>
      <c r="V15" s="137">
        <v>145</v>
      </c>
      <c r="W15" s="137">
        <v>4</v>
      </c>
      <c r="X15" s="137">
        <v>3</v>
      </c>
      <c r="Y15" s="137">
        <v>25</v>
      </c>
      <c r="Z15" s="137">
        <v>13</v>
      </c>
      <c r="AA15" s="137">
        <v>380</v>
      </c>
      <c r="AB15" s="145">
        <v>47.6</v>
      </c>
      <c r="AC15" s="145">
        <v>52.4</v>
      </c>
      <c r="AD15" s="136">
        <f t="shared" si="0"/>
        <v>180.88000000000002</v>
      </c>
      <c r="AE15" s="136">
        <f t="shared" si="1"/>
        <v>199.12</v>
      </c>
      <c r="AF15" s="136">
        <f t="shared" si="2"/>
        <v>380</v>
      </c>
      <c r="AG15" s="136">
        <f t="shared" si="3"/>
        <v>0</v>
      </c>
      <c r="AM15" s="137"/>
      <c r="AN15" s="137"/>
      <c r="AO15" s="137"/>
    </row>
    <row r="16" spans="1:41">
      <c r="A16" t="s">
        <v>76</v>
      </c>
      <c r="B16" t="s">
        <v>75</v>
      </c>
      <c r="J16" s="135">
        <v>73</v>
      </c>
      <c r="K16" s="135">
        <v>68</v>
      </c>
      <c r="M16" s="135">
        <v>72</v>
      </c>
      <c r="N16" s="135">
        <v>71</v>
      </c>
      <c r="O16" s="135">
        <v>77</v>
      </c>
      <c r="P16" s="135">
        <v>68</v>
      </c>
      <c r="Q16" s="135">
        <v>10</v>
      </c>
      <c r="R16" s="137">
        <v>53</v>
      </c>
      <c r="S16" s="137">
        <v>127</v>
      </c>
      <c r="T16" s="137">
        <v>250</v>
      </c>
      <c r="U16" s="137">
        <v>13</v>
      </c>
      <c r="V16" s="137">
        <v>134</v>
      </c>
      <c r="W16" s="137">
        <v>2</v>
      </c>
      <c r="Y16" s="137">
        <v>33</v>
      </c>
      <c r="Z16" s="137">
        <v>7</v>
      </c>
      <c r="AA16" s="137">
        <v>439</v>
      </c>
      <c r="AB16" s="145">
        <v>53.1</v>
      </c>
      <c r="AC16" s="145">
        <v>46.9</v>
      </c>
      <c r="AD16" s="136">
        <f t="shared" si="0"/>
        <v>233.10900000000001</v>
      </c>
      <c r="AE16" s="136">
        <f t="shared" si="1"/>
        <v>205.89099999999999</v>
      </c>
      <c r="AF16" s="136">
        <f t="shared" si="2"/>
        <v>439</v>
      </c>
      <c r="AG16" s="136">
        <f t="shared" si="3"/>
        <v>0</v>
      </c>
      <c r="AM16" s="137"/>
      <c r="AN16" s="137"/>
      <c r="AO16" s="137"/>
    </row>
    <row r="17" spans="1:41" ht="14.25">
      <c r="A17" t="s">
        <v>84</v>
      </c>
      <c r="B17" t="s">
        <v>83</v>
      </c>
      <c r="J17" s="135">
        <v>57</v>
      </c>
      <c r="K17" s="135">
        <v>67</v>
      </c>
      <c r="L17" s="135">
        <v>61</v>
      </c>
      <c r="M17" s="135">
        <v>76</v>
      </c>
      <c r="N17" s="135">
        <v>58</v>
      </c>
      <c r="O17" s="135">
        <v>51</v>
      </c>
      <c r="P17" s="135">
        <v>45</v>
      </c>
      <c r="R17" s="137">
        <v>40</v>
      </c>
      <c r="S17" s="137">
        <v>77</v>
      </c>
      <c r="T17" s="137">
        <v>284</v>
      </c>
      <c r="U17" s="137">
        <v>2</v>
      </c>
      <c r="V17" s="137">
        <v>104</v>
      </c>
      <c r="W17" s="137">
        <v>2</v>
      </c>
      <c r="X17" s="137">
        <v>1</v>
      </c>
      <c r="Y17" s="137">
        <v>13</v>
      </c>
      <c r="Z17" s="137">
        <v>9</v>
      </c>
      <c r="AA17" s="137">
        <v>415</v>
      </c>
      <c r="AB17" s="145">
        <v>48.9</v>
      </c>
      <c r="AC17" s="145">
        <v>51.1</v>
      </c>
      <c r="AD17" s="136">
        <f t="shared" si="0"/>
        <v>202.935</v>
      </c>
      <c r="AE17" s="136">
        <f t="shared" si="1"/>
        <v>212.065</v>
      </c>
      <c r="AF17" s="136">
        <f t="shared" si="2"/>
        <v>415</v>
      </c>
      <c r="AG17" s="136">
        <f t="shared" si="3"/>
        <v>0</v>
      </c>
      <c r="AH17" s="325" t="s">
        <v>2774</v>
      </c>
      <c r="AI17" s="326" t="s">
        <v>352</v>
      </c>
      <c r="AJ17" s="326" t="s">
        <v>353</v>
      </c>
      <c r="AM17" s="137"/>
      <c r="AN17" s="137"/>
      <c r="AO17" s="137"/>
    </row>
    <row r="18" spans="1:41" ht="14.25">
      <c r="A18" t="s">
        <v>166</v>
      </c>
      <c r="B18" t="s">
        <v>165</v>
      </c>
      <c r="C18" s="135">
        <v>147</v>
      </c>
      <c r="D18" s="135">
        <v>142</v>
      </c>
      <c r="E18" s="135">
        <v>116</v>
      </c>
      <c r="F18" s="135">
        <v>119</v>
      </c>
      <c r="G18" s="135">
        <v>128</v>
      </c>
      <c r="H18" s="135">
        <v>123</v>
      </c>
      <c r="I18" s="135">
        <v>87</v>
      </c>
      <c r="J18" s="135">
        <v>88</v>
      </c>
      <c r="R18" s="137">
        <v>55</v>
      </c>
      <c r="S18" s="137">
        <v>110</v>
      </c>
      <c r="T18" s="137">
        <v>616</v>
      </c>
      <c r="U18" s="137">
        <v>5</v>
      </c>
      <c r="V18" s="137">
        <v>293</v>
      </c>
      <c r="Y18" s="137">
        <v>11</v>
      </c>
      <c r="Z18" s="137">
        <v>25</v>
      </c>
      <c r="AA18" s="137">
        <v>950</v>
      </c>
      <c r="AB18" s="145">
        <v>48.3</v>
      </c>
      <c r="AC18" s="145">
        <v>51.7</v>
      </c>
      <c r="AD18" s="136">
        <f t="shared" si="0"/>
        <v>458.84999999999997</v>
      </c>
      <c r="AE18" s="136">
        <f t="shared" si="1"/>
        <v>491.15000000000003</v>
      </c>
      <c r="AF18" s="136">
        <f t="shared" si="2"/>
        <v>950</v>
      </c>
      <c r="AG18" s="136">
        <f t="shared" si="3"/>
        <v>0</v>
      </c>
      <c r="AH18" s="327" t="s">
        <v>360</v>
      </c>
      <c r="AI18" s="328">
        <f>AC100</f>
        <v>0.25253731343283581</v>
      </c>
      <c r="AJ18" s="328">
        <v>0.19</v>
      </c>
      <c r="AM18" s="137"/>
      <c r="AN18" s="137"/>
      <c r="AO18" s="137"/>
    </row>
    <row r="19" spans="1:41" ht="14.25">
      <c r="A19" t="s">
        <v>86</v>
      </c>
      <c r="B19" t="s">
        <v>85</v>
      </c>
      <c r="C19" s="135">
        <v>39</v>
      </c>
      <c r="D19" s="135">
        <v>34</v>
      </c>
      <c r="E19" s="135">
        <v>40</v>
      </c>
      <c r="F19" s="135">
        <v>38</v>
      </c>
      <c r="G19" s="135">
        <v>37</v>
      </c>
      <c r="H19" s="135">
        <v>34</v>
      </c>
      <c r="R19" s="137">
        <v>82</v>
      </c>
      <c r="S19" s="137">
        <v>38</v>
      </c>
      <c r="T19" s="137">
        <v>134</v>
      </c>
      <c r="U19" s="137">
        <v>3</v>
      </c>
      <c r="V19" s="137">
        <v>72</v>
      </c>
      <c r="W19" s="137">
        <v>3</v>
      </c>
      <c r="Z19" s="137">
        <v>10</v>
      </c>
      <c r="AA19" s="137">
        <v>222</v>
      </c>
      <c r="AB19" s="145">
        <v>45.9</v>
      </c>
      <c r="AC19" s="145">
        <v>54.1</v>
      </c>
      <c r="AD19" s="136">
        <f t="shared" si="0"/>
        <v>101.898</v>
      </c>
      <c r="AE19" s="136">
        <f t="shared" si="1"/>
        <v>120.102</v>
      </c>
      <c r="AF19" s="136">
        <f t="shared" si="2"/>
        <v>222</v>
      </c>
      <c r="AG19" s="136">
        <f t="shared" si="3"/>
        <v>0</v>
      </c>
      <c r="AH19" s="327" t="s">
        <v>2775</v>
      </c>
      <c r="AI19" s="328">
        <f>R97</f>
        <v>0.11079601990049752</v>
      </c>
      <c r="AJ19" s="328">
        <v>0.09</v>
      </c>
      <c r="AM19" s="137"/>
      <c r="AN19" s="137"/>
      <c r="AO19" s="137"/>
    </row>
    <row r="20" spans="1:41" ht="14.25">
      <c r="A20" t="s">
        <v>2470</v>
      </c>
      <c r="B20" t="s">
        <v>2776</v>
      </c>
      <c r="D20" s="135">
        <v>59</v>
      </c>
      <c r="E20" s="135">
        <v>62</v>
      </c>
      <c r="F20" s="135">
        <v>67</v>
      </c>
      <c r="G20" s="135">
        <v>66</v>
      </c>
      <c r="H20" s="135">
        <v>60</v>
      </c>
      <c r="I20" s="135">
        <v>60</v>
      </c>
      <c r="J20" s="135">
        <v>49</v>
      </c>
      <c r="K20" s="135">
        <v>42</v>
      </c>
      <c r="L20" s="135">
        <v>35</v>
      </c>
      <c r="R20" s="137">
        <v>60</v>
      </c>
      <c r="S20" s="137">
        <v>38</v>
      </c>
      <c r="T20" s="137">
        <v>126</v>
      </c>
      <c r="U20" s="137">
        <v>15</v>
      </c>
      <c r="V20" s="137">
        <v>279</v>
      </c>
      <c r="W20" s="137">
        <v>5</v>
      </c>
      <c r="Y20" s="137">
        <v>64</v>
      </c>
      <c r="Z20" s="137">
        <v>11</v>
      </c>
      <c r="AA20" s="137">
        <v>500</v>
      </c>
      <c r="AB20" s="145">
        <v>48.4</v>
      </c>
      <c r="AC20" s="145">
        <v>51.6</v>
      </c>
      <c r="AD20" s="136">
        <f t="shared" si="0"/>
        <v>242</v>
      </c>
      <c r="AE20" s="136">
        <f t="shared" si="1"/>
        <v>258</v>
      </c>
      <c r="AF20" s="136">
        <f t="shared" si="2"/>
        <v>500</v>
      </c>
      <c r="AG20" s="136">
        <f t="shared" si="3"/>
        <v>0</v>
      </c>
      <c r="AH20" s="327" t="s">
        <v>368</v>
      </c>
      <c r="AI20" s="328">
        <f>S97</f>
        <v>0.14340796019900498</v>
      </c>
      <c r="AJ20" s="328">
        <v>0.17199999999999999</v>
      </c>
      <c r="AM20" s="137"/>
      <c r="AN20" s="137"/>
      <c r="AO20" s="137"/>
    </row>
    <row r="21" spans="1:41" ht="14.25">
      <c r="A21" t="s">
        <v>2458</v>
      </c>
      <c r="B21" t="s">
        <v>2777</v>
      </c>
      <c r="D21" s="135">
        <v>60</v>
      </c>
      <c r="E21" s="135">
        <v>62</v>
      </c>
      <c r="F21" s="135">
        <v>63</v>
      </c>
      <c r="G21" s="135">
        <v>63</v>
      </c>
      <c r="H21" s="135">
        <v>64</v>
      </c>
      <c r="I21" s="135">
        <v>67</v>
      </c>
      <c r="J21" s="135">
        <v>47</v>
      </c>
      <c r="K21" s="135">
        <v>30</v>
      </c>
      <c r="L21" s="135">
        <v>32</v>
      </c>
      <c r="R21" s="137">
        <v>18</v>
      </c>
      <c r="S21" s="137">
        <v>49</v>
      </c>
      <c r="T21" s="137">
        <v>326</v>
      </c>
      <c r="U21" s="137">
        <v>5</v>
      </c>
      <c r="V21" s="137">
        <v>126</v>
      </c>
      <c r="W21" s="137">
        <v>3</v>
      </c>
      <c r="Y21" s="137">
        <v>22</v>
      </c>
      <c r="Z21" s="137">
        <v>6</v>
      </c>
      <c r="AA21" s="137">
        <v>488</v>
      </c>
      <c r="AB21" s="145">
        <v>50.8</v>
      </c>
      <c r="AC21" s="145">
        <v>49.2</v>
      </c>
      <c r="AD21" s="136">
        <f t="shared" si="0"/>
        <v>247.904</v>
      </c>
      <c r="AE21" s="136">
        <f t="shared" si="1"/>
        <v>240.09600000000003</v>
      </c>
      <c r="AF21" s="136">
        <f t="shared" si="2"/>
        <v>488</v>
      </c>
      <c r="AG21" s="136">
        <f t="shared" si="3"/>
        <v>0</v>
      </c>
      <c r="AH21" s="327" t="s">
        <v>261</v>
      </c>
      <c r="AI21" s="328">
        <f>AC99</f>
        <v>0.35460199004975124</v>
      </c>
      <c r="AJ21" s="328">
        <v>0.27400000000000002</v>
      </c>
      <c r="AM21" s="137"/>
      <c r="AN21" s="137"/>
      <c r="AO21" s="137"/>
    </row>
    <row r="22" spans="1:41" ht="15.75">
      <c r="A22" t="s">
        <v>100</v>
      </c>
      <c r="B22" t="s">
        <v>2778</v>
      </c>
      <c r="D22" s="135">
        <v>61</v>
      </c>
      <c r="E22" s="135">
        <v>62</v>
      </c>
      <c r="F22" s="135">
        <v>64</v>
      </c>
      <c r="G22" s="135">
        <v>63</v>
      </c>
      <c r="H22" s="135">
        <v>57</v>
      </c>
      <c r="I22" s="135">
        <v>64</v>
      </c>
      <c r="J22" s="135">
        <v>53</v>
      </c>
      <c r="K22" s="135">
        <v>38</v>
      </c>
      <c r="L22" s="135">
        <v>48</v>
      </c>
      <c r="R22" s="137">
        <v>13</v>
      </c>
      <c r="S22" s="137">
        <v>35</v>
      </c>
      <c r="T22" s="137">
        <v>352</v>
      </c>
      <c r="U22" s="137">
        <v>8</v>
      </c>
      <c r="V22" s="137">
        <v>124</v>
      </c>
      <c r="Y22" s="137">
        <v>9</v>
      </c>
      <c r="Z22" s="137">
        <v>17</v>
      </c>
      <c r="AA22" s="137">
        <v>510</v>
      </c>
      <c r="AB22" s="145">
        <v>49.2</v>
      </c>
      <c r="AC22" s="145">
        <v>50.8</v>
      </c>
      <c r="AD22" s="136">
        <f t="shared" si="0"/>
        <v>250.92000000000002</v>
      </c>
      <c r="AE22" s="136">
        <f t="shared" si="1"/>
        <v>259.08</v>
      </c>
      <c r="AF22" s="136">
        <f t="shared" si="2"/>
        <v>510</v>
      </c>
      <c r="AG22" s="136">
        <f t="shared" si="3"/>
        <v>0</v>
      </c>
      <c r="AH22" s="139"/>
      <c r="AI22" s="140"/>
      <c r="AJ22" s="140"/>
      <c r="AM22" s="137"/>
      <c r="AN22" s="137"/>
      <c r="AO22" s="137"/>
    </row>
    <row r="23" spans="1:41" ht="14.25">
      <c r="A23" t="s">
        <v>108</v>
      </c>
      <c r="B23" t="s">
        <v>107</v>
      </c>
      <c r="J23" s="135">
        <v>80</v>
      </c>
      <c r="K23" s="135">
        <v>80</v>
      </c>
      <c r="L23" s="135">
        <v>80</v>
      </c>
      <c r="R23" s="137">
        <v>1</v>
      </c>
      <c r="S23" s="137">
        <v>40</v>
      </c>
      <c r="T23" s="137">
        <v>4</v>
      </c>
      <c r="U23" s="137">
        <v>3</v>
      </c>
      <c r="V23" s="137">
        <v>10</v>
      </c>
      <c r="Y23" s="137">
        <v>211</v>
      </c>
      <c r="Z23" s="137">
        <v>12</v>
      </c>
      <c r="AA23" s="137">
        <v>240</v>
      </c>
      <c r="AB23" s="145">
        <v>43.8</v>
      </c>
      <c r="AC23" s="145">
        <v>56.3</v>
      </c>
      <c r="AD23" s="136">
        <f t="shared" si="0"/>
        <v>105.11999999999999</v>
      </c>
      <c r="AE23" s="136">
        <f t="shared" si="1"/>
        <v>135.11999999999998</v>
      </c>
      <c r="AF23" s="136">
        <f t="shared" si="2"/>
        <v>240.23999999999995</v>
      </c>
      <c r="AG23" s="136">
        <f t="shared" si="3"/>
        <v>-0.23999999999995225</v>
      </c>
      <c r="AH23" s="327" t="s">
        <v>379</v>
      </c>
      <c r="AI23" s="328">
        <f>T97</f>
        <v>0.29179104477611939</v>
      </c>
      <c r="AJ23" s="328">
        <v>8.7999999999999995E-2</v>
      </c>
      <c r="AM23" s="137"/>
      <c r="AN23" s="137"/>
      <c r="AO23" s="137"/>
    </row>
    <row r="24" spans="1:41" ht="14.25">
      <c r="A24" t="s">
        <v>88</v>
      </c>
      <c r="B24" t="s">
        <v>87</v>
      </c>
      <c r="J24" s="135">
        <v>134</v>
      </c>
      <c r="K24" s="135">
        <v>135</v>
      </c>
      <c r="L24" s="135">
        <v>133</v>
      </c>
      <c r="R24" s="137">
        <v>14</v>
      </c>
      <c r="S24" s="137">
        <v>95</v>
      </c>
      <c r="T24" s="137">
        <v>25</v>
      </c>
      <c r="U24" s="137">
        <v>28</v>
      </c>
      <c r="V24" s="137">
        <v>53</v>
      </c>
      <c r="W24" s="137">
        <v>1</v>
      </c>
      <c r="Y24" s="137">
        <v>282</v>
      </c>
      <c r="Z24" s="137">
        <v>13</v>
      </c>
      <c r="AA24" s="137">
        <v>402</v>
      </c>
      <c r="AB24" s="145">
        <v>52</v>
      </c>
      <c r="AC24" s="145">
        <v>48</v>
      </c>
      <c r="AD24" s="136">
        <f t="shared" si="0"/>
        <v>209.04000000000002</v>
      </c>
      <c r="AE24" s="136">
        <f t="shared" si="1"/>
        <v>192.95999999999998</v>
      </c>
      <c r="AF24" s="136">
        <f t="shared" si="2"/>
        <v>402</v>
      </c>
      <c r="AG24" s="136">
        <f t="shared" si="3"/>
        <v>0</v>
      </c>
      <c r="AH24" s="327" t="s">
        <v>241</v>
      </c>
      <c r="AI24" s="328">
        <f>U97</f>
        <v>4.7189054726368161E-2</v>
      </c>
      <c r="AJ24" s="328">
        <v>6.5000000000000002E-2</v>
      </c>
      <c r="AM24" s="137"/>
      <c r="AN24" s="137"/>
      <c r="AO24" s="137"/>
    </row>
    <row r="25" spans="1:41" ht="14.25">
      <c r="A25" t="s">
        <v>114</v>
      </c>
      <c r="B25" t="s">
        <v>113</v>
      </c>
      <c r="M25" s="135">
        <v>108</v>
      </c>
      <c r="N25" s="135">
        <v>60</v>
      </c>
      <c r="O25" s="135">
        <v>62</v>
      </c>
      <c r="P25" s="135">
        <v>54</v>
      </c>
      <c r="R25" s="137">
        <v>28</v>
      </c>
      <c r="S25" s="137">
        <v>67</v>
      </c>
      <c r="T25" s="137">
        <v>193</v>
      </c>
      <c r="V25" s="137">
        <v>79</v>
      </c>
      <c r="W25" s="137">
        <v>1</v>
      </c>
      <c r="X25" s="137">
        <v>1</v>
      </c>
      <c r="Y25" s="137">
        <v>6</v>
      </c>
      <c r="Z25" s="137">
        <v>4</v>
      </c>
      <c r="AA25" s="137">
        <v>284</v>
      </c>
      <c r="AB25" s="145">
        <v>44.4</v>
      </c>
      <c r="AC25" s="145">
        <v>55.6</v>
      </c>
      <c r="AD25" s="136">
        <f t="shared" si="0"/>
        <v>126.096</v>
      </c>
      <c r="AE25" s="136">
        <f t="shared" si="1"/>
        <v>157.90400000000002</v>
      </c>
      <c r="AF25" s="136">
        <f t="shared" si="2"/>
        <v>284</v>
      </c>
      <c r="AG25" s="136">
        <f t="shared" si="3"/>
        <v>0</v>
      </c>
      <c r="AH25" s="327" t="s">
        <v>253</v>
      </c>
      <c r="AI25" s="328">
        <f>V97</f>
        <v>0.3030597014925373</v>
      </c>
      <c r="AJ25" s="328">
        <v>0.186</v>
      </c>
      <c r="AM25" s="137"/>
      <c r="AN25" s="137"/>
      <c r="AO25" s="137"/>
    </row>
    <row r="26" spans="1:41" ht="14.25">
      <c r="A26" t="s">
        <v>206</v>
      </c>
      <c r="B26" t="s">
        <v>205</v>
      </c>
      <c r="M26" s="135">
        <v>128</v>
      </c>
      <c r="N26" s="135">
        <v>68</v>
      </c>
      <c r="O26" s="135">
        <v>47</v>
      </c>
      <c r="R26" s="137">
        <v>25</v>
      </c>
      <c r="S26" s="137">
        <v>44</v>
      </c>
      <c r="T26" s="137">
        <v>181</v>
      </c>
      <c r="U26" s="137">
        <v>5</v>
      </c>
      <c r="V26" s="137">
        <v>52</v>
      </c>
      <c r="Y26" s="137">
        <v>3</v>
      </c>
      <c r="Z26" s="137">
        <v>2</v>
      </c>
      <c r="AA26" s="137">
        <v>243</v>
      </c>
      <c r="AB26" s="145">
        <v>44.4</v>
      </c>
      <c r="AC26" s="145">
        <v>55.6</v>
      </c>
      <c r="AD26" s="136">
        <f t="shared" si="0"/>
        <v>107.892</v>
      </c>
      <c r="AE26" s="136">
        <f t="shared" si="1"/>
        <v>135.108</v>
      </c>
      <c r="AF26" s="136">
        <f t="shared" si="2"/>
        <v>243</v>
      </c>
      <c r="AG26" s="136">
        <f t="shared" si="3"/>
        <v>0</v>
      </c>
      <c r="AH26" s="327" t="s">
        <v>246</v>
      </c>
      <c r="AI26" s="328">
        <f>Y97</f>
        <v>0.32390547263681591</v>
      </c>
      <c r="AJ26" s="328">
        <v>0.627</v>
      </c>
      <c r="AM26" s="137"/>
      <c r="AN26" s="137"/>
      <c r="AO26" s="137"/>
    </row>
    <row r="27" spans="1:41" ht="14.25">
      <c r="A27" t="s">
        <v>212</v>
      </c>
      <c r="B27" t="s">
        <v>211</v>
      </c>
      <c r="M27" s="135">
        <v>102</v>
      </c>
      <c r="N27" s="135">
        <v>38</v>
      </c>
      <c r="R27" s="137">
        <v>10</v>
      </c>
      <c r="S27" s="137">
        <v>46</v>
      </c>
      <c r="T27" s="137">
        <v>22</v>
      </c>
      <c r="U27" s="137">
        <v>2</v>
      </c>
      <c r="V27" s="137">
        <v>57</v>
      </c>
      <c r="Y27" s="137">
        <v>51</v>
      </c>
      <c r="Z27" s="137">
        <v>8</v>
      </c>
      <c r="AA27" s="137">
        <v>140</v>
      </c>
      <c r="AB27" s="145">
        <v>49.3</v>
      </c>
      <c r="AC27" s="145">
        <v>50.7</v>
      </c>
      <c r="AD27" s="136">
        <f t="shared" si="0"/>
        <v>69.02</v>
      </c>
      <c r="AE27" s="136">
        <f t="shared" si="1"/>
        <v>70.98</v>
      </c>
      <c r="AF27" s="136">
        <f t="shared" si="2"/>
        <v>140</v>
      </c>
      <c r="AG27" s="136">
        <f t="shared" si="3"/>
        <v>0</v>
      </c>
      <c r="AH27" s="327" t="s">
        <v>390</v>
      </c>
      <c r="AI27" s="328">
        <f>W97</f>
        <v>2.8358208955223882E-3</v>
      </c>
      <c r="AJ27" s="328">
        <v>2E-3</v>
      </c>
      <c r="AM27" s="137"/>
      <c r="AN27" s="137"/>
      <c r="AO27" s="137"/>
    </row>
    <row r="28" spans="1:41" ht="14.25">
      <c r="A28" t="s">
        <v>116</v>
      </c>
      <c r="B28" t="s">
        <v>115</v>
      </c>
      <c r="C28" s="135">
        <v>22</v>
      </c>
      <c r="D28" s="135">
        <v>22</v>
      </c>
      <c r="E28" s="135">
        <v>22</v>
      </c>
      <c r="F28" s="135">
        <v>22</v>
      </c>
      <c r="G28" s="135">
        <v>22</v>
      </c>
      <c r="I28" s="135">
        <v>20</v>
      </c>
      <c r="J28" s="135">
        <v>22</v>
      </c>
      <c r="K28" s="135">
        <v>23</v>
      </c>
      <c r="M28" s="135">
        <v>52</v>
      </c>
      <c r="N28" s="135">
        <v>42</v>
      </c>
      <c r="O28" s="135">
        <v>34</v>
      </c>
      <c r="P28" s="135">
        <v>19</v>
      </c>
      <c r="R28" s="137">
        <v>16</v>
      </c>
      <c r="S28" s="137">
        <v>81</v>
      </c>
      <c r="T28" s="137">
        <v>256</v>
      </c>
      <c r="V28" s="137">
        <v>62</v>
      </c>
      <c r="X28" s="137">
        <v>1</v>
      </c>
      <c r="Y28" s="137">
        <v>1</v>
      </c>
      <c r="Z28" s="137">
        <v>2</v>
      </c>
      <c r="AA28" s="137">
        <v>322</v>
      </c>
      <c r="AB28" s="145">
        <v>49.4</v>
      </c>
      <c r="AC28" s="145">
        <v>50.6</v>
      </c>
      <c r="AD28" s="136">
        <f t="shared" si="0"/>
        <v>159.06800000000001</v>
      </c>
      <c r="AE28" s="136">
        <f t="shared" si="1"/>
        <v>162.93199999999999</v>
      </c>
      <c r="AF28" s="136">
        <f t="shared" si="2"/>
        <v>322</v>
      </c>
      <c r="AG28" s="136">
        <f t="shared" si="3"/>
        <v>0</v>
      </c>
      <c r="AH28" s="327" t="s">
        <v>254</v>
      </c>
      <c r="AI28" s="328">
        <f>X97</f>
        <v>8.4577114427860701E-4</v>
      </c>
      <c r="AJ28" s="328">
        <v>1E-3</v>
      </c>
      <c r="AM28" s="137"/>
      <c r="AN28" s="137"/>
      <c r="AO28" s="137"/>
    </row>
    <row r="29" spans="1:41" ht="14.25">
      <c r="A29" t="s">
        <v>112</v>
      </c>
      <c r="B29" t="s">
        <v>111</v>
      </c>
      <c r="J29" s="135">
        <v>50</v>
      </c>
      <c r="K29" s="135">
        <v>55</v>
      </c>
      <c r="L29" s="135">
        <v>71</v>
      </c>
      <c r="M29" s="135">
        <v>65</v>
      </c>
      <c r="N29" s="135">
        <v>58</v>
      </c>
      <c r="O29" s="135">
        <v>55</v>
      </c>
      <c r="P29" s="135">
        <v>55</v>
      </c>
      <c r="R29" s="137">
        <v>17</v>
      </c>
      <c r="S29" s="137">
        <v>82</v>
      </c>
      <c r="T29" s="137">
        <v>248</v>
      </c>
      <c r="U29" s="137">
        <v>16</v>
      </c>
      <c r="V29" s="137">
        <v>106</v>
      </c>
      <c r="W29" s="137">
        <v>5</v>
      </c>
      <c r="X29" s="137">
        <v>2</v>
      </c>
      <c r="Y29" s="137">
        <v>18</v>
      </c>
      <c r="Z29" s="137">
        <v>14</v>
      </c>
      <c r="AA29" s="137">
        <v>409</v>
      </c>
      <c r="AB29" s="145">
        <v>47.7</v>
      </c>
      <c r="AC29" s="145">
        <v>52.3</v>
      </c>
      <c r="AD29" s="136">
        <f t="shared" si="0"/>
        <v>195.09300000000002</v>
      </c>
      <c r="AE29" s="136">
        <f t="shared" si="1"/>
        <v>213.90700000000001</v>
      </c>
      <c r="AF29" s="136">
        <f t="shared" si="2"/>
        <v>409</v>
      </c>
      <c r="AG29" s="136">
        <f t="shared" si="3"/>
        <v>0</v>
      </c>
      <c r="AH29" s="327" t="s">
        <v>255</v>
      </c>
      <c r="AI29" s="328">
        <f>Z97</f>
        <v>3.0373134328358208E-2</v>
      </c>
      <c r="AJ29" s="328">
        <v>3.2000000000000001E-2</v>
      </c>
      <c r="AM29" s="137"/>
      <c r="AN29" s="137"/>
      <c r="AO29" s="137"/>
    </row>
    <row r="30" spans="1:41" ht="15.75">
      <c r="A30" t="s">
        <v>96</v>
      </c>
      <c r="B30" t="s">
        <v>95</v>
      </c>
      <c r="C30" s="135">
        <v>42</v>
      </c>
      <c r="D30" s="135">
        <v>40</v>
      </c>
      <c r="E30" s="135">
        <v>42</v>
      </c>
      <c r="F30" s="135">
        <v>38</v>
      </c>
      <c r="G30" s="135">
        <v>40</v>
      </c>
      <c r="H30" s="135">
        <v>38</v>
      </c>
      <c r="R30" s="137">
        <v>154</v>
      </c>
      <c r="S30" s="137">
        <v>19</v>
      </c>
      <c r="T30" s="137">
        <v>2</v>
      </c>
      <c r="U30" s="137">
        <v>2</v>
      </c>
      <c r="V30" s="137">
        <v>227</v>
      </c>
      <c r="Y30" s="137">
        <v>8</v>
      </c>
      <c r="Z30" s="137">
        <v>1</v>
      </c>
      <c r="AA30" s="137">
        <v>240</v>
      </c>
      <c r="AB30" s="145">
        <v>49.6</v>
      </c>
      <c r="AC30" s="145">
        <v>50.4</v>
      </c>
      <c r="AD30" s="136">
        <f t="shared" si="0"/>
        <v>119.03999999999999</v>
      </c>
      <c r="AE30" s="136">
        <f t="shared" si="1"/>
        <v>120.96000000000001</v>
      </c>
      <c r="AF30" s="136">
        <f t="shared" si="2"/>
        <v>240</v>
      </c>
      <c r="AG30" s="136">
        <f t="shared" si="3"/>
        <v>0</v>
      </c>
      <c r="AH30" s="139"/>
      <c r="AI30" s="140"/>
      <c r="AJ30" s="140"/>
      <c r="AM30" s="137"/>
      <c r="AN30" s="137"/>
      <c r="AO30" s="137"/>
    </row>
    <row r="31" spans="1:41" ht="14.25">
      <c r="A31" t="s">
        <v>120</v>
      </c>
      <c r="B31" t="s">
        <v>119</v>
      </c>
      <c r="C31" s="135">
        <v>42</v>
      </c>
      <c r="D31" s="135">
        <v>50</v>
      </c>
      <c r="E31" s="135">
        <v>47</v>
      </c>
      <c r="F31" s="135">
        <v>46</v>
      </c>
      <c r="G31" s="135">
        <v>42</v>
      </c>
      <c r="H31" s="135">
        <v>42</v>
      </c>
      <c r="I31" s="135">
        <v>20</v>
      </c>
      <c r="J31" s="135">
        <v>22</v>
      </c>
      <c r="K31" s="135">
        <v>46</v>
      </c>
      <c r="L31" s="135">
        <v>43</v>
      </c>
      <c r="R31" s="137">
        <v>145</v>
      </c>
      <c r="S31" s="137">
        <v>34</v>
      </c>
      <c r="T31" s="137">
        <v>3</v>
      </c>
      <c r="U31" s="137">
        <v>2</v>
      </c>
      <c r="V31" s="137">
        <v>377</v>
      </c>
      <c r="Y31" s="137">
        <v>18</v>
      </c>
      <c r="AA31" s="137">
        <v>400</v>
      </c>
      <c r="AB31" s="145">
        <v>49</v>
      </c>
      <c r="AC31" s="145">
        <v>51</v>
      </c>
      <c r="AD31" s="136">
        <f t="shared" si="0"/>
        <v>196</v>
      </c>
      <c r="AE31" s="136">
        <f t="shared" si="1"/>
        <v>204</v>
      </c>
      <c r="AF31" s="136">
        <f t="shared" si="2"/>
        <v>400</v>
      </c>
      <c r="AG31" s="136">
        <f t="shared" si="3"/>
        <v>0</v>
      </c>
      <c r="AH31" s="327" t="s">
        <v>402</v>
      </c>
      <c r="AI31" s="328">
        <f>AB83</f>
        <v>0.48053063862305295</v>
      </c>
      <c r="AJ31" s="328">
        <v>0.51200000000000001</v>
      </c>
      <c r="AM31" s="137"/>
      <c r="AN31" s="137"/>
      <c r="AO31" s="137"/>
    </row>
    <row r="32" spans="1:41" ht="14.25">
      <c r="A32" t="s">
        <v>106</v>
      </c>
      <c r="B32" t="s">
        <v>105</v>
      </c>
      <c r="C32" s="135">
        <v>42</v>
      </c>
      <c r="D32" s="135">
        <v>42</v>
      </c>
      <c r="E32" s="135">
        <v>42</v>
      </c>
      <c r="F32" s="135">
        <v>41</v>
      </c>
      <c r="G32" s="135">
        <v>39</v>
      </c>
      <c r="H32" s="135">
        <v>34</v>
      </c>
      <c r="R32" s="137">
        <v>101</v>
      </c>
      <c r="S32" s="137">
        <v>13</v>
      </c>
      <c r="T32" s="137">
        <v>3</v>
      </c>
      <c r="U32" s="137">
        <v>3</v>
      </c>
      <c r="V32" s="137">
        <v>223</v>
      </c>
      <c r="Y32" s="137">
        <v>11</v>
      </c>
      <c r="AA32" s="137">
        <v>240</v>
      </c>
      <c r="AB32" s="145">
        <v>50</v>
      </c>
      <c r="AC32" s="145">
        <v>50</v>
      </c>
      <c r="AD32" s="136">
        <f t="shared" si="0"/>
        <v>120</v>
      </c>
      <c r="AE32" s="136">
        <f t="shared" si="1"/>
        <v>120</v>
      </c>
      <c r="AF32" s="136">
        <f t="shared" si="2"/>
        <v>240</v>
      </c>
      <c r="AG32" s="136">
        <f t="shared" si="3"/>
        <v>0</v>
      </c>
      <c r="AH32" s="327" t="s">
        <v>405</v>
      </c>
      <c r="AI32" s="328">
        <f>AC83</f>
        <v>0.51946936137694699</v>
      </c>
      <c r="AJ32" s="328">
        <v>0.48699999999999999</v>
      </c>
      <c r="AM32" s="137"/>
      <c r="AN32" s="137"/>
      <c r="AO32" s="137"/>
    </row>
    <row r="33" spans="1:53">
      <c r="A33" t="s">
        <v>118</v>
      </c>
      <c r="B33" t="s">
        <v>117</v>
      </c>
      <c r="C33" s="135">
        <v>66</v>
      </c>
      <c r="D33" s="135">
        <v>13</v>
      </c>
      <c r="E33" s="135">
        <v>59</v>
      </c>
      <c r="F33" s="135">
        <v>53</v>
      </c>
      <c r="G33" s="135">
        <v>37</v>
      </c>
      <c r="H33" s="135">
        <v>60</v>
      </c>
      <c r="I33" s="135">
        <v>46</v>
      </c>
      <c r="J33" s="135">
        <v>30</v>
      </c>
      <c r="K33" s="135">
        <v>19</v>
      </c>
      <c r="L33" s="135">
        <v>20</v>
      </c>
      <c r="R33" s="137">
        <v>21</v>
      </c>
      <c r="S33" s="137">
        <v>45</v>
      </c>
      <c r="T33" s="137">
        <v>180</v>
      </c>
      <c r="U33" s="137">
        <v>19</v>
      </c>
      <c r="V33" s="137">
        <v>141</v>
      </c>
      <c r="Y33" s="137">
        <v>44</v>
      </c>
      <c r="Z33" s="137">
        <v>19</v>
      </c>
      <c r="AA33" s="137">
        <v>403</v>
      </c>
      <c r="AB33" s="145">
        <v>48.6</v>
      </c>
      <c r="AC33" s="145">
        <v>51.4</v>
      </c>
      <c r="AD33" s="136">
        <f t="shared" si="0"/>
        <v>195.858</v>
      </c>
      <c r="AE33" s="136">
        <f t="shared" si="1"/>
        <v>207.142</v>
      </c>
      <c r="AF33" s="136">
        <f t="shared" si="2"/>
        <v>403</v>
      </c>
      <c r="AG33" s="136">
        <f t="shared" si="3"/>
        <v>0</v>
      </c>
      <c r="AM33" s="137"/>
      <c r="AN33" s="137"/>
      <c r="AO33" s="137"/>
      <c r="BA33">
        <f>488472/953429</f>
        <v>0.51233180446577564</v>
      </c>
    </row>
    <row r="34" spans="1:53">
      <c r="A34" t="s">
        <v>2479</v>
      </c>
      <c r="B34" t="s">
        <v>2779</v>
      </c>
      <c r="H34" s="135">
        <v>44</v>
      </c>
      <c r="I34" s="135">
        <v>43</v>
      </c>
      <c r="J34" s="135">
        <v>38</v>
      </c>
      <c r="K34" s="135">
        <v>34</v>
      </c>
      <c r="L34" s="135">
        <v>44</v>
      </c>
      <c r="R34" s="137">
        <v>59</v>
      </c>
      <c r="S34" s="137">
        <v>56</v>
      </c>
      <c r="T34" s="137">
        <v>148</v>
      </c>
      <c r="V34" s="137">
        <v>53</v>
      </c>
      <c r="Y34" s="137">
        <v>2</v>
      </c>
      <c r="AA34" s="137">
        <v>203</v>
      </c>
      <c r="AB34" s="145">
        <v>54.7</v>
      </c>
      <c r="AC34" s="145">
        <v>45.3</v>
      </c>
      <c r="AD34" s="136">
        <f t="shared" si="0"/>
        <v>111.04100000000001</v>
      </c>
      <c r="AE34" s="136">
        <f t="shared" si="1"/>
        <v>91.958999999999989</v>
      </c>
      <c r="AF34" s="136">
        <f t="shared" si="2"/>
        <v>203</v>
      </c>
      <c r="AG34" s="136">
        <f t="shared" si="3"/>
        <v>0</v>
      </c>
      <c r="AM34" s="137"/>
      <c r="AN34" s="137"/>
      <c r="AO34" s="137"/>
      <c r="BA34">
        <f>464957/953429</f>
        <v>0.48766819553422436</v>
      </c>
    </row>
    <row r="35" spans="1:53">
      <c r="A35" t="s">
        <v>70</v>
      </c>
      <c r="B35" t="s">
        <v>68</v>
      </c>
      <c r="C35" s="135">
        <v>39</v>
      </c>
      <c r="D35" s="135">
        <v>45</v>
      </c>
      <c r="E35" s="135">
        <v>44</v>
      </c>
      <c r="F35" s="135">
        <v>45</v>
      </c>
      <c r="G35" s="135">
        <v>42</v>
      </c>
      <c r="H35" s="135">
        <v>40</v>
      </c>
      <c r="R35" s="137">
        <v>62</v>
      </c>
      <c r="S35" s="137">
        <v>32</v>
      </c>
      <c r="T35" s="137">
        <v>161</v>
      </c>
      <c r="V35" s="137">
        <v>89</v>
      </c>
      <c r="W35" s="137">
        <v>2</v>
      </c>
      <c r="Y35" s="137">
        <v>1</v>
      </c>
      <c r="Z35" s="137">
        <v>2</v>
      </c>
      <c r="AA35" s="137">
        <v>255</v>
      </c>
      <c r="AB35" s="145">
        <v>42</v>
      </c>
      <c r="AC35" s="145">
        <v>58</v>
      </c>
      <c r="AD35" s="136">
        <f t="shared" si="0"/>
        <v>107.1</v>
      </c>
      <c r="AE35" s="136">
        <f t="shared" si="1"/>
        <v>147.89999999999998</v>
      </c>
      <c r="AF35" s="136">
        <f t="shared" si="2"/>
        <v>254.99999999999997</v>
      </c>
      <c r="AG35" s="136">
        <f t="shared" si="3"/>
        <v>0</v>
      </c>
      <c r="AM35" s="137"/>
      <c r="AN35" s="137"/>
      <c r="AO35" s="137"/>
    </row>
    <row r="36" spans="1:53">
      <c r="A36" t="s">
        <v>136</v>
      </c>
      <c r="B36" t="s">
        <v>135</v>
      </c>
      <c r="M36" s="135">
        <v>93</v>
      </c>
      <c r="N36" s="135">
        <v>89</v>
      </c>
      <c r="O36" s="135">
        <v>91</v>
      </c>
      <c r="P36" s="135">
        <v>68</v>
      </c>
      <c r="R36" s="137">
        <v>58</v>
      </c>
      <c r="S36" s="137">
        <v>56</v>
      </c>
      <c r="T36" s="137">
        <v>149</v>
      </c>
      <c r="U36" s="137">
        <v>11</v>
      </c>
      <c r="V36" s="137">
        <v>157</v>
      </c>
      <c r="W36" s="137">
        <v>1</v>
      </c>
      <c r="Y36" s="137">
        <v>16</v>
      </c>
      <c r="Z36" s="137">
        <v>7</v>
      </c>
      <c r="AA36" s="137">
        <v>341</v>
      </c>
      <c r="AB36" s="145">
        <v>32.6</v>
      </c>
      <c r="AC36" s="145">
        <v>67.400000000000006</v>
      </c>
      <c r="AD36" s="136">
        <f t="shared" si="0"/>
        <v>111.16600000000001</v>
      </c>
      <c r="AE36" s="136">
        <f t="shared" si="1"/>
        <v>229.834</v>
      </c>
      <c r="AF36" s="136">
        <f t="shared" si="2"/>
        <v>341</v>
      </c>
      <c r="AG36" s="136">
        <f t="shared" si="3"/>
        <v>0</v>
      </c>
      <c r="AM36" s="137"/>
      <c r="AN36" s="137"/>
      <c r="AO36" s="137"/>
    </row>
    <row r="37" spans="1:53">
      <c r="A37" t="s">
        <v>74</v>
      </c>
      <c r="B37" t="s">
        <v>73</v>
      </c>
      <c r="I37" s="135">
        <v>165</v>
      </c>
      <c r="J37" s="135">
        <v>171</v>
      </c>
      <c r="K37" s="135">
        <v>165</v>
      </c>
      <c r="L37" s="135">
        <v>169</v>
      </c>
      <c r="M37" s="135">
        <v>115</v>
      </c>
      <c r="R37" s="137">
        <v>112</v>
      </c>
      <c r="S37" s="137">
        <v>134</v>
      </c>
      <c r="T37" s="137">
        <v>70</v>
      </c>
      <c r="U37" s="137">
        <v>12</v>
      </c>
      <c r="V37" s="137">
        <v>609</v>
      </c>
      <c r="W37" s="137">
        <v>10</v>
      </c>
      <c r="X37" s="137">
        <v>2</v>
      </c>
      <c r="Y37" s="137">
        <v>82</v>
      </c>
      <c r="AA37" s="137">
        <v>785</v>
      </c>
      <c r="AB37" s="145">
        <v>49.9</v>
      </c>
      <c r="AC37" s="145">
        <v>50.1</v>
      </c>
      <c r="AD37" s="136">
        <f t="shared" si="0"/>
        <v>391.71499999999997</v>
      </c>
      <c r="AE37" s="136">
        <f t="shared" si="1"/>
        <v>393.28500000000003</v>
      </c>
      <c r="AF37" s="136">
        <f t="shared" si="2"/>
        <v>785</v>
      </c>
      <c r="AG37" s="136">
        <f t="shared" si="3"/>
        <v>0</v>
      </c>
      <c r="AM37" s="137"/>
      <c r="AN37" s="137"/>
      <c r="AO37" s="137"/>
    </row>
    <row r="38" spans="1:53">
      <c r="A38" t="s">
        <v>80</v>
      </c>
      <c r="B38" t="s">
        <v>79</v>
      </c>
      <c r="K38" s="135">
        <v>36</v>
      </c>
      <c r="L38" s="135">
        <v>37</v>
      </c>
      <c r="M38" s="135">
        <v>39</v>
      </c>
      <c r="N38" s="135">
        <v>38</v>
      </c>
      <c r="O38" s="135">
        <v>34</v>
      </c>
      <c r="P38" s="135">
        <v>33</v>
      </c>
      <c r="S38" s="137">
        <v>35</v>
      </c>
      <c r="T38" s="137">
        <v>1</v>
      </c>
      <c r="U38" s="137">
        <v>6</v>
      </c>
      <c r="V38" s="137">
        <v>14</v>
      </c>
      <c r="Y38" s="137">
        <v>185</v>
      </c>
      <c r="Z38" s="137">
        <v>11</v>
      </c>
      <c r="AA38" s="137">
        <v>217</v>
      </c>
      <c r="AB38" s="145">
        <v>45.6</v>
      </c>
      <c r="AC38" s="145">
        <v>54.4</v>
      </c>
      <c r="AD38" s="136">
        <f t="shared" si="0"/>
        <v>98.951999999999998</v>
      </c>
      <c r="AE38" s="136">
        <f t="shared" si="1"/>
        <v>118.048</v>
      </c>
      <c r="AF38" s="136">
        <f t="shared" si="2"/>
        <v>217</v>
      </c>
      <c r="AG38" s="136">
        <f t="shared" si="3"/>
        <v>0</v>
      </c>
      <c r="AM38" s="137"/>
      <c r="AN38" s="137"/>
      <c r="AO38" s="137"/>
    </row>
    <row r="39" spans="1:53">
      <c r="A39" t="s">
        <v>128</v>
      </c>
      <c r="B39" t="s">
        <v>127</v>
      </c>
      <c r="D39" s="135">
        <v>96</v>
      </c>
      <c r="E39" s="135">
        <v>114</v>
      </c>
      <c r="F39" s="135">
        <v>113</v>
      </c>
      <c r="G39" s="135">
        <v>116</v>
      </c>
      <c r="H39" s="135">
        <v>106</v>
      </c>
      <c r="I39" s="135">
        <v>114</v>
      </c>
      <c r="J39" s="135">
        <v>109</v>
      </c>
      <c r="K39" s="135">
        <v>112</v>
      </c>
      <c r="L39" s="135">
        <v>106</v>
      </c>
      <c r="M39" s="135">
        <v>76</v>
      </c>
      <c r="N39" s="135">
        <v>64</v>
      </c>
      <c r="O39" s="135">
        <v>62</v>
      </c>
      <c r="P39" s="135">
        <v>67</v>
      </c>
      <c r="R39" s="137">
        <v>95</v>
      </c>
      <c r="S39" s="137">
        <v>123</v>
      </c>
      <c r="T39" s="137">
        <v>381</v>
      </c>
      <c r="U39" s="137">
        <v>122</v>
      </c>
      <c r="V39" s="137">
        <v>49</v>
      </c>
      <c r="X39" s="137">
        <v>1</v>
      </c>
      <c r="Y39" s="137">
        <v>637</v>
      </c>
      <c r="Z39" s="137">
        <v>65</v>
      </c>
      <c r="AA39" s="137">
        <v>1255</v>
      </c>
      <c r="AB39" s="145">
        <v>46</v>
      </c>
      <c r="AC39" s="145">
        <v>54</v>
      </c>
      <c r="AD39" s="136">
        <f t="shared" si="0"/>
        <v>577.30000000000007</v>
      </c>
      <c r="AE39" s="136">
        <f t="shared" si="1"/>
        <v>677.7</v>
      </c>
      <c r="AF39" s="136">
        <f t="shared" si="2"/>
        <v>1255</v>
      </c>
      <c r="AG39" s="136">
        <f t="shared" si="3"/>
        <v>0</v>
      </c>
      <c r="AM39" s="137"/>
      <c r="AN39" s="137"/>
      <c r="AO39" s="137"/>
    </row>
    <row r="40" spans="1:53">
      <c r="A40" t="s">
        <v>160</v>
      </c>
      <c r="B40" t="s">
        <v>159</v>
      </c>
      <c r="K40" s="135">
        <v>63</v>
      </c>
      <c r="L40" s="135">
        <v>70</v>
      </c>
      <c r="M40" s="135">
        <v>69</v>
      </c>
      <c r="N40" s="135">
        <v>66</v>
      </c>
      <c r="O40" s="135">
        <v>69</v>
      </c>
      <c r="P40" s="135">
        <v>62</v>
      </c>
      <c r="S40" s="137">
        <v>64</v>
      </c>
      <c r="T40" s="137">
        <v>2</v>
      </c>
      <c r="U40" s="137">
        <v>6</v>
      </c>
      <c r="V40" s="137">
        <v>14</v>
      </c>
      <c r="X40" s="137">
        <v>1</v>
      </c>
      <c r="Y40" s="137">
        <v>366</v>
      </c>
      <c r="Z40" s="137">
        <v>10</v>
      </c>
      <c r="AA40" s="137">
        <v>399</v>
      </c>
      <c r="AB40" s="145">
        <v>49.1</v>
      </c>
      <c r="AC40" s="145">
        <v>50.9</v>
      </c>
      <c r="AD40" s="136">
        <f t="shared" si="0"/>
        <v>195.90899999999999</v>
      </c>
      <c r="AE40" s="136">
        <f t="shared" si="1"/>
        <v>203.09100000000001</v>
      </c>
      <c r="AF40" s="136">
        <f t="shared" si="2"/>
        <v>399</v>
      </c>
      <c r="AG40" s="136">
        <f t="shared" si="3"/>
        <v>0</v>
      </c>
      <c r="AM40" s="137"/>
      <c r="AN40" s="137"/>
      <c r="AO40" s="137"/>
    </row>
    <row r="41" spans="1:53">
      <c r="A41" t="s">
        <v>192</v>
      </c>
      <c r="B41" t="s">
        <v>191</v>
      </c>
      <c r="I41" s="135">
        <v>88</v>
      </c>
      <c r="J41" s="135">
        <v>86</v>
      </c>
      <c r="K41" s="135">
        <v>81</v>
      </c>
      <c r="L41" s="135">
        <v>84</v>
      </c>
      <c r="M41" s="135">
        <v>50</v>
      </c>
      <c r="N41" s="135">
        <v>45</v>
      </c>
      <c r="O41" s="135">
        <v>50</v>
      </c>
      <c r="P41" s="135">
        <v>24</v>
      </c>
      <c r="R41" s="137">
        <v>40</v>
      </c>
      <c r="S41" s="137">
        <v>71</v>
      </c>
      <c r="T41" s="137">
        <v>60</v>
      </c>
      <c r="U41" s="137">
        <v>7</v>
      </c>
      <c r="V41" s="137">
        <v>141</v>
      </c>
      <c r="W41" s="137">
        <v>4</v>
      </c>
      <c r="Y41" s="137">
        <v>270</v>
      </c>
      <c r="Z41" s="137">
        <v>26</v>
      </c>
      <c r="AA41" s="137">
        <v>508</v>
      </c>
      <c r="AB41" s="145">
        <v>50.8</v>
      </c>
      <c r="AC41" s="145">
        <v>49.2</v>
      </c>
      <c r="AD41" s="136">
        <f t="shared" si="0"/>
        <v>258.06400000000002</v>
      </c>
      <c r="AE41" s="136">
        <f t="shared" si="1"/>
        <v>249.93600000000004</v>
      </c>
      <c r="AF41" s="136">
        <f t="shared" si="2"/>
        <v>508.00000000000006</v>
      </c>
      <c r="AG41" s="136">
        <f t="shared" si="3"/>
        <v>0</v>
      </c>
      <c r="AM41" s="137"/>
      <c r="AN41" s="137"/>
      <c r="AO41" s="137"/>
    </row>
    <row r="42" spans="1:53">
      <c r="A42" t="s">
        <v>198</v>
      </c>
      <c r="B42" t="s">
        <v>2780</v>
      </c>
      <c r="J42" s="135">
        <v>86</v>
      </c>
      <c r="K42" s="135">
        <v>83</v>
      </c>
      <c r="L42" s="135">
        <v>82</v>
      </c>
      <c r="M42" s="135">
        <v>60</v>
      </c>
      <c r="N42" s="135">
        <v>49</v>
      </c>
      <c r="O42" s="135">
        <v>40</v>
      </c>
      <c r="P42" s="135">
        <v>34</v>
      </c>
      <c r="Q42" s="135">
        <v>1</v>
      </c>
      <c r="R42" s="137">
        <v>25</v>
      </c>
      <c r="S42" s="137">
        <v>39</v>
      </c>
      <c r="T42" s="137">
        <v>91</v>
      </c>
      <c r="U42" s="137">
        <v>14</v>
      </c>
      <c r="V42" s="137">
        <v>124</v>
      </c>
      <c r="X42" s="137">
        <v>1</v>
      </c>
      <c r="Y42" s="137">
        <v>193</v>
      </c>
      <c r="Z42" s="137">
        <v>12</v>
      </c>
      <c r="AA42" s="137">
        <v>435</v>
      </c>
      <c r="AB42" s="145">
        <v>48.3</v>
      </c>
      <c r="AC42" s="145">
        <v>51.7</v>
      </c>
      <c r="AD42" s="136">
        <f t="shared" si="0"/>
        <v>210.10499999999999</v>
      </c>
      <c r="AE42" s="136">
        <f t="shared" si="1"/>
        <v>224.89500000000001</v>
      </c>
      <c r="AF42" s="136">
        <f t="shared" si="2"/>
        <v>435</v>
      </c>
      <c r="AG42" s="136">
        <f t="shared" si="3"/>
        <v>0</v>
      </c>
      <c r="AM42" s="137"/>
      <c r="AN42" s="137"/>
      <c r="AO42" s="137"/>
    </row>
    <row r="43" spans="1:53">
      <c r="A43" t="s">
        <v>90</v>
      </c>
      <c r="B43" t="s">
        <v>89</v>
      </c>
      <c r="J43" s="135">
        <v>59</v>
      </c>
      <c r="K43" s="135">
        <v>82</v>
      </c>
      <c r="L43" s="135">
        <v>76</v>
      </c>
      <c r="R43" s="137">
        <v>31</v>
      </c>
      <c r="S43" s="137">
        <v>42</v>
      </c>
      <c r="T43" s="137">
        <v>178</v>
      </c>
      <c r="V43" s="137">
        <v>33</v>
      </c>
      <c r="X43" s="137">
        <v>2</v>
      </c>
      <c r="Z43" s="137">
        <v>4</v>
      </c>
      <c r="AA43" s="137">
        <v>217</v>
      </c>
      <c r="AB43" s="145">
        <v>53.5</v>
      </c>
      <c r="AC43" s="145">
        <v>46.5</v>
      </c>
      <c r="AD43" s="136">
        <f t="shared" si="0"/>
        <v>116.09500000000001</v>
      </c>
      <c r="AE43" s="136">
        <f t="shared" si="1"/>
        <v>100.905</v>
      </c>
      <c r="AF43" s="136">
        <f t="shared" si="2"/>
        <v>217</v>
      </c>
      <c r="AG43" s="136">
        <f t="shared" si="3"/>
        <v>0</v>
      </c>
      <c r="AM43" s="137"/>
      <c r="AN43" s="137"/>
      <c r="AO43" s="137"/>
    </row>
    <row r="44" spans="1:53">
      <c r="A44" t="s">
        <v>142</v>
      </c>
      <c r="B44" t="s">
        <v>141</v>
      </c>
      <c r="D44" s="135">
        <v>36</v>
      </c>
      <c r="E44" s="135">
        <v>35</v>
      </c>
      <c r="F44" s="135">
        <v>34</v>
      </c>
      <c r="G44" s="135">
        <v>33</v>
      </c>
      <c r="H44" s="135">
        <v>35</v>
      </c>
      <c r="I44" s="135">
        <v>34</v>
      </c>
      <c r="J44" s="135">
        <v>32</v>
      </c>
      <c r="K44" s="135">
        <v>34</v>
      </c>
      <c r="L44" s="135">
        <v>33</v>
      </c>
      <c r="R44" s="137">
        <v>8</v>
      </c>
      <c r="S44" s="137">
        <v>38</v>
      </c>
      <c r="T44" s="137">
        <v>12</v>
      </c>
      <c r="U44" s="137">
        <v>2</v>
      </c>
      <c r="V44" s="137">
        <v>57</v>
      </c>
      <c r="W44" s="137">
        <v>1</v>
      </c>
      <c r="Y44" s="137">
        <v>227</v>
      </c>
      <c r="Z44" s="137">
        <v>7</v>
      </c>
      <c r="AA44" s="137">
        <v>306</v>
      </c>
      <c r="AB44" s="145">
        <v>42.2</v>
      </c>
      <c r="AC44" s="145">
        <v>57.8</v>
      </c>
      <c r="AD44" s="136">
        <f t="shared" si="0"/>
        <v>129.13200000000001</v>
      </c>
      <c r="AE44" s="136">
        <f t="shared" si="1"/>
        <v>176.86799999999999</v>
      </c>
      <c r="AF44" s="136">
        <f t="shared" si="2"/>
        <v>306</v>
      </c>
      <c r="AG44" s="136">
        <f t="shared" si="3"/>
        <v>0</v>
      </c>
      <c r="AM44" s="137"/>
      <c r="AN44" s="137"/>
      <c r="AO44" s="137"/>
    </row>
    <row r="45" spans="1:53">
      <c r="A45" t="s">
        <v>134</v>
      </c>
      <c r="B45" t="s">
        <v>133</v>
      </c>
      <c r="D45" s="135">
        <v>20</v>
      </c>
      <c r="E45" s="135">
        <v>20</v>
      </c>
      <c r="F45" s="135">
        <v>21</v>
      </c>
      <c r="G45" s="135">
        <v>21</v>
      </c>
      <c r="H45" s="135">
        <v>21</v>
      </c>
      <c r="I45" s="135">
        <v>22</v>
      </c>
      <c r="J45" s="135">
        <v>32</v>
      </c>
      <c r="K45" s="135">
        <v>31</v>
      </c>
      <c r="L45" s="135">
        <v>23</v>
      </c>
      <c r="S45" s="137">
        <v>36</v>
      </c>
      <c r="T45" s="137">
        <v>1</v>
      </c>
      <c r="U45" s="137">
        <v>3</v>
      </c>
      <c r="V45" s="137">
        <v>15</v>
      </c>
      <c r="Y45" s="137">
        <v>175</v>
      </c>
      <c r="Z45" s="137">
        <v>17</v>
      </c>
      <c r="AA45" s="137">
        <v>211</v>
      </c>
      <c r="AB45" s="145">
        <v>52.1</v>
      </c>
      <c r="AC45" s="145">
        <v>47.9</v>
      </c>
      <c r="AD45" s="136">
        <f t="shared" si="0"/>
        <v>109.931</v>
      </c>
      <c r="AE45" s="136">
        <f t="shared" si="1"/>
        <v>101.069</v>
      </c>
      <c r="AF45" s="136">
        <f t="shared" si="2"/>
        <v>211</v>
      </c>
      <c r="AG45" s="136">
        <f t="shared" si="3"/>
        <v>0</v>
      </c>
      <c r="AM45" s="137"/>
      <c r="AN45" s="137"/>
      <c r="AO45" s="137"/>
    </row>
    <row r="46" spans="1:53">
      <c r="A46" t="s">
        <v>138</v>
      </c>
      <c r="B46" t="s">
        <v>137</v>
      </c>
      <c r="D46" s="135">
        <v>78</v>
      </c>
      <c r="E46" s="135">
        <v>84</v>
      </c>
      <c r="F46" s="135">
        <v>89</v>
      </c>
      <c r="G46" s="135">
        <v>86</v>
      </c>
      <c r="H46" s="135">
        <v>78</v>
      </c>
      <c r="I46" s="135">
        <v>80</v>
      </c>
      <c r="J46" s="135">
        <v>58</v>
      </c>
      <c r="K46" s="135">
        <v>71</v>
      </c>
      <c r="L46" s="135">
        <v>80</v>
      </c>
      <c r="R46" s="137">
        <v>83</v>
      </c>
      <c r="S46" s="137">
        <v>111</v>
      </c>
      <c r="T46" s="137">
        <v>12</v>
      </c>
      <c r="U46" s="137">
        <v>3</v>
      </c>
      <c r="V46" s="137">
        <v>634</v>
      </c>
      <c r="Y46" s="137">
        <v>41</v>
      </c>
      <c r="Z46" s="137">
        <v>14</v>
      </c>
      <c r="AA46" s="137">
        <v>704</v>
      </c>
      <c r="AB46" s="145">
        <v>44.5</v>
      </c>
      <c r="AC46" s="145">
        <v>55.5</v>
      </c>
      <c r="AD46" s="136">
        <f t="shared" si="0"/>
        <v>313.28000000000003</v>
      </c>
      <c r="AE46" s="136">
        <f t="shared" si="1"/>
        <v>390.72</v>
      </c>
      <c r="AF46" s="136">
        <f t="shared" si="2"/>
        <v>704</v>
      </c>
      <c r="AG46" s="136">
        <f t="shared" si="3"/>
        <v>0</v>
      </c>
      <c r="AM46" s="137"/>
      <c r="AN46" s="137"/>
      <c r="AO46" s="137"/>
    </row>
    <row r="47" spans="1:53">
      <c r="A47" t="s">
        <v>110</v>
      </c>
      <c r="B47" t="s">
        <v>109</v>
      </c>
      <c r="I47" s="135">
        <v>105</v>
      </c>
      <c r="J47" s="135">
        <v>100</v>
      </c>
      <c r="K47" s="135">
        <v>100</v>
      </c>
      <c r="L47" s="135">
        <v>100</v>
      </c>
      <c r="M47" s="135">
        <v>110</v>
      </c>
      <c r="N47" s="135">
        <v>104</v>
      </c>
      <c r="O47" s="135">
        <v>94</v>
      </c>
      <c r="P47" s="135">
        <v>79</v>
      </c>
      <c r="R47" s="137">
        <v>22</v>
      </c>
      <c r="S47" s="137">
        <v>152</v>
      </c>
      <c r="T47" s="137">
        <v>26</v>
      </c>
      <c r="U47" s="137">
        <v>51</v>
      </c>
      <c r="V47" s="137">
        <v>45</v>
      </c>
      <c r="W47" s="137">
        <v>1</v>
      </c>
      <c r="Y47" s="137">
        <v>642</v>
      </c>
      <c r="Z47" s="137">
        <v>27</v>
      </c>
      <c r="AA47" s="137">
        <v>792</v>
      </c>
      <c r="AB47" s="145">
        <v>49.2</v>
      </c>
      <c r="AC47" s="145">
        <v>50.8</v>
      </c>
      <c r="AD47" s="136">
        <f t="shared" si="0"/>
        <v>389.66400000000004</v>
      </c>
      <c r="AE47" s="136">
        <f t="shared" si="1"/>
        <v>402.33600000000001</v>
      </c>
      <c r="AF47" s="136">
        <f t="shared" si="2"/>
        <v>792</v>
      </c>
      <c r="AG47" s="136">
        <f t="shared" si="3"/>
        <v>0</v>
      </c>
      <c r="AM47" s="137"/>
      <c r="AN47" s="137"/>
      <c r="AO47" s="137"/>
    </row>
    <row r="48" spans="1:53">
      <c r="A48" t="s">
        <v>148</v>
      </c>
      <c r="B48" t="s">
        <v>147</v>
      </c>
      <c r="D48" s="135">
        <v>71</v>
      </c>
      <c r="E48" s="135">
        <v>76</v>
      </c>
      <c r="I48" s="135">
        <v>70</v>
      </c>
      <c r="J48" s="135">
        <v>73</v>
      </c>
      <c r="K48" s="135">
        <v>69</v>
      </c>
      <c r="L48" s="135">
        <v>69</v>
      </c>
      <c r="R48" s="137">
        <v>114</v>
      </c>
      <c r="S48" s="137">
        <v>82</v>
      </c>
      <c r="T48" s="137">
        <v>284</v>
      </c>
      <c r="U48" s="137">
        <v>1</v>
      </c>
      <c r="V48" s="137">
        <v>136</v>
      </c>
      <c r="Y48" s="137">
        <v>3</v>
      </c>
      <c r="Z48" s="137">
        <v>4</v>
      </c>
      <c r="AA48" s="137">
        <v>428</v>
      </c>
      <c r="AB48" s="145">
        <v>54.9</v>
      </c>
      <c r="AC48" s="145">
        <v>45.1</v>
      </c>
      <c r="AD48" s="136">
        <f t="shared" si="0"/>
        <v>234.97199999999998</v>
      </c>
      <c r="AE48" s="136">
        <f t="shared" si="1"/>
        <v>193.02799999999999</v>
      </c>
      <c r="AF48" s="136">
        <f t="shared" si="2"/>
        <v>428</v>
      </c>
      <c r="AG48" s="136">
        <f t="shared" si="3"/>
        <v>0</v>
      </c>
      <c r="AM48" s="137"/>
      <c r="AN48" s="137"/>
      <c r="AO48" s="137"/>
    </row>
    <row r="49" spans="1:41">
      <c r="A49" t="s">
        <v>102</v>
      </c>
      <c r="B49" t="s">
        <v>101</v>
      </c>
      <c r="D49" s="135">
        <v>122</v>
      </c>
      <c r="I49" s="135">
        <v>124</v>
      </c>
      <c r="J49" s="135">
        <v>124</v>
      </c>
      <c r="K49" s="135">
        <v>120</v>
      </c>
      <c r="L49" s="135">
        <v>120</v>
      </c>
      <c r="M49" s="135">
        <v>130</v>
      </c>
      <c r="N49" s="135">
        <v>121</v>
      </c>
      <c r="O49" s="135">
        <v>100</v>
      </c>
      <c r="P49" s="135">
        <v>76</v>
      </c>
      <c r="R49" s="137">
        <v>247</v>
      </c>
      <c r="S49" s="137">
        <v>125</v>
      </c>
      <c r="T49" s="137">
        <v>260</v>
      </c>
      <c r="U49" s="137">
        <v>26</v>
      </c>
      <c r="V49" s="137">
        <v>641</v>
      </c>
      <c r="Y49" s="137">
        <v>83</v>
      </c>
      <c r="Z49" s="137">
        <v>27</v>
      </c>
      <c r="AA49" s="137">
        <v>1037</v>
      </c>
      <c r="AB49" s="145">
        <v>48.7</v>
      </c>
      <c r="AC49" s="145">
        <v>51.3</v>
      </c>
      <c r="AD49" s="136">
        <f t="shared" si="0"/>
        <v>505.01900000000006</v>
      </c>
      <c r="AE49" s="136">
        <f t="shared" si="1"/>
        <v>531.98099999999999</v>
      </c>
      <c r="AF49" s="136">
        <f t="shared" si="2"/>
        <v>1037</v>
      </c>
      <c r="AG49" s="136">
        <f t="shared" si="3"/>
        <v>0</v>
      </c>
      <c r="AM49" s="137"/>
      <c r="AN49" s="137"/>
      <c r="AO49" s="137"/>
    </row>
    <row r="50" spans="1:41">
      <c r="A50" t="s">
        <v>140</v>
      </c>
      <c r="B50" t="s">
        <v>139</v>
      </c>
      <c r="C50" s="135">
        <v>85</v>
      </c>
      <c r="D50" s="135">
        <v>80</v>
      </c>
      <c r="E50" s="135">
        <v>83</v>
      </c>
      <c r="F50" s="135">
        <v>84</v>
      </c>
      <c r="G50" s="135">
        <v>80</v>
      </c>
      <c r="H50" s="135">
        <v>59</v>
      </c>
      <c r="I50" s="135">
        <v>56</v>
      </c>
      <c r="J50" s="135">
        <v>55</v>
      </c>
      <c r="K50" s="135">
        <v>56</v>
      </c>
      <c r="L50" s="135">
        <v>62</v>
      </c>
      <c r="R50" s="137">
        <v>170</v>
      </c>
      <c r="S50" s="137">
        <v>47</v>
      </c>
      <c r="T50" s="137">
        <v>5</v>
      </c>
      <c r="V50" s="137">
        <v>691</v>
      </c>
      <c r="Y50" s="137">
        <v>4</v>
      </c>
      <c r="AA50" s="137">
        <v>700</v>
      </c>
      <c r="AB50" s="145">
        <v>46.3</v>
      </c>
      <c r="AC50" s="145">
        <v>53.7</v>
      </c>
      <c r="AD50" s="136">
        <f t="shared" si="0"/>
        <v>324.09999999999997</v>
      </c>
      <c r="AE50" s="136">
        <f t="shared" si="1"/>
        <v>375.90000000000003</v>
      </c>
      <c r="AF50" s="136">
        <f t="shared" si="2"/>
        <v>700</v>
      </c>
      <c r="AG50" s="136">
        <f t="shared" si="3"/>
        <v>0</v>
      </c>
      <c r="AM50" s="137"/>
      <c r="AN50" s="137"/>
      <c r="AO50" s="137"/>
    </row>
    <row r="51" spans="1:41">
      <c r="A51" t="s">
        <v>204</v>
      </c>
      <c r="B51" t="s">
        <v>2498</v>
      </c>
      <c r="D51" s="135">
        <v>89</v>
      </c>
      <c r="E51" s="135">
        <v>82</v>
      </c>
      <c r="F51" s="135">
        <v>109</v>
      </c>
      <c r="G51" s="135">
        <v>95</v>
      </c>
      <c r="H51" s="135">
        <v>65</v>
      </c>
      <c r="I51" s="135">
        <v>59</v>
      </c>
      <c r="R51" s="137">
        <v>65</v>
      </c>
      <c r="S51" s="137">
        <v>30</v>
      </c>
      <c r="T51" s="137">
        <v>104</v>
      </c>
      <c r="U51" s="137">
        <v>108</v>
      </c>
      <c r="V51" s="137">
        <v>165</v>
      </c>
      <c r="W51" s="137">
        <v>1</v>
      </c>
      <c r="Y51" s="137">
        <v>100</v>
      </c>
      <c r="Z51" s="137">
        <v>21</v>
      </c>
      <c r="AA51" s="137">
        <v>499</v>
      </c>
      <c r="AB51" s="145">
        <v>47.5</v>
      </c>
      <c r="AC51" s="145">
        <v>52.5</v>
      </c>
      <c r="AD51" s="136">
        <f t="shared" si="0"/>
        <v>237.02499999999998</v>
      </c>
      <c r="AE51" s="136">
        <f t="shared" si="1"/>
        <v>261.97500000000002</v>
      </c>
      <c r="AF51" s="136">
        <f t="shared" si="2"/>
        <v>499</v>
      </c>
      <c r="AG51" s="136">
        <f t="shared" si="3"/>
        <v>0</v>
      </c>
      <c r="AM51" s="137"/>
      <c r="AN51" s="137"/>
      <c r="AO51" s="137"/>
    </row>
    <row r="52" spans="1:41">
      <c r="A52" t="s">
        <v>144</v>
      </c>
      <c r="B52" t="s">
        <v>143</v>
      </c>
      <c r="C52" s="135">
        <v>40</v>
      </c>
      <c r="D52" s="135">
        <v>96</v>
      </c>
      <c r="E52" s="135">
        <v>95</v>
      </c>
      <c r="F52" s="135">
        <v>97</v>
      </c>
      <c r="G52" s="135">
        <v>91</v>
      </c>
      <c r="H52" s="135">
        <v>96</v>
      </c>
      <c r="I52" s="135">
        <v>85</v>
      </c>
      <c r="J52" s="135">
        <v>74</v>
      </c>
      <c r="K52" s="135">
        <v>80</v>
      </c>
      <c r="L52" s="135">
        <v>67</v>
      </c>
      <c r="R52" s="137">
        <v>396</v>
      </c>
      <c r="S52" s="137">
        <v>139</v>
      </c>
      <c r="T52" s="137">
        <v>231</v>
      </c>
      <c r="U52" s="137">
        <v>171</v>
      </c>
      <c r="V52" s="137">
        <v>360</v>
      </c>
      <c r="Y52" s="137">
        <v>35</v>
      </c>
      <c r="Z52" s="137">
        <v>24</v>
      </c>
      <c r="AA52" s="137">
        <v>821</v>
      </c>
      <c r="AB52" s="145">
        <v>48.6</v>
      </c>
      <c r="AC52" s="145">
        <v>51.4</v>
      </c>
      <c r="AD52" s="136">
        <f t="shared" si="0"/>
        <v>399.00599999999997</v>
      </c>
      <c r="AE52" s="136">
        <f t="shared" si="1"/>
        <v>421.99400000000003</v>
      </c>
      <c r="AF52" s="136">
        <f t="shared" si="2"/>
        <v>821</v>
      </c>
      <c r="AG52" s="136">
        <f t="shared" si="3"/>
        <v>0</v>
      </c>
      <c r="AM52" s="137"/>
      <c r="AN52" s="137"/>
      <c r="AO52" s="137"/>
    </row>
    <row r="53" spans="1:41">
      <c r="A53" t="s">
        <v>146</v>
      </c>
      <c r="B53" t="s">
        <v>145</v>
      </c>
      <c r="M53" s="135">
        <v>22</v>
      </c>
      <c r="N53" s="135">
        <v>16</v>
      </c>
      <c r="O53" s="135">
        <v>29</v>
      </c>
      <c r="P53" s="135">
        <v>28</v>
      </c>
      <c r="R53" s="137">
        <v>2</v>
      </c>
      <c r="S53" s="137">
        <v>20</v>
      </c>
      <c r="T53" s="137">
        <v>4</v>
      </c>
      <c r="U53" s="137">
        <v>7</v>
      </c>
      <c r="V53" s="137">
        <v>25</v>
      </c>
      <c r="Y53" s="137">
        <v>47</v>
      </c>
      <c r="Z53" s="137">
        <v>12</v>
      </c>
      <c r="AA53" s="137">
        <v>95</v>
      </c>
      <c r="AB53" s="145">
        <v>46.3</v>
      </c>
      <c r="AC53" s="145">
        <v>53.7</v>
      </c>
      <c r="AD53" s="136">
        <f t="shared" si="0"/>
        <v>43.984999999999999</v>
      </c>
      <c r="AE53" s="136">
        <f t="shared" si="1"/>
        <v>51.015000000000001</v>
      </c>
      <c r="AF53" s="136">
        <f t="shared" si="2"/>
        <v>95</v>
      </c>
      <c r="AG53" s="136">
        <f t="shared" si="3"/>
        <v>0</v>
      </c>
      <c r="AM53" s="137"/>
      <c r="AN53" s="137"/>
      <c r="AO53" s="137"/>
    </row>
    <row r="54" spans="1:41">
      <c r="A54" t="s">
        <v>150</v>
      </c>
      <c r="B54" t="s">
        <v>149</v>
      </c>
      <c r="H54" s="135">
        <v>48</v>
      </c>
      <c r="I54" s="135">
        <v>51</v>
      </c>
      <c r="J54" s="135">
        <v>48</v>
      </c>
      <c r="K54" s="135">
        <v>48</v>
      </c>
      <c r="L54" s="135">
        <v>36</v>
      </c>
      <c r="R54" s="137">
        <v>2</v>
      </c>
      <c r="S54" s="137">
        <v>38</v>
      </c>
      <c r="T54" s="137">
        <v>5</v>
      </c>
      <c r="U54" s="137">
        <v>6</v>
      </c>
      <c r="V54" s="137">
        <v>5</v>
      </c>
      <c r="W54" s="137">
        <v>1</v>
      </c>
      <c r="Y54" s="137">
        <v>212</v>
      </c>
      <c r="Z54" s="137">
        <v>2</v>
      </c>
      <c r="AA54" s="137">
        <v>231</v>
      </c>
      <c r="AB54" s="145">
        <v>51.1</v>
      </c>
      <c r="AC54" s="145">
        <v>48.9</v>
      </c>
      <c r="AD54" s="136">
        <f t="shared" si="0"/>
        <v>118.041</v>
      </c>
      <c r="AE54" s="136">
        <f t="shared" si="1"/>
        <v>112.959</v>
      </c>
      <c r="AF54" s="136">
        <f t="shared" si="2"/>
        <v>231</v>
      </c>
      <c r="AG54" s="136">
        <f t="shared" si="3"/>
        <v>0</v>
      </c>
      <c r="AM54" s="137"/>
      <c r="AN54" s="137"/>
      <c r="AO54" s="137"/>
    </row>
    <row r="55" spans="1:41">
      <c r="A55" t="s">
        <v>152</v>
      </c>
      <c r="B55" t="s">
        <v>151</v>
      </c>
      <c r="D55" s="135">
        <v>16</v>
      </c>
      <c r="E55" s="135">
        <v>14</v>
      </c>
      <c r="F55" s="135">
        <v>14</v>
      </c>
      <c r="G55" s="135">
        <v>17</v>
      </c>
      <c r="H55" s="135">
        <v>14</v>
      </c>
      <c r="I55" s="135">
        <v>18</v>
      </c>
      <c r="J55" s="135">
        <v>8</v>
      </c>
      <c r="K55" s="135">
        <v>16</v>
      </c>
      <c r="L55" s="135">
        <v>15</v>
      </c>
      <c r="M55" s="135">
        <v>6</v>
      </c>
      <c r="N55" s="135">
        <v>17</v>
      </c>
      <c r="O55" s="135">
        <v>14</v>
      </c>
      <c r="P55" s="135">
        <v>9</v>
      </c>
      <c r="R55" s="137">
        <v>12</v>
      </c>
      <c r="S55" s="137">
        <v>44</v>
      </c>
      <c r="T55" s="137">
        <v>9</v>
      </c>
      <c r="U55" s="137">
        <v>4</v>
      </c>
      <c r="V55" s="137">
        <v>9</v>
      </c>
      <c r="Y55" s="137">
        <v>140</v>
      </c>
      <c r="Z55" s="137">
        <v>16</v>
      </c>
      <c r="AA55" s="137">
        <v>178</v>
      </c>
      <c r="AB55" s="145">
        <v>43.8</v>
      </c>
      <c r="AC55" s="145">
        <v>56.2</v>
      </c>
      <c r="AD55" s="136">
        <f t="shared" si="0"/>
        <v>77.963999999999984</v>
      </c>
      <c r="AE55" s="136">
        <f t="shared" si="1"/>
        <v>100.03600000000002</v>
      </c>
      <c r="AF55" s="136">
        <f t="shared" si="2"/>
        <v>178</v>
      </c>
      <c r="AG55" s="136">
        <f t="shared" si="3"/>
        <v>0</v>
      </c>
      <c r="AM55" s="137"/>
      <c r="AN55" s="137"/>
      <c r="AO55" s="137"/>
    </row>
    <row r="56" spans="1:41">
      <c r="A56" t="s">
        <v>186</v>
      </c>
      <c r="B56" t="s">
        <v>185</v>
      </c>
      <c r="D56" s="135">
        <v>62</v>
      </c>
      <c r="E56" s="135">
        <v>61</v>
      </c>
      <c r="F56" s="135">
        <v>60</v>
      </c>
      <c r="G56" s="135">
        <v>62</v>
      </c>
      <c r="H56" s="135">
        <v>63</v>
      </c>
      <c r="I56" s="135">
        <v>58</v>
      </c>
      <c r="R56" s="137">
        <v>34</v>
      </c>
      <c r="S56" s="137">
        <v>53</v>
      </c>
      <c r="T56" s="137">
        <v>170</v>
      </c>
      <c r="U56" s="137">
        <v>4</v>
      </c>
      <c r="V56" s="137">
        <v>165</v>
      </c>
      <c r="W56" s="137">
        <v>1</v>
      </c>
      <c r="Y56" s="137">
        <v>6</v>
      </c>
      <c r="Z56" s="137">
        <v>20</v>
      </c>
      <c r="AA56" s="137">
        <v>366</v>
      </c>
      <c r="AB56" s="145">
        <v>50.5</v>
      </c>
      <c r="AC56" s="145">
        <v>49.5</v>
      </c>
      <c r="AD56" s="136">
        <f t="shared" si="0"/>
        <v>184.83</v>
      </c>
      <c r="AE56" s="136">
        <f t="shared" si="1"/>
        <v>181.17</v>
      </c>
      <c r="AF56" s="136">
        <f t="shared" si="2"/>
        <v>366</v>
      </c>
      <c r="AG56" s="136">
        <f t="shared" si="3"/>
        <v>0</v>
      </c>
      <c r="AM56" s="137"/>
      <c r="AN56" s="137"/>
      <c r="AO56" s="137"/>
    </row>
    <row r="57" spans="1:41">
      <c r="A57" t="s">
        <v>154</v>
      </c>
      <c r="B57" t="s">
        <v>153</v>
      </c>
      <c r="C57" s="135">
        <v>67</v>
      </c>
      <c r="D57" s="135">
        <v>70</v>
      </c>
      <c r="E57" s="135">
        <v>83</v>
      </c>
      <c r="F57" s="135">
        <v>48</v>
      </c>
      <c r="G57" s="135">
        <v>49</v>
      </c>
      <c r="H57" s="135">
        <v>51</v>
      </c>
      <c r="I57" s="135">
        <v>92</v>
      </c>
      <c r="J57" s="135">
        <v>93</v>
      </c>
      <c r="K57" s="135">
        <v>85</v>
      </c>
      <c r="L57" s="135">
        <v>91</v>
      </c>
      <c r="M57" s="135">
        <v>86</v>
      </c>
      <c r="N57" s="135">
        <v>77</v>
      </c>
      <c r="O57" s="135">
        <v>72</v>
      </c>
      <c r="P57" s="135">
        <v>63</v>
      </c>
      <c r="R57" s="137">
        <v>339</v>
      </c>
      <c r="S57" s="137">
        <v>165</v>
      </c>
      <c r="T57" s="137">
        <v>479</v>
      </c>
      <c r="U57" s="137">
        <v>14</v>
      </c>
      <c r="V57" s="137">
        <v>471</v>
      </c>
      <c r="W57" s="137">
        <v>6</v>
      </c>
      <c r="X57" s="137">
        <v>1</v>
      </c>
      <c r="Y57" s="137">
        <v>41</v>
      </c>
      <c r="Z57" s="137">
        <v>15</v>
      </c>
      <c r="AA57" s="137">
        <v>1027</v>
      </c>
      <c r="AB57" s="145">
        <v>49</v>
      </c>
      <c r="AC57" s="145">
        <v>51</v>
      </c>
      <c r="AD57" s="136">
        <f t="shared" si="0"/>
        <v>503.23</v>
      </c>
      <c r="AE57" s="136">
        <f t="shared" si="1"/>
        <v>523.77</v>
      </c>
      <c r="AF57" s="136">
        <f t="shared" si="2"/>
        <v>1027</v>
      </c>
      <c r="AG57" s="136">
        <f t="shared" si="3"/>
        <v>0</v>
      </c>
      <c r="AM57" s="137"/>
      <c r="AN57" s="137"/>
      <c r="AO57" s="137"/>
    </row>
    <row r="58" spans="1:41">
      <c r="A58" t="s">
        <v>156</v>
      </c>
      <c r="B58" t="s">
        <v>155</v>
      </c>
      <c r="D58" s="135">
        <v>122</v>
      </c>
      <c r="E58" s="135">
        <v>121</v>
      </c>
      <c r="F58" s="135">
        <v>130</v>
      </c>
      <c r="G58" s="135">
        <v>130</v>
      </c>
      <c r="H58" s="135">
        <v>136</v>
      </c>
      <c r="I58" s="135">
        <v>130</v>
      </c>
      <c r="J58" s="135">
        <v>113</v>
      </c>
      <c r="K58" s="135">
        <v>102</v>
      </c>
      <c r="L58" s="135">
        <v>116</v>
      </c>
      <c r="M58" s="135">
        <v>97</v>
      </c>
      <c r="N58" s="135">
        <v>92</v>
      </c>
      <c r="O58" s="135">
        <v>96</v>
      </c>
      <c r="P58" s="135">
        <v>104</v>
      </c>
      <c r="R58" s="137">
        <v>29</v>
      </c>
      <c r="S58" s="137">
        <v>208</v>
      </c>
      <c r="T58" s="137">
        <v>259</v>
      </c>
      <c r="U58" s="137">
        <v>249</v>
      </c>
      <c r="V58" s="137">
        <v>90</v>
      </c>
      <c r="W58" s="137">
        <v>4</v>
      </c>
      <c r="Y58" s="137">
        <v>824</v>
      </c>
      <c r="Z58" s="137">
        <v>63</v>
      </c>
      <c r="AA58" s="137">
        <v>1489</v>
      </c>
      <c r="AB58" s="145">
        <v>47.7</v>
      </c>
      <c r="AC58" s="145">
        <v>52.3</v>
      </c>
      <c r="AD58" s="136">
        <f t="shared" si="0"/>
        <v>710.25300000000004</v>
      </c>
      <c r="AE58" s="136">
        <f t="shared" si="1"/>
        <v>778.74700000000007</v>
      </c>
      <c r="AF58" s="136">
        <f t="shared" si="2"/>
        <v>1489</v>
      </c>
      <c r="AG58" s="136">
        <f t="shared" si="3"/>
        <v>0</v>
      </c>
      <c r="AM58" s="137"/>
      <c r="AN58" s="137"/>
      <c r="AO58" s="137"/>
    </row>
    <row r="59" spans="1:41">
      <c r="A59" t="s">
        <v>124</v>
      </c>
      <c r="B59" t="s">
        <v>123</v>
      </c>
      <c r="C59" s="135">
        <v>40</v>
      </c>
      <c r="D59" s="135">
        <v>42</v>
      </c>
      <c r="E59" s="135">
        <v>42</v>
      </c>
      <c r="F59" s="135">
        <v>41</v>
      </c>
      <c r="G59" s="135">
        <v>42</v>
      </c>
      <c r="H59" s="135">
        <v>42</v>
      </c>
      <c r="I59" s="135">
        <v>41</v>
      </c>
      <c r="J59" s="135">
        <v>40</v>
      </c>
      <c r="K59" s="135">
        <v>31</v>
      </c>
      <c r="L59" s="135">
        <v>34</v>
      </c>
      <c r="R59" s="137">
        <v>26</v>
      </c>
      <c r="S59" s="137">
        <v>58</v>
      </c>
      <c r="T59" s="137">
        <v>208</v>
      </c>
      <c r="U59" s="137">
        <v>17</v>
      </c>
      <c r="V59" s="137">
        <v>67</v>
      </c>
      <c r="W59" s="137">
        <v>4</v>
      </c>
      <c r="Y59" s="137">
        <v>77</v>
      </c>
      <c r="Z59" s="137">
        <v>22</v>
      </c>
      <c r="AA59" s="137">
        <v>395</v>
      </c>
      <c r="AB59" s="145">
        <v>48.9</v>
      </c>
      <c r="AC59" s="145">
        <v>51.1</v>
      </c>
      <c r="AD59" s="136">
        <f t="shared" si="0"/>
        <v>193.155</v>
      </c>
      <c r="AE59" s="136">
        <f t="shared" si="1"/>
        <v>201.845</v>
      </c>
      <c r="AF59" s="136">
        <f t="shared" si="2"/>
        <v>395</v>
      </c>
      <c r="AG59" s="136">
        <f t="shared" si="3"/>
        <v>0</v>
      </c>
      <c r="AM59" s="137"/>
      <c r="AN59" s="137"/>
      <c r="AO59" s="137"/>
    </row>
    <row r="60" spans="1:41">
      <c r="A60" t="s">
        <v>2475</v>
      </c>
      <c r="B60" t="s">
        <v>2476</v>
      </c>
      <c r="M60" s="135">
        <v>1</v>
      </c>
      <c r="N60" s="135">
        <v>10</v>
      </c>
      <c r="O60" s="135">
        <v>11</v>
      </c>
      <c r="P60" s="135">
        <v>31</v>
      </c>
      <c r="R60" s="137">
        <v>8</v>
      </c>
      <c r="S60" s="137">
        <v>20</v>
      </c>
      <c r="T60" s="137">
        <v>5</v>
      </c>
      <c r="V60" s="137">
        <v>18</v>
      </c>
      <c r="Y60" s="137">
        <v>26</v>
      </c>
      <c r="Z60" s="137">
        <v>4</v>
      </c>
      <c r="AA60" s="137">
        <v>53</v>
      </c>
      <c r="AB60" s="145">
        <v>39.6</v>
      </c>
      <c r="AC60" s="145">
        <v>60.4</v>
      </c>
      <c r="AD60" s="136">
        <f t="shared" si="0"/>
        <v>20.988</v>
      </c>
      <c r="AE60" s="136">
        <f t="shared" si="1"/>
        <v>32.012</v>
      </c>
      <c r="AF60" s="136">
        <f t="shared" si="2"/>
        <v>53</v>
      </c>
      <c r="AG60" s="136">
        <f t="shared" si="3"/>
        <v>0</v>
      </c>
      <c r="AM60" s="137"/>
      <c r="AN60" s="137"/>
      <c r="AO60" s="137"/>
    </row>
    <row r="61" spans="1:41">
      <c r="A61" t="s">
        <v>200</v>
      </c>
      <c r="B61" t="s">
        <v>199</v>
      </c>
      <c r="M61" s="135">
        <v>121</v>
      </c>
      <c r="N61" s="135">
        <v>80</v>
      </c>
      <c r="O61" s="135">
        <v>68</v>
      </c>
      <c r="P61" s="135">
        <v>45</v>
      </c>
      <c r="R61" s="137">
        <v>38</v>
      </c>
      <c r="S61" s="137">
        <v>54</v>
      </c>
      <c r="T61" s="137">
        <v>14</v>
      </c>
      <c r="V61" s="137">
        <v>276</v>
      </c>
      <c r="X61" s="137">
        <v>1</v>
      </c>
      <c r="Y61" s="137">
        <v>23</v>
      </c>
      <c r="AA61" s="137">
        <v>314</v>
      </c>
      <c r="AB61" s="145">
        <v>43.3</v>
      </c>
      <c r="AC61" s="145">
        <v>56.7</v>
      </c>
      <c r="AD61" s="136">
        <f t="shared" si="0"/>
        <v>135.96199999999999</v>
      </c>
      <c r="AE61" s="136">
        <f t="shared" si="1"/>
        <v>178.03800000000001</v>
      </c>
      <c r="AF61" s="136">
        <f t="shared" si="2"/>
        <v>314</v>
      </c>
      <c r="AG61" s="136">
        <f t="shared" si="3"/>
        <v>0</v>
      </c>
      <c r="AM61" s="137"/>
      <c r="AN61" s="137"/>
      <c r="AO61" s="137"/>
    </row>
    <row r="62" spans="1:41">
      <c r="A62" t="s">
        <v>214</v>
      </c>
      <c r="B62" t="s">
        <v>213</v>
      </c>
      <c r="M62" s="135">
        <v>134</v>
      </c>
      <c r="N62" s="135">
        <v>19</v>
      </c>
      <c r="O62" s="135">
        <v>8</v>
      </c>
      <c r="P62" s="135">
        <v>9</v>
      </c>
      <c r="R62" s="137">
        <v>25</v>
      </c>
      <c r="S62" s="137">
        <v>48</v>
      </c>
      <c r="T62" s="137">
        <v>40</v>
      </c>
      <c r="U62" s="137">
        <v>2</v>
      </c>
      <c r="V62" s="137">
        <v>112</v>
      </c>
      <c r="Y62" s="137">
        <v>11</v>
      </c>
      <c r="Z62" s="137">
        <v>5</v>
      </c>
      <c r="AA62" s="137">
        <v>170</v>
      </c>
      <c r="AB62" s="145">
        <v>48.2</v>
      </c>
      <c r="AC62" s="145">
        <v>51.8</v>
      </c>
      <c r="AD62" s="136">
        <f t="shared" si="0"/>
        <v>81.940000000000012</v>
      </c>
      <c r="AE62" s="136">
        <f t="shared" si="1"/>
        <v>88.06</v>
      </c>
      <c r="AF62" s="136">
        <f t="shared" si="2"/>
        <v>170</v>
      </c>
      <c r="AG62" s="136">
        <f t="shared" si="3"/>
        <v>0</v>
      </c>
      <c r="AM62" s="137"/>
      <c r="AN62" s="137"/>
      <c r="AO62" s="137"/>
    </row>
    <row r="63" spans="1:41">
      <c r="A63" t="s">
        <v>188</v>
      </c>
      <c r="B63" t="s">
        <v>187</v>
      </c>
      <c r="M63" s="135">
        <v>81</v>
      </c>
      <c r="N63" s="135">
        <v>32</v>
      </c>
      <c r="O63" s="135">
        <v>11</v>
      </c>
      <c r="P63" s="135">
        <v>31</v>
      </c>
      <c r="R63" s="137">
        <v>75</v>
      </c>
      <c r="S63" s="137">
        <v>35</v>
      </c>
      <c r="T63" s="137">
        <v>29</v>
      </c>
      <c r="U63" s="137">
        <v>3</v>
      </c>
      <c r="V63" s="137">
        <v>112</v>
      </c>
      <c r="Y63" s="137">
        <v>11</v>
      </c>
      <c r="AA63" s="137">
        <v>155</v>
      </c>
      <c r="AB63" s="145">
        <v>56.8</v>
      </c>
      <c r="AC63" s="145">
        <v>43.2</v>
      </c>
      <c r="AD63" s="136">
        <f t="shared" si="0"/>
        <v>88.039999999999992</v>
      </c>
      <c r="AE63" s="136">
        <f t="shared" si="1"/>
        <v>66.960000000000008</v>
      </c>
      <c r="AF63" s="136">
        <f t="shared" si="2"/>
        <v>155</v>
      </c>
      <c r="AG63" s="136">
        <f t="shared" si="3"/>
        <v>0</v>
      </c>
      <c r="AM63" s="137"/>
      <c r="AN63" s="137"/>
      <c r="AO63" s="137"/>
    </row>
    <row r="64" spans="1:41">
      <c r="A64" t="s">
        <v>190</v>
      </c>
      <c r="B64" t="s">
        <v>189</v>
      </c>
      <c r="K64" s="135">
        <v>73</v>
      </c>
      <c r="L64" s="135">
        <v>72</v>
      </c>
      <c r="M64" s="135">
        <v>69</v>
      </c>
      <c r="N64" s="135">
        <v>44</v>
      </c>
      <c r="O64" s="135">
        <v>44</v>
      </c>
      <c r="P64" s="135">
        <v>55</v>
      </c>
      <c r="R64" s="137">
        <v>59</v>
      </c>
      <c r="S64" s="137">
        <v>30</v>
      </c>
      <c r="T64" s="137">
        <v>121</v>
      </c>
      <c r="U64" s="137">
        <v>34</v>
      </c>
      <c r="V64" s="137">
        <v>103</v>
      </c>
      <c r="W64" s="137">
        <v>4</v>
      </c>
      <c r="X64" s="137">
        <v>1</v>
      </c>
      <c r="Y64" s="137">
        <v>91</v>
      </c>
      <c r="Z64" s="137">
        <v>3</v>
      </c>
      <c r="AA64" s="137">
        <v>357</v>
      </c>
      <c r="AB64" s="145">
        <v>50.1</v>
      </c>
      <c r="AC64" s="145">
        <v>49.9</v>
      </c>
      <c r="AD64" s="136">
        <f t="shared" si="0"/>
        <v>178.857</v>
      </c>
      <c r="AE64" s="136">
        <f t="shared" si="1"/>
        <v>178.143</v>
      </c>
      <c r="AF64" s="136">
        <f t="shared" si="2"/>
        <v>357</v>
      </c>
      <c r="AG64" s="136">
        <f t="shared" si="3"/>
        <v>0</v>
      </c>
      <c r="AM64" s="137"/>
      <c r="AN64" s="137"/>
      <c r="AO64" s="137"/>
    </row>
    <row r="65" spans="1:41">
      <c r="A65" t="s">
        <v>210</v>
      </c>
      <c r="B65" t="s">
        <v>209</v>
      </c>
      <c r="K65" s="135">
        <v>72</v>
      </c>
      <c r="L65" s="135">
        <v>75</v>
      </c>
      <c r="M65" s="135">
        <v>70</v>
      </c>
      <c r="N65" s="135">
        <v>38</v>
      </c>
      <c r="O65" s="135">
        <v>15</v>
      </c>
      <c r="R65" s="137">
        <v>45</v>
      </c>
      <c r="S65" s="137">
        <v>35</v>
      </c>
      <c r="T65" s="137">
        <v>94</v>
      </c>
      <c r="U65" s="137">
        <v>27</v>
      </c>
      <c r="V65" s="137">
        <v>48</v>
      </c>
      <c r="W65" s="137">
        <v>3</v>
      </c>
      <c r="Y65" s="137">
        <v>90</v>
      </c>
      <c r="Z65" s="137">
        <v>8</v>
      </c>
      <c r="AA65" s="137">
        <v>270</v>
      </c>
      <c r="AB65" s="145">
        <v>45.9</v>
      </c>
      <c r="AC65" s="145">
        <v>54.1</v>
      </c>
      <c r="AD65" s="136">
        <f t="shared" si="0"/>
        <v>123.92999999999999</v>
      </c>
      <c r="AE65" s="136">
        <f t="shared" si="1"/>
        <v>146.07000000000002</v>
      </c>
      <c r="AF65" s="136">
        <f t="shared" si="2"/>
        <v>270</v>
      </c>
      <c r="AG65" s="136">
        <f t="shared" si="3"/>
        <v>0</v>
      </c>
      <c r="AM65" s="137"/>
      <c r="AN65" s="137"/>
      <c r="AO65" s="137"/>
    </row>
    <row r="66" spans="1:41">
      <c r="A66" t="s">
        <v>194</v>
      </c>
      <c r="B66" t="s">
        <v>193</v>
      </c>
      <c r="D66" s="135">
        <v>44</v>
      </c>
      <c r="E66" s="135">
        <v>44</v>
      </c>
      <c r="F66" s="135">
        <v>47</v>
      </c>
      <c r="G66" s="135">
        <v>44</v>
      </c>
      <c r="H66" s="135">
        <v>40</v>
      </c>
      <c r="I66" s="135">
        <v>43</v>
      </c>
      <c r="J66" s="135">
        <v>57</v>
      </c>
      <c r="K66" s="135">
        <v>52</v>
      </c>
      <c r="L66" s="135">
        <v>11</v>
      </c>
      <c r="M66" s="135">
        <v>30</v>
      </c>
      <c r="N66" s="135">
        <v>16</v>
      </c>
      <c r="O66" s="135">
        <v>11</v>
      </c>
      <c r="R66" s="137">
        <v>17</v>
      </c>
      <c r="S66" s="137">
        <v>29</v>
      </c>
      <c r="T66" s="137">
        <v>20</v>
      </c>
      <c r="U66" s="137">
        <v>80</v>
      </c>
      <c r="V66" s="137">
        <v>31</v>
      </c>
      <c r="Y66" s="137">
        <v>247</v>
      </c>
      <c r="Z66" s="137">
        <v>61</v>
      </c>
      <c r="AA66" s="137">
        <v>439</v>
      </c>
      <c r="AB66" s="145">
        <v>46</v>
      </c>
      <c r="AC66" s="145">
        <v>54</v>
      </c>
      <c r="AD66" s="136">
        <f t="shared" si="0"/>
        <v>201.94</v>
      </c>
      <c r="AE66" s="136">
        <f t="shared" si="1"/>
        <v>237.06</v>
      </c>
      <c r="AF66" s="136">
        <f t="shared" si="2"/>
        <v>439</v>
      </c>
      <c r="AG66" s="136">
        <f t="shared" si="3"/>
        <v>0</v>
      </c>
      <c r="AM66" s="137"/>
      <c r="AN66" s="137"/>
      <c r="AO66" s="137"/>
    </row>
    <row r="67" spans="1:41">
      <c r="A67" t="s">
        <v>162</v>
      </c>
      <c r="B67" t="s">
        <v>161</v>
      </c>
      <c r="K67" s="135">
        <v>67</v>
      </c>
      <c r="L67" s="135">
        <v>68</v>
      </c>
      <c r="M67" s="135">
        <v>69</v>
      </c>
      <c r="N67" s="135">
        <v>62</v>
      </c>
      <c r="O67" s="135">
        <v>65</v>
      </c>
      <c r="P67" s="135">
        <v>72</v>
      </c>
      <c r="S67" s="137">
        <v>76</v>
      </c>
      <c r="T67" s="137">
        <v>30</v>
      </c>
      <c r="U67" s="137">
        <v>10</v>
      </c>
      <c r="V67" s="137">
        <v>49</v>
      </c>
      <c r="W67" s="137">
        <v>1</v>
      </c>
      <c r="Y67" s="137">
        <v>281</v>
      </c>
      <c r="Z67" s="137">
        <v>32</v>
      </c>
      <c r="AA67" s="137">
        <v>403</v>
      </c>
      <c r="AB67" s="145">
        <v>33.5</v>
      </c>
      <c r="AC67" s="145">
        <v>66.5</v>
      </c>
      <c r="AD67" s="136">
        <f t="shared" ref="AD67:AD82" si="4">AA67*(AB67/100)</f>
        <v>135.005</v>
      </c>
      <c r="AE67" s="136">
        <f t="shared" ref="AE67:AE82" si="5">AA67*(AC67/100)</f>
        <v>267.995</v>
      </c>
      <c r="AF67" s="136">
        <f t="shared" ref="AF67:AF82" si="6">SUM(AD67:AE67)</f>
        <v>403</v>
      </c>
      <c r="AG67" s="136">
        <f t="shared" ref="AG67:AG82" si="7">AA67-AF67</f>
        <v>0</v>
      </c>
      <c r="AM67" s="137"/>
      <c r="AN67" s="137"/>
      <c r="AO67" s="137"/>
    </row>
    <row r="68" spans="1:41">
      <c r="A68" t="s">
        <v>178</v>
      </c>
      <c r="B68" t="s">
        <v>177</v>
      </c>
      <c r="D68" s="135">
        <v>84</v>
      </c>
      <c r="E68" s="135">
        <v>87</v>
      </c>
      <c r="F68" s="135">
        <v>92</v>
      </c>
      <c r="G68" s="135">
        <v>92</v>
      </c>
      <c r="H68" s="135">
        <v>97</v>
      </c>
      <c r="I68" s="135">
        <v>93</v>
      </c>
      <c r="J68" s="135">
        <v>97</v>
      </c>
      <c r="K68" s="135">
        <v>104</v>
      </c>
      <c r="L68" s="135">
        <v>86</v>
      </c>
      <c r="M68" s="135">
        <v>89</v>
      </c>
      <c r="N68" s="135">
        <v>79</v>
      </c>
      <c r="O68" s="135">
        <v>70</v>
      </c>
      <c r="P68" s="135">
        <v>80</v>
      </c>
      <c r="R68" s="137">
        <v>122</v>
      </c>
      <c r="S68" s="137">
        <v>162</v>
      </c>
      <c r="T68" s="137">
        <v>641</v>
      </c>
      <c r="U68" s="137">
        <v>96</v>
      </c>
      <c r="V68" s="137">
        <v>234</v>
      </c>
      <c r="W68" s="137">
        <v>5</v>
      </c>
      <c r="X68" s="137">
        <v>2</v>
      </c>
      <c r="Y68" s="137">
        <v>140</v>
      </c>
      <c r="Z68" s="137">
        <v>32</v>
      </c>
      <c r="AA68" s="137">
        <v>1150</v>
      </c>
      <c r="AB68" s="145">
        <v>49.2</v>
      </c>
      <c r="AC68" s="145">
        <v>50.8</v>
      </c>
      <c r="AD68" s="136">
        <f t="shared" si="4"/>
        <v>565.80000000000007</v>
      </c>
      <c r="AE68" s="136">
        <f t="shared" si="5"/>
        <v>584.20000000000005</v>
      </c>
      <c r="AF68" s="136">
        <f t="shared" si="6"/>
        <v>1150</v>
      </c>
      <c r="AG68" s="136">
        <f t="shared" si="7"/>
        <v>0</v>
      </c>
      <c r="AM68" s="137"/>
      <c r="AN68" s="137"/>
      <c r="AO68" s="137"/>
    </row>
    <row r="69" spans="1:41">
      <c r="A69" t="s">
        <v>170</v>
      </c>
      <c r="B69" t="s">
        <v>169</v>
      </c>
      <c r="I69" s="135">
        <v>88</v>
      </c>
      <c r="J69" s="135">
        <v>89</v>
      </c>
      <c r="K69" s="135">
        <v>89</v>
      </c>
      <c r="L69" s="135">
        <v>89</v>
      </c>
      <c r="M69" s="135">
        <v>76</v>
      </c>
      <c r="N69" s="135">
        <v>85</v>
      </c>
      <c r="O69" s="135">
        <v>74</v>
      </c>
      <c r="P69" s="135">
        <v>41</v>
      </c>
      <c r="S69" s="137">
        <v>86</v>
      </c>
      <c r="T69" s="137">
        <v>5</v>
      </c>
      <c r="U69" s="137">
        <v>15</v>
      </c>
      <c r="V69" s="137">
        <v>13</v>
      </c>
      <c r="W69" s="137">
        <v>2</v>
      </c>
      <c r="Y69" s="137">
        <v>578</v>
      </c>
      <c r="Z69" s="137">
        <v>18</v>
      </c>
      <c r="AA69" s="137">
        <v>631</v>
      </c>
      <c r="AB69" s="145">
        <v>47.7</v>
      </c>
      <c r="AC69" s="145">
        <v>52.3</v>
      </c>
      <c r="AD69" s="136">
        <f t="shared" si="4"/>
        <v>300.98700000000002</v>
      </c>
      <c r="AE69" s="136">
        <f t="shared" si="5"/>
        <v>330.01300000000003</v>
      </c>
      <c r="AF69" s="136">
        <f t="shared" si="6"/>
        <v>631</v>
      </c>
      <c r="AG69" s="136">
        <f t="shared" si="7"/>
        <v>0</v>
      </c>
      <c r="AM69" s="137"/>
      <c r="AN69" s="137"/>
      <c r="AO69" s="137"/>
    </row>
    <row r="70" spans="1:41">
      <c r="A70" t="s">
        <v>168</v>
      </c>
      <c r="B70" t="s">
        <v>167</v>
      </c>
      <c r="D70" s="135">
        <v>32</v>
      </c>
      <c r="E70" s="135">
        <v>34</v>
      </c>
      <c r="F70" s="135">
        <v>31</v>
      </c>
      <c r="G70" s="135">
        <v>33</v>
      </c>
      <c r="H70" s="135">
        <v>32</v>
      </c>
      <c r="I70" s="135">
        <v>33</v>
      </c>
      <c r="J70" s="135">
        <v>32</v>
      </c>
      <c r="K70" s="135">
        <v>31</v>
      </c>
      <c r="L70" s="135">
        <v>30</v>
      </c>
      <c r="S70" s="137">
        <v>35</v>
      </c>
      <c r="T70" s="137">
        <v>1</v>
      </c>
      <c r="U70" s="137">
        <v>11</v>
      </c>
      <c r="V70" s="137">
        <v>7</v>
      </c>
      <c r="W70" s="137">
        <v>1</v>
      </c>
      <c r="Y70" s="137">
        <v>260</v>
      </c>
      <c r="Z70" s="137">
        <v>8</v>
      </c>
      <c r="AA70" s="137">
        <v>288</v>
      </c>
      <c r="AB70" s="145">
        <v>41.7</v>
      </c>
      <c r="AC70" s="145">
        <v>58.3</v>
      </c>
      <c r="AD70" s="136">
        <f t="shared" si="4"/>
        <v>120.096</v>
      </c>
      <c r="AE70" s="136">
        <f t="shared" si="5"/>
        <v>167.904</v>
      </c>
      <c r="AF70" s="136">
        <f t="shared" si="6"/>
        <v>288</v>
      </c>
      <c r="AG70" s="136">
        <f t="shared" si="7"/>
        <v>0</v>
      </c>
      <c r="AM70" s="137"/>
      <c r="AN70" s="137"/>
      <c r="AO70" s="137"/>
    </row>
    <row r="71" spans="1:41">
      <c r="A71" t="s">
        <v>172</v>
      </c>
      <c r="B71" t="s">
        <v>171</v>
      </c>
      <c r="I71" s="135">
        <v>238</v>
      </c>
      <c r="J71" s="135">
        <v>248</v>
      </c>
      <c r="K71" s="135">
        <v>238</v>
      </c>
      <c r="L71" s="135">
        <v>245</v>
      </c>
      <c r="M71" s="135">
        <v>175</v>
      </c>
      <c r="R71" s="137">
        <v>162</v>
      </c>
      <c r="S71" s="137">
        <v>177</v>
      </c>
      <c r="T71" s="137">
        <v>644</v>
      </c>
      <c r="U71" s="137">
        <v>5</v>
      </c>
      <c r="V71" s="137">
        <v>473</v>
      </c>
      <c r="W71" s="137">
        <v>2</v>
      </c>
      <c r="X71" s="137">
        <v>1</v>
      </c>
      <c r="Y71" s="137">
        <v>10</v>
      </c>
      <c r="Z71" s="137">
        <v>9</v>
      </c>
      <c r="AA71" s="137">
        <v>1144</v>
      </c>
      <c r="AB71" s="145">
        <v>49.1</v>
      </c>
      <c r="AC71" s="145">
        <v>50.9</v>
      </c>
      <c r="AD71" s="136">
        <f t="shared" si="4"/>
        <v>561.70399999999995</v>
      </c>
      <c r="AE71" s="136">
        <f t="shared" si="5"/>
        <v>582.29600000000005</v>
      </c>
      <c r="AF71" s="136">
        <f t="shared" si="6"/>
        <v>1144</v>
      </c>
      <c r="AG71" s="136">
        <f t="shared" si="7"/>
        <v>0</v>
      </c>
      <c r="AM71" s="137"/>
      <c r="AN71" s="137"/>
      <c r="AO71" s="137"/>
    </row>
    <row r="72" spans="1:41">
      <c r="A72" t="s">
        <v>122</v>
      </c>
      <c r="B72" t="s">
        <v>121</v>
      </c>
      <c r="D72" s="135">
        <v>100</v>
      </c>
      <c r="E72" s="135">
        <v>112</v>
      </c>
      <c r="F72" s="135">
        <v>120</v>
      </c>
      <c r="G72" s="135">
        <v>128</v>
      </c>
      <c r="H72" s="135">
        <v>128</v>
      </c>
      <c r="I72" s="135">
        <v>128</v>
      </c>
      <c r="J72" s="135">
        <v>134</v>
      </c>
      <c r="K72" s="135">
        <v>128</v>
      </c>
      <c r="L72" s="135">
        <v>131</v>
      </c>
      <c r="M72" s="135">
        <v>136</v>
      </c>
      <c r="N72" s="135">
        <v>113</v>
      </c>
      <c r="O72" s="135">
        <v>107</v>
      </c>
      <c r="P72" s="135">
        <v>108</v>
      </c>
      <c r="R72" s="137">
        <v>50</v>
      </c>
      <c r="S72" s="137">
        <v>200</v>
      </c>
      <c r="T72" s="137">
        <v>460</v>
      </c>
      <c r="U72" s="137">
        <v>62</v>
      </c>
      <c r="V72" s="137">
        <v>583</v>
      </c>
      <c r="Y72" s="137">
        <v>391</v>
      </c>
      <c r="Z72" s="137">
        <v>77</v>
      </c>
      <c r="AA72" s="137">
        <v>1573</v>
      </c>
      <c r="AB72" s="145">
        <v>49</v>
      </c>
      <c r="AC72" s="145">
        <v>51</v>
      </c>
      <c r="AD72" s="136">
        <f t="shared" si="4"/>
        <v>770.77</v>
      </c>
      <c r="AE72" s="136">
        <f t="shared" si="5"/>
        <v>802.23</v>
      </c>
      <c r="AF72" s="136">
        <f t="shared" si="6"/>
        <v>1573</v>
      </c>
      <c r="AG72" s="136">
        <f t="shared" si="7"/>
        <v>0</v>
      </c>
      <c r="AM72" s="137"/>
      <c r="AN72" s="137"/>
      <c r="AO72" s="137"/>
    </row>
    <row r="73" spans="1:41">
      <c r="A73" t="s">
        <v>174</v>
      </c>
      <c r="B73" t="s">
        <v>173</v>
      </c>
      <c r="J73" s="135">
        <v>72</v>
      </c>
      <c r="K73" s="135">
        <v>72</v>
      </c>
      <c r="L73" s="135">
        <v>71</v>
      </c>
      <c r="M73" s="135">
        <v>67</v>
      </c>
      <c r="N73" s="135">
        <v>44</v>
      </c>
      <c r="O73" s="135">
        <v>50</v>
      </c>
      <c r="P73" s="135">
        <v>44</v>
      </c>
      <c r="R73" s="137">
        <v>16</v>
      </c>
      <c r="S73" s="137">
        <v>75</v>
      </c>
      <c r="T73" s="137">
        <v>43</v>
      </c>
      <c r="U73" s="137">
        <v>23</v>
      </c>
      <c r="V73" s="137">
        <v>150</v>
      </c>
      <c r="Y73" s="137">
        <v>204</v>
      </c>
      <c r="AA73" s="137">
        <v>420</v>
      </c>
      <c r="AB73" s="145">
        <v>44</v>
      </c>
      <c r="AC73" s="145">
        <v>56</v>
      </c>
      <c r="AD73" s="136">
        <f t="shared" si="4"/>
        <v>184.8</v>
      </c>
      <c r="AE73" s="136">
        <f t="shared" si="5"/>
        <v>235.20000000000002</v>
      </c>
      <c r="AF73" s="136">
        <f t="shared" si="6"/>
        <v>420</v>
      </c>
      <c r="AG73" s="136">
        <f t="shared" si="7"/>
        <v>0</v>
      </c>
      <c r="AM73" s="137"/>
      <c r="AN73" s="137"/>
      <c r="AO73" s="137"/>
    </row>
    <row r="74" spans="1:41">
      <c r="A74" t="s">
        <v>176</v>
      </c>
      <c r="B74" t="s">
        <v>175</v>
      </c>
      <c r="D74" s="135">
        <v>96</v>
      </c>
      <c r="E74" s="135">
        <v>88</v>
      </c>
      <c r="F74" s="135">
        <v>86</v>
      </c>
      <c r="G74" s="135">
        <v>84</v>
      </c>
      <c r="H74" s="135">
        <v>80</v>
      </c>
      <c r="I74" s="135">
        <v>74</v>
      </c>
      <c r="J74" s="135">
        <v>74</v>
      </c>
      <c r="K74" s="135">
        <v>51</v>
      </c>
      <c r="L74" s="135">
        <v>57</v>
      </c>
      <c r="R74" s="137">
        <v>160</v>
      </c>
      <c r="S74" s="137">
        <v>90</v>
      </c>
      <c r="T74" s="137">
        <v>320</v>
      </c>
      <c r="U74" s="137">
        <v>3</v>
      </c>
      <c r="V74" s="137">
        <v>283</v>
      </c>
      <c r="W74" s="137">
        <v>1</v>
      </c>
      <c r="Y74" s="137">
        <v>58</v>
      </c>
      <c r="Z74" s="137">
        <v>25</v>
      </c>
      <c r="AA74" s="137">
        <v>690</v>
      </c>
      <c r="AB74" s="145">
        <v>52.9</v>
      </c>
      <c r="AC74" s="145">
        <v>47.1</v>
      </c>
      <c r="AD74" s="136">
        <f t="shared" si="4"/>
        <v>365.01</v>
      </c>
      <c r="AE74" s="136">
        <f t="shared" si="5"/>
        <v>324.99</v>
      </c>
      <c r="AF74" s="136">
        <f t="shared" si="6"/>
        <v>690</v>
      </c>
      <c r="AG74" s="136">
        <f t="shared" si="7"/>
        <v>0</v>
      </c>
      <c r="AM74" s="137"/>
      <c r="AN74" s="137"/>
      <c r="AO74" s="137"/>
    </row>
    <row r="75" spans="1:41">
      <c r="A75" t="s">
        <v>2481</v>
      </c>
      <c r="B75" t="s">
        <v>2503</v>
      </c>
      <c r="D75" s="135">
        <v>90</v>
      </c>
      <c r="E75" s="135">
        <v>91</v>
      </c>
      <c r="F75" s="135">
        <v>95</v>
      </c>
      <c r="G75" s="135">
        <v>98</v>
      </c>
      <c r="H75" s="135">
        <v>104</v>
      </c>
      <c r="I75" s="135">
        <v>102</v>
      </c>
      <c r="R75" s="137">
        <v>20</v>
      </c>
      <c r="S75" s="137">
        <v>86</v>
      </c>
      <c r="T75" s="137">
        <v>14</v>
      </c>
      <c r="U75" s="137">
        <v>11</v>
      </c>
      <c r="V75" s="137">
        <v>95</v>
      </c>
      <c r="W75" s="137">
        <v>1</v>
      </c>
      <c r="Y75" s="137">
        <v>455</v>
      </c>
      <c r="Z75" s="137">
        <v>4</v>
      </c>
      <c r="AA75" s="137">
        <v>580</v>
      </c>
      <c r="AB75" s="145">
        <v>51.7</v>
      </c>
      <c r="AC75" s="145">
        <v>48.3</v>
      </c>
      <c r="AD75" s="136">
        <f t="shared" si="4"/>
        <v>299.86</v>
      </c>
      <c r="AE75" s="136">
        <f t="shared" si="5"/>
        <v>280.14</v>
      </c>
      <c r="AF75" s="136">
        <f t="shared" si="6"/>
        <v>580</v>
      </c>
      <c r="AG75" s="136">
        <f t="shared" si="7"/>
        <v>0</v>
      </c>
      <c r="AM75" s="137"/>
      <c r="AN75" s="137"/>
      <c r="AO75" s="137"/>
    </row>
    <row r="76" spans="1:41">
      <c r="A76" t="s">
        <v>158</v>
      </c>
      <c r="B76" t="s">
        <v>157</v>
      </c>
      <c r="K76" s="135">
        <v>65</v>
      </c>
      <c r="L76" s="135">
        <v>82</v>
      </c>
      <c r="M76" s="135">
        <v>75</v>
      </c>
      <c r="N76" s="135">
        <v>50</v>
      </c>
      <c r="O76" s="135">
        <v>59</v>
      </c>
      <c r="P76" s="135">
        <v>24</v>
      </c>
      <c r="R76" s="137">
        <v>6</v>
      </c>
      <c r="S76" s="137">
        <v>70</v>
      </c>
      <c r="T76" s="137">
        <v>11</v>
      </c>
      <c r="U76" s="137">
        <v>4</v>
      </c>
      <c r="V76" s="137">
        <v>61</v>
      </c>
      <c r="Y76" s="137">
        <v>272</v>
      </c>
      <c r="Z76" s="137">
        <v>7</v>
      </c>
      <c r="AA76" s="137">
        <v>355</v>
      </c>
      <c r="AB76" s="145">
        <v>46.5</v>
      </c>
      <c r="AC76" s="145">
        <v>53.5</v>
      </c>
      <c r="AD76" s="136">
        <f t="shared" si="4"/>
        <v>165.07500000000002</v>
      </c>
      <c r="AE76" s="136">
        <f t="shared" si="5"/>
        <v>189.92500000000001</v>
      </c>
      <c r="AF76" s="136">
        <f t="shared" si="6"/>
        <v>355</v>
      </c>
      <c r="AG76" s="136">
        <f t="shared" si="7"/>
        <v>0</v>
      </c>
      <c r="AM76" s="137"/>
      <c r="AN76" s="137"/>
      <c r="AO76" s="137"/>
    </row>
    <row r="77" spans="1:41">
      <c r="A77" t="s">
        <v>180</v>
      </c>
      <c r="B77" t="s">
        <v>179</v>
      </c>
      <c r="D77" s="135">
        <v>45</v>
      </c>
      <c r="E77" s="135">
        <v>44</v>
      </c>
      <c r="F77" s="135">
        <v>44</v>
      </c>
      <c r="G77" s="135">
        <v>45</v>
      </c>
      <c r="H77" s="135">
        <v>45</v>
      </c>
      <c r="I77" s="135">
        <v>45</v>
      </c>
      <c r="J77" s="135">
        <v>45</v>
      </c>
      <c r="K77" s="135">
        <v>45</v>
      </c>
      <c r="L77" s="135">
        <v>45</v>
      </c>
      <c r="M77" s="135">
        <v>48</v>
      </c>
      <c r="N77" s="135">
        <v>52</v>
      </c>
      <c r="O77" s="135">
        <v>49</v>
      </c>
      <c r="P77" s="135">
        <v>45</v>
      </c>
      <c r="R77" s="137">
        <v>60</v>
      </c>
      <c r="S77" s="137">
        <v>88</v>
      </c>
      <c r="T77" s="137">
        <v>145</v>
      </c>
      <c r="U77" s="137">
        <v>26</v>
      </c>
      <c r="V77" s="137">
        <v>17</v>
      </c>
      <c r="Y77" s="137">
        <v>383</v>
      </c>
      <c r="Z77" s="137">
        <v>26</v>
      </c>
      <c r="AA77" s="137">
        <v>597</v>
      </c>
      <c r="AB77" s="145">
        <v>51.1</v>
      </c>
      <c r="AC77" s="145">
        <v>48.9</v>
      </c>
      <c r="AD77" s="136">
        <f t="shared" si="4"/>
        <v>305.06700000000001</v>
      </c>
      <c r="AE77" s="136">
        <f t="shared" si="5"/>
        <v>291.93299999999999</v>
      </c>
      <c r="AF77" s="136">
        <f t="shared" si="6"/>
        <v>597</v>
      </c>
      <c r="AG77" s="136">
        <f t="shared" si="7"/>
        <v>0</v>
      </c>
      <c r="AM77" s="137"/>
      <c r="AN77" s="137"/>
      <c r="AO77" s="137"/>
    </row>
    <row r="78" spans="1:41">
      <c r="A78" t="s">
        <v>218</v>
      </c>
      <c r="B78" t="s">
        <v>2781</v>
      </c>
      <c r="D78" s="135">
        <v>54</v>
      </c>
      <c r="E78" s="135">
        <v>54</v>
      </c>
      <c r="R78" s="137">
        <v>25</v>
      </c>
      <c r="S78" s="137">
        <v>10</v>
      </c>
      <c r="T78" s="137">
        <v>18</v>
      </c>
      <c r="U78" s="137">
        <v>2</v>
      </c>
      <c r="V78" s="137">
        <v>78</v>
      </c>
      <c r="Y78" s="137">
        <v>5</v>
      </c>
      <c r="Z78" s="137">
        <v>5</v>
      </c>
      <c r="AA78" s="137">
        <v>108</v>
      </c>
      <c r="AB78" s="145">
        <v>48.1</v>
      </c>
      <c r="AC78" s="145">
        <v>51.9</v>
      </c>
      <c r="AD78" s="136">
        <f t="shared" si="4"/>
        <v>51.948000000000008</v>
      </c>
      <c r="AE78" s="136">
        <f t="shared" si="5"/>
        <v>56.052</v>
      </c>
      <c r="AF78" s="136">
        <f t="shared" si="6"/>
        <v>108</v>
      </c>
      <c r="AG78" s="136">
        <f t="shared" si="7"/>
        <v>0</v>
      </c>
      <c r="AM78" s="137"/>
      <c r="AN78" s="137"/>
      <c r="AO78" s="137"/>
    </row>
    <row r="79" spans="1:41">
      <c r="A79" t="s">
        <v>182</v>
      </c>
      <c r="B79" t="s">
        <v>181</v>
      </c>
      <c r="M79" s="135">
        <v>220</v>
      </c>
      <c r="N79" s="135">
        <v>198</v>
      </c>
      <c r="O79" s="135">
        <v>187</v>
      </c>
      <c r="P79" s="135">
        <v>200</v>
      </c>
      <c r="S79" s="137">
        <v>85</v>
      </c>
      <c r="T79" s="137">
        <v>10</v>
      </c>
      <c r="U79" s="137">
        <v>18</v>
      </c>
      <c r="V79" s="137">
        <v>23</v>
      </c>
      <c r="W79" s="137">
        <v>2</v>
      </c>
      <c r="X79" s="137">
        <v>1</v>
      </c>
      <c r="Y79" s="137">
        <v>712</v>
      </c>
      <c r="Z79" s="137">
        <v>39</v>
      </c>
      <c r="AA79" s="137">
        <v>805</v>
      </c>
      <c r="AB79" s="145">
        <v>40.9</v>
      </c>
      <c r="AC79" s="145">
        <v>59.1</v>
      </c>
      <c r="AD79" s="136">
        <f t="shared" si="4"/>
        <v>329.245</v>
      </c>
      <c r="AE79" s="136">
        <f t="shared" si="5"/>
        <v>475.755</v>
      </c>
      <c r="AF79" s="136">
        <f t="shared" si="6"/>
        <v>805</v>
      </c>
      <c r="AG79" s="136">
        <f t="shared" si="7"/>
        <v>0</v>
      </c>
      <c r="AM79" s="137"/>
      <c r="AN79" s="137"/>
      <c r="AO79" s="137"/>
    </row>
    <row r="80" spans="1:41">
      <c r="A80" t="s">
        <v>164</v>
      </c>
      <c r="B80" t="s">
        <v>163</v>
      </c>
      <c r="J80" s="135">
        <v>175</v>
      </c>
      <c r="K80" s="135">
        <v>132</v>
      </c>
      <c r="L80" s="135">
        <v>159</v>
      </c>
      <c r="R80" s="137">
        <v>107</v>
      </c>
      <c r="S80" s="137">
        <v>87</v>
      </c>
      <c r="T80" s="137">
        <v>225</v>
      </c>
      <c r="U80" s="137">
        <v>28</v>
      </c>
      <c r="V80" s="137">
        <v>162</v>
      </c>
      <c r="W80" s="137">
        <v>3</v>
      </c>
      <c r="X80" s="137">
        <v>2</v>
      </c>
      <c r="Y80" s="137">
        <v>35</v>
      </c>
      <c r="Z80" s="137">
        <v>11</v>
      </c>
      <c r="AA80" s="137">
        <v>466</v>
      </c>
      <c r="AB80" s="145">
        <v>49.8</v>
      </c>
      <c r="AC80" s="145">
        <v>50.2</v>
      </c>
      <c r="AD80" s="136">
        <f t="shared" si="4"/>
        <v>232.06800000000001</v>
      </c>
      <c r="AE80" s="136">
        <f t="shared" si="5"/>
        <v>233.93199999999999</v>
      </c>
      <c r="AF80" s="136">
        <f t="shared" si="6"/>
        <v>466</v>
      </c>
      <c r="AG80" s="136">
        <f t="shared" si="7"/>
        <v>0</v>
      </c>
      <c r="AM80" s="137"/>
      <c r="AN80" s="137"/>
      <c r="AO80" s="137"/>
    </row>
    <row r="81" spans="1:41">
      <c r="A81" t="s">
        <v>208</v>
      </c>
      <c r="B81" t="s">
        <v>207</v>
      </c>
      <c r="C81" s="135">
        <v>54</v>
      </c>
      <c r="D81" s="135">
        <v>59</v>
      </c>
      <c r="E81" s="135">
        <v>66</v>
      </c>
      <c r="F81" s="135">
        <v>91</v>
      </c>
      <c r="G81" s="135">
        <v>98</v>
      </c>
      <c r="H81" s="135">
        <v>92</v>
      </c>
      <c r="I81" s="135">
        <v>78</v>
      </c>
      <c r="J81" s="135">
        <v>77</v>
      </c>
      <c r="K81" s="135">
        <v>56</v>
      </c>
      <c r="R81" s="137">
        <v>118</v>
      </c>
      <c r="S81" s="137">
        <v>106</v>
      </c>
      <c r="T81" s="137">
        <v>324</v>
      </c>
      <c r="U81" s="137">
        <v>8</v>
      </c>
      <c r="V81" s="137">
        <v>226</v>
      </c>
      <c r="W81" s="137">
        <v>2</v>
      </c>
      <c r="X81" s="137">
        <v>1</v>
      </c>
      <c r="Y81" s="137">
        <v>94</v>
      </c>
      <c r="Z81" s="137">
        <v>16</v>
      </c>
      <c r="AA81" s="137">
        <v>671</v>
      </c>
      <c r="AB81" s="145">
        <v>49</v>
      </c>
      <c r="AC81" s="145">
        <v>51</v>
      </c>
      <c r="AD81" s="136">
        <f t="shared" si="4"/>
        <v>328.79</v>
      </c>
      <c r="AE81" s="136">
        <f t="shared" si="5"/>
        <v>342.21</v>
      </c>
      <c r="AF81" s="136">
        <f t="shared" si="6"/>
        <v>671</v>
      </c>
      <c r="AG81" s="136">
        <f t="shared" si="7"/>
        <v>0</v>
      </c>
      <c r="AM81" s="137"/>
      <c r="AN81" s="137"/>
      <c r="AO81" s="137"/>
    </row>
    <row r="82" spans="1:41">
      <c r="A82" t="s">
        <v>196</v>
      </c>
      <c r="B82" t="s">
        <v>195</v>
      </c>
      <c r="I82" s="135">
        <v>94</v>
      </c>
      <c r="J82" s="135">
        <v>79</v>
      </c>
      <c r="K82" s="135">
        <v>72</v>
      </c>
      <c r="L82" s="135">
        <v>62</v>
      </c>
      <c r="R82" s="137">
        <v>30</v>
      </c>
      <c r="S82" s="137">
        <v>46</v>
      </c>
      <c r="T82" s="137">
        <v>71</v>
      </c>
      <c r="U82" s="137">
        <v>4</v>
      </c>
      <c r="V82" s="137">
        <v>204</v>
      </c>
      <c r="Y82" s="137">
        <v>21</v>
      </c>
      <c r="Z82" s="137">
        <v>7</v>
      </c>
      <c r="AA82" s="137">
        <v>307</v>
      </c>
      <c r="AB82" s="146">
        <v>49.2</v>
      </c>
      <c r="AC82" s="146">
        <v>50.8</v>
      </c>
      <c r="AD82" s="136">
        <f t="shared" si="4"/>
        <v>151.04400000000001</v>
      </c>
      <c r="AE82" s="136">
        <f t="shared" si="5"/>
        <v>155.95599999999999</v>
      </c>
      <c r="AF82" s="136">
        <f t="shared" si="6"/>
        <v>307</v>
      </c>
      <c r="AG82" s="136">
        <f t="shared" si="7"/>
        <v>0</v>
      </c>
      <c r="AM82" s="137"/>
      <c r="AN82" s="137"/>
      <c r="AO82" s="137"/>
    </row>
    <row r="83" spans="1:41">
      <c r="AA83" s="137">
        <f>SUM(AA2:AA82)</f>
        <v>40200</v>
      </c>
      <c r="AB83" s="147">
        <f>AD83/AF83</f>
        <v>0.48053063862305295</v>
      </c>
      <c r="AC83" s="147">
        <f>AE83/AF83</f>
        <v>0.51946936137694699</v>
      </c>
      <c r="AD83" s="137">
        <f>SUM(AD2:AD82)</f>
        <v>19317.446999999996</v>
      </c>
      <c r="AE83" s="137">
        <f>SUM(AE2:AE82)</f>
        <v>20882.792999999998</v>
      </c>
      <c r="AF83" s="137">
        <f>SUM(AF2:AF82)</f>
        <v>40200.239999999998</v>
      </c>
      <c r="AG83" s="137">
        <f>SUM(AG2:AG82)</f>
        <v>-0.23999999999995225</v>
      </c>
      <c r="AM83" s="137"/>
      <c r="AN83" s="137"/>
      <c r="AO83" s="137"/>
    </row>
    <row r="84" spans="1:41">
      <c r="AM84" s="137"/>
      <c r="AN84" s="137"/>
      <c r="AO84" s="137"/>
    </row>
    <row r="85" spans="1:41">
      <c r="AM85" s="137"/>
      <c r="AN85" s="137"/>
      <c r="AO85" s="137"/>
    </row>
    <row r="86" spans="1:41">
      <c r="AM86" s="137"/>
      <c r="AN86" s="137"/>
      <c r="AO86" s="137"/>
    </row>
    <row r="87" spans="1:41">
      <c r="AM87" s="137"/>
      <c r="AN87" s="137"/>
      <c r="AO87" s="137"/>
    </row>
    <row r="88" spans="1:41">
      <c r="AM88" s="137"/>
      <c r="AN88" s="137"/>
      <c r="AO88" s="137"/>
    </row>
    <row r="89" spans="1:41">
      <c r="AM89" s="137"/>
      <c r="AN89" s="137"/>
      <c r="AO89" s="137"/>
    </row>
    <row r="90" spans="1:41">
      <c r="AM90" s="137"/>
      <c r="AN90" s="137"/>
      <c r="AO90" s="137"/>
    </row>
    <row r="91" spans="1:41">
      <c r="AM91" s="137"/>
      <c r="AN91" s="137"/>
      <c r="AO91" s="137"/>
    </row>
    <row r="92" spans="1:41">
      <c r="AM92" s="137"/>
      <c r="AN92" s="137"/>
      <c r="AO92" s="137"/>
    </row>
    <row r="93" spans="1:41">
      <c r="AM93" s="137"/>
      <c r="AN93" s="137"/>
      <c r="AO93" s="137"/>
    </row>
    <row r="94" spans="1:41">
      <c r="AM94" s="137"/>
      <c r="AN94" s="137"/>
      <c r="AO94" s="137"/>
    </row>
    <row r="95" spans="1:41">
      <c r="AM95" s="137"/>
      <c r="AN95" s="137"/>
      <c r="AO95" s="137"/>
    </row>
    <row r="96" spans="1:41">
      <c r="A96" t="s">
        <v>2782</v>
      </c>
      <c r="B96" s="142" t="s">
        <v>256</v>
      </c>
      <c r="C96" s="135">
        <v>725</v>
      </c>
      <c r="D96" s="135">
        <v>2672</v>
      </c>
      <c r="E96" s="135">
        <v>2619</v>
      </c>
      <c r="F96" s="135">
        <v>2521</v>
      </c>
      <c r="G96" s="135">
        <v>2510</v>
      </c>
      <c r="H96" s="135">
        <v>2429</v>
      </c>
      <c r="I96" s="135">
        <v>3374</v>
      </c>
      <c r="J96" s="135">
        <v>4209</v>
      </c>
      <c r="K96" s="135">
        <v>4271</v>
      </c>
      <c r="L96" s="135">
        <v>4032</v>
      </c>
      <c r="M96" s="135">
        <v>3666</v>
      </c>
      <c r="N96" s="135">
        <v>2557</v>
      </c>
      <c r="O96" s="135">
        <v>2331</v>
      </c>
      <c r="P96" s="135">
        <v>2273</v>
      </c>
      <c r="Q96" s="135">
        <v>11</v>
      </c>
      <c r="R96" s="136">
        <v>4454</v>
      </c>
      <c r="S96" s="137">
        <v>5765</v>
      </c>
      <c r="T96" s="137">
        <v>11730</v>
      </c>
      <c r="U96" s="137">
        <v>1897</v>
      </c>
      <c r="V96" s="137">
        <v>12183</v>
      </c>
      <c r="W96" s="137">
        <v>114</v>
      </c>
      <c r="X96" s="137">
        <v>34</v>
      </c>
      <c r="Y96" s="137">
        <v>13021</v>
      </c>
      <c r="Z96" s="137">
        <v>1221</v>
      </c>
      <c r="AA96" s="137">
        <v>953429</v>
      </c>
      <c r="AB96" s="137">
        <v>14255</v>
      </c>
      <c r="AM96" s="137"/>
      <c r="AN96" s="137"/>
      <c r="AO96" s="137"/>
    </row>
    <row r="97" spans="2:41">
      <c r="C97" s="135">
        <f>SUM(C96:Q96)</f>
        <v>40200</v>
      </c>
      <c r="R97" s="141">
        <f t="shared" ref="R97:Z97" si="8">R96/R98</f>
        <v>0.11079601990049752</v>
      </c>
      <c r="S97" s="141">
        <f t="shared" si="8"/>
        <v>0.14340796019900498</v>
      </c>
      <c r="T97" s="141">
        <f t="shared" si="8"/>
        <v>0.29179104477611939</v>
      </c>
      <c r="U97" s="141">
        <f t="shared" si="8"/>
        <v>4.7189054726368161E-2</v>
      </c>
      <c r="V97" s="141">
        <f t="shared" si="8"/>
        <v>0.3030597014925373</v>
      </c>
      <c r="W97" s="141">
        <f t="shared" si="8"/>
        <v>2.8358208955223882E-3</v>
      </c>
      <c r="X97" s="141">
        <f t="shared" si="8"/>
        <v>8.4577114427860701E-4</v>
      </c>
      <c r="Y97" s="141">
        <f t="shared" si="8"/>
        <v>0.32390547263681591</v>
      </c>
      <c r="Z97" s="141">
        <f t="shared" si="8"/>
        <v>3.0373134328358208E-2</v>
      </c>
      <c r="AA97" s="143">
        <f>AA83/AA96</f>
        <v>4.2163601065207792E-2</v>
      </c>
      <c r="AM97" s="137"/>
      <c r="AN97" s="137"/>
      <c r="AO97" s="137"/>
    </row>
    <row r="98" spans="2:41">
      <c r="R98" s="136">
        <v>40200</v>
      </c>
      <c r="S98" s="137">
        <v>40200</v>
      </c>
      <c r="T98" s="137">
        <v>40200</v>
      </c>
      <c r="U98" s="137">
        <v>40200</v>
      </c>
      <c r="V98" s="137">
        <v>40200</v>
      </c>
      <c r="W98" s="137">
        <v>40200</v>
      </c>
      <c r="X98" s="137">
        <v>40200</v>
      </c>
      <c r="Y98" s="137">
        <v>40200</v>
      </c>
      <c r="Z98" s="137">
        <v>40200</v>
      </c>
      <c r="AA98" s="137">
        <v>40200</v>
      </c>
      <c r="AM98" s="137"/>
      <c r="AN98" s="137"/>
      <c r="AO98" s="137"/>
    </row>
    <row r="99" spans="2:41">
      <c r="B99" t="s">
        <v>2783</v>
      </c>
      <c r="AB99" s="137">
        <v>14255</v>
      </c>
      <c r="AC99" s="141">
        <f>AB99/AA98</f>
        <v>0.35460199004975124</v>
      </c>
      <c r="AD99" s="141"/>
      <c r="AE99" s="141"/>
      <c r="AF99" s="141"/>
      <c r="AG99" s="141"/>
    </row>
    <row r="100" spans="2:41">
      <c r="B100" t="s">
        <v>2784</v>
      </c>
      <c r="AB100" s="137">
        <v>10152</v>
      </c>
      <c r="AC100" s="141">
        <f>AB100/AA98</f>
        <v>0.25253731343283581</v>
      </c>
      <c r="AD100" s="141"/>
      <c r="AE100" s="141"/>
      <c r="AF100" s="141"/>
      <c r="AG100" s="141"/>
    </row>
    <row r="101" spans="2:41">
      <c r="B101" t="s">
        <v>402</v>
      </c>
    </row>
    <row r="102" spans="2:41">
      <c r="B102" t="s">
        <v>405</v>
      </c>
    </row>
  </sheetData>
  <autoFilter ref="A1:AJ102" xr:uid="{00000000-0009-0000-0000-000009000000}"/>
  <sortState xmlns:xlrd2="http://schemas.microsoft.com/office/spreadsheetml/2017/richdata2" ref="A2:AA82">
    <sortCondition ref="B2:B82"/>
  </sortState>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M83"/>
  <sheetViews>
    <sheetView workbookViewId="0">
      <pane xSplit="6" ySplit="2" topLeftCell="G69" activePane="bottomRight" state="frozen"/>
      <selection pane="topRight" activeCell="G1" sqref="G1"/>
      <selection pane="bottomLeft" activeCell="A3" sqref="A3"/>
      <selection pane="bottomRight" activeCell="G83" sqref="G83"/>
    </sheetView>
  </sheetViews>
  <sheetFormatPr defaultRowHeight="12.75"/>
  <cols>
    <col min="2" max="2" width="70.42578125" bestFit="1" customWidth="1"/>
    <col min="6" max="6" width="16.42578125" customWidth="1"/>
    <col min="7" max="18" width="25.85546875" customWidth="1"/>
  </cols>
  <sheetData>
    <row r="1" spans="1:65">
      <c r="A1" s="45"/>
      <c r="B1" s="45"/>
      <c r="C1" s="45"/>
      <c r="D1" s="45"/>
      <c r="E1" s="45"/>
    </row>
    <row r="2" spans="1:65">
      <c r="A2" s="45" t="s">
        <v>0</v>
      </c>
      <c r="B2" s="45" t="s">
        <v>1</v>
      </c>
      <c r="C2" s="45" t="s">
        <v>2</v>
      </c>
      <c r="D2" s="45" t="s">
        <v>3</v>
      </c>
      <c r="E2" s="45" t="s">
        <v>4</v>
      </c>
      <c r="F2" t="s">
        <v>5</v>
      </c>
      <c r="G2" t="s">
        <v>6</v>
      </c>
      <c r="H2" t="s">
        <v>7</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39</v>
      </c>
      <c r="AM2" t="s">
        <v>40</v>
      </c>
      <c r="AN2" t="s">
        <v>41</v>
      </c>
      <c r="AO2" t="s">
        <v>42</v>
      </c>
      <c r="AP2" t="s">
        <v>43</v>
      </c>
      <c r="AQ2" t="s">
        <v>44</v>
      </c>
      <c r="AR2" t="s">
        <v>45</v>
      </c>
      <c r="AS2" t="s">
        <v>46</v>
      </c>
      <c r="AT2" t="s">
        <v>47</v>
      </c>
      <c r="AU2" t="s">
        <v>48</v>
      </c>
      <c r="AV2" t="s">
        <v>49</v>
      </c>
      <c r="AW2" t="s">
        <v>50</v>
      </c>
      <c r="AX2" t="s">
        <v>51</v>
      </c>
      <c r="AY2" t="s">
        <v>52</v>
      </c>
      <c r="AZ2" t="s">
        <v>53</v>
      </c>
      <c r="BA2" t="s">
        <v>54</v>
      </c>
      <c r="BB2" t="s">
        <v>55</v>
      </c>
      <c r="BC2" t="s">
        <v>56</v>
      </c>
      <c r="BD2" t="s">
        <v>57</v>
      </c>
      <c r="BE2" t="s">
        <v>58</v>
      </c>
      <c r="BF2" t="s">
        <v>59</v>
      </c>
      <c r="BG2" t="s">
        <v>60</v>
      </c>
      <c r="BH2" t="s">
        <v>61</v>
      </c>
      <c r="BI2" t="s">
        <v>62</v>
      </c>
      <c r="BJ2" t="s">
        <v>63</v>
      </c>
      <c r="BK2" t="s">
        <v>64</v>
      </c>
      <c r="BL2" t="s">
        <v>65</v>
      </c>
      <c r="BM2" t="s">
        <v>66</v>
      </c>
    </row>
    <row r="3" spans="1:65">
      <c r="A3" s="45" t="s">
        <v>2785</v>
      </c>
      <c r="B3" s="45" t="s">
        <v>68</v>
      </c>
      <c r="C3" s="45" t="s">
        <v>69</v>
      </c>
      <c r="D3" s="45" t="s">
        <v>70</v>
      </c>
      <c r="E3" s="45" t="s">
        <v>70</v>
      </c>
      <c r="F3">
        <v>292</v>
      </c>
      <c r="G3">
        <v>160</v>
      </c>
      <c r="H3">
        <v>132</v>
      </c>
      <c r="I3">
        <v>178</v>
      </c>
      <c r="J3">
        <v>0</v>
      </c>
      <c r="K3">
        <v>107</v>
      </c>
      <c r="L3">
        <v>1</v>
      </c>
      <c r="M3">
        <v>2</v>
      </c>
      <c r="N3">
        <v>0</v>
      </c>
      <c r="O3">
        <v>4</v>
      </c>
      <c r="P3">
        <v>41</v>
      </c>
      <c r="Q3">
        <v>44</v>
      </c>
      <c r="R3">
        <v>43</v>
      </c>
      <c r="S3">
        <v>44</v>
      </c>
      <c r="T3">
        <v>44</v>
      </c>
      <c r="U3">
        <v>44</v>
      </c>
      <c r="V3">
        <v>32</v>
      </c>
      <c r="W3">
        <v>0</v>
      </c>
      <c r="X3">
        <v>0</v>
      </c>
      <c r="Y3">
        <v>0</v>
      </c>
      <c r="Z3">
        <v>0</v>
      </c>
      <c r="AA3">
        <v>0</v>
      </c>
      <c r="AB3">
        <v>0</v>
      </c>
      <c r="AC3">
        <v>0</v>
      </c>
      <c r="AD3">
        <v>0</v>
      </c>
      <c r="AE3">
        <v>52</v>
      </c>
      <c r="AF3">
        <v>103</v>
      </c>
      <c r="AG3">
        <v>146</v>
      </c>
      <c r="AH3">
        <v>33</v>
      </c>
      <c r="AI3">
        <v>199</v>
      </c>
      <c r="AJ3">
        <v>54.8</v>
      </c>
      <c r="AK3">
        <v>45.2</v>
      </c>
      <c r="AL3">
        <v>61</v>
      </c>
      <c r="AM3">
        <v>0</v>
      </c>
      <c r="AN3">
        <v>36.6</v>
      </c>
      <c r="AO3">
        <v>0.3</v>
      </c>
      <c r="AP3">
        <v>0.7</v>
      </c>
      <c r="AQ3">
        <v>0</v>
      </c>
      <c r="AR3">
        <v>1.4</v>
      </c>
      <c r="AS3">
        <v>14</v>
      </c>
      <c r="AT3">
        <v>15.1</v>
      </c>
      <c r="AU3">
        <v>14.7</v>
      </c>
      <c r="AV3">
        <v>15.1</v>
      </c>
      <c r="AW3">
        <v>15.1</v>
      </c>
      <c r="AX3">
        <v>15.1</v>
      </c>
      <c r="AY3">
        <v>11</v>
      </c>
      <c r="AZ3">
        <v>0</v>
      </c>
      <c r="BA3">
        <v>0</v>
      </c>
      <c r="BB3">
        <v>0</v>
      </c>
      <c r="BC3">
        <v>0</v>
      </c>
      <c r="BD3">
        <v>0</v>
      </c>
      <c r="BE3">
        <v>0</v>
      </c>
      <c r="BF3">
        <v>0</v>
      </c>
      <c r="BG3">
        <v>0</v>
      </c>
      <c r="BH3">
        <v>17.8</v>
      </c>
      <c r="BI3">
        <v>35.299999999999997</v>
      </c>
      <c r="BJ3">
        <v>50</v>
      </c>
      <c r="BK3">
        <v>11.3</v>
      </c>
      <c r="BL3">
        <v>68.2</v>
      </c>
      <c r="BM3">
        <v>0</v>
      </c>
    </row>
    <row r="4" spans="1:65">
      <c r="A4" s="45" t="s">
        <v>2785</v>
      </c>
      <c r="B4" s="45" t="s">
        <v>71</v>
      </c>
      <c r="C4" s="45" t="s">
        <v>69</v>
      </c>
      <c r="D4" s="45" t="s">
        <v>72</v>
      </c>
      <c r="E4" s="45" t="s">
        <v>72</v>
      </c>
      <c r="F4">
        <v>324</v>
      </c>
      <c r="G4">
        <v>174</v>
      </c>
      <c r="H4">
        <v>150</v>
      </c>
      <c r="I4">
        <v>46</v>
      </c>
      <c r="J4">
        <v>2</v>
      </c>
      <c r="K4">
        <v>153</v>
      </c>
      <c r="L4">
        <v>19</v>
      </c>
      <c r="M4">
        <v>1</v>
      </c>
      <c r="N4">
        <v>0</v>
      </c>
      <c r="O4">
        <v>103</v>
      </c>
      <c r="P4">
        <v>0</v>
      </c>
      <c r="Q4">
        <v>38</v>
      </c>
      <c r="R4">
        <v>40</v>
      </c>
      <c r="S4">
        <v>40</v>
      </c>
      <c r="T4">
        <v>42</v>
      </c>
      <c r="U4">
        <v>42</v>
      </c>
      <c r="V4">
        <v>40</v>
      </c>
      <c r="W4">
        <v>42</v>
      </c>
      <c r="X4">
        <v>40</v>
      </c>
      <c r="Y4">
        <v>0</v>
      </c>
      <c r="Z4">
        <v>0</v>
      </c>
      <c r="AA4">
        <v>0</v>
      </c>
      <c r="AB4">
        <v>0</v>
      </c>
      <c r="AC4">
        <v>0</v>
      </c>
      <c r="AD4">
        <v>0</v>
      </c>
      <c r="AE4">
        <v>38</v>
      </c>
      <c r="AF4">
        <v>38</v>
      </c>
      <c r="AG4">
        <v>174</v>
      </c>
      <c r="AH4">
        <v>53</v>
      </c>
      <c r="AI4">
        <v>229</v>
      </c>
      <c r="AJ4">
        <v>53.7</v>
      </c>
      <c r="AK4">
        <v>46.3</v>
      </c>
      <c r="AL4">
        <v>14.2</v>
      </c>
      <c r="AM4">
        <v>0.6</v>
      </c>
      <c r="AN4">
        <v>47.2</v>
      </c>
      <c r="AO4">
        <v>5.9</v>
      </c>
      <c r="AP4">
        <v>0.3</v>
      </c>
      <c r="AQ4">
        <v>0</v>
      </c>
      <c r="AR4">
        <v>31.8</v>
      </c>
      <c r="AS4">
        <v>0</v>
      </c>
      <c r="AT4">
        <v>11.7</v>
      </c>
      <c r="AU4">
        <v>12.3</v>
      </c>
      <c r="AV4">
        <v>12.3</v>
      </c>
      <c r="AW4">
        <v>13</v>
      </c>
      <c r="AX4">
        <v>13</v>
      </c>
      <c r="AY4">
        <v>12.3</v>
      </c>
      <c r="AZ4">
        <v>13</v>
      </c>
      <c r="BA4">
        <v>12.3</v>
      </c>
      <c r="BB4">
        <v>0</v>
      </c>
      <c r="BC4">
        <v>0</v>
      </c>
      <c r="BD4">
        <v>0</v>
      </c>
      <c r="BE4">
        <v>0</v>
      </c>
      <c r="BF4">
        <v>0</v>
      </c>
      <c r="BG4">
        <v>0</v>
      </c>
      <c r="BH4">
        <v>11.7</v>
      </c>
      <c r="BI4">
        <v>11.7</v>
      </c>
      <c r="BJ4">
        <v>53.7</v>
      </c>
      <c r="BK4">
        <v>16.399999999999999</v>
      </c>
      <c r="BL4">
        <v>70.7</v>
      </c>
      <c r="BM4">
        <v>0</v>
      </c>
    </row>
    <row r="5" spans="1:65">
      <c r="A5" s="45" t="s">
        <v>2785</v>
      </c>
      <c r="B5" s="45" t="s">
        <v>73</v>
      </c>
      <c r="C5" s="45" t="s">
        <v>69</v>
      </c>
      <c r="D5" s="45" t="s">
        <v>74</v>
      </c>
      <c r="E5" s="45" t="s">
        <v>74</v>
      </c>
      <c r="F5">
        <v>957</v>
      </c>
      <c r="G5">
        <v>484</v>
      </c>
      <c r="H5">
        <v>473</v>
      </c>
      <c r="I5">
        <v>70</v>
      </c>
      <c r="J5">
        <v>14</v>
      </c>
      <c r="K5">
        <v>758</v>
      </c>
      <c r="L5">
        <v>3</v>
      </c>
      <c r="M5">
        <v>12</v>
      </c>
      <c r="N5">
        <v>3</v>
      </c>
      <c r="O5">
        <v>97</v>
      </c>
      <c r="P5">
        <v>0</v>
      </c>
      <c r="Q5">
        <v>0</v>
      </c>
      <c r="R5">
        <v>0</v>
      </c>
      <c r="S5">
        <v>0</v>
      </c>
      <c r="T5">
        <v>0</v>
      </c>
      <c r="U5">
        <v>0</v>
      </c>
      <c r="V5">
        <v>168</v>
      </c>
      <c r="W5">
        <v>171</v>
      </c>
      <c r="X5">
        <v>174</v>
      </c>
      <c r="Y5">
        <v>165</v>
      </c>
      <c r="Z5">
        <v>173</v>
      </c>
      <c r="AA5">
        <v>106</v>
      </c>
      <c r="AB5">
        <v>0</v>
      </c>
      <c r="AC5">
        <v>0</v>
      </c>
      <c r="AD5">
        <v>0</v>
      </c>
      <c r="AE5">
        <v>144</v>
      </c>
      <c r="AF5">
        <v>588</v>
      </c>
      <c r="AG5">
        <v>396</v>
      </c>
      <c r="AH5">
        <v>183</v>
      </c>
      <c r="AI5">
        <v>602</v>
      </c>
      <c r="AJ5">
        <v>50.6</v>
      </c>
      <c r="AK5">
        <v>49.4</v>
      </c>
      <c r="AL5">
        <v>7.3</v>
      </c>
      <c r="AM5">
        <v>1.5</v>
      </c>
      <c r="AN5">
        <v>79.2</v>
      </c>
      <c r="AO5">
        <v>0.3</v>
      </c>
      <c r="AP5">
        <v>1.3</v>
      </c>
      <c r="AQ5">
        <v>0.3</v>
      </c>
      <c r="AR5">
        <v>10.1</v>
      </c>
      <c r="AS5">
        <v>0</v>
      </c>
      <c r="AT5">
        <v>0</v>
      </c>
      <c r="AU5">
        <v>0</v>
      </c>
      <c r="AV5">
        <v>0</v>
      </c>
      <c r="AW5">
        <v>0</v>
      </c>
      <c r="AX5">
        <v>0</v>
      </c>
      <c r="AY5">
        <v>17.600000000000001</v>
      </c>
      <c r="AZ5">
        <v>17.899999999999999</v>
      </c>
      <c r="BA5">
        <v>18.2</v>
      </c>
      <c r="BB5">
        <v>17.2</v>
      </c>
      <c r="BC5">
        <v>18.100000000000001</v>
      </c>
      <c r="BD5">
        <v>11.1</v>
      </c>
      <c r="BE5">
        <v>0</v>
      </c>
      <c r="BF5">
        <v>0</v>
      </c>
      <c r="BG5">
        <v>0</v>
      </c>
      <c r="BH5">
        <v>15</v>
      </c>
      <c r="BI5">
        <v>61.4</v>
      </c>
      <c r="BJ5">
        <v>41.4</v>
      </c>
      <c r="BK5">
        <v>19.100000000000001</v>
      </c>
      <c r="BL5">
        <v>62.9</v>
      </c>
      <c r="BM5">
        <v>0</v>
      </c>
    </row>
    <row r="6" spans="1:65">
      <c r="A6" s="45" t="s">
        <v>2785</v>
      </c>
      <c r="B6" s="45" t="s">
        <v>75</v>
      </c>
      <c r="C6" s="45" t="s">
        <v>69</v>
      </c>
      <c r="D6" s="45" t="s">
        <v>76</v>
      </c>
      <c r="E6" s="45" t="s">
        <v>76</v>
      </c>
      <c r="F6">
        <v>476</v>
      </c>
      <c r="G6">
        <v>231</v>
      </c>
      <c r="H6">
        <v>245</v>
      </c>
      <c r="I6">
        <v>261</v>
      </c>
      <c r="J6">
        <v>4</v>
      </c>
      <c r="K6">
        <v>155</v>
      </c>
      <c r="L6">
        <v>21</v>
      </c>
      <c r="M6">
        <v>0</v>
      </c>
      <c r="N6">
        <v>0</v>
      </c>
      <c r="O6">
        <v>35</v>
      </c>
      <c r="P6">
        <v>0</v>
      </c>
      <c r="Q6">
        <v>0</v>
      </c>
      <c r="R6">
        <v>0</v>
      </c>
      <c r="S6">
        <v>0</v>
      </c>
      <c r="T6">
        <v>0</v>
      </c>
      <c r="U6">
        <v>0</v>
      </c>
      <c r="V6">
        <v>0</v>
      </c>
      <c r="W6">
        <v>68</v>
      </c>
      <c r="X6">
        <v>59</v>
      </c>
      <c r="Y6">
        <v>58</v>
      </c>
      <c r="Z6">
        <v>79</v>
      </c>
      <c r="AA6">
        <v>65</v>
      </c>
      <c r="AB6">
        <v>69</v>
      </c>
      <c r="AC6">
        <v>78</v>
      </c>
      <c r="AD6">
        <v>0</v>
      </c>
      <c r="AE6">
        <v>62</v>
      </c>
      <c r="AF6">
        <v>157</v>
      </c>
      <c r="AG6">
        <v>291</v>
      </c>
      <c r="AH6">
        <v>96</v>
      </c>
      <c r="AI6">
        <v>357</v>
      </c>
      <c r="AJ6">
        <v>48.5</v>
      </c>
      <c r="AK6">
        <v>51.5</v>
      </c>
      <c r="AL6">
        <v>54.8</v>
      </c>
      <c r="AM6">
        <v>0.8</v>
      </c>
      <c r="AN6">
        <v>32.6</v>
      </c>
      <c r="AO6">
        <v>4.4000000000000004</v>
      </c>
      <c r="AP6">
        <v>0</v>
      </c>
      <c r="AQ6">
        <v>0</v>
      </c>
      <c r="AR6">
        <v>7.4</v>
      </c>
      <c r="AS6">
        <v>0</v>
      </c>
      <c r="AT6">
        <v>0</v>
      </c>
      <c r="AU6">
        <v>0</v>
      </c>
      <c r="AV6">
        <v>0</v>
      </c>
      <c r="AW6">
        <v>0</v>
      </c>
      <c r="AX6">
        <v>0</v>
      </c>
      <c r="AY6">
        <v>0</v>
      </c>
      <c r="AZ6">
        <v>14.3</v>
      </c>
      <c r="BA6">
        <v>12.4</v>
      </c>
      <c r="BB6">
        <v>12.2</v>
      </c>
      <c r="BC6">
        <v>16.600000000000001</v>
      </c>
      <c r="BD6">
        <v>13.7</v>
      </c>
      <c r="BE6">
        <v>14.5</v>
      </c>
      <c r="BF6">
        <v>16.399999999999999</v>
      </c>
      <c r="BG6">
        <v>0</v>
      </c>
      <c r="BH6">
        <v>13</v>
      </c>
      <c r="BI6">
        <v>33</v>
      </c>
      <c r="BJ6">
        <v>61.1</v>
      </c>
      <c r="BK6">
        <v>20.2</v>
      </c>
      <c r="BL6">
        <v>75</v>
      </c>
      <c r="BM6">
        <v>0</v>
      </c>
    </row>
    <row r="7" spans="1:65">
      <c r="A7" s="45" t="s">
        <v>2785</v>
      </c>
      <c r="B7" s="45" t="s">
        <v>77</v>
      </c>
      <c r="C7" s="45" t="s">
        <v>69</v>
      </c>
      <c r="D7" s="45" t="s">
        <v>78</v>
      </c>
      <c r="E7" s="45" t="s">
        <v>78</v>
      </c>
      <c r="F7">
        <v>527</v>
      </c>
      <c r="G7">
        <v>277</v>
      </c>
      <c r="H7">
        <v>250</v>
      </c>
      <c r="I7">
        <v>306</v>
      </c>
      <c r="J7">
        <v>5</v>
      </c>
      <c r="K7">
        <v>144</v>
      </c>
      <c r="L7">
        <v>16</v>
      </c>
      <c r="M7">
        <v>0</v>
      </c>
      <c r="N7">
        <v>1</v>
      </c>
      <c r="O7">
        <v>55</v>
      </c>
      <c r="P7">
        <v>0</v>
      </c>
      <c r="Q7">
        <v>0</v>
      </c>
      <c r="R7">
        <v>0</v>
      </c>
      <c r="S7">
        <v>0</v>
      </c>
      <c r="T7">
        <v>0</v>
      </c>
      <c r="U7">
        <v>0</v>
      </c>
      <c r="V7">
        <v>79</v>
      </c>
      <c r="W7">
        <v>77</v>
      </c>
      <c r="X7">
        <v>81</v>
      </c>
      <c r="Y7">
        <v>79</v>
      </c>
      <c r="Z7">
        <v>64</v>
      </c>
      <c r="AA7">
        <v>55</v>
      </c>
      <c r="AB7">
        <v>43</v>
      </c>
      <c r="AC7">
        <v>49</v>
      </c>
      <c r="AD7">
        <v>0</v>
      </c>
      <c r="AE7">
        <v>62</v>
      </c>
      <c r="AF7">
        <v>130</v>
      </c>
      <c r="AG7">
        <v>202</v>
      </c>
      <c r="AH7">
        <v>128</v>
      </c>
      <c r="AI7">
        <v>307</v>
      </c>
      <c r="AJ7">
        <v>52.6</v>
      </c>
      <c r="AK7">
        <v>47.4</v>
      </c>
      <c r="AL7">
        <v>58.1</v>
      </c>
      <c r="AM7">
        <v>0.9</v>
      </c>
      <c r="AN7">
        <v>27.3</v>
      </c>
      <c r="AO7">
        <v>3</v>
      </c>
      <c r="AP7">
        <v>0</v>
      </c>
      <c r="AQ7">
        <v>0.2</v>
      </c>
      <c r="AR7">
        <v>10.4</v>
      </c>
      <c r="AS7">
        <v>0</v>
      </c>
      <c r="AT7">
        <v>0</v>
      </c>
      <c r="AU7">
        <v>0</v>
      </c>
      <c r="AV7">
        <v>0</v>
      </c>
      <c r="AW7">
        <v>0</v>
      </c>
      <c r="AX7">
        <v>0</v>
      </c>
      <c r="AY7">
        <v>15</v>
      </c>
      <c r="AZ7">
        <v>14.6</v>
      </c>
      <c r="BA7">
        <v>15.4</v>
      </c>
      <c r="BB7">
        <v>15</v>
      </c>
      <c r="BC7">
        <v>12.1</v>
      </c>
      <c r="BD7">
        <v>10.4</v>
      </c>
      <c r="BE7">
        <v>8.1999999999999993</v>
      </c>
      <c r="BF7">
        <v>9.3000000000000007</v>
      </c>
      <c r="BG7">
        <v>0</v>
      </c>
      <c r="BH7">
        <v>11.8</v>
      </c>
      <c r="BI7">
        <v>24.7</v>
      </c>
      <c r="BJ7">
        <v>38.299999999999997</v>
      </c>
      <c r="BK7">
        <v>24.3</v>
      </c>
      <c r="BL7">
        <v>58.3</v>
      </c>
      <c r="BM7">
        <v>0</v>
      </c>
    </row>
    <row r="8" spans="1:65">
      <c r="A8" s="45" t="s">
        <v>2785</v>
      </c>
      <c r="B8" s="45" t="s">
        <v>79</v>
      </c>
      <c r="C8" s="45" t="s">
        <v>69</v>
      </c>
      <c r="D8" s="45" t="s">
        <v>80</v>
      </c>
      <c r="E8" s="45" t="s">
        <v>80</v>
      </c>
      <c r="F8">
        <v>220</v>
      </c>
      <c r="G8">
        <v>116</v>
      </c>
      <c r="H8">
        <v>104</v>
      </c>
      <c r="I8">
        <v>1</v>
      </c>
      <c r="J8">
        <v>6</v>
      </c>
      <c r="K8">
        <v>16</v>
      </c>
      <c r="L8">
        <v>10</v>
      </c>
      <c r="M8">
        <v>0</v>
      </c>
      <c r="N8">
        <v>0</v>
      </c>
      <c r="O8">
        <v>187</v>
      </c>
      <c r="P8">
        <v>0</v>
      </c>
      <c r="Q8">
        <v>0</v>
      </c>
      <c r="R8">
        <v>0</v>
      </c>
      <c r="S8">
        <v>0</v>
      </c>
      <c r="T8">
        <v>0</v>
      </c>
      <c r="U8">
        <v>0</v>
      </c>
      <c r="V8">
        <v>0</v>
      </c>
      <c r="W8">
        <v>0</v>
      </c>
      <c r="X8">
        <v>36</v>
      </c>
      <c r="Y8">
        <v>37</v>
      </c>
      <c r="Z8">
        <v>38</v>
      </c>
      <c r="AA8">
        <v>38</v>
      </c>
      <c r="AB8">
        <v>37</v>
      </c>
      <c r="AC8">
        <v>34</v>
      </c>
      <c r="AD8">
        <v>0</v>
      </c>
      <c r="AE8">
        <v>1</v>
      </c>
      <c r="AF8">
        <v>6</v>
      </c>
      <c r="AG8">
        <v>65</v>
      </c>
      <c r="AH8">
        <v>32</v>
      </c>
      <c r="AI8">
        <v>88</v>
      </c>
      <c r="AJ8">
        <v>52.7</v>
      </c>
      <c r="AK8">
        <v>47.3</v>
      </c>
      <c r="AL8">
        <v>0.5</v>
      </c>
      <c r="AM8">
        <v>2.7</v>
      </c>
      <c r="AN8">
        <v>7.3</v>
      </c>
      <c r="AO8">
        <v>4.5</v>
      </c>
      <c r="AP8">
        <v>0</v>
      </c>
      <c r="AQ8">
        <v>0</v>
      </c>
      <c r="AR8">
        <v>85</v>
      </c>
      <c r="AS8">
        <v>0</v>
      </c>
      <c r="AT8">
        <v>0</v>
      </c>
      <c r="AU8">
        <v>0</v>
      </c>
      <c r="AV8">
        <v>0</v>
      </c>
      <c r="AW8">
        <v>0</v>
      </c>
      <c r="AX8">
        <v>0</v>
      </c>
      <c r="AY8">
        <v>0</v>
      </c>
      <c r="AZ8">
        <v>0</v>
      </c>
      <c r="BA8">
        <v>16.399999999999999</v>
      </c>
      <c r="BB8">
        <v>16.8</v>
      </c>
      <c r="BC8">
        <v>17.3</v>
      </c>
      <c r="BD8">
        <v>17.3</v>
      </c>
      <c r="BE8">
        <v>16.8</v>
      </c>
      <c r="BF8">
        <v>15.5</v>
      </c>
      <c r="BG8">
        <v>0</v>
      </c>
      <c r="BH8">
        <v>0.5</v>
      </c>
      <c r="BI8">
        <v>2.7</v>
      </c>
      <c r="BJ8">
        <v>29.5</v>
      </c>
      <c r="BK8">
        <v>14.5</v>
      </c>
      <c r="BL8">
        <v>40</v>
      </c>
      <c r="BM8">
        <v>0</v>
      </c>
    </row>
    <row r="9" spans="1:65">
      <c r="A9" s="45" t="s">
        <v>2785</v>
      </c>
      <c r="B9" s="45" t="s">
        <v>81</v>
      </c>
      <c r="C9" s="45" t="s">
        <v>69</v>
      </c>
      <c r="D9" s="45" t="s">
        <v>82</v>
      </c>
      <c r="E9" s="45" t="s">
        <v>82</v>
      </c>
      <c r="F9">
        <v>356</v>
      </c>
      <c r="G9">
        <v>184</v>
      </c>
      <c r="H9">
        <v>171</v>
      </c>
      <c r="I9">
        <v>52</v>
      </c>
      <c r="J9">
        <v>9</v>
      </c>
      <c r="K9">
        <v>24</v>
      </c>
      <c r="L9">
        <v>14</v>
      </c>
      <c r="M9">
        <v>0</v>
      </c>
      <c r="N9">
        <v>1</v>
      </c>
      <c r="O9">
        <v>256</v>
      </c>
      <c r="P9">
        <v>0</v>
      </c>
      <c r="Q9">
        <v>0</v>
      </c>
      <c r="R9">
        <v>0</v>
      </c>
      <c r="S9">
        <v>0</v>
      </c>
      <c r="T9">
        <v>0</v>
      </c>
      <c r="U9">
        <v>0</v>
      </c>
      <c r="V9">
        <v>0</v>
      </c>
      <c r="W9">
        <v>71</v>
      </c>
      <c r="X9">
        <v>71</v>
      </c>
      <c r="Y9">
        <v>67</v>
      </c>
      <c r="Z9">
        <v>47</v>
      </c>
      <c r="AA9">
        <v>53</v>
      </c>
      <c r="AB9">
        <v>31</v>
      </c>
      <c r="AC9">
        <v>16</v>
      </c>
      <c r="AD9">
        <v>0</v>
      </c>
      <c r="AE9">
        <v>6</v>
      </c>
      <c r="AF9">
        <v>9</v>
      </c>
      <c r="AG9">
        <v>149</v>
      </c>
      <c r="AH9">
        <v>75</v>
      </c>
      <c r="AI9">
        <v>188</v>
      </c>
      <c r="AJ9">
        <v>51.7</v>
      </c>
      <c r="AK9">
        <v>48</v>
      </c>
      <c r="AL9">
        <v>14.6</v>
      </c>
      <c r="AM9">
        <v>2.5</v>
      </c>
      <c r="AN9">
        <v>6.7</v>
      </c>
      <c r="AO9">
        <v>3.9</v>
      </c>
      <c r="AP9">
        <v>0</v>
      </c>
      <c r="AQ9">
        <v>0.3</v>
      </c>
      <c r="AR9">
        <v>71.900000000000006</v>
      </c>
      <c r="AS9">
        <v>0</v>
      </c>
      <c r="AT9">
        <v>0</v>
      </c>
      <c r="AU9">
        <v>0</v>
      </c>
      <c r="AV9">
        <v>0</v>
      </c>
      <c r="AW9">
        <v>0</v>
      </c>
      <c r="AX9">
        <v>0</v>
      </c>
      <c r="AY9">
        <v>0</v>
      </c>
      <c r="AZ9">
        <v>19.899999999999999</v>
      </c>
      <c r="BA9">
        <v>19.899999999999999</v>
      </c>
      <c r="BB9">
        <v>18.8</v>
      </c>
      <c r="BC9">
        <v>13.2</v>
      </c>
      <c r="BD9">
        <v>14.9</v>
      </c>
      <c r="BE9">
        <v>8.6999999999999993</v>
      </c>
      <c r="BF9">
        <v>4.5</v>
      </c>
      <c r="BG9">
        <v>0</v>
      </c>
      <c r="BH9">
        <v>1.7</v>
      </c>
      <c r="BI9">
        <v>2.5</v>
      </c>
      <c r="BJ9">
        <v>41.9</v>
      </c>
      <c r="BK9">
        <v>21.1</v>
      </c>
      <c r="BL9">
        <v>52.8</v>
      </c>
      <c r="BM9">
        <v>0</v>
      </c>
    </row>
    <row r="10" spans="1:65">
      <c r="A10" s="45" t="s">
        <v>2785</v>
      </c>
      <c r="B10" s="45" t="s">
        <v>83</v>
      </c>
      <c r="C10" s="45" t="s">
        <v>69</v>
      </c>
      <c r="D10" s="45" t="s">
        <v>84</v>
      </c>
      <c r="E10" s="45" t="s">
        <v>84</v>
      </c>
      <c r="F10">
        <v>415</v>
      </c>
      <c r="G10">
        <v>200</v>
      </c>
      <c r="H10">
        <v>215</v>
      </c>
      <c r="I10">
        <v>287</v>
      </c>
      <c r="J10">
        <v>4</v>
      </c>
      <c r="K10">
        <v>103</v>
      </c>
      <c r="L10">
        <v>8</v>
      </c>
      <c r="M10">
        <v>2</v>
      </c>
      <c r="N10">
        <v>1</v>
      </c>
      <c r="O10">
        <v>10</v>
      </c>
      <c r="P10">
        <v>0</v>
      </c>
      <c r="Q10">
        <v>0</v>
      </c>
      <c r="R10">
        <v>0</v>
      </c>
      <c r="S10">
        <v>0</v>
      </c>
      <c r="T10">
        <v>0</v>
      </c>
      <c r="U10">
        <v>0</v>
      </c>
      <c r="V10">
        <v>0</v>
      </c>
      <c r="W10">
        <v>50</v>
      </c>
      <c r="X10">
        <v>61</v>
      </c>
      <c r="Y10">
        <v>67</v>
      </c>
      <c r="Z10">
        <v>69</v>
      </c>
      <c r="AA10">
        <v>67</v>
      </c>
      <c r="AB10">
        <v>53</v>
      </c>
      <c r="AC10">
        <v>48</v>
      </c>
      <c r="AD10">
        <v>0</v>
      </c>
      <c r="AE10">
        <v>42</v>
      </c>
      <c r="AF10">
        <v>83</v>
      </c>
      <c r="AG10">
        <v>162</v>
      </c>
      <c r="AH10">
        <v>92</v>
      </c>
      <c r="AI10">
        <v>256</v>
      </c>
      <c r="AJ10">
        <v>48.2</v>
      </c>
      <c r="AK10">
        <v>51.8</v>
      </c>
      <c r="AL10">
        <v>69.2</v>
      </c>
      <c r="AM10">
        <v>1</v>
      </c>
      <c r="AN10">
        <v>24.8</v>
      </c>
      <c r="AO10">
        <v>1.9</v>
      </c>
      <c r="AP10">
        <v>0.5</v>
      </c>
      <c r="AQ10">
        <v>0.2</v>
      </c>
      <c r="AR10">
        <v>2.4</v>
      </c>
      <c r="AS10">
        <v>0</v>
      </c>
      <c r="AT10">
        <v>0</v>
      </c>
      <c r="AU10">
        <v>0</v>
      </c>
      <c r="AV10">
        <v>0</v>
      </c>
      <c r="AW10">
        <v>0</v>
      </c>
      <c r="AX10">
        <v>0</v>
      </c>
      <c r="AY10">
        <v>0</v>
      </c>
      <c r="AZ10">
        <v>12</v>
      </c>
      <c r="BA10">
        <v>14.7</v>
      </c>
      <c r="BB10">
        <v>16.100000000000001</v>
      </c>
      <c r="BC10">
        <v>16.600000000000001</v>
      </c>
      <c r="BD10">
        <v>16.100000000000001</v>
      </c>
      <c r="BE10">
        <v>12.8</v>
      </c>
      <c r="BF10">
        <v>11.6</v>
      </c>
      <c r="BG10">
        <v>0</v>
      </c>
      <c r="BH10">
        <v>10.1</v>
      </c>
      <c r="BI10">
        <v>20</v>
      </c>
      <c r="BJ10">
        <v>39</v>
      </c>
      <c r="BK10">
        <v>22.2</v>
      </c>
      <c r="BL10">
        <v>61.7</v>
      </c>
      <c r="BM10">
        <v>0</v>
      </c>
    </row>
    <row r="11" spans="1:65">
      <c r="A11" s="45" t="s">
        <v>2785</v>
      </c>
      <c r="B11" s="45" t="s">
        <v>85</v>
      </c>
      <c r="C11" s="45" t="s">
        <v>69</v>
      </c>
      <c r="D11" s="45" t="s">
        <v>86</v>
      </c>
      <c r="E11" s="45" t="s">
        <v>86</v>
      </c>
      <c r="F11">
        <v>267</v>
      </c>
      <c r="G11">
        <v>143</v>
      </c>
      <c r="H11">
        <v>124</v>
      </c>
      <c r="I11">
        <v>162</v>
      </c>
      <c r="J11">
        <v>4</v>
      </c>
      <c r="K11">
        <v>88</v>
      </c>
      <c r="L11">
        <v>10</v>
      </c>
      <c r="M11">
        <v>2</v>
      </c>
      <c r="N11">
        <v>0</v>
      </c>
      <c r="O11">
        <v>1</v>
      </c>
      <c r="P11">
        <v>39</v>
      </c>
      <c r="Q11">
        <v>36</v>
      </c>
      <c r="R11">
        <v>38</v>
      </c>
      <c r="S11">
        <v>40</v>
      </c>
      <c r="T11">
        <v>40</v>
      </c>
      <c r="U11">
        <v>39</v>
      </c>
      <c r="V11">
        <v>35</v>
      </c>
      <c r="W11">
        <v>0</v>
      </c>
      <c r="X11">
        <v>0</v>
      </c>
      <c r="Y11">
        <v>0</v>
      </c>
      <c r="Z11">
        <v>0</v>
      </c>
      <c r="AA11">
        <v>0</v>
      </c>
      <c r="AB11">
        <v>0</v>
      </c>
      <c r="AC11">
        <v>0</v>
      </c>
      <c r="AD11">
        <v>0</v>
      </c>
      <c r="AE11">
        <v>68</v>
      </c>
      <c r="AF11">
        <v>113</v>
      </c>
      <c r="AG11">
        <v>146</v>
      </c>
      <c r="AH11">
        <v>52</v>
      </c>
      <c r="AI11">
        <v>200</v>
      </c>
      <c r="AJ11">
        <v>53.6</v>
      </c>
      <c r="AK11">
        <v>46.4</v>
      </c>
      <c r="AL11">
        <v>60.7</v>
      </c>
      <c r="AM11">
        <v>1.5</v>
      </c>
      <c r="AN11">
        <v>33</v>
      </c>
      <c r="AO11">
        <v>3.7</v>
      </c>
      <c r="AP11">
        <v>0.7</v>
      </c>
      <c r="AQ11">
        <v>0</v>
      </c>
      <c r="AR11">
        <v>0.4</v>
      </c>
      <c r="AS11">
        <v>14.6</v>
      </c>
      <c r="AT11">
        <v>13.5</v>
      </c>
      <c r="AU11">
        <v>14.2</v>
      </c>
      <c r="AV11">
        <v>15</v>
      </c>
      <c r="AW11">
        <v>15</v>
      </c>
      <c r="AX11">
        <v>14.6</v>
      </c>
      <c r="AY11">
        <v>13.1</v>
      </c>
      <c r="AZ11">
        <v>0</v>
      </c>
      <c r="BA11">
        <v>0</v>
      </c>
      <c r="BB11">
        <v>0</v>
      </c>
      <c r="BC11">
        <v>0</v>
      </c>
      <c r="BD11">
        <v>0</v>
      </c>
      <c r="BE11">
        <v>0</v>
      </c>
      <c r="BF11">
        <v>0</v>
      </c>
      <c r="BG11">
        <v>0</v>
      </c>
      <c r="BH11">
        <v>25.5</v>
      </c>
      <c r="BI11">
        <v>42.3</v>
      </c>
      <c r="BJ11">
        <v>54.7</v>
      </c>
      <c r="BK11">
        <v>19.5</v>
      </c>
      <c r="BL11">
        <v>74.900000000000006</v>
      </c>
      <c r="BM11">
        <v>0</v>
      </c>
    </row>
    <row r="12" spans="1:65">
      <c r="A12" s="45" t="s">
        <v>2785</v>
      </c>
      <c r="B12" s="45" t="s">
        <v>87</v>
      </c>
      <c r="C12" s="45" t="s">
        <v>69</v>
      </c>
      <c r="D12" s="45" t="s">
        <v>88</v>
      </c>
      <c r="E12" s="45" t="s">
        <v>88</v>
      </c>
      <c r="F12">
        <v>395</v>
      </c>
      <c r="G12">
        <v>188</v>
      </c>
      <c r="H12">
        <v>207</v>
      </c>
      <c r="I12">
        <v>22</v>
      </c>
      <c r="J12">
        <v>24</v>
      </c>
      <c r="K12">
        <v>83</v>
      </c>
      <c r="L12">
        <v>22</v>
      </c>
      <c r="M12">
        <v>4</v>
      </c>
      <c r="N12">
        <v>1</v>
      </c>
      <c r="O12">
        <v>239</v>
      </c>
      <c r="P12">
        <v>0</v>
      </c>
      <c r="Q12">
        <v>0</v>
      </c>
      <c r="R12">
        <v>0</v>
      </c>
      <c r="S12">
        <v>0</v>
      </c>
      <c r="T12">
        <v>0</v>
      </c>
      <c r="U12">
        <v>0</v>
      </c>
      <c r="V12">
        <v>0</v>
      </c>
      <c r="W12">
        <v>143</v>
      </c>
      <c r="X12">
        <v>125</v>
      </c>
      <c r="Y12">
        <v>127</v>
      </c>
      <c r="Z12">
        <v>0</v>
      </c>
      <c r="AA12">
        <v>0</v>
      </c>
      <c r="AB12">
        <v>0</v>
      </c>
      <c r="AC12">
        <v>0</v>
      </c>
      <c r="AD12">
        <v>0</v>
      </c>
      <c r="AE12">
        <v>13</v>
      </c>
      <c r="AF12">
        <v>52</v>
      </c>
      <c r="AG12">
        <v>75</v>
      </c>
      <c r="AH12">
        <v>93</v>
      </c>
      <c r="AI12">
        <v>159</v>
      </c>
      <c r="AJ12">
        <v>47.6</v>
      </c>
      <c r="AK12">
        <v>52.4</v>
      </c>
      <c r="AL12">
        <v>5.6</v>
      </c>
      <c r="AM12">
        <v>6.1</v>
      </c>
      <c r="AN12">
        <v>21</v>
      </c>
      <c r="AO12">
        <v>5.6</v>
      </c>
      <c r="AP12">
        <v>1</v>
      </c>
      <c r="AQ12">
        <v>0.3</v>
      </c>
      <c r="AR12">
        <v>60.5</v>
      </c>
      <c r="AS12">
        <v>0</v>
      </c>
      <c r="AT12">
        <v>0</v>
      </c>
      <c r="AU12">
        <v>0</v>
      </c>
      <c r="AV12">
        <v>0</v>
      </c>
      <c r="AW12">
        <v>0</v>
      </c>
      <c r="AX12">
        <v>0</v>
      </c>
      <c r="AY12">
        <v>0</v>
      </c>
      <c r="AZ12">
        <v>36.200000000000003</v>
      </c>
      <c r="BA12">
        <v>31.6</v>
      </c>
      <c r="BB12">
        <v>32.200000000000003</v>
      </c>
      <c r="BC12">
        <v>0</v>
      </c>
      <c r="BD12">
        <v>0</v>
      </c>
      <c r="BE12">
        <v>0</v>
      </c>
      <c r="BF12">
        <v>0</v>
      </c>
      <c r="BG12">
        <v>0</v>
      </c>
      <c r="BH12">
        <v>3.3</v>
      </c>
      <c r="BI12">
        <v>13.2</v>
      </c>
      <c r="BJ12">
        <v>19</v>
      </c>
      <c r="BK12">
        <v>23.5</v>
      </c>
      <c r="BL12">
        <v>40.299999999999997</v>
      </c>
      <c r="BM12">
        <v>0</v>
      </c>
    </row>
    <row r="13" spans="1:65">
      <c r="A13" s="45" t="s">
        <v>2785</v>
      </c>
      <c r="B13" s="45" t="s">
        <v>89</v>
      </c>
      <c r="C13" s="45" t="s">
        <v>69</v>
      </c>
      <c r="D13" s="45" t="s">
        <v>90</v>
      </c>
      <c r="E13" s="45" t="s">
        <v>90</v>
      </c>
      <c r="F13">
        <v>217</v>
      </c>
      <c r="G13">
        <v>91</v>
      </c>
      <c r="H13">
        <v>126</v>
      </c>
      <c r="I13">
        <v>173</v>
      </c>
      <c r="J13">
        <v>1</v>
      </c>
      <c r="K13">
        <v>38</v>
      </c>
      <c r="L13">
        <v>0</v>
      </c>
      <c r="M13">
        <v>1</v>
      </c>
      <c r="N13">
        <v>4</v>
      </c>
      <c r="O13">
        <v>0</v>
      </c>
      <c r="P13">
        <v>0</v>
      </c>
      <c r="Q13">
        <v>0</v>
      </c>
      <c r="R13">
        <v>0</v>
      </c>
      <c r="S13">
        <v>0</v>
      </c>
      <c r="T13">
        <v>0</v>
      </c>
      <c r="U13">
        <v>0</v>
      </c>
      <c r="V13">
        <v>0</v>
      </c>
      <c r="W13">
        <v>68</v>
      </c>
      <c r="X13">
        <v>77</v>
      </c>
      <c r="Y13">
        <v>72</v>
      </c>
      <c r="Z13">
        <v>0</v>
      </c>
      <c r="AA13">
        <v>0</v>
      </c>
      <c r="AB13">
        <v>0</v>
      </c>
      <c r="AC13">
        <v>0</v>
      </c>
      <c r="AD13">
        <v>0</v>
      </c>
      <c r="AE13">
        <v>27</v>
      </c>
      <c r="AF13">
        <v>38</v>
      </c>
      <c r="AG13">
        <v>113</v>
      </c>
      <c r="AH13">
        <v>60</v>
      </c>
      <c r="AI13">
        <v>154</v>
      </c>
      <c r="AJ13">
        <v>41.9</v>
      </c>
      <c r="AK13">
        <v>58.1</v>
      </c>
      <c r="AL13">
        <v>79.7</v>
      </c>
      <c r="AM13">
        <v>0.5</v>
      </c>
      <c r="AN13">
        <v>17.5</v>
      </c>
      <c r="AO13">
        <v>0</v>
      </c>
      <c r="AP13">
        <v>0.5</v>
      </c>
      <c r="AQ13">
        <v>1.8</v>
      </c>
      <c r="AR13">
        <v>0</v>
      </c>
      <c r="AS13">
        <v>0</v>
      </c>
      <c r="AT13">
        <v>0</v>
      </c>
      <c r="AU13">
        <v>0</v>
      </c>
      <c r="AV13">
        <v>0</v>
      </c>
      <c r="AW13">
        <v>0</v>
      </c>
      <c r="AX13">
        <v>0</v>
      </c>
      <c r="AY13">
        <v>0</v>
      </c>
      <c r="AZ13">
        <v>31.3</v>
      </c>
      <c r="BA13">
        <v>35.5</v>
      </c>
      <c r="BB13">
        <v>33.200000000000003</v>
      </c>
      <c r="BC13">
        <v>0</v>
      </c>
      <c r="BD13">
        <v>0</v>
      </c>
      <c r="BE13">
        <v>0</v>
      </c>
      <c r="BF13">
        <v>0</v>
      </c>
      <c r="BG13">
        <v>0</v>
      </c>
      <c r="BH13">
        <v>12.4</v>
      </c>
      <c r="BI13">
        <v>17.5</v>
      </c>
      <c r="BJ13">
        <v>52.1</v>
      </c>
      <c r="BK13">
        <v>27.6</v>
      </c>
      <c r="BL13">
        <v>71</v>
      </c>
      <c r="BM13">
        <v>0</v>
      </c>
    </row>
    <row r="14" spans="1:65">
      <c r="A14" s="45" t="s">
        <v>2785</v>
      </c>
      <c r="B14" s="45" t="s">
        <v>91</v>
      </c>
      <c r="C14" s="45" t="s">
        <v>69</v>
      </c>
      <c r="D14" s="45" t="s">
        <v>92</v>
      </c>
      <c r="E14" s="45" t="s">
        <v>92</v>
      </c>
      <c r="F14">
        <v>347</v>
      </c>
      <c r="G14">
        <v>167</v>
      </c>
      <c r="H14">
        <v>180</v>
      </c>
      <c r="I14">
        <v>276</v>
      </c>
      <c r="J14">
        <v>9</v>
      </c>
      <c r="K14">
        <v>46</v>
      </c>
      <c r="L14">
        <v>4</v>
      </c>
      <c r="M14">
        <v>3</v>
      </c>
      <c r="N14">
        <v>0</v>
      </c>
      <c r="O14">
        <v>9</v>
      </c>
      <c r="P14">
        <v>23</v>
      </c>
      <c r="Q14">
        <v>48</v>
      </c>
      <c r="R14">
        <v>46</v>
      </c>
      <c r="S14">
        <v>47</v>
      </c>
      <c r="T14">
        <v>48</v>
      </c>
      <c r="U14">
        <v>61</v>
      </c>
      <c r="V14">
        <v>41</v>
      </c>
      <c r="W14">
        <v>33</v>
      </c>
      <c r="X14">
        <v>0</v>
      </c>
      <c r="Y14">
        <v>0</v>
      </c>
      <c r="Z14">
        <v>0</v>
      </c>
      <c r="AA14">
        <v>0</v>
      </c>
      <c r="AB14">
        <v>0</v>
      </c>
      <c r="AC14">
        <v>0</v>
      </c>
      <c r="AD14">
        <v>0</v>
      </c>
      <c r="AE14">
        <v>11</v>
      </c>
      <c r="AF14">
        <v>57</v>
      </c>
      <c r="AG14">
        <v>171</v>
      </c>
      <c r="AH14">
        <v>44</v>
      </c>
      <c r="AI14">
        <v>198</v>
      </c>
      <c r="AJ14">
        <v>48.1</v>
      </c>
      <c r="AK14">
        <v>51.9</v>
      </c>
      <c r="AL14">
        <v>79.5</v>
      </c>
      <c r="AM14">
        <v>2.6</v>
      </c>
      <c r="AN14">
        <v>13.3</v>
      </c>
      <c r="AO14">
        <v>1.2</v>
      </c>
      <c r="AP14">
        <v>0.9</v>
      </c>
      <c r="AQ14">
        <v>0</v>
      </c>
      <c r="AR14">
        <v>2.6</v>
      </c>
      <c r="AS14">
        <v>6.6</v>
      </c>
      <c r="AT14">
        <v>13.8</v>
      </c>
      <c r="AU14">
        <v>13.3</v>
      </c>
      <c r="AV14">
        <v>13.5</v>
      </c>
      <c r="AW14">
        <v>13.8</v>
      </c>
      <c r="AX14">
        <v>17.600000000000001</v>
      </c>
      <c r="AY14">
        <v>11.8</v>
      </c>
      <c r="AZ14">
        <v>9.5</v>
      </c>
      <c r="BA14">
        <v>0</v>
      </c>
      <c r="BB14">
        <v>0</v>
      </c>
      <c r="BC14">
        <v>0</v>
      </c>
      <c r="BD14">
        <v>0</v>
      </c>
      <c r="BE14">
        <v>0</v>
      </c>
      <c r="BF14">
        <v>0</v>
      </c>
      <c r="BG14">
        <v>0</v>
      </c>
      <c r="BH14">
        <v>3.2</v>
      </c>
      <c r="BI14">
        <v>16.399999999999999</v>
      </c>
      <c r="BJ14">
        <v>49.3</v>
      </c>
      <c r="BK14">
        <v>12.7</v>
      </c>
      <c r="BL14">
        <v>57.1</v>
      </c>
      <c r="BM14">
        <v>0</v>
      </c>
    </row>
    <row r="15" spans="1:65">
      <c r="A15" s="45" t="s">
        <v>2785</v>
      </c>
      <c r="B15" s="45" t="s">
        <v>93</v>
      </c>
      <c r="C15" s="45" t="s">
        <v>69</v>
      </c>
      <c r="D15" s="45" t="s">
        <v>94</v>
      </c>
      <c r="E15" s="45" t="s">
        <v>94</v>
      </c>
      <c r="F15">
        <v>404</v>
      </c>
      <c r="G15">
        <v>233</v>
      </c>
      <c r="H15">
        <v>171</v>
      </c>
      <c r="I15">
        <v>195</v>
      </c>
      <c r="J15">
        <v>8</v>
      </c>
      <c r="K15">
        <v>162</v>
      </c>
      <c r="L15">
        <v>13</v>
      </c>
      <c r="M15">
        <v>4</v>
      </c>
      <c r="N15">
        <v>1</v>
      </c>
      <c r="O15">
        <v>21</v>
      </c>
      <c r="P15">
        <v>0</v>
      </c>
      <c r="Q15">
        <v>0</v>
      </c>
      <c r="R15">
        <v>0</v>
      </c>
      <c r="S15">
        <v>0</v>
      </c>
      <c r="T15">
        <v>0</v>
      </c>
      <c r="U15">
        <v>0</v>
      </c>
      <c r="V15">
        <v>0</v>
      </c>
      <c r="W15">
        <v>0</v>
      </c>
      <c r="X15">
        <v>0</v>
      </c>
      <c r="Y15">
        <v>0</v>
      </c>
      <c r="Z15">
        <v>122</v>
      </c>
      <c r="AA15">
        <v>32</v>
      </c>
      <c r="AB15">
        <v>3</v>
      </c>
      <c r="AC15">
        <v>247</v>
      </c>
      <c r="AD15">
        <v>0</v>
      </c>
      <c r="AE15">
        <v>37</v>
      </c>
      <c r="AF15">
        <v>49</v>
      </c>
      <c r="AG15">
        <v>227</v>
      </c>
      <c r="AH15">
        <v>110</v>
      </c>
      <c r="AI15">
        <v>286</v>
      </c>
      <c r="AJ15">
        <v>57.7</v>
      </c>
      <c r="AK15">
        <v>42.3</v>
      </c>
      <c r="AL15">
        <v>48.3</v>
      </c>
      <c r="AM15">
        <v>2</v>
      </c>
      <c r="AN15">
        <v>40.1</v>
      </c>
      <c r="AO15">
        <v>3.2</v>
      </c>
      <c r="AP15">
        <v>1</v>
      </c>
      <c r="AQ15">
        <v>0.2</v>
      </c>
      <c r="AR15">
        <v>5.2</v>
      </c>
      <c r="AS15">
        <v>0</v>
      </c>
      <c r="AT15">
        <v>0</v>
      </c>
      <c r="AU15">
        <v>0</v>
      </c>
      <c r="AV15">
        <v>0</v>
      </c>
      <c r="AW15">
        <v>0</v>
      </c>
      <c r="AX15">
        <v>0</v>
      </c>
      <c r="AY15">
        <v>0</v>
      </c>
      <c r="AZ15">
        <v>0</v>
      </c>
      <c r="BA15">
        <v>0</v>
      </c>
      <c r="BB15">
        <v>0</v>
      </c>
      <c r="BC15">
        <v>30.2</v>
      </c>
      <c r="BD15">
        <v>7.9</v>
      </c>
      <c r="BE15">
        <v>0.7</v>
      </c>
      <c r="BF15">
        <v>61.1</v>
      </c>
      <c r="BG15">
        <v>0</v>
      </c>
      <c r="BH15">
        <v>9.1999999999999993</v>
      </c>
      <c r="BI15">
        <v>12.1</v>
      </c>
      <c r="BJ15">
        <v>56.2</v>
      </c>
      <c r="BK15">
        <v>27.2</v>
      </c>
      <c r="BL15">
        <v>70.8</v>
      </c>
      <c r="BM15">
        <v>0</v>
      </c>
    </row>
    <row r="16" spans="1:65">
      <c r="A16" s="45" t="s">
        <v>2785</v>
      </c>
      <c r="B16" s="45" t="s">
        <v>95</v>
      </c>
      <c r="C16" s="45" t="s">
        <v>69</v>
      </c>
      <c r="D16" s="45" t="s">
        <v>96</v>
      </c>
      <c r="E16" s="45" t="s">
        <v>96</v>
      </c>
      <c r="F16">
        <v>280</v>
      </c>
      <c r="G16">
        <v>136</v>
      </c>
      <c r="H16">
        <v>144</v>
      </c>
      <c r="I16">
        <v>2</v>
      </c>
      <c r="J16">
        <v>2</v>
      </c>
      <c r="K16">
        <v>270</v>
      </c>
      <c r="L16">
        <v>0</v>
      </c>
      <c r="M16">
        <v>0</v>
      </c>
      <c r="N16">
        <v>0</v>
      </c>
      <c r="O16">
        <v>6</v>
      </c>
      <c r="P16">
        <v>40</v>
      </c>
      <c r="Q16">
        <v>42</v>
      </c>
      <c r="R16">
        <v>40</v>
      </c>
      <c r="S16">
        <v>42</v>
      </c>
      <c r="T16">
        <v>38</v>
      </c>
      <c r="U16">
        <v>40</v>
      </c>
      <c r="V16">
        <v>38</v>
      </c>
      <c r="W16">
        <v>0</v>
      </c>
      <c r="X16">
        <v>0</v>
      </c>
      <c r="Y16">
        <v>0</v>
      </c>
      <c r="Z16">
        <v>0</v>
      </c>
      <c r="AA16">
        <v>0</v>
      </c>
      <c r="AB16">
        <v>0</v>
      </c>
      <c r="AC16">
        <v>0</v>
      </c>
      <c r="AD16">
        <v>0</v>
      </c>
      <c r="AE16">
        <v>166</v>
      </c>
      <c r="AF16">
        <v>217</v>
      </c>
      <c r="AG16">
        <v>142</v>
      </c>
      <c r="AH16">
        <v>27</v>
      </c>
      <c r="AI16">
        <v>234</v>
      </c>
      <c r="AJ16">
        <v>48.6</v>
      </c>
      <c r="AK16">
        <v>51.4</v>
      </c>
      <c r="AL16">
        <v>0.7</v>
      </c>
      <c r="AM16">
        <v>0.7</v>
      </c>
      <c r="AN16">
        <v>96.4</v>
      </c>
      <c r="AO16">
        <v>0</v>
      </c>
      <c r="AP16">
        <v>0</v>
      </c>
      <c r="AQ16">
        <v>0</v>
      </c>
      <c r="AR16">
        <v>2.1</v>
      </c>
      <c r="AS16">
        <v>14.3</v>
      </c>
      <c r="AT16">
        <v>15</v>
      </c>
      <c r="AU16">
        <v>14.3</v>
      </c>
      <c r="AV16">
        <v>15</v>
      </c>
      <c r="AW16">
        <v>13.6</v>
      </c>
      <c r="AX16">
        <v>14.3</v>
      </c>
      <c r="AY16">
        <v>13.6</v>
      </c>
      <c r="AZ16">
        <v>0</v>
      </c>
      <c r="BA16">
        <v>0</v>
      </c>
      <c r="BB16">
        <v>0</v>
      </c>
      <c r="BC16">
        <v>0</v>
      </c>
      <c r="BD16">
        <v>0</v>
      </c>
      <c r="BE16">
        <v>0</v>
      </c>
      <c r="BF16">
        <v>0</v>
      </c>
      <c r="BG16">
        <v>0</v>
      </c>
      <c r="BH16">
        <v>59.3</v>
      </c>
      <c r="BI16">
        <v>77.5</v>
      </c>
      <c r="BJ16">
        <v>50.7</v>
      </c>
      <c r="BK16">
        <v>9.6</v>
      </c>
      <c r="BL16">
        <v>83.6</v>
      </c>
      <c r="BM16">
        <v>0</v>
      </c>
    </row>
    <row r="17" spans="1:65">
      <c r="A17" s="45" t="s">
        <v>2785</v>
      </c>
      <c r="B17" s="45" t="s">
        <v>97</v>
      </c>
      <c r="C17" s="45" t="s">
        <v>69</v>
      </c>
      <c r="D17" s="45" t="s">
        <v>98</v>
      </c>
      <c r="E17" s="45" t="s">
        <v>98</v>
      </c>
      <c r="F17">
        <v>290</v>
      </c>
      <c r="G17">
        <v>140</v>
      </c>
      <c r="H17">
        <v>150</v>
      </c>
      <c r="I17">
        <v>52</v>
      </c>
      <c r="J17">
        <v>9</v>
      </c>
      <c r="K17">
        <v>60</v>
      </c>
      <c r="L17">
        <v>15</v>
      </c>
      <c r="M17">
        <v>3</v>
      </c>
      <c r="N17">
        <v>1</v>
      </c>
      <c r="O17">
        <v>150</v>
      </c>
      <c r="P17">
        <v>0</v>
      </c>
      <c r="Q17">
        <v>80</v>
      </c>
      <c r="R17">
        <v>74</v>
      </c>
      <c r="S17">
        <v>74</v>
      </c>
      <c r="T17">
        <v>62</v>
      </c>
      <c r="U17">
        <v>0</v>
      </c>
      <c r="V17">
        <v>0</v>
      </c>
      <c r="W17">
        <v>0</v>
      </c>
      <c r="X17">
        <v>0</v>
      </c>
      <c r="Y17">
        <v>0</v>
      </c>
      <c r="Z17">
        <v>0</v>
      </c>
      <c r="AA17">
        <v>0</v>
      </c>
      <c r="AB17">
        <v>0</v>
      </c>
      <c r="AC17">
        <v>0</v>
      </c>
      <c r="AD17">
        <v>0</v>
      </c>
      <c r="AE17">
        <v>51</v>
      </c>
      <c r="AF17">
        <v>98</v>
      </c>
      <c r="AG17">
        <v>116</v>
      </c>
      <c r="AH17">
        <v>23</v>
      </c>
      <c r="AI17">
        <v>155</v>
      </c>
      <c r="AJ17">
        <v>48.3</v>
      </c>
      <c r="AK17">
        <v>51.7</v>
      </c>
      <c r="AL17">
        <v>17.899999999999999</v>
      </c>
      <c r="AM17">
        <v>3.1</v>
      </c>
      <c r="AN17">
        <v>20.7</v>
      </c>
      <c r="AO17">
        <v>5.2</v>
      </c>
      <c r="AP17">
        <v>1</v>
      </c>
      <c r="AQ17">
        <v>0.3</v>
      </c>
      <c r="AR17">
        <v>51.7</v>
      </c>
      <c r="AS17">
        <v>0</v>
      </c>
      <c r="AT17">
        <v>27.6</v>
      </c>
      <c r="AU17">
        <v>25.5</v>
      </c>
      <c r="AV17">
        <v>25.5</v>
      </c>
      <c r="AW17">
        <v>21.4</v>
      </c>
      <c r="AX17">
        <v>0</v>
      </c>
      <c r="AY17">
        <v>0</v>
      </c>
      <c r="AZ17">
        <v>0</v>
      </c>
      <c r="BA17">
        <v>0</v>
      </c>
      <c r="BB17">
        <v>0</v>
      </c>
      <c r="BC17">
        <v>0</v>
      </c>
      <c r="BD17">
        <v>0</v>
      </c>
      <c r="BE17">
        <v>0</v>
      </c>
      <c r="BF17">
        <v>0</v>
      </c>
      <c r="BG17">
        <v>0</v>
      </c>
      <c r="BH17">
        <v>17.600000000000001</v>
      </c>
      <c r="BI17">
        <v>33.799999999999997</v>
      </c>
      <c r="BJ17">
        <v>40</v>
      </c>
      <c r="BK17">
        <v>7.9</v>
      </c>
      <c r="BL17">
        <v>53.4</v>
      </c>
      <c r="BM17">
        <v>0</v>
      </c>
    </row>
    <row r="18" spans="1:65">
      <c r="A18" s="45" t="s">
        <v>2785</v>
      </c>
      <c r="B18" s="45" t="s">
        <v>99</v>
      </c>
      <c r="C18" s="45" t="s">
        <v>69</v>
      </c>
      <c r="D18" s="45" t="s">
        <v>100</v>
      </c>
      <c r="E18" s="45" t="s">
        <v>100</v>
      </c>
      <c r="F18">
        <v>1608</v>
      </c>
      <c r="G18">
        <v>823</v>
      </c>
      <c r="H18">
        <v>785</v>
      </c>
      <c r="I18">
        <v>877</v>
      </c>
      <c r="J18">
        <v>30</v>
      </c>
      <c r="K18">
        <v>575</v>
      </c>
      <c r="L18">
        <v>32</v>
      </c>
      <c r="M18">
        <v>7</v>
      </c>
      <c r="N18">
        <v>0</v>
      </c>
      <c r="O18">
        <v>87</v>
      </c>
      <c r="P18">
        <v>0</v>
      </c>
      <c r="Q18">
        <v>178</v>
      </c>
      <c r="R18">
        <v>182</v>
      </c>
      <c r="S18">
        <v>183</v>
      </c>
      <c r="T18">
        <v>191</v>
      </c>
      <c r="U18">
        <v>191</v>
      </c>
      <c r="V18">
        <v>184</v>
      </c>
      <c r="W18">
        <v>187</v>
      </c>
      <c r="X18">
        <v>139</v>
      </c>
      <c r="Y18">
        <v>105</v>
      </c>
      <c r="Z18">
        <v>68</v>
      </c>
      <c r="AA18">
        <v>0</v>
      </c>
      <c r="AB18">
        <v>0</v>
      </c>
      <c r="AC18">
        <v>0</v>
      </c>
      <c r="AD18">
        <v>0</v>
      </c>
      <c r="AE18">
        <v>107</v>
      </c>
      <c r="AF18">
        <v>594</v>
      </c>
      <c r="AG18">
        <v>730</v>
      </c>
      <c r="AH18">
        <v>143</v>
      </c>
      <c r="AI18">
        <v>903</v>
      </c>
      <c r="AJ18">
        <v>51.2</v>
      </c>
      <c r="AK18">
        <v>48.8</v>
      </c>
      <c r="AL18">
        <v>54.5</v>
      </c>
      <c r="AM18">
        <v>1.9</v>
      </c>
      <c r="AN18">
        <v>35.799999999999997</v>
      </c>
      <c r="AO18">
        <v>2</v>
      </c>
      <c r="AP18">
        <v>0.4</v>
      </c>
      <c r="AQ18">
        <v>0</v>
      </c>
      <c r="AR18">
        <v>5.4</v>
      </c>
      <c r="AS18">
        <v>0</v>
      </c>
      <c r="AT18">
        <v>11.1</v>
      </c>
      <c r="AU18">
        <v>11.3</v>
      </c>
      <c r="AV18">
        <v>11.4</v>
      </c>
      <c r="AW18">
        <v>11.9</v>
      </c>
      <c r="AX18">
        <v>11.9</v>
      </c>
      <c r="AY18">
        <v>11.4</v>
      </c>
      <c r="AZ18">
        <v>11.6</v>
      </c>
      <c r="BA18">
        <v>8.6</v>
      </c>
      <c r="BB18">
        <v>6.5</v>
      </c>
      <c r="BC18">
        <v>4.2</v>
      </c>
      <c r="BD18">
        <v>0</v>
      </c>
      <c r="BE18">
        <v>0</v>
      </c>
      <c r="BF18">
        <v>0</v>
      </c>
      <c r="BG18">
        <v>0</v>
      </c>
      <c r="BH18">
        <v>6.7</v>
      </c>
      <c r="BI18">
        <v>36.9</v>
      </c>
      <c r="BJ18">
        <v>45.4</v>
      </c>
      <c r="BK18">
        <v>8.9</v>
      </c>
      <c r="BL18">
        <v>56.2</v>
      </c>
      <c r="BM18">
        <v>0</v>
      </c>
    </row>
    <row r="19" spans="1:65">
      <c r="A19" s="45" t="s">
        <v>2785</v>
      </c>
      <c r="B19" s="45" t="s">
        <v>101</v>
      </c>
      <c r="C19" s="45" t="s">
        <v>69</v>
      </c>
      <c r="D19" s="45" t="s">
        <v>102</v>
      </c>
      <c r="E19" s="45" t="s">
        <v>102</v>
      </c>
      <c r="F19">
        <v>1196</v>
      </c>
      <c r="G19">
        <v>609</v>
      </c>
      <c r="H19">
        <v>587</v>
      </c>
      <c r="I19">
        <v>274</v>
      </c>
      <c r="J19">
        <v>27</v>
      </c>
      <c r="K19">
        <v>784</v>
      </c>
      <c r="L19">
        <v>35</v>
      </c>
      <c r="M19">
        <v>2</v>
      </c>
      <c r="N19">
        <v>0</v>
      </c>
      <c r="O19">
        <v>74</v>
      </c>
      <c r="P19">
        <v>0</v>
      </c>
      <c r="Q19">
        <v>122</v>
      </c>
      <c r="R19">
        <v>123</v>
      </c>
      <c r="S19">
        <v>0</v>
      </c>
      <c r="T19">
        <v>0</v>
      </c>
      <c r="U19">
        <v>0</v>
      </c>
      <c r="V19">
        <v>126</v>
      </c>
      <c r="W19">
        <v>124</v>
      </c>
      <c r="X19">
        <v>119</v>
      </c>
      <c r="Y19">
        <v>117</v>
      </c>
      <c r="Z19">
        <v>130</v>
      </c>
      <c r="AA19">
        <v>130</v>
      </c>
      <c r="AB19">
        <v>111</v>
      </c>
      <c r="AC19">
        <v>94</v>
      </c>
      <c r="AD19">
        <v>0</v>
      </c>
      <c r="AE19">
        <v>328</v>
      </c>
      <c r="AF19">
        <v>815</v>
      </c>
      <c r="AG19">
        <v>575</v>
      </c>
      <c r="AH19">
        <v>149</v>
      </c>
      <c r="AI19">
        <v>828</v>
      </c>
      <c r="AJ19">
        <v>50.9</v>
      </c>
      <c r="AK19">
        <v>49.1</v>
      </c>
      <c r="AL19">
        <v>22.9</v>
      </c>
      <c r="AM19">
        <v>2.2999999999999998</v>
      </c>
      <c r="AN19">
        <v>65.599999999999994</v>
      </c>
      <c r="AO19">
        <v>2.9</v>
      </c>
      <c r="AP19">
        <v>0.2</v>
      </c>
      <c r="AQ19">
        <v>0</v>
      </c>
      <c r="AR19">
        <v>6.2</v>
      </c>
      <c r="AS19">
        <v>0</v>
      </c>
      <c r="AT19">
        <v>10.199999999999999</v>
      </c>
      <c r="AU19">
        <v>10.3</v>
      </c>
      <c r="AV19">
        <v>0</v>
      </c>
      <c r="AW19">
        <v>0</v>
      </c>
      <c r="AX19">
        <v>0</v>
      </c>
      <c r="AY19">
        <v>10.5</v>
      </c>
      <c r="AZ19">
        <v>10.4</v>
      </c>
      <c r="BA19">
        <v>9.9</v>
      </c>
      <c r="BB19">
        <v>9.8000000000000007</v>
      </c>
      <c r="BC19">
        <v>10.9</v>
      </c>
      <c r="BD19">
        <v>10.9</v>
      </c>
      <c r="BE19">
        <v>9.3000000000000007</v>
      </c>
      <c r="BF19">
        <v>7.9</v>
      </c>
      <c r="BG19">
        <v>0</v>
      </c>
      <c r="BH19">
        <v>27.4</v>
      </c>
      <c r="BI19">
        <v>68.099999999999994</v>
      </c>
      <c r="BJ19">
        <v>48.1</v>
      </c>
      <c r="BK19">
        <v>12.5</v>
      </c>
      <c r="BL19">
        <v>69.2</v>
      </c>
      <c r="BM19">
        <v>0</v>
      </c>
    </row>
    <row r="20" spans="1:65">
      <c r="A20" s="45" t="s">
        <v>2785</v>
      </c>
      <c r="B20" s="45" t="s">
        <v>103</v>
      </c>
      <c r="C20" s="45" t="s">
        <v>69</v>
      </c>
      <c r="D20" s="45" t="s">
        <v>104</v>
      </c>
      <c r="E20" s="45" t="s">
        <v>104</v>
      </c>
      <c r="F20">
        <v>952</v>
      </c>
      <c r="G20">
        <v>460</v>
      </c>
      <c r="H20">
        <v>492</v>
      </c>
      <c r="I20">
        <v>23</v>
      </c>
      <c r="J20">
        <v>183</v>
      </c>
      <c r="K20">
        <v>55</v>
      </c>
      <c r="L20">
        <v>51</v>
      </c>
      <c r="M20">
        <v>3</v>
      </c>
      <c r="N20">
        <v>0</v>
      </c>
      <c r="O20">
        <v>637</v>
      </c>
      <c r="P20">
        <v>0</v>
      </c>
      <c r="Q20">
        <v>0</v>
      </c>
      <c r="R20">
        <v>0</v>
      </c>
      <c r="S20">
        <v>0</v>
      </c>
      <c r="T20">
        <v>0</v>
      </c>
      <c r="U20">
        <v>0</v>
      </c>
      <c r="V20">
        <v>0</v>
      </c>
      <c r="W20">
        <v>154</v>
      </c>
      <c r="X20">
        <v>151</v>
      </c>
      <c r="Y20">
        <v>149</v>
      </c>
      <c r="Z20">
        <v>142</v>
      </c>
      <c r="AA20">
        <v>126</v>
      </c>
      <c r="AB20">
        <v>105</v>
      </c>
      <c r="AC20">
        <v>125</v>
      </c>
      <c r="AD20">
        <v>0</v>
      </c>
      <c r="AE20">
        <v>12</v>
      </c>
      <c r="AF20">
        <v>170</v>
      </c>
      <c r="AG20">
        <v>58</v>
      </c>
      <c r="AH20">
        <v>46</v>
      </c>
      <c r="AI20">
        <v>111</v>
      </c>
      <c r="AJ20">
        <v>48.3</v>
      </c>
      <c r="AK20">
        <v>51.7</v>
      </c>
      <c r="AL20">
        <v>2.4</v>
      </c>
      <c r="AM20">
        <v>19.2</v>
      </c>
      <c r="AN20">
        <v>5.8</v>
      </c>
      <c r="AO20">
        <v>5.4</v>
      </c>
      <c r="AP20">
        <v>0.3</v>
      </c>
      <c r="AQ20">
        <v>0</v>
      </c>
      <c r="AR20">
        <v>66.900000000000006</v>
      </c>
      <c r="AS20">
        <v>0</v>
      </c>
      <c r="AT20">
        <v>0</v>
      </c>
      <c r="AU20">
        <v>0</v>
      </c>
      <c r="AV20">
        <v>0</v>
      </c>
      <c r="AW20">
        <v>0</v>
      </c>
      <c r="AX20">
        <v>0</v>
      </c>
      <c r="AY20">
        <v>0</v>
      </c>
      <c r="AZ20">
        <v>16.2</v>
      </c>
      <c r="BA20">
        <v>15.9</v>
      </c>
      <c r="BB20">
        <v>15.7</v>
      </c>
      <c r="BC20">
        <v>14.9</v>
      </c>
      <c r="BD20">
        <v>13.2</v>
      </c>
      <c r="BE20">
        <v>11</v>
      </c>
      <c r="BF20">
        <v>13.1</v>
      </c>
      <c r="BG20">
        <v>0</v>
      </c>
      <c r="BH20">
        <v>1.3</v>
      </c>
      <c r="BI20">
        <v>17.899999999999999</v>
      </c>
      <c r="BJ20">
        <v>6.1</v>
      </c>
      <c r="BK20">
        <v>4.8</v>
      </c>
      <c r="BL20">
        <v>11.7</v>
      </c>
      <c r="BM20">
        <v>0</v>
      </c>
    </row>
    <row r="21" spans="1:65">
      <c r="A21" s="45" t="s">
        <v>2785</v>
      </c>
      <c r="B21" s="45" t="s">
        <v>105</v>
      </c>
      <c r="C21" s="45" t="s">
        <v>69</v>
      </c>
      <c r="D21" s="45" t="s">
        <v>106</v>
      </c>
      <c r="E21" s="45" t="s">
        <v>106</v>
      </c>
      <c r="F21">
        <v>280</v>
      </c>
      <c r="G21">
        <v>143</v>
      </c>
      <c r="H21">
        <v>137</v>
      </c>
      <c r="I21">
        <v>3</v>
      </c>
      <c r="J21">
        <v>3</v>
      </c>
      <c r="K21">
        <v>262</v>
      </c>
      <c r="L21">
        <v>0</v>
      </c>
      <c r="M21">
        <v>0</v>
      </c>
      <c r="N21">
        <v>0</v>
      </c>
      <c r="O21">
        <v>12</v>
      </c>
      <c r="P21">
        <v>41</v>
      </c>
      <c r="Q21">
        <v>42</v>
      </c>
      <c r="R21">
        <v>42</v>
      </c>
      <c r="S21">
        <v>42</v>
      </c>
      <c r="T21">
        <v>42</v>
      </c>
      <c r="U21">
        <v>39</v>
      </c>
      <c r="V21">
        <v>32</v>
      </c>
      <c r="W21">
        <v>0</v>
      </c>
      <c r="X21">
        <v>0</v>
      </c>
      <c r="Y21">
        <v>0</v>
      </c>
      <c r="Z21">
        <v>0</v>
      </c>
      <c r="AA21">
        <v>0</v>
      </c>
      <c r="AB21">
        <v>0</v>
      </c>
      <c r="AC21">
        <v>0</v>
      </c>
      <c r="AD21">
        <v>0</v>
      </c>
      <c r="AE21">
        <v>125</v>
      </c>
      <c r="AF21">
        <v>158</v>
      </c>
      <c r="AG21">
        <v>136</v>
      </c>
      <c r="AH21">
        <v>24</v>
      </c>
      <c r="AI21">
        <v>214</v>
      </c>
      <c r="AJ21">
        <v>51.1</v>
      </c>
      <c r="AK21">
        <v>48.9</v>
      </c>
      <c r="AL21">
        <v>1.1000000000000001</v>
      </c>
      <c r="AM21">
        <v>1.1000000000000001</v>
      </c>
      <c r="AN21">
        <v>93.6</v>
      </c>
      <c r="AO21">
        <v>0</v>
      </c>
      <c r="AP21">
        <v>0</v>
      </c>
      <c r="AQ21">
        <v>0</v>
      </c>
      <c r="AR21">
        <v>4.3</v>
      </c>
      <c r="AS21">
        <v>14.6</v>
      </c>
      <c r="AT21">
        <v>15</v>
      </c>
      <c r="AU21">
        <v>15</v>
      </c>
      <c r="AV21">
        <v>15</v>
      </c>
      <c r="AW21">
        <v>15</v>
      </c>
      <c r="AX21">
        <v>13.9</v>
      </c>
      <c r="AY21">
        <v>11.4</v>
      </c>
      <c r="AZ21">
        <v>0</v>
      </c>
      <c r="BA21">
        <v>0</v>
      </c>
      <c r="BB21">
        <v>0</v>
      </c>
      <c r="BC21">
        <v>0</v>
      </c>
      <c r="BD21">
        <v>0</v>
      </c>
      <c r="BE21">
        <v>0</v>
      </c>
      <c r="BF21">
        <v>0</v>
      </c>
      <c r="BG21">
        <v>0</v>
      </c>
      <c r="BH21">
        <v>44.6</v>
      </c>
      <c r="BI21">
        <v>56.4</v>
      </c>
      <c r="BJ21">
        <v>48.6</v>
      </c>
      <c r="BK21">
        <v>8.6</v>
      </c>
      <c r="BL21">
        <v>76.400000000000006</v>
      </c>
      <c r="BM21">
        <v>0</v>
      </c>
    </row>
    <row r="22" spans="1:65">
      <c r="A22" s="45" t="s">
        <v>2785</v>
      </c>
      <c r="B22" s="45" t="s">
        <v>107</v>
      </c>
      <c r="C22" s="45" t="s">
        <v>69</v>
      </c>
      <c r="D22" s="45" t="s">
        <v>108</v>
      </c>
      <c r="E22" s="45" t="s">
        <v>108</v>
      </c>
      <c r="F22">
        <v>243</v>
      </c>
      <c r="G22">
        <v>139</v>
      </c>
      <c r="H22">
        <v>104</v>
      </c>
      <c r="I22">
        <v>3</v>
      </c>
      <c r="J22">
        <v>3</v>
      </c>
      <c r="K22">
        <v>11</v>
      </c>
      <c r="L22">
        <v>13</v>
      </c>
      <c r="M22">
        <v>0</v>
      </c>
      <c r="N22">
        <v>0</v>
      </c>
      <c r="O22">
        <v>213</v>
      </c>
      <c r="P22">
        <v>0</v>
      </c>
      <c r="Q22">
        <v>0</v>
      </c>
      <c r="R22">
        <v>0</v>
      </c>
      <c r="S22">
        <v>0</v>
      </c>
      <c r="T22">
        <v>0</v>
      </c>
      <c r="U22">
        <v>0</v>
      </c>
      <c r="V22">
        <v>0</v>
      </c>
      <c r="W22">
        <v>80</v>
      </c>
      <c r="X22">
        <v>83</v>
      </c>
      <c r="Y22">
        <v>80</v>
      </c>
      <c r="Z22">
        <v>0</v>
      </c>
      <c r="AA22">
        <v>0</v>
      </c>
      <c r="AB22">
        <v>0</v>
      </c>
      <c r="AC22">
        <v>0</v>
      </c>
      <c r="AD22">
        <v>0</v>
      </c>
      <c r="AE22">
        <v>2</v>
      </c>
      <c r="AF22">
        <v>2</v>
      </c>
      <c r="AG22">
        <v>35</v>
      </c>
      <c r="AH22">
        <v>32</v>
      </c>
      <c r="AI22">
        <v>61</v>
      </c>
      <c r="AJ22">
        <v>57.2</v>
      </c>
      <c r="AK22">
        <v>42.8</v>
      </c>
      <c r="AL22">
        <v>1.2</v>
      </c>
      <c r="AM22">
        <v>1.2</v>
      </c>
      <c r="AN22">
        <v>4.5</v>
      </c>
      <c r="AO22">
        <v>5.3</v>
      </c>
      <c r="AP22">
        <v>0</v>
      </c>
      <c r="AQ22">
        <v>0</v>
      </c>
      <c r="AR22">
        <v>87.7</v>
      </c>
      <c r="AS22">
        <v>0</v>
      </c>
      <c r="AT22">
        <v>0</v>
      </c>
      <c r="AU22">
        <v>0</v>
      </c>
      <c r="AV22">
        <v>0</v>
      </c>
      <c r="AW22">
        <v>0</v>
      </c>
      <c r="AX22">
        <v>0</v>
      </c>
      <c r="AY22">
        <v>0</v>
      </c>
      <c r="AZ22">
        <v>32.9</v>
      </c>
      <c r="BA22">
        <v>34.200000000000003</v>
      </c>
      <c r="BB22">
        <v>32.9</v>
      </c>
      <c r="BC22">
        <v>0</v>
      </c>
      <c r="BD22">
        <v>0</v>
      </c>
      <c r="BE22">
        <v>0</v>
      </c>
      <c r="BF22">
        <v>0</v>
      </c>
      <c r="BG22">
        <v>0</v>
      </c>
      <c r="BH22">
        <v>0.8</v>
      </c>
      <c r="BI22">
        <v>0.8</v>
      </c>
      <c r="BJ22">
        <v>14.4</v>
      </c>
      <c r="BK22">
        <v>13.2</v>
      </c>
      <c r="BL22">
        <v>25.1</v>
      </c>
      <c r="BM22">
        <v>0</v>
      </c>
    </row>
    <row r="23" spans="1:65">
      <c r="A23" s="45" t="s">
        <v>2785</v>
      </c>
      <c r="B23" s="45" t="s">
        <v>109</v>
      </c>
      <c r="C23" s="45" t="s">
        <v>69</v>
      </c>
      <c r="D23" s="45" t="s">
        <v>110</v>
      </c>
      <c r="E23" s="45" t="s">
        <v>110</v>
      </c>
      <c r="F23">
        <v>792</v>
      </c>
      <c r="G23">
        <v>409</v>
      </c>
      <c r="H23">
        <v>383</v>
      </c>
      <c r="I23">
        <v>28</v>
      </c>
      <c r="J23">
        <v>59</v>
      </c>
      <c r="K23">
        <v>52</v>
      </c>
      <c r="L23">
        <v>37</v>
      </c>
      <c r="M23">
        <v>0</v>
      </c>
      <c r="N23">
        <v>0</v>
      </c>
      <c r="O23">
        <v>616</v>
      </c>
      <c r="P23">
        <v>0</v>
      </c>
      <c r="Q23">
        <v>0</v>
      </c>
      <c r="R23">
        <v>0</v>
      </c>
      <c r="S23">
        <v>0</v>
      </c>
      <c r="T23">
        <v>0</v>
      </c>
      <c r="U23">
        <v>0</v>
      </c>
      <c r="V23">
        <v>100</v>
      </c>
      <c r="W23">
        <v>104</v>
      </c>
      <c r="X23">
        <v>100</v>
      </c>
      <c r="Y23">
        <v>100</v>
      </c>
      <c r="Z23">
        <v>92</v>
      </c>
      <c r="AA23">
        <v>104</v>
      </c>
      <c r="AB23">
        <v>95</v>
      </c>
      <c r="AC23">
        <v>97</v>
      </c>
      <c r="AD23">
        <v>0</v>
      </c>
      <c r="AE23">
        <v>20</v>
      </c>
      <c r="AF23">
        <v>38</v>
      </c>
      <c r="AG23">
        <v>77</v>
      </c>
      <c r="AH23">
        <v>148</v>
      </c>
      <c r="AI23">
        <v>226</v>
      </c>
      <c r="AJ23">
        <v>51.6</v>
      </c>
      <c r="AK23">
        <v>48.4</v>
      </c>
      <c r="AL23">
        <v>3.5</v>
      </c>
      <c r="AM23">
        <v>7.4</v>
      </c>
      <c r="AN23">
        <v>6.6</v>
      </c>
      <c r="AO23">
        <v>4.7</v>
      </c>
      <c r="AP23">
        <v>0</v>
      </c>
      <c r="AQ23">
        <v>0</v>
      </c>
      <c r="AR23">
        <v>77.8</v>
      </c>
      <c r="AS23">
        <v>0</v>
      </c>
      <c r="AT23">
        <v>0</v>
      </c>
      <c r="AU23">
        <v>0</v>
      </c>
      <c r="AV23">
        <v>0</v>
      </c>
      <c r="AW23">
        <v>0</v>
      </c>
      <c r="AX23">
        <v>0</v>
      </c>
      <c r="AY23">
        <v>12.6</v>
      </c>
      <c r="AZ23">
        <v>13.1</v>
      </c>
      <c r="BA23">
        <v>12.6</v>
      </c>
      <c r="BB23">
        <v>12.6</v>
      </c>
      <c r="BC23">
        <v>11.6</v>
      </c>
      <c r="BD23">
        <v>13.1</v>
      </c>
      <c r="BE23">
        <v>12</v>
      </c>
      <c r="BF23">
        <v>12.2</v>
      </c>
      <c r="BG23">
        <v>0</v>
      </c>
      <c r="BH23">
        <v>2.5</v>
      </c>
      <c r="BI23">
        <v>4.8</v>
      </c>
      <c r="BJ23">
        <v>9.6999999999999993</v>
      </c>
      <c r="BK23">
        <v>18.7</v>
      </c>
      <c r="BL23">
        <v>28.5</v>
      </c>
      <c r="BM23">
        <v>0</v>
      </c>
    </row>
    <row r="24" spans="1:65">
      <c r="A24" s="45" t="s">
        <v>2785</v>
      </c>
      <c r="B24" s="45" t="s">
        <v>111</v>
      </c>
      <c r="C24" s="45" t="s">
        <v>69</v>
      </c>
      <c r="D24" s="45" t="s">
        <v>112</v>
      </c>
      <c r="E24" s="45" t="s">
        <v>112</v>
      </c>
      <c r="F24">
        <v>374</v>
      </c>
      <c r="G24">
        <v>197</v>
      </c>
      <c r="H24">
        <v>177</v>
      </c>
      <c r="I24">
        <v>232</v>
      </c>
      <c r="J24">
        <v>13</v>
      </c>
      <c r="K24">
        <v>91</v>
      </c>
      <c r="L24">
        <v>12</v>
      </c>
      <c r="M24">
        <v>6</v>
      </c>
      <c r="N24">
        <v>1</v>
      </c>
      <c r="O24">
        <v>19</v>
      </c>
      <c r="P24">
        <v>0</v>
      </c>
      <c r="Q24">
        <v>0</v>
      </c>
      <c r="R24">
        <v>0</v>
      </c>
      <c r="S24">
        <v>0</v>
      </c>
      <c r="T24">
        <v>0</v>
      </c>
      <c r="U24">
        <v>0</v>
      </c>
      <c r="V24">
        <v>0</v>
      </c>
      <c r="W24">
        <v>33</v>
      </c>
      <c r="X24">
        <v>50</v>
      </c>
      <c r="Y24">
        <v>57</v>
      </c>
      <c r="Z24">
        <v>64</v>
      </c>
      <c r="AA24">
        <v>60</v>
      </c>
      <c r="AB24">
        <v>57</v>
      </c>
      <c r="AC24">
        <v>53</v>
      </c>
      <c r="AD24">
        <v>0</v>
      </c>
      <c r="AE24">
        <v>9</v>
      </c>
      <c r="AF24">
        <v>93</v>
      </c>
      <c r="AG24">
        <v>130</v>
      </c>
      <c r="AH24">
        <v>71</v>
      </c>
      <c r="AI24">
        <v>186</v>
      </c>
      <c r="AJ24">
        <v>52.7</v>
      </c>
      <c r="AK24">
        <v>47.3</v>
      </c>
      <c r="AL24">
        <v>62</v>
      </c>
      <c r="AM24">
        <v>3.5</v>
      </c>
      <c r="AN24">
        <v>24.3</v>
      </c>
      <c r="AO24">
        <v>3.2</v>
      </c>
      <c r="AP24">
        <v>1.6</v>
      </c>
      <c r="AQ24">
        <v>0.3</v>
      </c>
      <c r="AR24">
        <v>5.0999999999999996</v>
      </c>
      <c r="AS24">
        <v>0</v>
      </c>
      <c r="AT24">
        <v>0</v>
      </c>
      <c r="AU24">
        <v>0</v>
      </c>
      <c r="AV24">
        <v>0</v>
      </c>
      <c r="AW24">
        <v>0</v>
      </c>
      <c r="AX24">
        <v>0</v>
      </c>
      <c r="AY24">
        <v>0</v>
      </c>
      <c r="AZ24">
        <v>8.8000000000000007</v>
      </c>
      <c r="BA24">
        <v>13.4</v>
      </c>
      <c r="BB24">
        <v>15.2</v>
      </c>
      <c r="BC24">
        <v>17.100000000000001</v>
      </c>
      <c r="BD24">
        <v>16</v>
      </c>
      <c r="BE24">
        <v>15.2</v>
      </c>
      <c r="BF24">
        <v>14.2</v>
      </c>
      <c r="BG24">
        <v>0</v>
      </c>
      <c r="BH24">
        <v>2.4</v>
      </c>
      <c r="BI24">
        <v>24.9</v>
      </c>
      <c r="BJ24">
        <v>34.799999999999997</v>
      </c>
      <c r="BK24">
        <v>19</v>
      </c>
      <c r="BL24">
        <v>49.7</v>
      </c>
      <c r="BM24">
        <v>0</v>
      </c>
    </row>
    <row r="25" spans="1:65">
      <c r="A25" s="45" t="s">
        <v>2785</v>
      </c>
      <c r="B25" s="45" t="s">
        <v>113</v>
      </c>
      <c r="C25" s="45" t="s">
        <v>69</v>
      </c>
      <c r="D25" s="45" t="s">
        <v>114</v>
      </c>
      <c r="E25" s="45" t="s">
        <v>114</v>
      </c>
      <c r="F25">
        <v>279</v>
      </c>
      <c r="G25">
        <v>153</v>
      </c>
      <c r="H25">
        <v>126</v>
      </c>
      <c r="I25">
        <v>182</v>
      </c>
      <c r="J25">
        <v>0</v>
      </c>
      <c r="K25">
        <v>83</v>
      </c>
      <c r="L25">
        <v>4</v>
      </c>
      <c r="M25">
        <v>1</v>
      </c>
      <c r="N25">
        <v>1</v>
      </c>
      <c r="O25">
        <v>8</v>
      </c>
      <c r="P25">
        <v>0</v>
      </c>
      <c r="Q25">
        <v>0</v>
      </c>
      <c r="R25">
        <v>0</v>
      </c>
      <c r="S25">
        <v>0</v>
      </c>
      <c r="T25">
        <v>0</v>
      </c>
      <c r="U25">
        <v>0</v>
      </c>
      <c r="V25">
        <v>0</v>
      </c>
      <c r="W25">
        <v>0</v>
      </c>
      <c r="X25">
        <v>0</v>
      </c>
      <c r="Y25">
        <v>0</v>
      </c>
      <c r="Z25">
        <v>111</v>
      </c>
      <c r="AA25">
        <v>67</v>
      </c>
      <c r="AB25">
        <v>51</v>
      </c>
      <c r="AC25">
        <v>50</v>
      </c>
      <c r="AD25">
        <v>0</v>
      </c>
      <c r="AE25">
        <v>29</v>
      </c>
      <c r="AF25">
        <v>85</v>
      </c>
      <c r="AG25">
        <v>157</v>
      </c>
      <c r="AH25">
        <v>63</v>
      </c>
      <c r="AI25">
        <v>196</v>
      </c>
      <c r="AJ25">
        <v>54.8</v>
      </c>
      <c r="AK25">
        <v>45.2</v>
      </c>
      <c r="AL25">
        <v>65.2</v>
      </c>
      <c r="AM25">
        <v>0</v>
      </c>
      <c r="AN25">
        <v>29.7</v>
      </c>
      <c r="AO25">
        <v>1.4</v>
      </c>
      <c r="AP25">
        <v>0.4</v>
      </c>
      <c r="AQ25">
        <v>0.4</v>
      </c>
      <c r="AR25">
        <v>2.9</v>
      </c>
      <c r="AS25">
        <v>0</v>
      </c>
      <c r="AT25">
        <v>0</v>
      </c>
      <c r="AU25">
        <v>0</v>
      </c>
      <c r="AV25">
        <v>0</v>
      </c>
      <c r="AW25">
        <v>0</v>
      </c>
      <c r="AX25">
        <v>0</v>
      </c>
      <c r="AY25">
        <v>0</v>
      </c>
      <c r="AZ25">
        <v>0</v>
      </c>
      <c r="BA25">
        <v>0</v>
      </c>
      <c r="BB25">
        <v>0</v>
      </c>
      <c r="BC25">
        <v>39.799999999999997</v>
      </c>
      <c r="BD25">
        <v>24</v>
      </c>
      <c r="BE25">
        <v>18.3</v>
      </c>
      <c r="BF25">
        <v>17.899999999999999</v>
      </c>
      <c r="BG25">
        <v>0</v>
      </c>
      <c r="BH25">
        <v>10.4</v>
      </c>
      <c r="BI25">
        <v>30.5</v>
      </c>
      <c r="BJ25">
        <v>56.3</v>
      </c>
      <c r="BK25">
        <v>22.6</v>
      </c>
      <c r="BL25">
        <v>70.3</v>
      </c>
      <c r="BM25">
        <v>0</v>
      </c>
    </row>
    <row r="26" spans="1:65">
      <c r="A26" s="45" t="s">
        <v>2785</v>
      </c>
      <c r="B26" s="45" t="s">
        <v>115</v>
      </c>
      <c r="C26" s="45" t="s">
        <v>69</v>
      </c>
      <c r="D26" s="45" t="s">
        <v>116</v>
      </c>
      <c r="E26" s="45" t="s">
        <v>116</v>
      </c>
      <c r="F26">
        <v>359</v>
      </c>
      <c r="G26">
        <v>180</v>
      </c>
      <c r="H26">
        <v>179</v>
      </c>
      <c r="I26">
        <v>289</v>
      </c>
      <c r="J26">
        <v>0</v>
      </c>
      <c r="K26">
        <v>63</v>
      </c>
      <c r="L26">
        <v>2</v>
      </c>
      <c r="M26">
        <v>1</v>
      </c>
      <c r="N26">
        <v>2</v>
      </c>
      <c r="O26">
        <v>2</v>
      </c>
      <c r="P26">
        <v>20</v>
      </c>
      <c r="Q26">
        <v>18</v>
      </c>
      <c r="R26">
        <v>22</v>
      </c>
      <c r="S26">
        <v>21</v>
      </c>
      <c r="T26">
        <v>21</v>
      </c>
      <c r="U26">
        <v>20</v>
      </c>
      <c r="V26">
        <v>19</v>
      </c>
      <c r="W26">
        <v>20</v>
      </c>
      <c r="X26">
        <v>20</v>
      </c>
      <c r="Y26">
        <v>23</v>
      </c>
      <c r="Z26">
        <v>46</v>
      </c>
      <c r="AA26">
        <v>47</v>
      </c>
      <c r="AB26">
        <v>30</v>
      </c>
      <c r="AC26">
        <v>32</v>
      </c>
      <c r="AD26">
        <v>0</v>
      </c>
      <c r="AE26">
        <v>0</v>
      </c>
      <c r="AF26">
        <v>53</v>
      </c>
      <c r="AG26">
        <v>186</v>
      </c>
      <c r="AH26">
        <v>79</v>
      </c>
      <c r="AI26">
        <v>234</v>
      </c>
      <c r="AJ26">
        <v>50.1</v>
      </c>
      <c r="AK26">
        <v>49.9</v>
      </c>
      <c r="AL26">
        <v>80.5</v>
      </c>
      <c r="AM26">
        <v>0</v>
      </c>
      <c r="AN26">
        <v>17.5</v>
      </c>
      <c r="AO26">
        <v>0.6</v>
      </c>
      <c r="AP26">
        <v>0.3</v>
      </c>
      <c r="AQ26">
        <v>0.6</v>
      </c>
      <c r="AR26">
        <v>0.6</v>
      </c>
      <c r="AS26">
        <v>5.6</v>
      </c>
      <c r="AT26">
        <v>5</v>
      </c>
      <c r="AU26">
        <v>6.1</v>
      </c>
      <c r="AV26">
        <v>5.8</v>
      </c>
      <c r="AW26">
        <v>5.8</v>
      </c>
      <c r="AX26">
        <v>5.6</v>
      </c>
      <c r="AY26">
        <v>5.3</v>
      </c>
      <c r="AZ26">
        <v>5.6</v>
      </c>
      <c r="BA26">
        <v>5.6</v>
      </c>
      <c r="BB26">
        <v>6.4</v>
      </c>
      <c r="BC26">
        <v>12.8</v>
      </c>
      <c r="BD26">
        <v>13.1</v>
      </c>
      <c r="BE26">
        <v>8.4</v>
      </c>
      <c r="BF26">
        <v>8.9</v>
      </c>
      <c r="BG26">
        <v>0</v>
      </c>
      <c r="BH26">
        <v>0</v>
      </c>
      <c r="BI26">
        <v>14.8</v>
      </c>
      <c r="BJ26">
        <v>51.8</v>
      </c>
      <c r="BK26">
        <v>22</v>
      </c>
      <c r="BL26">
        <v>65.2</v>
      </c>
      <c r="BM26">
        <v>0</v>
      </c>
    </row>
    <row r="27" spans="1:65">
      <c r="A27" s="45" t="s">
        <v>2785</v>
      </c>
      <c r="B27" s="45" t="s">
        <v>117</v>
      </c>
      <c r="C27" s="45" t="s">
        <v>69</v>
      </c>
      <c r="D27" s="45" t="s">
        <v>118</v>
      </c>
      <c r="E27" s="45" t="s">
        <v>118</v>
      </c>
      <c r="F27">
        <v>450</v>
      </c>
      <c r="G27">
        <v>248</v>
      </c>
      <c r="H27">
        <v>202</v>
      </c>
      <c r="I27">
        <v>229</v>
      </c>
      <c r="J27">
        <v>13</v>
      </c>
      <c r="K27">
        <v>144</v>
      </c>
      <c r="L27">
        <v>17</v>
      </c>
      <c r="M27">
        <v>0</v>
      </c>
      <c r="N27">
        <v>0</v>
      </c>
      <c r="O27">
        <v>47</v>
      </c>
      <c r="P27">
        <v>46</v>
      </c>
      <c r="Q27">
        <v>46</v>
      </c>
      <c r="R27">
        <v>50</v>
      </c>
      <c r="S27">
        <v>50</v>
      </c>
      <c r="T27">
        <v>51</v>
      </c>
      <c r="U27">
        <v>50</v>
      </c>
      <c r="V27">
        <v>50</v>
      </c>
      <c r="W27">
        <v>44</v>
      </c>
      <c r="X27">
        <v>41</v>
      </c>
      <c r="Y27">
        <v>22</v>
      </c>
      <c r="Z27">
        <v>0</v>
      </c>
      <c r="AA27">
        <v>0</v>
      </c>
      <c r="AB27">
        <v>0</v>
      </c>
      <c r="AC27">
        <v>0</v>
      </c>
      <c r="AD27">
        <v>0</v>
      </c>
      <c r="AE27">
        <v>47</v>
      </c>
      <c r="AF27">
        <v>67</v>
      </c>
      <c r="AG27">
        <v>191</v>
      </c>
      <c r="AH27">
        <v>54</v>
      </c>
      <c r="AI27">
        <v>267</v>
      </c>
      <c r="AJ27">
        <v>55.1</v>
      </c>
      <c r="AK27">
        <v>44.9</v>
      </c>
      <c r="AL27">
        <v>50.9</v>
      </c>
      <c r="AM27">
        <v>2.9</v>
      </c>
      <c r="AN27">
        <v>32</v>
      </c>
      <c r="AO27">
        <v>3.8</v>
      </c>
      <c r="AP27">
        <v>0</v>
      </c>
      <c r="AQ27">
        <v>0</v>
      </c>
      <c r="AR27">
        <v>10.4</v>
      </c>
      <c r="AS27">
        <v>10.199999999999999</v>
      </c>
      <c r="AT27">
        <v>10.199999999999999</v>
      </c>
      <c r="AU27">
        <v>11.1</v>
      </c>
      <c r="AV27">
        <v>11.1</v>
      </c>
      <c r="AW27">
        <v>11.3</v>
      </c>
      <c r="AX27">
        <v>11.1</v>
      </c>
      <c r="AY27">
        <v>11.1</v>
      </c>
      <c r="AZ27">
        <v>9.8000000000000007</v>
      </c>
      <c r="BA27">
        <v>9.1</v>
      </c>
      <c r="BB27">
        <v>4.9000000000000004</v>
      </c>
      <c r="BC27">
        <v>0</v>
      </c>
      <c r="BD27">
        <v>0</v>
      </c>
      <c r="BE27">
        <v>0</v>
      </c>
      <c r="BF27">
        <v>0</v>
      </c>
      <c r="BG27">
        <v>0</v>
      </c>
      <c r="BH27">
        <v>10.4</v>
      </c>
      <c r="BI27">
        <v>14.9</v>
      </c>
      <c r="BJ27">
        <v>42.4</v>
      </c>
      <c r="BK27">
        <v>12</v>
      </c>
      <c r="BL27">
        <v>59.3</v>
      </c>
      <c r="BM27">
        <v>0</v>
      </c>
    </row>
    <row r="28" spans="1:65">
      <c r="A28" s="45" t="s">
        <v>2785</v>
      </c>
      <c r="B28" s="45" t="s">
        <v>119</v>
      </c>
      <c r="C28" s="45" t="s">
        <v>69</v>
      </c>
      <c r="D28" s="45" t="s">
        <v>120</v>
      </c>
      <c r="E28" s="45" t="s">
        <v>120</v>
      </c>
      <c r="F28">
        <v>400</v>
      </c>
      <c r="G28">
        <v>198</v>
      </c>
      <c r="H28">
        <v>202</v>
      </c>
      <c r="I28">
        <v>2</v>
      </c>
      <c r="J28">
        <v>2</v>
      </c>
      <c r="K28">
        <v>383</v>
      </c>
      <c r="L28">
        <v>0</v>
      </c>
      <c r="M28">
        <v>0</v>
      </c>
      <c r="N28">
        <v>0</v>
      </c>
      <c r="O28">
        <v>13</v>
      </c>
      <c r="P28">
        <v>43</v>
      </c>
      <c r="Q28">
        <v>43</v>
      </c>
      <c r="R28">
        <v>50</v>
      </c>
      <c r="S28">
        <v>47</v>
      </c>
      <c r="T28">
        <v>48</v>
      </c>
      <c r="U28">
        <v>44</v>
      </c>
      <c r="V28">
        <v>37</v>
      </c>
      <c r="W28">
        <v>20</v>
      </c>
      <c r="X28">
        <v>22</v>
      </c>
      <c r="Y28">
        <v>46</v>
      </c>
      <c r="Z28">
        <v>0</v>
      </c>
      <c r="AA28">
        <v>0</v>
      </c>
      <c r="AB28">
        <v>0</v>
      </c>
      <c r="AC28">
        <v>0</v>
      </c>
      <c r="AD28">
        <v>0</v>
      </c>
      <c r="AE28">
        <v>163</v>
      </c>
      <c r="AF28">
        <v>294</v>
      </c>
      <c r="AG28">
        <v>193</v>
      </c>
      <c r="AH28">
        <v>42</v>
      </c>
      <c r="AI28">
        <v>299</v>
      </c>
      <c r="AJ28">
        <v>49.5</v>
      </c>
      <c r="AK28">
        <v>50.5</v>
      </c>
      <c r="AL28">
        <v>0.5</v>
      </c>
      <c r="AM28">
        <v>0.5</v>
      </c>
      <c r="AN28">
        <v>95.8</v>
      </c>
      <c r="AO28">
        <v>0</v>
      </c>
      <c r="AP28">
        <v>0</v>
      </c>
      <c r="AQ28">
        <v>0</v>
      </c>
      <c r="AR28">
        <v>3.3</v>
      </c>
      <c r="AS28">
        <v>10.8</v>
      </c>
      <c r="AT28">
        <v>10.8</v>
      </c>
      <c r="AU28">
        <v>12.5</v>
      </c>
      <c r="AV28">
        <v>11.8</v>
      </c>
      <c r="AW28">
        <v>12</v>
      </c>
      <c r="AX28">
        <v>11</v>
      </c>
      <c r="AY28">
        <v>9.3000000000000007</v>
      </c>
      <c r="AZ28">
        <v>5</v>
      </c>
      <c r="BA28">
        <v>5.5</v>
      </c>
      <c r="BB28">
        <v>11.5</v>
      </c>
      <c r="BC28">
        <v>0</v>
      </c>
      <c r="BD28">
        <v>0</v>
      </c>
      <c r="BE28">
        <v>0</v>
      </c>
      <c r="BF28">
        <v>0</v>
      </c>
      <c r="BG28">
        <v>0</v>
      </c>
      <c r="BH28">
        <v>40.799999999999997</v>
      </c>
      <c r="BI28">
        <v>73.5</v>
      </c>
      <c r="BJ28">
        <v>48.3</v>
      </c>
      <c r="BK28">
        <v>10.5</v>
      </c>
      <c r="BL28">
        <v>74.8</v>
      </c>
      <c r="BM28">
        <v>0</v>
      </c>
    </row>
    <row r="29" spans="1:65">
      <c r="A29" s="45" t="s">
        <v>2785</v>
      </c>
      <c r="B29" s="45" t="s">
        <v>121</v>
      </c>
      <c r="C29" s="45" t="s">
        <v>69</v>
      </c>
      <c r="D29" s="45" t="s">
        <v>122</v>
      </c>
      <c r="E29" s="45" t="s">
        <v>122</v>
      </c>
      <c r="F29">
        <v>1576</v>
      </c>
      <c r="G29">
        <v>787</v>
      </c>
      <c r="H29">
        <v>789</v>
      </c>
      <c r="I29">
        <v>469</v>
      </c>
      <c r="J29">
        <v>64</v>
      </c>
      <c r="K29">
        <v>593</v>
      </c>
      <c r="L29">
        <v>79</v>
      </c>
      <c r="M29">
        <v>0</v>
      </c>
      <c r="N29">
        <v>0</v>
      </c>
      <c r="O29">
        <v>371</v>
      </c>
      <c r="P29">
        <v>0</v>
      </c>
      <c r="Q29">
        <v>106</v>
      </c>
      <c r="R29">
        <v>112</v>
      </c>
      <c r="S29">
        <v>141</v>
      </c>
      <c r="T29">
        <v>128</v>
      </c>
      <c r="U29">
        <v>128</v>
      </c>
      <c r="V29">
        <v>128</v>
      </c>
      <c r="W29">
        <v>128</v>
      </c>
      <c r="X29">
        <v>129</v>
      </c>
      <c r="Y29">
        <v>129</v>
      </c>
      <c r="Z29">
        <v>117</v>
      </c>
      <c r="AA29">
        <v>120</v>
      </c>
      <c r="AB29">
        <v>108</v>
      </c>
      <c r="AC29">
        <v>102</v>
      </c>
      <c r="AD29">
        <v>0</v>
      </c>
      <c r="AE29">
        <v>84</v>
      </c>
      <c r="AF29">
        <v>93</v>
      </c>
      <c r="AG29">
        <v>579</v>
      </c>
      <c r="AH29">
        <v>205</v>
      </c>
      <c r="AI29">
        <v>741</v>
      </c>
      <c r="AJ29">
        <v>49.9</v>
      </c>
      <c r="AK29">
        <v>50.1</v>
      </c>
      <c r="AL29">
        <v>29.8</v>
      </c>
      <c r="AM29">
        <v>4.0999999999999996</v>
      </c>
      <c r="AN29">
        <v>37.6</v>
      </c>
      <c r="AO29">
        <v>5</v>
      </c>
      <c r="AP29">
        <v>0</v>
      </c>
      <c r="AQ29">
        <v>0</v>
      </c>
      <c r="AR29">
        <v>23.5</v>
      </c>
      <c r="AS29">
        <v>0</v>
      </c>
      <c r="AT29">
        <v>6.7</v>
      </c>
      <c r="AU29">
        <v>7.1</v>
      </c>
      <c r="AV29">
        <v>8.9</v>
      </c>
      <c r="AW29">
        <v>8.1</v>
      </c>
      <c r="AX29">
        <v>8.1</v>
      </c>
      <c r="AY29">
        <v>8.1</v>
      </c>
      <c r="AZ29">
        <v>8.1</v>
      </c>
      <c r="BA29">
        <v>8.1999999999999993</v>
      </c>
      <c r="BB29">
        <v>8.1999999999999993</v>
      </c>
      <c r="BC29">
        <v>7.4</v>
      </c>
      <c r="BD29">
        <v>7.6</v>
      </c>
      <c r="BE29">
        <v>6.9</v>
      </c>
      <c r="BF29">
        <v>6.5</v>
      </c>
      <c r="BG29">
        <v>0</v>
      </c>
      <c r="BH29">
        <v>5.3</v>
      </c>
      <c r="BI29">
        <v>5.9</v>
      </c>
      <c r="BJ29">
        <v>36.700000000000003</v>
      </c>
      <c r="BK29">
        <v>13</v>
      </c>
      <c r="BL29">
        <v>47</v>
      </c>
      <c r="BM29">
        <v>0</v>
      </c>
    </row>
    <row r="30" spans="1:65">
      <c r="A30" s="45" t="s">
        <v>2785</v>
      </c>
      <c r="B30" s="45" t="s">
        <v>123</v>
      </c>
      <c r="C30" s="45" t="s">
        <v>69</v>
      </c>
      <c r="D30" s="45" t="s">
        <v>124</v>
      </c>
      <c r="E30" s="45" t="s">
        <v>124</v>
      </c>
      <c r="F30">
        <v>457</v>
      </c>
      <c r="G30">
        <v>226</v>
      </c>
      <c r="H30">
        <v>231</v>
      </c>
      <c r="I30">
        <v>233</v>
      </c>
      <c r="J30">
        <v>20</v>
      </c>
      <c r="K30">
        <v>74</v>
      </c>
      <c r="L30">
        <v>30</v>
      </c>
      <c r="M30">
        <v>4</v>
      </c>
      <c r="N30">
        <v>0</v>
      </c>
      <c r="O30">
        <v>96</v>
      </c>
      <c r="P30">
        <v>41</v>
      </c>
      <c r="Q30">
        <v>40</v>
      </c>
      <c r="R30">
        <v>40</v>
      </c>
      <c r="S30">
        <v>40</v>
      </c>
      <c r="T30">
        <v>44</v>
      </c>
      <c r="U30">
        <v>44</v>
      </c>
      <c r="V30">
        <v>66</v>
      </c>
      <c r="W30">
        <v>60</v>
      </c>
      <c r="X30">
        <v>38</v>
      </c>
      <c r="Y30">
        <v>44</v>
      </c>
      <c r="Z30">
        <v>0</v>
      </c>
      <c r="AA30">
        <v>0</v>
      </c>
      <c r="AB30">
        <v>0</v>
      </c>
      <c r="AC30">
        <v>0</v>
      </c>
      <c r="AD30">
        <v>0</v>
      </c>
      <c r="AE30">
        <v>30</v>
      </c>
      <c r="AF30">
        <v>96</v>
      </c>
      <c r="AG30">
        <v>153</v>
      </c>
      <c r="AH30">
        <v>69</v>
      </c>
      <c r="AI30">
        <v>222</v>
      </c>
      <c r="AJ30">
        <v>49.5</v>
      </c>
      <c r="AK30">
        <v>50.5</v>
      </c>
      <c r="AL30">
        <v>51</v>
      </c>
      <c r="AM30">
        <v>4.4000000000000004</v>
      </c>
      <c r="AN30">
        <v>16.2</v>
      </c>
      <c r="AO30">
        <v>6.6</v>
      </c>
      <c r="AP30">
        <v>0.9</v>
      </c>
      <c r="AQ30">
        <v>0</v>
      </c>
      <c r="AR30">
        <v>21</v>
      </c>
      <c r="AS30">
        <v>9</v>
      </c>
      <c r="AT30">
        <v>8.8000000000000007</v>
      </c>
      <c r="AU30">
        <v>8.8000000000000007</v>
      </c>
      <c r="AV30">
        <v>8.8000000000000007</v>
      </c>
      <c r="AW30">
        <v>9.6</v>
      </c>
      <c r="AX30">
        <v>9.6</v>
      </c>
      <c r="AY30">
        <v>14.4</v>
      </c>
      <c r="AZ30">
        <v>13.1</v>
      </c>
      <c r="BA30">
        <v>8.3000000000000007</v>
      </c>
      <c r="BB30">
        <v>9.6</v>
      </c>
      <c r="BC30">
        <v>0</v>
      </c>
      <c r="BD30">
        <v>0</v>
      </c>
      <c r="BE30">
        <v>0</v>
      </c>
      <c r="BF30">
        <v>0</v>
      </c>
      <c r="BG30">
        <v>0</v>
      </c>
      <c r="BH30">
        <v>6.6</v>
      </c>
      <c r="BI30">
        <v>21</v>
      </c>
      <c r="BJ30">
        <v>33.5</v>
      </c>
      <c r="BK30">
        <v>15.1</v>
      </c>
      <c r="BL30">
        <v>48.6</v>
      </c>
      <c r="BM30">
        <v>0</v>
      </c>
    </row>
    <row r="31" spans="1:65">
      <c r="A31" s="45" t="s">
        <v>2785</v>
      </c>
      <c r="B31" s="45" t="s">
        <v>125</v>
      </c>
      <c r="C31" s="45" t="s">
        <v>69</v>
      </c>
      <c r="D31" s="45" t="s">
        <v>126</v>
      </c>
      <c r="E31" s="45" t="s">
        <v>126</v>
      </c>
      <c r="F31">
        <v>1425</v>
      </c>
      <c r="G31">
        <v>751</v>
      </c>
      <c r="H31">
        <v>674</v>
      </c>
      <c r="I31">
        <v>691</v>
      </c>
      <c r="J31">
        <v>57</v>
      </c>
      <c r="K31">
        <v>314</v>
      </c>
      <c r="L31">
        <v>33</v>
      </c>
      <c r="M31">
        <v>1</v>
      </c>
      <c r="N31">
        <v>2</v>
      </c>
      <c r="O31">
        <v>327</v>
      </c>
      <c r="P31">
        <v>0</v>
      </c>
      <c r="Q31">
        <v>116</v>
      </c>
      <c r="R31">
        <v>113</v>
      </c>
      <c r="S31">
        <v>118</v>
      </c>
      <c r="T31">
        <v>122</v>
      </c>
      <c r="U31">
        <v>119</v>
      </c>
      <c r="V31">
        <v>118</v>
      </c>
      <c r="W31">
        <v>127</v>
      </c>
      <c r="X31">
        <v>121</v>
      </c>
      <c r="Y31">
        <v>115</v>
      </c>
      <c r="Z31">
        <v>96</v>
      </c>
      <c r="AA31">
        <v>86</v>
      </c>
      <c r="AB31">
        <v>93</v>
      </c>
      <c r="AC31">
        <v>81</v>
      </c>
      <c r="AD31">
        <v>0</v>
      </c>
      <c r="AE31">
        <v>102</v>
      </c>
      <c r="AF31">
        <v>868</v>
      </c>
      <c r="AG31">
        <v>530</v>
      </c>
      <c r="AH31">
        <v>147</v>
      </c>
      <c r="AI31">
        <v>730</v>
      </c>
      <c r="AJ31">
        <v>52.7</v>
      </c>
      <c r="AK31">
        <v>47.3</v>
      </c>
      <c r="AL31">
        <v>48.5</v>
      </c>
      <c r="AM31">
        <v>4</v>
      </c>
      <c r="AN31">
        <v>22</v>
      </c>
      <c r="AO31">
        <v>2.2999999999999998</v>
      </c>
      <c r="AP31">
        <v>0.1</v>
      </c>
      <c r="AQ31">
        <v>0.1</v>
      </c>
      <c r="AR31">
        <v>22.9</v>
      </c>
      <c r="AS31">
        <v>0</v>
      </c>
      <c r="AT31">
        <v>8.1</v>
      </c>
      <c r="AU31">
        <v>7.9</v>
      </c>
      <c r="AV31">
        <v>8.3000000000000007</v>
      </c>
      <c r="AW31">
        <v>8.6</v>
      </c>
      <c r="AX31">
        <v>8.4</v>
      </c>
      <c r="AY31">
        <v>8.3000000000000007</v>
      </c>
      <c r="AZ31">
        <v>8.9</v>
      </c>
      <c r="BA31">
        <v>8.5</v>
      </c>
      <c r="BB31">
        <v>8.1</v>
      </c>
      <c r="BC31">
        <v>6.7</v>
      </c>
      <c r="BD31">
        <v>6</v>
      </c>
      <c r="BE31">
        <v>6.5</v>
      </c>
      <c r="BF31">
        <v>5.7</v>
      </c>
      <c r="BG31">
        <v>0</v>
      </c>
      <c r="BH31">
        <v>7.2</v>
      </c>
      <c r="BI31">
        <v>60.9</v>
      </c>
      <c r="BJ31">
        <v>37.200000000000003</v>
      </c>
      <c r="BK31">
        <v>10.3</v>
      </c>
      <c r="BL31">
        <v>51.2</v>
      </c>
      <c r="BM31">
        <v>0</v>
      </c>
    </row>
    <row r="32" spans="1:65">
      <c r="A32" s="45" t="s">
        <v>2785</v>
      </c>
      <c r="B32" s="45" t="s">
        <v>127</v>
      </c>
      <c r="C32" s="45" t="s">
        <v>69</v>
      </c>
      <c r="D32" s="45" t="s">
        <v>128</v>
      </c>
      <c r="E32" s="45" t="s">
        <v>128</v>
      </c>
      <c r="F32">
        <v>1261</v>
      </c>
      <c r="G32">
        <v>663</v>
      </c>
      <c r="H32">
        <v>598</v>
      </c>
      <c r="I32">
        <v>462</v>
      </c>
      <c r="J32">
        <v>126</v>
      </c>
      <c r="K32">
        <v>56</v>
      </c>
      <c r="L32">
        <v>74</v>
      </c>
      <c r="M32">
        <v>1</v>
      </c>
      <c r="N32">
        <v>1</v>
      </c>
      <c r="O32">
        <v>541</v>
      </c>
      <c r="P32">
        <v>0</v>
      </c>
      <c r="Q32">
        <v>100</v>
      </c>
      <c r="R32">
        <v>114</v>
      </c>
      <c r="S32">
        <v>113</v>
      </c>
      <c r="T32">
        <v>115</v>
      </c>
      <c r="U32">
        <v>112</v>
      </c>
      <c r="V32">
        <v>110</v>
      </c>
      <c r="W32">
        <v>110</v>
      </c>
      <c r="X32">
        <v>112</v>
      </c>
      <c r="Y32">
        <v>110</v>
      </c>
      <c r="Z32">
        <v>77</v>
      </c>
      <c r="AA32">
        <v>68</v>
      </c>
      <c r="AB32">
        <v>61</v>
      </c>
      <c r="AC32">
        <v>59</v>
      </c>
      <c r="AD32">
        <v>0</v>
      </c>
      <c r="AE32">
        <v>147</v>
      </c>
      <c r="AF32">
        <v>256</v>
      </c>
      <c r="AG32">
        <v>215</v>
      </c>
      <c r="AH32">
        <v>113</v>
      </c>
      <c r="AI32">
        <v>413</v>
      </c>
      <c r="AJ32">
        <v>52.6</v>
      </c>
      <c r="AK32">
        <v>47.4</v>
      </c>
      <c r="AL32">
        <v>36.6</v>
      </c>
      <c r="AM32">
        <v>10</v>
      </c>
      <c r="AN32">
        <v>4.4000000000000004</v>
      </c>
      <c r="AO32">
        <v>5.9</v>
      </c>
      <c r="AP32">
        <v>0.1</v>
      </c>
      <c r="AQ32">
        <v>0.1</v>
      </c>
      <c r="AR32">
        <v>42.9</v>
      </c>
      <c r="AS32">
        <v>0</v>
      </c>
      <c r="AT32">
        <v>7.9</v>
      </c>
      <c r="AU32">
        <v>9</v>
      </c>
      <c r="AV32">
        <v>9</v>
      </c>
      <c r="AW32">
        <v>9.1</v>
      </c>
      <c r="AX32">
        <v>8.9</v>
      </c>
      <c r="AY32">
        <v>8.6999999999999993</v>
      </c>
      <c r="AZ32">
        <v>8.6999999999999993</v>
      </c>
      <c r="BA32">
        <v>8.9</v>
      </c>
      <c r="BB32">
        <v>8.6999999999999993</v>
      </c>
      <c r="BC32">
        <v>6.1</v>
      </c>
      <c r="BD32">
        <v>5.4</v>
      </c>
      <c r="BE32">
        <v>4.8</v>
      </c>
      <c r="BF32">
        <v>4.7</v>
      </c>
      <c r="BG32">
        <v>0</v>
      </c>
      <c r="BH32">
        <v>11.7</v>
      </c>
      <c r="BI32">
        <v>20.3</v>
      </c>
      <c r="BJ32">
        <v>17</v>
      </c>
      <c r="BK32">
        <v>9</v>
      </c>
      <c r="BL32">
        <v>32.799999999999997</v>
      </c>
      <c r="BM32">
        <v>0</v>
      </c>
    </row>
    <row r="33" spans="1:65">
      <c r="A33" s="45" t="s">
        <v>2785</v>
      </c>
      <c r="B33" s="45" t="s">
        <v>129</v>
      </c>
      <c r="C33" s="45" t="s">
        <v>69</v>
      </c>
      <c r="D33" s="45" t="s">
        <v>130</v>
      </c>
      <c r="E33" s="45" t="s">
        <v>130</v>
      </c>
      <c r="F33">
        <v>447</v>
      </c>
      <c r="G33">
        <v>216</v>
      </c>
      <c r="H33">
        <v>231</v>
      </c>
      <c r="I33">
        <v>7</v>
      </c>
      <c r="J33">
        <v>103</v>
      </c>
      <c r="K33">
        <v>12</v>
      </c>
      <c r="L33">
        <v>14</v>
      </c>
      <c r="M33">
        <v>1</v>
      </c>
      <c r="N33">
        <v>0</v>
      </c>
      <c r="O33">
        <v>310</v>
      </c>
      <c r="P33">
        <v>0</v>
      </c>
      <c r="Q33">
        <v>50</v>
      </c>
      <c r="R33">
        <v>50</v>
      </c>
      <c r="S33">
        <v>50</v>
      </c>
      <c r="T33">
        <v>51</v>
      </c>
      <c r="U33">
        <v>50</v>
      </c>
      <c r="V33">
        <v>52</v>
      </c>
      <c r="W33">
        <v>48</v>
      </c>
      <c r="X33">
        <v>50</v>
      </c>
      <c r="Y33">
        <v>46</v>
      </c>
      <c r="Z33">
        <v>0</v>
      </c>
      <c r="AA33">
        <v>0</v>
      </c>
      <c r="AB33">
        <v>0</v>
      </c>
      <c r="AC33">
        <v>0</v>
      </c>
      <c r="AD33">
        <v>0</v>
      </c>
      <c r="AE33">
        <v>11</v>
      </c>
      <c r="AF33">
        <v>73</v>
      </c>
      <c r="AG33">
        <v>24</v>
      </c>
      <c r="AH33">
        <v>48</v>
      </c>
      <c r="AI33">
        <v>86</v>
      </c>
      <c r="AJ33">
        <v>48.3</v>
      </c>
      <c r="AK33">
        <v>51.7</v>
      </c>
      <c r="AL33">
        <v>1.6</v>
      </c>
      <c r="AM33">
        <v>23</v>
      </c>
      <c r="AN33">
        <v>2.7</v>
      </c>
      <c r="AO33">
        <v>3.1</v>
      </c>
      <c r="AP33">
        <v>0.2</v>
      </c>
      <c r="AQ33">
        <v>0</v>
      </c>
      <c r="AR33">
        <v>69.400000000000006</v>
      </c>
      <c r="AS33">
        <v>0</v>
      </c>
      <c r="AT33">
        <v>11.2</v>
      </c>
      <c r="AU33">
        <v>11.2</v>
      </c>
      <c r="AV33">
        <v>11.2</v>
      </c>
      <c r="AW33">
        <v>11.4</v>
      </c>
      <c r="AX33">
        <v>11.2</v>
      </c>
      <c r="AY33">
        <v>11.6</v>
      </c>
      <c r="AZ33">
        <v>10.7</v>
      </c>
      <c r="BA33">
        <v>11.2</v>
      </c>
      <c r="BB33">
        <v>10.3</v>
      </c>
      <c r="BC33">
        <v>0</v>
      </c>
      <c r="BD33">
        <v>0</v>
      </c>
      <c r="BE33">
        <v>0</v>
      </c>
      <c r="BF33">
        <v>0</v>
      </c>
      <c r="BG33">
        <v>0</v>
      </c>
      <c r="BH33">
        <v>2.5</v>
      </c>
      <c r="BI33">
        <v>16.3</v>
      </c>
      <c r="BJ33">
        <v>5.4</v>
      </c>
      <c r="BK33">
        <v>10.7</v>
      </c>
      <c r="BL33">
        <v>19.2</v>
      </c>
      <c r="BM33">
        <v>0</v>
      </c>
    </row>
    <row r="34" spans="1:65">
      <c r="A34" s="45" t="s">
        <v>2785</v>
      </c>
      <c r="B34" s="45" t="s">
        <v>131</v>
      </c>
      <c r="C34" s="45" t="s">
        <v>69</v>
      </c>
      <c r="D34" s="45" t="s">
        <v>132</v>
      </c>
      <c r="E34" s="45" t="s">
        <v>132</v>
      </c>
      <c r="F34">
        <v>680</v>
      </c>
      <c r="G34">
        <v>353</v>
      </c>
      <c r="H34">
        <v>327</v>
      </c>
      <c r="I34">
        <v>187</v>
      </c>
      <c r="J34">
        <v>15</v>
      </c>
      <c r="K34">
        <v>134</v>
      </c>
      <c r="L34">
        <v>16</v>
      </c>
      <c r="M34">
        <v>5</v>
      </c>
      <c r="N34">
        <v>0</v>
      </c>
      <c r="O34">
        <v>323</v>
      </c>
      <c r="P34">
        <v>0</v>
      </c>
      <c r="Q34">
        <v>0</v>
      </c>
      <c r="R34">
        <v>0</v>
      </c>
      <c r="S34">
        <v>0</v>
      </c>
      <c r="T34">
        <v>0</v>
      </c>
      <c r="U34">
        <v>0</v>
      </c>
      <c r="V34">
        <v>96</v>
      </c>
      <c r="W34">
        <v>100</v>
      </c>
      <c r="X34">
        <v>98</v>
      </c>
      <c r="Y34">
        <v>84</v>
      </c>
      <c r="Z34">
        <v>76</v>
      </c>
      <c r="AA34">
        <v>78</v>
      </c>
      <c r="AB34">
        <v>78</v>
      </c>
      <c r="AC34">
        <v>70</v>
      </c>
      <c r="AD34">
        <v>0</v>
      </c>
      <c r="AE34">
        <v>23</v>
      </c>
      <c r="AF34">
        <v>76</v>
      </c>
      <c r="AG34">
        <v>200</v>
      </c>
      <c r="AH34">
        <v>122</v>
      </c>
      <c r="AI34">
        <v>303</v>
      </c>
      <c r="AJ34">
        <v>51.9</v>
      </c>
      <c r="AK34">
        <v>48.1</v>
      </c>
      <c r="AL34">
        <v>27.5</v>
      </c>
      <c r="AM34">
        <v>2.2000000000000002</v>
      </c>
      <c r="AN34">
        <v>19.7</v>
      </c>
      <c r="AO34">
        <v>2.4</v>
      </c>
      <c r="AP34">
        <v>0.7</v>
      </c>
      <c r="AQ34">
        <v>0</v>
      </c>
      <c r="AR34">
        <v>47.5</v>
      </c>
      <c r="AS34">
        <v>0</v>
      </c>
      <c r="AT34">
        <v>0</v>
      </c>
      <c r="AU34">
        <v>0</v>
      </c>
      <c r="AV34">
        <v>0</v>
      </c>
      <c r="AW34">
        <v>0</v>
      </c>
      <c r="AX34">
        <v>0</v>
      </c>
      <c r="AY34">
        <v>14.1</v>
      </c>
      <c r="AZ34">
        <v>14.7</v>
      </c>
      <c r="BA34">
        <v>14.4</v>
      </c>
      <c r="BB34">
        <v>12.4</v>
      </c>
      <c r="BC34">
        <v>11.2</v>
      </c>
      <c r="BD34">
        <v>11.5</v>
      </c>
      <c r="BE34">
        <v>11.5</v>
      </c>
      <c r="BF34">
        <v>10.3</v>
      </c>
      <c r="BG34">
        <v>0</v>
      </c>
      <c r="BH34">
        <v>3.4</v>
      </c>
      <c r="BI34">
        <v>11.2</v>
      </c>
      <c r="BJ34">
        <v>29.4</v>
      </c>
      <c r="BK34">
        <v>17.899999999999999</v>
      </c>
      <c r="BL34">
        <v>44.6</v>
      </c>
      <c r="BM34">
        <v>0</v>
      </c>
    </row>
    <row r="35" spans="1:65">
      <c r="A35" s="45" t="s">
        <v>2785</v>
      </c>
      <c r="B35" s="45" t="s">
        <v>133</v>
      </c>
      <c r="C35" s="45" t="s">
        <v>69</v>
      </c>
      <c r="D35" s="45" t="s">
        <v>134</v>
      </c>
      <c r="E35" s="45" t="s">
        <v>134</v>
      </c>
      <c r="F35">
        <v>218</v>
      </c>
      <c r="G35">
        <v>102</v>
      </c>
      <c r="H35">
        <v>116</v>
      </c>
      <c r="I35">
        <v>1</v>
      </c>
      <c r="J35">
        <v>3</v>
      </c>
      <c r="K35">
        <v>16</v>
      </c>
      <c r="L35">
        <v>20</v>
      </c>
      <c r="M35">
        <v>0</v>
      </c>
      <c r="N35">
        <v>0</v>
      </c>
      <c r="O35">
        <v>178</v>
      </c>
      <c r="P35">
        <v>0</v>
      </c>
      <c r="Q35">
        <v>20</v>
      </c>
      <c r="R35">
        <v>20</v>
      </c>
      <c r="S35">
        <v>21</v>
      </c>
      <c r="T35">
        <v>21</v>
      </c>
      <c r="U35">
        <v>21</v>
      </c>
      <c r="V35">
        <v>23</v>
      </c>
      <c r="W35">
        <v>31</v>
      </c>
      <c r="X35">
        <v>32</v>
      </c>
      <c r="Y35">
        <v>29</v>
      </c>
      <c r="Z35">
        <v>0</v>
      </c>
      <c r="AA35">
        <v>0</v>
      </c>
      <c r="AB35">
        <v>0</v>
      </c>
      <c r="AC35">
        <v>0</v>
      </c>
      <c r="AD35">
        <v>0</v>
      </c>
      <c r="AE35">
        <v>0</v>
      </c>
      <c r="AF35">
        <v>2</v>
      </c>
      <c r="AG35">
        <v>25</v>
      </c>
      <c r="AH35">
        <v>36</v>
      </c>
      <c r="AI35">
        <v>53</v>
      </c>
      <c r="AJ35">
        <v>46.8</v>
      </c>
      <c r="AK35">
        <v>53.2</v>
      </c>
      <c r="AL35">
        <v>0.5</v>
      </c>
      <c r="AM35">
        <v>1.4</v>
      </c>
      <c r="AN35">
        <v>7.3</v>
      </c>
      <c r="AO35">
        <v>9.1999999999999993</v>
      </c>
      <c r="AP35">
        <v>0</v>
      </c>
      <c r="AQ35">
        <v>0</v>
      </c>
      <c r="AR35">
        <v>81.7</v>
      </c>
      <c r="AS35">
        <v>0</v>
      </c>
      <c r="AT35">
        <v>9.1999999999999993</v>
      </c>
      <c r="AU35">
        <v>9.1999999999999993</v>
      </c>
      <c r="AV35">
        <v>9.6</v>
      </c>
      <c r="AW35">
        <v>9.6</v>
      </c>
      <c r="AX35">
        <v>9.6</v>
      </c>
      <c r="AY35">
        <v>10.6</v>
      </c>
      <c r="AZ35">
        <v>14.2</v>
      </c>
      <c r="BA35">
        <v>14.7</v>
      </c>
      <c r="BB35">
        <v>13.3</v>
      </c>
      <c r="BC35">
        <v>0</v>
      </c>
      <c r="BD35">
        <v>0</v>
      </c>
      <c r="BE35">
        <v>0</v>
      </c>
      <c r="BF35">
        <v>0</v>
      </c>
      <c r="BG35">
        <v>0</v>
      </c>
      <c r="BH35">
        <v>0</v>
      </c>
      <c r="BI35">
        <v>0.9</v>
      </c>
      <c r="BJ35">
        <v>11.5</v>
      </c>
      <c r="BK35">
        <v>16.5</v>
      </c>
      <c r="BL35">
        <v>24.3</v>
      </c>
      <c r="BM35">
        <v>0</v>
      </c>
    </row>
    <row r="36" spans="1:65">
      <c r="A36" s="45" t="s">
        <v>2785</v>
      </c>
      <c r="B36" s="45" t="s">
        <v>135</v>
      </c>
      <c r="C36" s="45" t="s">
        <v>69</v>
      </c>
      <c r="D36" s="45" t="s">
        <v>136</v>
      </c>
      <c r="E36" s="45" t="s">
        <v>136</v>
      </c>
      <c r="F36">
        <v>359</v>
      </c>
      <c r="G36">
        <v>236</v>
      </c>
      <c r="H36">
        <v>123</v>
      </c>
      <c r="I36">
        <v>160</v>
      </c>
      <c r="J36">
        <v>7</v>
      </c>
      <c r="K36">
        <v>168</v>
      </c>
      <c r="L36">
        <v>8</v>
      </c>
      <c r="M36">
        <v>0</v>
      </c>
      <c r="N36">
        <v>0</v>
      </c>
      <c r="O36">
        <v>16</v>
      </c>
      <c r="P36">
        <v>0</v>
      </c>
      <c r="Q36">
        <v>0</v>
      </c>
      <c r="R36">
        <v>0</v>
      </c>
      <c r="S36">
        <v>0</v>
      </c>
      <c r="T36">
        <v>0</v>
      </c>
      <c r="U36">
        <v>0</v>
      </c>
      <c r="V36">
        <v>0</v>
      </c>
      <c r="W36">
        <v>0</v>
      </c>
      <c r="X36">
        <v>0</v>
      </c>
      <c r="Y36">
        <v>0</v>
      </c>
      <c r="Z36">
        <v>105</v>
      </c>
      <c r="AA36">
        <v>88</v>
      </c>
      <c r="AB36">
        <v>79</v>
      </c>
      <c r="AC36">
        <v>87</v>
      </c>
      <c r="AD36">
        <v>0</v>
      </c>
      <c r="AE36">
        <v>49</v>
      </c>
      <c r="AF36">
        <v>182</v>
      </c>
      <c r="AG36">
        <v>194</v>
      </c>
      <c r="AH36">
        <v>59</v>
      </c>
      <c r="AI36">
        <v>244</v>
      </c>
      <c r="AJ36">
        <v>65.7</v>
      </c>
      <c r="AK36">
        <v>34.299999999999997</v>
      </c>
      <c r="AL36">
        <v>44.6</v>
      </c>
      <c r="AM36">
        <v>1.9</v>
      </c>
      <c r="AN36">
        <v>46.8</v>
      </c>
      <c r="AO36">
        <v>2.2000000000000002</v>
      </c>
      <c r="AP36">
        <v>0</v>
      </c>
      <c r="AQ36">
        <v>0</v>
      </c>
      <c r="AR36">
        <v>4.5</v>
      </c>
      <c r="AS36">
        <v>0</v>
      </c>
      <c r="AT36">
        <v>0</v>
      </c>
      <c r="AU36">
        <v>0</v>
      </c>
      <c r="AV36">
        <v>0</v>
      </c>
      <c r="AW36">
        <v>0</v>
      </c>
      <c r="AX36">
        <v>0</v>
      </c>
      <c r="AY36">
        <v>0</v>
      </c>
      <c r="AZ36">
        <v>0</v>
      </c>
      <c r="BA36">
        <v>0</v>
      </c>
      <c r="BB36">
        <v>0</v>
      </c>
      <c r="BC36">
        <v>29.2</v>
      </c>
      <c r="BD36">
        <v>24.5</v>
      </c>
      <c r="BE36">
        <v>22</v>
      </c>
      <c r="BF36">
        <v>24.2</v>
      </c>
      <c r="BG36">
        <v>0</v>
      </c>
      <c r="BH36">
        <v>13.6</v>
      </c>
      <c r="BI36">
        <v>50.7</v>
      </c>
      <c r="BJ36">
        <v>54</v>
      </c>
      <c r="BK36">
        <v>16.399999999999999</v>
      </c>
      <c r="BL36">
        <v>68</v>
      </c>
      <c r="BM36">
        <v>0</v>
      </c>
    </row>
    <row r="37" spans="1:65">
      <c r="A37" s="45" t="s">
        <v>2785</v>
      </c>
      <c r="B37" s="45" t="s">
        <v>137</v>
      </c>
      <c r="C37" s="45" t="s">
        <v>69</v>
      </c>
      <c r="D37" s="45" t="s">
        <v>138</v>
      </c>
      <c r="E37" s="45" t="s">
        <v>138</v>
      </c>
      <c r="F37">
        <v>702</v>
      </c>
      <c r="G37">
        <v>398</v>
      </c>
      <c r="H37">
        <v>304</v>
      </c>
      <c r="I37">
        <v>13</v>
      </c>
      <c r="J37">
        <v>3</v>
      </c>
      <c r="K37">
        <v>630</v>
      </c>
      <c r="L37">
        <v>16</v>
      </c>
      <c r="M37">
        <v>0</v>
      </c>
      <c r="N37">
        <v>0</v>
      </c>
      <c r="O37">
        <v>40</v>
      </c>
      <c r="P37">
        <v>0</v>
      </c>
      <c r="Q37">
        <v>78</v>
      </c>
      <c r="R37">
        <v>81</v>
      </c>
      <c r="S37">
        <v>88</v>
      </c>
      <c r="T37">
        <v>87</v>
      </c>
      <c r="U37">
        <v>85</v>
      </c>
      <c r="V37">
        <v>78</v>
      </c>
      <c r="W37">
        <v>86</v>
      </c>
      <c r="X37">
        <v>51</v>
      </c>
      <c r="Y37">
        <v>68</v>
      </c>
      <c r="Z37">
        <v>0</v>
      </c>
      <c r="AA37">
        <v>0</v>
      </c>
      <c r="AB37">
        <v>0</v>
      </c>
      <c r="AC37">
        <v>0</v>
      </c>
      <c r="AD37">
        <v>0</v>
      </c>
      <c r="AE37">
        <v>90</v>
      </c>
      <c r="AF37">
        <v>172</v>
      </c>
      <c r="AG37">
        <v>474</v>
      </c>
      <c r="AH37">
        <v>105</v>
      </c>
      <c r="AI37">
        <v>531</v>
      </c>
      <c r="AJ37">
        <v>56.7</v>
      </c>
      <c r="AK37">
        <v>43.3</v>
      </c>
      <c r="AL37">
        <v>1.9</v>
      </c>
      <c r="AM37">
        <v>0.4</v>
      </c>
      <c r="AN37">
        <v>89.7</v>
      </c>
      <c r="AO37">
        <v>2.2999999999999998</v>
      </c>
      <c r="AP37">
        <v>0</v>
      </c>
      <c r="AQ37">
        <v>0</v>
      </c>
      <c r="AR37">
        <v>5.7</v>
      </c>
      <c r="AS37">
        <v>0</v>
      </c>
      <c r="AT37">
        <v>11.1</v>
      </c>
      <c r="AU37">
        <v>11.5</v>
      </c>
      <c r="AV37">
        <v>12.5</v>
      </c>
      <c r="AW37">
        <v>12.4</v>
      </c>
      <c r="AX37">
        <v>12.1</v>
      </c>
      <c r="AY37">
        <v>11.1</v>
      </c>
      <c r="AZ37">
        <v>12.3</v>
      </c>
      <c r="BA37">
        <v>7.3</v>
      </c>
      <c r="BB37">
        <v>9.6999999999999993</v>
      </c>
      <c r="BC37">
        <v>0</v>
      </c>
      <c r="BD37">
        <v>0</v>
      </c>
      <c r="BE37">
        <v>0</v>
      </c>
      <c r="BF37">
        <v>0</v>
      </c>
      <c r="BG37">
        <v>0</v>
      </c>
      <c r="BH37">
        <v>12.8</v>
      </c>
      <c r="BI37">
        <v>24.5</v>
      </c>
      <c r="BJ37">
        <v>67.5</v>
      </c>
      <c r="BK37">
        <v>15</v>
      </c>
      <c r="BL37">
        <v>75.599999999999994</v>
      </c>
      <c r="BM37">
        <v>0</v>
      </c>
    </row>
    <row r="38" spans="1:65">
      <c r="A38" s="45" t="s">
        <v>2785</v>
      </c>
      <c r="B38" s="45" t="s">
        <v>139</v>
      </c>
      <c r="C38" s="45" t="s">
        <v>69</v>
      </c>
      <c r="D38" s="45" t="s">
        <v>140</v>
      </c>
      <c r="E38" s="45" t="s">
        <v>140</v>
      </c>
      <c r="F38">
        <v>717</v>
      </c>
      <c r="G38">
        <v>382</v>
      </c>
      <c r="H38">
        <v>335</v>
      </c>
      <c r="I38">
        <v>6</v>
      </c>
      <c r="J38">
        <v>0</v>
      </c>
      <c r="K38">
        <v>703</v>
      </c>
      <c r="L38">
        <v>0</v>
      </c>
      <c r="M38">
        <v>0</v>
      </c>
      <c r="N38">
        <v>0</v>
      </c>
      <c r="O38">
        <v>8</v>
      </c>
      <c r="P38">
        <v>85</v>
      </c>
      <c r="Q38">
        <v>84</v>
      </c>
      <c r="R38">
        <v>84</v>
      </c>
      <c r="S38">
        <v>84</v>
      </c>
      <c r="T38">
        <v>84</v>
      </c>
      <c r="U38">
        <v>78</v>
      </c>
      <c r="V38">
        <v>56</v>
      </c>
      <c r="W38">
        <v>55</v>
      </c>
      <c r="X38">
        <v>52</v>
      </c>
      <c r="Y38">
        <v>55</v>
      </c>
      <c r="Z38">
        <v>0</v>
      </c>
      <c r="AA38">
        <v>0</v>
      </c>
      <c r="AB38">
        <v>0</v>
      </c>
      <c r="AC38">
        <v>0</v>
      </c>
      <c r="AD38">
        <v>0</v>
      </c>
      <c r="AE38">
        <v>189</v>
      </c>
      <c r="AF38">
        <v>225</v>
      </c>
      <c r="AG38">
        <v>392</v>
      </c>
      <c r="AH38">
        <v>46</v>
      </c>
      <c r="AI38">
        <v>500</v>
      </c>
      <c r="AJ38">
        <v>53.3</v>
      </c>
      <c r="AK38">
        <v>46.7</v>
      </c>
      <c r="AL38">
        <v>0.8</v>
      </c>
      <c r="AM38">
        <v>0</v>
      </c>
      <c r="AN38">
        <v>98</v>
      </c>
      <c r="AO38">
        <v>0</v>
      </c>
      <c r="AP38">
        <v>0</v>
      </c>
      <c r="AQ38">
        <v>0</v>
      </c>
      <c r="AR38">
        <v>1.1000000000000001</v>
      </c>
      <c r="AS38">
        <v>11.9</v>
      </c>
      <c r="AT38">
        <v>11.7</v>
      </c>
      <c r="AU38">
        <v>11.7</v>
      </c>
      <c r="AV38">
        <v>11.7</v>
      </c>
      <c r="AW38">
        <v>11.7</v>
      </c>
      <c r="AX38">
        <v>10.9</v>
      </c>
      <c r="AY38">
        <v>7.8</v>
      </c>
      <c r="AZ38">
        <v>7.7</v>
      </c>
      <c r="BA38">
        <v>7.3</v>
      </c>
      <c r="BB38">
        <v>7.7</v>
      </c>
      <c r="BC38">
        <v>0</v>
      </c>
      <c r="BD38">
        <v>0</v>
      </c>
      <c r="BE38">
        <v>0</v>
      </c>
      <c r="BF38">
        <v>0</v>
      </c>
      <c r="BG38">
        <v>0</v>
      </c>
      <c r="BH38">
        <v>26.4</v>
      </c>
      <c r="BI38">
        <v>31.4</v>
      </c>
      <c r="BJ38">
        <v>54.7</v>
      </c>
      <c r="BK38">
        <v>6.4</v>
      </c>
      <c r="BL38">
        <v>69.7</v>
      </c>
      <c r="BM38">
        <v>0</v>
      </c>
    </row>
    <row r="39" spans="1:65">
      <c r="A39" s="45" t="s">
        <v>2785</v>
      </c>
      <c r="B39" s="45" t="s">
        <v>141</v>
      </c>
      <c r="C39" s="45" t="s">
        <v>69</v>
      </c>
      <c r="D39" s="45" t="s">
        <v>142</v>
      </c>
      <c r="E39" s="45" t="s">
        <v>142</v>
      </c>
      <c r="F39">
        <v>306</v>
      </c>
      <c r="G39">
        <v>176</v>
      </c>
      <c r="H39">
        <v>130</v>
      </c>
      <c r="I39">
        <v>16</v>
      </c>
      <c r="J39">
        <v>2</v>
      </c>
      <c r="K39">
        <v>56</v>
      </c>
      <c r="L39">
        <v>9</v>
      </c>
      <c r="M39">
        <v>1</v>
      </c>
      <c r="N39">
        <v>0</v>
      </c>
      <c r="O39">
        <v>222</v>
      </c>
      <c r="P39">
        <v>0</v>
      </c>
      <c r="Q39">
        <v>34</v>
      </c>
      <c r="R39">
        <v>36</v>
      </c>
      <c r="S39">
        <v>35</v>
      </c>
      <c r="T39">
        <v>36</v>
      </c>
      <c r="U39">
        <v>33</v>
      </c>
      <c r="V39">
        <v>34</v>
      </c>
      <c r="W39">
        <v>33</v>
      </c>
      <c r="X39">
        <v>31</v>
      </c>
      <c r="Y39">
        <v>34</v>
      </c>
      <c r="Z39">
        <v>0</v>
      </c>
      <c r="AA39">
        <v>0</v>
      </c>
      <c r="AB39">
        <v>0</v>
      </c>
      <c r="AC39">
        <v>0</v>
      </c>
      <c r="AD39">
        <v>0</v>
      </c>
      <c r="AE39">
        <v>9</v>
      </c>
      <c r="AF39">
        <v>13</v>
      </c>
      <c r="AG39">
        <v>45</v>
      </c>
      <c r="AH39">
        <v>0</v>
      </c>
      <c r="AI39">
        <v>49</v>
      </c>
      <c r="AJ39">
        <v>57.5</v>
      </c>
      <c r="AK39">
        <v>42.5</v>
      </c>
      <c r="AL39">
        <v>5.2</v>
      </c>
      <c r="AM39">
        <v>0.7</v>
      </c>
      <c r="AN39">
        <v>18.3</v>
      </c>
      <c r="AO39">
        <v>2.9</v>
      </c>
      <c r="AP39">
        <v>0.3</v>
      </c>
      <c r="AQ39">
        <v>0</v>
      </c>
      <c r="AR39">
        <v>72.5</v>
      </c>
      <c r="AS39">
        <v>0</v>
      </c>
      <c r="AT39">
        <v>11.1</v>
      </c>
      <c r="AU39">
        <v>11.8</v>
      </c>
      <c r="AV39">
        <v>11.4</v>
      </c>
      <c r="AW39">
        <v>11.8</v>
      </c>
      <c r="AX39">
        <v>10.8</v>
      </c>
      <c r="AY39">
        <v>11.1</v>
      </c>
      <c r="AZ39">
        <v>10.8</v>
      </c>
      <c r="BA39">
        <v>10.1</v>
      </c>
      <c r="BB39">
        <v>11.1</v>
      </c>
      <c r="BC39">
        <v>0</v>
      </c>
      <c r="BD39">
        <v>0</v>
      </c>
      <c r="BE39">
        <v>0</v>
      </c>
      <c r="BF39">
        <v>0</v>
      </c>
      <c r="BG39">
        <v>0</v>
      </c>
      <c r="BH39">
        <v>2.9</v>
      </c>
      <c r="BI39">
        <v>4.2</v>
      </c>
      <c r="BJ39">
        <v>14.7</v>
      </c>
      <c r="BK39">
        <v>0</v>
      </c>
      <c r="BL39">
        <v>16</v>
      </c>
      <c r="BM39">
        <v>0</v>
      </c>
    </row>
    <row r="40" spans="1:65">
      <c r="A40" s="45" t="s">
        <v>2785</v>
      </c>
      <c r="B40" s="45" t="s">
        <v>143</v>
      </c>
      <c r="C40" s="45" t="s">
        <v>69</v>
      </c>
      <c r="D40" s="45" t="s">
        <v>144</v>
      </c>
      <c r="E40" s="45" t="s">
        <v>144</v>
      </c>
      <c r="F40">
        <v>817</v>
      </c>
      <c r="G40">
        <v>418</v>
      </c>
      <c r="H40">
        <v>399</v>
      </c>
      <c r="I40">
        <v>225</v>
      </c>
      <c r="J40">
        <v>164</v>
      </c>
      <c r="K40">
        <v>375</v>
      </c>
      <c r="L40">
        <v>27</v>
      </c>
      <c r="M40">
        <v>0</v>
      </c>
      <c r="N40">
        <v>0</v>
      </c>
      <c r="O40">
        <v>26</v>
      </c>
      <c r="P40">
        <v>40</v>
      </c>
      <c r="Q40">
        <v>97</v>
      </c>
      <c r="R40">
        <v>88</v>
      </c>
      <c r="S40">
        <v>95</v>
      </c>
      <c r="T40">
        <v>97</v>
      </c>
      <c r="U40">
        <v>86</v>
      </c>
      <c r="V40">
        <v>89</v>
      </c>
      <c r="W40">
        <v>84</v>
      </c>
      <c r="X40">
        <v>70</v>
      </c>
      <c r="Y40">
        <v>71</v>
      </c>
      <c r="Z40">
        <v>0</v>
      </c>
      <c r="AA40">
        <v>0</v>
      </c>
      <c r="AB40">
        <v>0</v>
      </c>
      <c r="AC40">
        <v>0</v>
      </c>
      <c r="AD40">
        <v>0</v>
      </c>
      <c r="AE40">
        <v>400</v>
      </c>
      <c r="AF40">
        <v>561</v>
      </c>
      <c r="AG40">
        <v>384</v>
      </c>
      <c r="AH40">
        <v>127</v>
      </c>
      <c r="AI40">
        <v>638</v>
      </c>
      <c r="AJ40">
        <v>51.2</v>
      </c>
      <c r="AK40">
        <v>48.8</v>
      </c>
      <c r="AL40">
        <v>27.5</v>
      </c>
      <c r="AM40">
        <v>20.100000000000001</v>
      </c>
      <c r="AN40">
        <v>45.9</v>
      </c>
      <c r="AO40">
        <v>3.3</v>
      </c>
      <c r="AP40">
        <v>0</v>
      </c>
      <c r="AQ40">
        <v>0</v>
      </c>
      <c r="AR40">
        <v>3.2</v>
      </c>
      <c r="AS40">
        <v>4.9000000000000004</v>
      </c>
      <c r="AT40">
        <v>11.9</v>
      </c>
      <c r="AU40">
        <v>10.8</v>
      </c>
      <c r="AV40">
        <v>11.6</v>
      </c>
      <c r="AW40">
        <v>11.9</v>
      </c>
      <c r="AX40">
        <v>10.5</v>
      </c>
      <c r="AY40">
        <v>10.9</v>
      </c>
      <c r="AZ40">
        <v>10.3</v>
      </c>
      <c r="BA40">
        <v>8.6</v>
      </c>
      <c r="BB40">
        <v>8.6999999999999993</v>
      </c>
      <c r="BC40">
        <v>0</v>
      </c>
      <c r="BD40">
        <v>0</v>
      </c>
      <c r="BE40">
        <v>0</v>
      </c>
      <c r="BF40">
        <v>0</v>
      </c>
      <c r="BG40">
        <v>0</v>
      </c>
      <c r="BH40">
        <v>49</v>
      </c>
      <c r="BI40">
        <v>68.7</v>
      </c>
      <c r="BJ40">
        <v>47</v>
      </c>
      <c r="BK40">
        <v>15.5</v>
      </c>
      <c r="BL40">
        <v>78.099999999999994</v>
      </c>
      <c r="BM40">
        <v>0</v>
      </c>
    </row>
    <row r="41" spans="1:65">
      <c r="A41" s="45" t="s">
        <v>2785</v>
      </c>
      <c r="B41" s="45" t="s">
        <v>145</v>
      </c>
      <c r="C41" s="45" t="s">
        <v>69</v>
      </c>
      <c r="D41" s="45" t="s">
        <v>146</v>
      </c>
      <c r="E41" s="45" t="s">
        <v>146</v>
      </c>
      <c r="F41">
        <v>94</v>
      </c>
      <c r="G41">
        <v>52</v>
      </c>
      <c r="H41">
        <v>41</v>
      </c>
      <c r="I41">
        <v>1</v>
      </c>
      <c r="J41">
        <v>14</v>
      </c>
      <c r="K41">
        <v>32</v>
      </c>
      <c r="L41">
        <v>6</v>
      </c>
      <c r="M41">
        <v>0</v>
      </c>
      <c r="N41">
        <v>0</v>
      </c>
      <c r="O41">
        <v>41</v>
      </c>
      <c r="P41">
        <v>0</v>
      </c>
      <c r="Q41">
        <v>0</v>
      </c>
      <c r="R41">
        <v>0</v>
      </c>
      <c r="S41">
        <v>0</v>
      </c>
      <c r="T41">
        <v>0</v>
      </c>
      <c r="U41">
        <v>0</v>
      </c>
      <c r="V41">
        <v>0</v>
      </c>
      <c r="W41">
        <v>0</v>
      </c>
      <c r="X41">
        <v>0</v>
      </c>
      <c r="Y41">
        <v>0</v>
      </c>
      <c r="Z41">
        <v>26</v>
      </c>
      <c r="AA41">
        <v>30</v>
      </c>
      <c r="AB41">
        <v>16</v>
      </c>
      <c r="AC41">
        <v>22</v>
      </c>
      <c r="AD41">
        <v>0</v>
      </c>
      <c r="AE41">
        <v>1</v>
      </c>
      <c r="AF41">
        <v>3</v>
      </c>
      <c r="AG41">
        <v>62</v>
      </c>
      <c r="AH41">
        <v>26</v>
      </c>
      <c r="AI41">
        <v>70</v>
      </c>
      <c r="AJ41">
        <v>55.3</v>
      </c>
      <c r="AK41">
        <v>43.6</v>
      </c>
      <c r="AL41">
        <v>1.1000000000000001</v>
      </c>
      <c r="AM41">
        <v>14.9</v>
      </c>
      <c r="AN41">
        <v>34</v>
      </c>
      <c r="AO41">
        <v>6.4</v>
      </c>
      <c r="AP41">
        <v>0</v>
      </c>
      <c r="AQ41">
        <v>0</v>
      </c>
      <c r="AR41">
        <v>43.6</v>
      </c>
      <c r="AS41">
        <v>0</v>
      </c>
      <c r="AT41">
        <v>0</v>
      </c>
      <c r="AU41">
        <v>0</v>
      </c>
      <c r="AV41">
        <v>0</v>
      </c>
      <c r="AW41">
        <v>0</v>
      </c>
      <c r="AX41">
        <v>0</v>
      </c>
      <c r="AY41">
        <v>0</v>
      </c>
      <c r="AZ41">
        <v>0</v>
      </c>
      <c r="BA41">
        <v>0</v>
      </c>
      <c r="BB41">
        <v>0</v>
      </c>
      <c r="BC41">
        <v>27.7</v>
      </c>
      <c r="BD41">
        <v>31.9</v>
      </c>
      <c r="BE41">
        <v>17</v>
      </c>
      <c r="BF41">
        <v>23.4</v>
      </c>
      <c r="BG41">
        <v>0</v>
      </c>
      <c r="BH41">
        <v>1.1000000000000001</v>
      </c>
      <c r="BI41">
        <v>3.2</v>
      </c>
      <c r="BJ41">
        <v>66</v>
      </c>
      <c r="BK41">
        <v>27.7</v>
      </c>
      <c r="BL41">
        <v>74.5</v>
      </c>
      <c r="BM41">
        <v>0</v>
      </c>
    </row>
    <row r="42" spans="1:65">
      <c r="A42" s="45" t="s">
        <v>2785</v>
      </c>
      <c r="B42" s="45" t="s">
        <v>147</v>
      </c>
      <c r="C42" s="45" t="s">
        <v>69</v>
      </c>
      <c r="D42" s="45" t="s">
        <v>148</v>
      </c>
      <c r="E42" s="45" t="s">
        <v>148</v>
      </c>
      <c r="F42">
        <v>505</v>
      </c>
      <c r="G42">
        <v>230</v>
      </c>
      <c r="H42">
        <v>275</v>
      </c>
      <c r="I42">
        <v>344</v>
      </c>
      <c r="J42">
        <v>2</v>
      </c>
      <c r="K42">
        <v>150</v>
      </c>
      <c r="L42">
        <v>7</v>
      </c>
      <c r="M42">
        <v>0</v>
      </c>
      <c r="N42">
        <v>0</v>
      </c>
      <c r="O42">
        <v>2</v>
      </c>
      <c r="P42">
        <v>0</v>
      </c>
      <c r="Q42">
        <v>75</v>
      </c>
      <c r="R42">
        <v>75</v>
      </c>
      <c r="S42">
        <v>76</v>
      </c>
      <c r="T42">
        <v>0</v>
      </c>
      <c r="U42">
        <v>0</v>
      </c>
      <c r="V42">
        <v>70</v>
      </c>
      <c r="W42">
        <v>78</v>
      </c>
      <c r="X42">
        <v>69</v>
      </c>
      <c r="Y42">
        <v>62</v>
      </c>
      <c r="Z42">
        <v>0</v>
      </c>
      <c r="AA42">
        <v>0</v>
      </c>
      <c r="AB42">
        <v>0</v>
      </c>
      <c r="AC42">
        <v>0</v>
      </c>
      <c r="AD42">
        <v>0</v>
      </c>
      <c r="AE42">
        <v>158</v>
      </c>
      <c r="AF42">
        <v>264</v>
      </c>
      <c r="AG42">
        <v>315</v>
      </c>
      <c r="AH42">
        <v>97</v>
      </c>
      <c r="AI42">
        <v>408</v>
      </c>
      <c r="AJ42">
        <v>45.5</v>
      </c>
      <c r="AK42">
        <v>54.5</v>
      </c>
      <c r="AL42">
        <v>68.099999999999994</v>
      </c>
      <c r="AM42">
        <v>0.4</v>
      </c>
      <c r="AN42">
        <v>29.7</v>
      </c>
      <c r="AO42">
        <v>1.4</v>
      </c>
      <c r="AP42">
        <v>0</v>
      </c>
      <c r="AQ42">
        <v>0</v>
      </c>
      <c r="AR42">
        <v>0.4</v>
      </c>
      <c r="AS42">
        <v>0</v>
      </c>
      <c r="AT42">
        <v>14.9</v>
      </c>
      <c r="AU42">
        <v>14.9</v>
      </c>
      <c r="AV42">
        <v>15</v>
      </c>
      <c r="AW42">
        <v>0</v>
      </c>
      <c r="AX42">
        <v>0</v>
      </c>
      <c r="AY42">
        <v>13.9</v>
      </c>
      <c r="AZ42">
        <v>15.4</v>
      </c>
      <c r="BA42">
        <v>13.7</v>
      </c>
      <c r="BB42">
        <v>12.3</v>
      </c>
      <c r="BC42">
        <v>0</v>
      </c>
      <c r="BD42">
        <v>0</v>
      </c>
      <c r="BE42">
        <v>0</v>
      </c>
      <c r="BF42">
        <v>0</v>
      </c>
      <c r="BG42">
        <v>0</v>
      </c>
      <c r="BH42">
        <v>31.3</v>
      </c>
      <c r="BI42">
        <v>52.3</v>
      </c>
      <c r="BJ42">
        <v>62.4</v>
      </c>
      <c r="BK42">
        <v>19.2</v>
      </c>
      <c r="BL42">
        <v>80.8</v>
      </c>
      <c r="BM42">
        <v>0</v>
      </c>
    </row>
    <row r="43" spans="1:65">
      <c r="A43" s="45" t="s">
        <v>2785</v>
      </c>
      <c r="B43" s="45" t="s">
        <v>149</v>
      </c>
      <c r="C43" s="45" t="s">
        <v>69</v>
      </c>
      <c r="D43" s="45" t="s">
        <v>150</v>
      </c>
      <c r="E43" s="45" t="s">
        <v>150</v>
      </c>
      <c r="F43">
        <v>230</v>
      </c>
      <c r="G43">
        <v>98</v>
      </c>
      <c r="H43">
        <v>132</v>
      </c>
      <c r="I43">
        <v>6</v>
      </c>
      <c r="J43">
        <v>6</v>
      </c>
      <c r="K43">
        <v>5</v>
      </c>
      <c r="L43">
        <v>4</v>
      </c>
      <c r="M43">
        <v>2</v>
      </c>
      <c r="N43">
        <v>0</v>
      </c>
      <c r="O43">
        <v>207</v>
      </c>
      <c r="P43">
        <v>0</v>
      </c>
      <c r="Q43">
        <v>0</v>
      </c>
      <c r="R43">
        <v>0</v>
      </c>
      <c r="S43">
        <v>0</v>
      </c>
      <c r="T43">
        <v>0</v>
      </c>
      <c r="U43">
        <v>49</v>
      </c>
      <c r="V43">
        <v>47</v>
      </c>
      <c r="W43">
        <v>50</v>
      </c>
      <c r="X43">
        <v>44</v>
      </c>
      <c r="Y43">
        <v>40</v>
      </c>
      <c r="Z43">
        <v>0</v>
      </c>
      <c r="AA43">
        <v>0</v>
      </c>
      <c r="AB43">
        <v>0</v>
      </c>
      <c r="AC43">
        <v>0</v>
      </c>
      <c r="AD43">
        <v>0</v>
      </c>
      <c r="AE43">
        <v>11</v>
      </c>
      <c r="AF43">
        <v>11</v>
      </c>
      <c r="AG43">
        <v>7</v>
      </c>
      <c r="AH43">
        <v>49</v>
      </c>
      <c r="AI43">
        <v>66</v>
      </c>
      <c r="AJ43">
        <v>42.6</v>
      </c>
      <c r="AK43">
        <v>57.4</v>
      </c>
      <c r="AL43">
        <v>2.6</v>
      </c>
      <c r="AM43">
        <v>2.6</v>
      </c>
      <c r="AN43">
        <v>2.2000000000000002</v>
      </c>
      <c r="AO43">
        <v>1.7</v>
      </c>
      <c r="AP43">
        <v>0.9</v>
      </c>
      <c r="AQ43">
        <v>0</v>
      </c>
      <c r="AR43">
        <v>90</v>
      </c>
      <c r="AS43">
        <v>0</v>
      </c>
      <c r="AT43">
        <v>0</v>
      </c>
      <c r="AU43">
        <v>0</v>
      </c>
      <c r="AV43">
        <v>0</v>
      </c>
      <c r="AW43">
        <v>0</v>
      </c>
      <c r="AX43">
        <v>21.3</v>
      </c>
      <c r="AY43">
        <v>20.399999999999999</v>
      </c>
      <c r="AZ43">
        <v>21.7</v>
      </c>
      <c r="BA43">
        <v>19.100000000000001</v>
      </c>
      <c r="BB43">
        <v>17.399999999999999</v>
      </c>
      <c r="BC43">
        <v>0</v>
      </c>
      <c r="BD43">
        <v>0</v>
      </c>
      <c r="BE43">
        <v>0</v>
      </c>
      <c r="BF43">
        <v>0</v>
      </c>
      <c r="BG43">
        <v>0</v>
      </c>
      <c r="BH43">
        <v>4.8</v>
      </c>
      <c r="BI43">
        <v>4.8</v>
      </c>
      <c r="BJ43">
        <v>3</v>
      </c>
      <c r="BK43">
        <v>21.3</v>
      </c>
      <c r="BL43">
        <v>28.7</v>
      </c>
      <c r="BM43">
        <v>0</v>
      </c>
    </row>
    <row r="44" spans="1:65">
      <c r="A44" s="45" t="s">
        <v>2785</v>
      </c>
      <c r="B44" s="45" t="s">
        <v>151</v>
      </c>
      <c r="C44" s="45" t="s">
        <v>69</v>
      </c>
      <c r="D44" s="45" t="s">
        <v>152</v>
      </c>
      <c r="E44" s="45" t="s">
        <v>152</v>
      </c>
      <c r="F44">
        <v>173</v>
      </c>
      <c r="G44">
        <v>98</v>
      </c>
      <c r="H44">
        <v>75</v>
      </c>
      <c r="I44">
        <v>8</v>
      </c>
      <c r="J44">
        <v>3</v>
      </c>
      <c r="K44">
        <v>8</v>
      </c>
      <c r="L44">
        <v>19</v>
      </c>
      <c r="M44">
        <v>0</v>
      </c>
      <c r="N44">
        <v>0</v>
      </c>
      <c r="O44">
        <v>135</v>
      </c>
      <c r="P44">
        <v>0</v>
      </c>
      <c r="Q44">
        <v>14</v>
      </c>
      <c r="R44">
        <v>15</v>
      </c>
      <c r="S44">
        <v>16</v>
      </c>
      <c r="T44">
        <v>15</v>
      </c>
      <c r="U44">
        <v>15</v>
      </c>
      <c r="V44">
        <v>18</v>
      </c>
      <c r="W44">
        <v>14</v>
      </c>
      <c r="X44">
        <v>14</v>
      </c>
      <c r="Y44">
        <v>15</v>
      </c>
      <c r="Z44">
        <v>3</v>
      </c>
      <c r="AA44">
        <v>7</v>
      </c>
      <c r="AB44">
        <v>15</v>
      </c>
      <c r="AC44">
        <v>12</v>
      </c>
      <c r="AD44">
        <v>0</v>
      </c>
      <c r="AE44">
        <v>7</v>
      </c>
      <c r="AF44">
        <v>8</v>
      </c>
      <c r="AG44">
        <v>51</v>
      </c>
      <c r="AH44">
        <v>45</v>
      </c>
      <c r="AI44">
        <v>83</v>
      </c>
      <c r="AJ44">
        <v>56.6</v>
      </c>
      <c r="AK44">
        <v>43.4</v>
      </c>
      <c r="AL44">
        <v>4.5999999999999996</v>
      </c>
      <c r="AM44">
        <v>1.7</v>
      </c>
      <c r="AN44">
        <v>4.5999999999999996</v>
      </c>
      <c r="AO44">
        <v>11</v>
      </c>
      <c r="AP44">
        <v>0</v>
      </c>
      <c r="AQ44">
        <v>0</v>
      </c>
      <c r="AR44">
        <v>78</v>
      </c>
      <c r="AS44">
        <v>0</v>
      </c>
      <c r="AT44">
        <v>8.1</v>
      </c>
      <c r="AU44">
        <v>8.6999999999999993</v>
      </c>
      <c r="AV44">
        <v>9.1999999999999993</v>
      </c>
      <c r="AW44">
        <v>8.6999999999999993</v>
      </c>
      <c r="AX44">
        <v>8.6999999999999993</v>
      </c>
      <c r="AY44">
        <v>10.4</v>
      </c>
      <c r="AZ44">
        <v>8.1</v>
      </c>
      <c r="BA44">
        <v>8.1</v>
      </c>
      <c r="BB44">
        <v>8.6999999999999993</v>
      </c>
      <c r="BC44">
        <v>1.7</v>
      </c>
      <c r="BD44">
        <v>4</v>
      </c>
      <c r="BE44">
        <v>8.6999999999999993</v>
      </c>
      <c r="BF44">
        <v>6.9</v>
      </c>
      <c r="BG44">
        <v>0</v>
      </c>
      <c r="BH44">
        <v>4</v>
      </c>
      <c r="BI44">
        <v>4.5999999999999996</v>
      </c>
      <c r="BJ44">
        <v>29.5</v>
      </c>
      <c r="BK44">
        <v>26</v>
      </c>
      <c r="BL44">
        <v>48</v>
      </c>
      <c r="BM44">
        <v>0</v>
      </c>
    </row>
    <row r="45" spans="1:65">
      <c r="A45" s="45" t="s">
        <v>2785</v>
      </c>
      <c r="B45" s="45" t="s">
        <v>153</v>
      </c>
      <c r="C45" s="45" t="s">
        <v>69</v>
      </c>
      <c r="D45" s="45" t="s">
        <v>154</v>
      </c>
      <c r="E45" s="45" t="s">
        <v>154</v>
      </c>
      <c r="F45">
        <v>1145</v>
      </c>
      <c r="G45">
        <v>599</v>
      </c>
      <c r="H45">
        <v>546</v>
      </c>
      <c r="I45">
        <v>526</v>
      </c>
      <c r="J45">
        <v>15</v>
      </c>
      <c r="K45">
        <v>535</v>
      </c>
      <c r="L45">
        <v>22</v>
      </c>
      <c r="M45">
        <v>6</v>
      </c>
      <c r="N45">
        <v>1</v>
      </c>
      <c r="O45">
        <v>40</v>
      </c>
      <c r="P45">
        <v>54</v>
      </c>
      <c r="Q45">
        <v>72</v>
      </c>
      <c r="R45">
        <v>96</v>
      </c>
      <c r="S45">
        <v>95</v>
      </c>
      <c r="T45">
        <v>73</v>
      </c>
      <c r="U45">
        <v>73</v>
      </c>
      <c r="V45">
        <v>93</v>
      </c>
      <c r="W45">
        <v>96</v>
      </c>
      <c r="X45">
        <v>92</v>
      </c>
      <c r="Y45">
        <v>94</v>
      </c>
      <c r="Z45">
        <v>93</v>
      </c>
      <c r="AA45">
        <v>72</v>
      </c>
      <c r="AB45">
        <v>81</v>
      </c>
      <c r="AC45">
        <v>61</v>
      </c>
      <c r="AD45">
        <v>0</v>
      </c>
      <c r="AE45">
        <v>392</v>
      </c>
      <c r="AF45">
        <v>687</v>
      </c>
      <c r="AG45">
        <v>646</v>
      </c>
      <c r="AH45">
        <v>221</v>
      </c>
      <c r="AI45">
        <v>871</v>
      </c>
      <c r="AJ45">
        <v>52.3</v>
      </c>
      <c r="AK45">
        <v>47.7</v>
      </c>
      <c r="AL45">
        <v>45.9</v>
      </c>
      <c r="AM45">
        <v>1.3</v>
      </c>
      <c r="AN45">
        <v>46.7</v>
      </c>
      <c r="AO45">
        <v>1.9</v>
      </c>
      <c r="AP45">
        <v>0.5</v>
      </c>
      <c r="AQ45">
        <v>0.1</v>
      </c>
      <c r="AR45">
        <v>3.5</v>
      </c>
      <c r="AS45">
        <v>4.7</v>
      </c>
      <c r="AT45">
        <v>6.3</v>
      </c>
      <c r="AU45">
        <v>8.4</v>
      </c>
      <c r="AV45">
        <v>8.3000000000000007</v>
      </c>
      <c r="AW45">
        <v>6.4</v>
      </c>
      <c r="AX45">
        <v>6.4</v>
      </c>
      <c r="AY45">
        <v>8.1</v>
      </c>
      <c r="AZ45">
        <v>8.4</v>
      </c>
      <c r="BA45">
        <v>8</v>
      </c>
      <c r="BB45">
        <v>8.1999999999999993</v>
      </c>
      <c r="BC45">
        <v>8.1</v>
      </c>
      <c r="BD45">
        <v>6.3</v>
      </c>
      <c r="BE45">
        <v>7.1</v>
      </c>
      <c r="BF45">
        <v>5.3</v>
      </c>
      <c r="BG45">
        <v>0</v>
      </c>
      <c r="BH45">
        <v>34.200000000000003</v>
      </c>
      <c r="BI45">
        <v>60</v>
      </c>
      <c r="BJ45">
        <v>56.4</v>
      </c>
      <c r="BK45">
        <v>19.3</v>
      </c>
      <c r="BL45">
        <v>76.099999999999994</v>
      </c>
      <c r="BM45">
        <v>0</v>
      </c>
    </row>
    <row r="46" spans="1:65">
      <c r="A46" s="45" t="s">
        <v>2785</v>
      </c>
      <c r="B46" s="45" t="s">
        <v>155</v>
      </c>
      <c r="C46" s="45" t="s">
        <v>69</v>
      </c>
      <c r="D46" s="45" t="s">
        <v>156</v>
      </c>
      <c r="E46" s="45" t="s">
        <v>156</v>
      </c>
      <c r="F46">
        <v>1486</v>
      </c>
      <c r="G46">
        <v>765</v>
      </c>
      <c r="H46">
        <v>721</v>
      </c>
      <c r="I46">
        <v>252</v>
      </c>
      <c r="J46">
        <v>256</v>
      </c>
      <c r="K46">
        <v>116</v>
      </c>
      <c r="L46">
        <v>65</v>
      </c>
      <c r="M46">
        <v>4</v>
      </c>
      <c r="N46">
        <v>0</v>
      </c>
      <c r="O46">
        <v>793</v>
      </c>
      <c r="P46">
        <v>0</v>
      </c>
      <c r="Q46">
        <v>124</v>
      </c>
      <c r="R46">
        <v>120</v>
      </c>
      <c r="S46">
        <v>120</v>
      </c>
      <c r="T46">
        <v>129</v>
      </c>
      <c r="U46">
        <v>135</v>
      </c>
      <c r="V46">
        <v>143</v>
      </c>
      <c r="W46">
        <v>126</v>
      </c>
      <c r="X46">
        <v>105</v>
      </c>
      <c r="Y46">
        <v>97</v>
      </c>
      <c r="Z46">
        <v>106</v>
      </c>
      <c r="AA46">
        <v>95</v>
      </c>
      <c r="AB46">
        <v>90</v>
      </c>
      <c r="AC46">
        <v>96</v>
      </c>
      <c r="AD46">
        <v>0</v>
      </c>
      <c r="AE46">
        <v>24</v>
      </c>
      <c r="AF46">
        <v>499</v>
      </c>
      <c r="AG46">
        <v>255</v>
      </c>
      <c r="AH46">
        <v>196</v>
      </c>
      <c r="AI46">
        <v>435</v>
      </c>
      <c r="AJ46">
        <v>51.5</v>
      </c>
      <c r="AK46">
        <v>48.5</v>
      </c>
      <c r="AL46">
        <v>17</v>
      </c>
      <c r="AM46">
        <v>17.2</v>
      </c>
      <c r="AN46">
        <v>7.8</v>
      </c>
      <c r="AO46">
        <v>4.4000000000000004</v>
      </c>
      <c r="AP46">
        <v>0.3</v>
      </c>
      <c r="AQ46">
        <v>0</v>
      </c>
      <c r="AR46">
        <v>53.4</v>
      </c>
      <c r="AS46">
        <v>0</v>
      </c>
      <c r="AT46">
        <v>8.3000000000000007</v>
      </c>
      <c r="AU46">
        <v>8.1</v>
      </c>
      <c r="AV46">
        <v>8.1</v>
      </c>
      <c r="AW46">
        <v>8.6999999999999993</v>
      </c>
      <c r="AX46">
        <v>9.1</v>
      </c>
      <c r="AY46">
        <v>9.6</v>
      </c>
      <c r="AZ46">
        <v>8.5</v>
      </c>
      <c r="BA46">
        <v>7.1</v>
      </c>
      <c r="BB46">
        <v>6.5</v>
      </c>
      <c r="BC46">
        <v>7.1</v>
      </c>
      <c r="BD46">
        <v>6.4</v>
      </c>
      <c r="BE46">
        <v>6.1</v>
      </c>
      <c r="BF46">
        <v>6.5</v>
      </c>
      <c r="BG46">
        <v>0</v>
      </c>
      <c r="BH46">
        <v>1.6</v>
      </c>
      <c r="BI46">
        <v>33.6</v>
      </c>
      <c r="BJ46">
        <v>17.2</v>
      </c>
      <c r="BK46">
        <v>13.2</v>
      </c>
      <c r="BL46">
        <v>29.3</v>
      </c>
      <c r="BM46">
        <v>0</v>
      </c>
    </row>
    <row r="47" spans="1:65">
      <c r="A47" s="45" t="s">
        <v>2785</v>
      </c>
      <c r="B47" s="45" t="s">
        <v>157</v>
      </c>
      <c r="C47" s="45" t="s">
        <v>69</v>
      </c>
      <c r="D47" s="45" t="s">
        <v>158</v>
      </c>
      <c r="E47" s="45" t="s">
        <v>158</v>
      </c>
      <c r="F47">
        <v>370</v>
      </c>
      <c r="G47">
        <v>194</v>
      </c>
      <c r="H47">
        <v>176</v>
      </c>
      <c r="I47">
        <v>16</v>
      </c>
      <c r="J47">
        <v>8</v>
      </c>
      <c r="K47">
        <v>62</v>
      </c>
      <c r="L47">
        <v>6</v>
      </c>
      <c r="M47">
        <v>0</v>
      </c>
      <c r="N47">
        <v>0</v>
      </c>
      <c r="O47">
        <v>278</v>
      </c>
      <c r="P47">
        <v>0</v>
      </c>
      <c r="Q47">
        <v>0</v>
      </c>
      <c r="R47">
        <v>0</v>
      </c>
      <c r="S47">
        <v>0</v>
      </c>
      <c r="T47">
        <v>0</v>
      </c>
      <c r="U47">
        <v>0</v>
      </c>
      <c r="V47">
        <v>0</v>
      </c>
      <c r="W47">
        <v>0</v>
      </c>
      <c r="X47">
        <v>72</v>
      </c>
      <c r="Y47">
        <v>71</v>
      </c>
      <c r="Z47">
        <v>74</v>
      </c>
      <c r="AA47">
        <v>69</v>
      </c>
      <c r="AB47">
        <v>34</v>
      </c>
      <c r="AC47">
        <v>50</v>
      </c>
      <c r="AD47">
        <v>0</v>
      </c>
      <c r="AE47">
        <v>3</v>
      </c>
      <c r="AF47">
        <v>7</v>
      </c>
      <c r="AG47">
        <v>115</v>
      </c>
      <c r="AH47">
        <v>89</v>
      </c>
      <c r="AI47">
        <v>180</v>
      </c>
      <c r="AJ47">
        <v>52.4</v>
      </c>
      <c r="AK47">
        <v>47.6</v>
      </c>
      <c r="AL47">
        <v>4.3</v>
      </c>
      <c r="AM47">
        <v>2.2000000000000002</v>
      </c>
      <c r="AN47">
        <v>16.8</v>
      </c>
      <c r="AO47">
        <v>1.6</v>
      </c>
      <c r="AP47">
        <v>0</v>
      </c>
      <c r="AQ47">
        <v>0</v>
      </c>
      <c r="AR47">
        <v>75.099999999999994</v>
      </c>
      <c r="AS47">
        <v>0</v>
      </c>
      <c r="AT47">
        <v>0</v>
      </c>
      <c r="AU47">
        <v>0</v>
      </c>
      <c r="AV47">
        <v>0</v>
      </c>
      <c r="AW47">
        <v>0</v>
      </c>
      <c r="AX47">
        <v>0</v>
      </c>
      <c r="AY47">
        <v>0</v>
      </c>
      <c r="AZ47">
        <v>0</v>
      </c>
      <c r="BA47">
        <v>19.5</v>
      </c>
      <c r="BB47">
        <v>19.2</v>
      </c>
      <c r="BC47">
        <v>20</v>
      </c>
      <c r="BD47">
        <v>18.600000000000001</v>
      </c>
      <c r="BE47">
        <v>9.1999999999999993</v>
      </c>
      <c r="BF47">
        <v>13.5</v>
      </c>
      <c r="BG47">
        <v>0</v>
      </c>
      <c r="BH47">
        <v>0.8</v>
      </c>
      <c r="BI47">
        <v>1.9</v>
      </c>
      <c r="BJ47">
        <v>31.1</v>
      </c>
      <c r="BK47">
        <v>24.1</v>
      </c>
      <c r="BL47">
        <v>48.6</v>
      </c>
      <c r="BM47">
        <v>0</v>
      </c>
    </row>
    <row r="48" spans="1:65">
      <c r="A48" s="45" t="s">
        <v>2785</v>
      </c>
      <c r="B48" s="45" t="s">
        <v>2503</v>
      </c>
      <c r="C48" s="45" t="s">
        <v>69</v>
      </c>
      <c r="D48" s="45" t="s">
        <v>2481</v>
      </c>
      <c r="E48" s="45" t="s">
        <v>2481</v>
      </c>
      <c r="F48">
        <v>567</v>
      </c>
      <c r="G48">
        <v>276</v>
      </c>
      <c r="H48">
        <v>291</v>
      </c>
      <c r="I48">
        <v>16</v>
      </c>
      <c r="J48">
        <v>14</v>
      </c>
      <c r="K48">
        <v>106</v>
      </c>
      <c r="L48">
        <v>9</v>
      </c>
      <c r="M48">
        <v>1</v>
      </c>
      <c r="N48">
        <v>0</v>
      </c>
      <c r="O48">
        <v>421</v>
      </c>
      <c r="P48">
        <v>0</v>
      </c>
      <c r="Q48">
        <v>89</v>
      </c>
      <c r="R48">
        <v>91</v>
      </c>
      <c r="S48">
        <v>96</v>
      </c>
      <c r="T48">
        <v>99</v>
      </c>
      <c r="U48">
        <v>94</v>
      </c>
      <c r="V48">
        <v>98</v>
      </c>
      <c r="W48">
        <v>0</v>
      </c>
      <c r="X48">
        <v>0</v>
      </c>
      <c r="Y48">
        <v>0</v>
      </c>
      <c r="Z48">
        <v>0</v>
      </c>
      <c r="AA48">
        <v>0</v>
      </c>
      <c r="AB48">
        <v>0</v>
      </c>
      <c r="AC48">
        <v>0</v>
      </c>
      <c r="AD48">
        <v>0</v>
      </c>
      <c r="AE48">
        <v>22</v>
      </c>
      <c r="AF48">
        <v>39</v>
      </c>
      <c r="AG48">
        <v>140</v>
      </c>
      <c r="AH48">
        <v>0</v>
      </c>
      <c r="AI48">
        <v>156</v>
      </c>
      <c r="AJ48">
        <v>48.7</v>
      </c>
      <c r="AK48">
        <v>51.3</v>
      </c>
      <c r="AL48">
        <v>2.8</v>
      </c>
      <c r="AM48">
        <v>2.5</v>
      </c>
      <c r="AN48">
        <v>18.7</v>
      </c>
      <c r="AO48">
        <v>1.6</v>
      </c>
      <c r="AP48">
        <v>0.2</v>
      </c>
      <c r="AQ48">
        <v>0</v>
      </c>
      <c r="AR48">
        <v>74.3</v>
      </c>
      <c r="AS48">
        <v>0</v>
      </c>
      <c r="AT48">
        <v>15.7</v>
      </c>
      <c r="AU48">
        <v>16</v>
      </c>
      <c r="AV48">
        <v>16.899999999999999</v>
      </c>
      <c r="AW48">
        <v>17.5</v>
      </c>
      <c r="AX48">
        <v>16.600000000000001</v>
      </c>
      <c r="AY48">
        <v>17.3</v>
      </c>
      <c r="AZ48">
        <v>0</v>
      </c>
      <c r="BA48">
        <v>0</v>
      </c>
      <c r="BB48">
        <v>0</v>
      </c>
      <c r="BC48">
        <v>0</v>
      </c>
      <c r="BD48">
        <v>0</v>
      </c>
      <c r="BE48">
        <v>0</v>
      </c>
      <c r="BF48">
        <v>0</v>
      </c>
      <c r="BG48">
        <v>0</v>
      </c>
      <c r="BH48">
        <v>3.9</v>
      </c>
      <c r="BI48">
        <v>6.9</v>
      </c>
      <c r="BJ48">
        <v>24.7</v>
      </c>
      <c r="BK48">
        <v>0</v>
      </c>
      <c r="BL48">
        <v>27.5</v>
      </c>
      <c r="BM48">
        <v>0</v>
      </c>
    </row>
    <row r="49" spans="1:65">
      <c r="A49" s="45" t="s">
        <v>2785</v>
      </c>
      <c r="B49" s="45" t="s">
        <v>159</v>
      </c>
      <c r="C49" s="45" t="s">
        <v>69</v>
      </c>
      <c r="D49" s="45" t="s">
        <v>160</v>
      </c>
      <c r="E49" s="45" t="s">
        <v>160</v>
      </c>
      <c r="F49">
        <v>395</v>
      </c>
      <c r="G49">
        <v>214</v>
      </c>
      <c r="H49">
        <v>180</v>
      </c>
      <c r="I49">
        <v>2</v>
      </c>
      <c r="J49">
        <v>6</v>
      </c>
      <c r="K49">
        <v>11</v>
      </c>
      <c r="L49">
        <v>14</v>
      </c>
      <c r="M49">
        <v>0</v>
      </c>
      <c r="N49">
        <v>0</v>
      </c>
      <c r="O49">
        <v>362</v>
      </c>
      <c r="P49">
        <v>0</v>
      </c>
      <c r="Q49">
        <v>0</v>
      </c>
      <c r="R49">
        <v>0</v>
      </c>
      <c r="S49">
        <v>0</v>
      </c>
      <c r="T49">
        <v>0</v>
      </c>
      <c r="U49">
        <v>0</v>
      </c>
      <c r="V49">
        <v>0</v>
      </c>
      <c r="W49">
        <v>0</v>
      </c>
      <c r="X49">
        <v>69</v>
      </c>
      <c r="Y49">
        <v>64</v>
      </c>
      <c r="Z49">
        <v>63</v>
      </c>
      <c r="AA49">
        <v>64</v>
      </c>
      <c r="AB49">
        <v>73</v>
      </c>
      <c r="AC49">
        <v>62</v>
      </c>
      <c r="AD49">
        <v>0</v>
      </c>
      <c r="AE49">
        <v>0</v>
      </c>
      <c r="AF49">
        <v>4</v>
      </c>
      <c r="AG49">
        <v>21</v>
      </c>
      <c r="AH49">
        <v>63</v>
      </c>
      <c r="AI49">
        <v>78</v>
      </c>
      <c r="AJ49">
        <v>54.2</v>
      </c>
      <c r="AK49">
        <v>45.6</v>
      </c>
      <c r="AL49">
        <v>0.5</v>
      </c>
      <c r="AM49">
        <v>1.5</v>
      </c>
      <c r="AN49">
        <v>2.8</v>
      </c>
      <c r="AO49">
        <v>3.5</v>
      </c>
      <c r="AP49">
        <v>0</v>
      </c>
      <c r="AQ49">
        <v>0</v>
      </c>
      <c r="AR49">
        <v>91.6</v>
      </c>
      <c r="AS49">
        <v>0</v>
      </c>
      <c r="AT49">
        <v>0</v>
      </c>
      <c r="AU49">
        <v>0</v>
      </c>
      <c r="AV49">
        <v>0</v>
      </c>
      <c r="AW49">
        <v>0</v>
      </c>
      <c r="AX49">
        <v>0</v>
      </c>
      <c r="AY49">
        <v>0</v>
      </c>
      <c r="AZ49">
        <v>0</v>
      </c>
      <c r="BA49">
        <v>17.5</v>
      </c>
      <c r="BB49">
        <v>16.2</v>
      </c>
      <c r="BC49">
        <v>15.9</v>
      </c>
      <c r="BD49">
        <v>16.2</v>
      </c>
      <c r="BE49">
        <v>18.5</v>
      </c>
      <c r="BF49">
        <v>15.7</v>
      </c>
      <c r="BG49">
        <v>0</v>
      </c>
      <c r="BH49">
        <v>0</v>
      </c>
      <c r="BI49">
        <v>1</v>
      </c>
      <c r="BJ49">
        <v>5.3</v>
      </c>
      <c r="BK49">
        <v>15.9</v>
      </c>
      <c r="BL49">
        <v>19.7</v>
      </c>
      <c r="BM49">
        <v>0</v>
      </c>
    </row>
    <row r="50" spans="1:65">
      <c r="A50" s="45" t="s">
        <v>2785</v>
      </c>
      <c r="B50" s="45" t="s">
        <v>161</v>
      </c>
      <c r="C50" s="45" t="s">
        <v>69</v>
      </c>
      <c r="D50" s="45" t="s">
        <v>162</v>
      </c>
      <c r="E50" s="45" t="s">
        <v>162</v>
      </c>
      <c r="F50">
        <v>398</v>
      </c>
      <c r="G50">
        <v>268</v>
      </c>
      <c r="H50">
        <v>128</v>
      </c>
      <c r="I50">
        <v>33</v>
      </c>
      <c r="J50">
        <v>8</v>
      </c>
      <c r="K50">
        <v>54</v>
      </c>
      <c r="L50">
        <v>28</v>
      </c>
      <c r="M50">
        <v>1</v>
      </c>
      <c r="N50">
        <v>0</v>
      </c>
      <c r="O50">
        <v>274</v>
      </c>
      <c r="P50">
        <v>0</v>
      </c>
      <c r="Q50">
        <v>0</v>
      </c>
      <c r="R50">
        <v>0</v>
      </c>
      <c r="S50">
        <v>0</v>
      </c>
      <c r="T50">
        <v>0</v>
      </c>
      <c r="U50">
        <v>0</v>
      </c>
      <c r="V50">
        <v>0</v>
      </c>
      <c r="W50">
        <v>0</v>
      </c>
      <c r="X50">
        <v>68</v>
      </c>
      <c r="Y50">
        <v>68</v>
      </c>
      <c r="Z50">
        <v>69</v>
      </c>
      <c r="AA50">
        <v>68</v>
      </c>
      <c r="AB50">
        <v>61</v>
      </c>
      <c r="AC50">
        <v>64</v>
      </c>
      <c r="AD50">
        <v>0</v>
      </c>
      <c r="AE50">
        <v>0</v>
      </c>
      <c r="AF50">
        <v>0</v>
      </c>
      <c r="AG50">
        <v>85</v>
      </c>
      <c r="AH50">
        <v>74</v>
      </c>
      <c r="AI50">
        <v>140</v>
      </c>
      <c r="AJ50">
        <v>67.3</v>
      </c>
      <c r="AK50">
        <v>32.200000000000003</v>
      </c>
      <c r="AL50">
        <v>8.3000000000000007</v>
      </c>
      <c r="AM50">
        <v>2</v>
      </c>
      <c r="AN50">
        <v>13.6</v>
      </c>
      <c r="AO50">
        <v>7</v>
      </c>
      <c r="AP50">
        <v>0.3</v>
      </c>
      <c r="AQ50">
        <v>0</v>
      </c>
      <c r="AR50">
        <v>68.8</v>
      </c>
      <c r="AS50">
        <v>0</v>
      </c>
      <c r="AT50">
        <v>0</v>
      </c>
      <c r="AU50">
        <v>0</v>
      </c>
      <c r="AV50">
        <v>0</v>
      </c>
      <c r="AW50">
        <v>0</v>
      </c>
      <c r="AX50">
        <v>0</v>
      </c>
      <c r="AY50">
        <v>0</v>
      </c>
      <c r="AZ50">
        <v>0</v>
      </c>
      <c r="BA50">
        <v>17.100000000000001</v>
      </c>
      <c r="BB50">
        <v>17.100000000000001</v>
      </c>
      <c r="BC50">
        <v>17.3</v>
      </c>
      <c r="BD50">
        <v>17.100000000000001</v>
      </c>
      <c r="BE50">
        <v>15.3</v>
      </c>
      <c r="BF50">
        <v>16.100000000000001</v>
      </c>
      <c r="BG50">
        <v>0</v>
      </c>
      <c r="BH50">
        <v>0</v>
      </c>
      <c r="BI50">
        <v>0</v>
      </c>
      <c r="BJ50">
        <v>21.4</v>
      </c>
      <c r="BK50">
        <v>18.600000000000001</v>
      </c>
      <c r="BL50">
        <v>35.200000000000003</v>
      </c>
      <c r="BM50">
        <v>0</v>
      </c>
    </row>
    <row r="51" spans="1:65">
      <c r="A51" s="45" t="s">
        <v>2785</v>
      </c>
      <c r="B51" s="45" t="s">
        <v>163</v>
      </c>
      <c r="C51" s="45" t="s">
        <v>69</v>
      </c>
      <c r="D51" s="45" t="s">
        <v>164</v>
      </c>
      <c r="E51" s="45" t="s">
        <v>164</v>
      </c>
      <c r="F51">
        <v>472</v>
      </c>
      <c r="G51">
        <v>209</v>
      </c>
      <c r="H51">
        <v>263</v>
      </c>
      <c r="I51">
        <v>221</v>
      </c>
      <c r="J51">
        <v>27</v>
      </c>
      <c r="K51">
        <v>186</v>
      </c>
      <c r="L51">
        <v>9</v>
      </c>
      <c r="M51">
        <v>1</v>
      </c>
      <c r="N51">
        <v>2</v>
      </c>
      <c r="O51">
        <v>26</v>
      </c>
      <c r="P51">
        <v>0</v>
      </c>
      <c r="Q51">
        <v>0</v>
      </c>
      <c r="R51">
        <v>0</v>
      </c>
      <c r="S51">
        <v>0</v>
      </c>
      <c r="T51">
        <v>0</v>
      </c>
      <c r="U51">
        <v>0</v>
      </c>
      <c r="V51">
        <v>0</v>
      </c>
      <c r="W51">
        <v>183</v>
      </c>
      <c r="X51">
        <v>168</v>
      </c>
      <c r="Y51">
        <v>121</v>
      </c>
      <c r="Z51">
        <v>0</v>
      </c>
      <c r="AA51">
        <v>0</v>
      </c>
      <c r="AB51">
        <v>0</v>
      </c>
      <c r="AC51">
        <v>0</v>
      </c>
      <c r="AD51">
        <v>0</v>
      </c>
      <c r="AE51">
        <v>82</v>
      </c>
      <c r="AF51">
        <v>222</v>
      </c>
      <c r="AG51">
        <v>311</v>
      </c>
      <c r="AH51">
        <v>91</v>
      </c>
      <c r="AI51">
        <v>373</v>
      </c>
      <c r="AJ51">
        <v>44.3</v>
      </c>
      <c r="AK51">
        <v>55.7</v>
      </c>
      <c r="AL51">
        <v>46.8</v>
      </c>
      <c r="AM51">
        <v>5.7</v>
      </c>
      <c r="AN51">
        <v>39.4</v>
      </c>
      <c r="AO51">
        <v>1.9</v>
      </c>
      <c r="AP51">
        <v>0.2</v>
      </c>
      <c r="AQ51">
        <v>0.4</v>
      </c>
      <c r="AR51">
        <v>5.5</v>
      </c>
      <c r="AS51">
        <v>0</v>
      </c>
      <c r="AT51">
        <v>0</v>
      </c>
      <c r="AU51">
        <v>0</v>
      </c>
      <c r="AV51">
        <v>0</v>
      </c>
      <c r="AW51">
        <v>0</v>
      </c>
      <c r="AX51">
        <v>0</v>
      </c>
      <c r="AY51">
        <v>0</v>
      </c>
      <c r="AZ51">
        <v>38.799999999999997</v>
      </c>
      <c r="BA51">
        <v>35.6</v>
      </c>
      <c r="BB51">
        <v>25.6</v>
      </c>
      <c r="BC51">
        <v>0</v>
      </c>
      <c r="BD51">
        <v>0</v>
      </c>
      <c r="BE51">
        <v>0</v>
      </c>
      <c r="BF51">
        <v>0</v>
      </c>
      <c r="BG51">
        <v>0</v>
      </c>
      <c r="BH51">
        <v>17.399999999999999</v>
      </c>
      <c r="BI51">
        <v>47</v>
      </c>
      <c r="BJ51">
        <v>65.900000000000006</v>
      </c>
      <c r="BK51">
        <v>19.3</v>
      </c>
      <c r="BL51">
        <v>79</v>
      </c>
      <c r="BM51">
        <v>0</v>
      </c>
    </row>
    <row r="52" spans="1:65">
      <c r="A52" s="45" t="s">
        <v>2785</v>
      </c>
      <c r="B52" s="45" t="s">
        <v>165</v>
      </c>
      <c r="C52" s="45" t="s">
        <v>69</v>
      </c>
      <c r="D52" s="45" t="s">
        <v>166</v>
      </c>
      <c r="E52" s="45" t="s">
        <v>166</v>
      </c>
      <c r="F52">
        <v>955</v>
      </c>
      <c r="G52">
        <v>484</v>
      </c>
      <c r="H52">
        <v>471</v>
      </c>
      <c r="I52">
        <v>612</v>
      </c>
      <c r="J52">
        <v>3</v>
      </c>
      <c r="K52">
        <v>296</v>
      </c>
      <c r="L52">
        <v>29</v>
      </c>
      <c r="M52">
        <v>1</v>
      </c>
      <c r="N52">
        <v>0</v>
      </c>
      <c r="O52">
        <v>14</v>
      </c>
      <c r="P52">
        <v>140</v>
      </c>
      <c r="Q52">
        <v>142</v>
      </c>
      <c r="R52">
        <v>144</v>
      </c>
      <c r="S52">
        <v>119</v>
      </c>
      <c r="T52">
        <v>121</v>
      </c>
      <c r="U52">
        <v>115</v>
      </c>
      <c r="V52">
        <v>104</v>
      </c>
      <c r="W52">
        <v>70</v>
      </c>
      <c r="X52">
        <v>0</v>
      </c>
      <c r="Y52">
        <v>0</v>
      </c>
      <c r="Z52">
        <v>0</v>
      </c>
      <c r="AA52">
        <v>0</v>
      </c>
      <c r="AB52">
        <v>0</v>
      </c>
      <c r="AC52">
        <v>0</v>
      </c>
      <c r="AD52">
        <v>0</v>
      </c>
      <c r="AE52">
        <v>66</v>
      </c>
      <c r="AF52">
        <v>186</v>
      </c>
      <c r="AG52">
        <v>461</v>
      </c>
      <c r="AH52">
        <v>120</v>
      </c>
      <c r="AI52">
        <v>574</v>
      </c>
      <c r="AJ52">
        <v>50.7</v>
      </c>
      <c r="AK52">
        <v>49.3</v>
      </c>
      <c r="AL52">
        <v>64.099999999999994</v>
      </c>
      <c r="AM52">
        <v>0.3</v>
      </c>
      <c r="AN52">
        <v>31</v>
      </c>
      <c r="AO52">
        <v>3</v>
      </c>
      <c r="AP52">
        <v>0.1</v>
      </c>
      <c r="AQ52">
        <v>0</v>
      </c>
      <c r="AR52">
        <v>1.5</v>
      </c>
      <c r="AS52">
        <v>14.7</v>
      </c>
      <c r="AT52">
        <v>14.9</v>
      </c>
      <c r="AU52">
        <v>15.1</v>
      </c>
      <c r="AV52">
        <v>12.5</v>
      </c>
      <c r="AW52">
        <v>12.7</v>
      </c>
      <c r="AX52">
        <v>12</v>
      </c>
      <c r="AY52">
        <v>10.9</v>
      </c>
      <c r="AZ52">
        <v>7.3</v>
      </c>
      <c r="BA52">
        <v>0</v>
      </c>
      <c r="BB52">
        <v>0</v>
      </c>
      <c r="BC52">
        <v>0</v>
      </c>
      <c r="BD52">
        <v>0</v>
      </c>
      <c r="BE52">
        <v>0</v>
      </c>
      <c r="BF52">
        <v>0</v>
      </c>
      <c r="BG52">
        <v>0</v>
      </c>
      <c r="BH52">
        <v>6.9</v>
      </c>
      <c r="BI52">
        <v>19.5</v>
      </c>
      <c r="BJ52">
        <v>48.3</v>
      </c>
      <c r="BK52">
        <v>12.6</v>
      </c>
      <c r="BL52">
        <v>60.1</v>
      </c>
      <c r="BM52">
        <v>0</v>
      </c>
    </row>
    <row r="53" spans="1:65">
      <c r="A53" s="45" t="s">
        <v>2785</v>
      </c>
      <c r="B53" s="45" t="s">
        <v>167</v>
      </c>
      <c r="C53" s="45" t="s">
        <v>69</v>
      </c>
      <c r="D53" s="45" t="s">
        <v>168</v>
      </c>
      <c r="E53" s="45" t="s">
        <v>168</v>
      </c>
      <c r="F53">
        <v>288</v>
      </c>
      <c r="G53">
        <v>168</v>
      </c>
      <c r="H53">
        <v>120</v>
      </c>
      <c r="I53">
        <v>1</v>
      </c>
      <c r="J53">
        <v>11</v>
      </c>
      <c r="K53">
        <v>8</v>
      </c>
      <c r="L53">
        <v>10</v>
      </c>
      <c r="M53">
        <v>1</v>
      </c>
      <c r="N53">
        <v>0</v>
      </c>
      <c r="O53">
        <v>257</v>
      </c>
      <c r="P53">
        <v>0</v>
      </c>
      <c r="Q53">
        <v>32</v>
      </c>
      <c r="R53">
        <v>32</v>
      </c>
      <c r="S53">
        <v>34</v>
      </c>
      <c r="T53">
        <v>31</v>
      </c>
      <c r="U53">
        <v>33</v>
      </c>
      <c r="V53">
        <v>33</v>
      </c>
      <c r="W53">
        <v>30</v>
      </c>
      <c r="X53">
        <v>31</v>
      </c>
      <c r="Y53">
        <v>32</v>
      </c>
      <c r="Z53">
        <v>0</v>
      </c>
      <c r="AA53">
        <v>0</v>
      </c>
      <c r="AB53">
        <v>0</v>
      </c>
      <c r="AC53">
        <v>0</v>
      </c>
      <c r="AD53">
        <v>0</v>
      </c>
      <c r="AE53">
        <v>0</v>
      </c>
      <c r="AF53">
        <v>5</v>
      </c>
      <c r="AG53">
        <v>18</v>
      </c>
      <c r="AH53">
        <v>35</v>
      </c>
      <c r="AI53">
        <v>51</v>
      </c>
      <c r="AJ53">
        <v>58.3</v>
      </c>
      <c r="AK53">
        <v>41.7</v>
      </c>
      <c r="AL53">
        <v>0.3</v>
      </c>
      <c r="AM53">
        <v>3.8</v>
      </c>
      <c r="AN53">
        <v>2.8</v>
      </c>
      <c r="AO53">
        <v>3.5</v>
      </c>
      <c r="AP53">
        <v>0.3</v>
      </c>
      <c r="AQ53">
        <v>0</v>
      </c>
      <c r="AR53">
        <v>89.2</v>
      </c>
      <c r="AS53">
        <v>0</v>
      </c>
      <c r="AT53">
        <v>11.1</v>
      </c>
      <c r="AU53">
        <v>11.1</v>
      </c>
      <c r="AV53">
        <v>11.8</v>
      </c>
      <c r="AW53">
        <v>10.8</v>
      </c>
      <c r="AX53">
        <v>11.5</v>
      </c>
      <c r="AY53">
        <v>11.5</v>
      </c>
      <c r="AZ53">
        <v>10.4</v>
      </c>
      <c r="BA53">
        <v>10.8</v>
      </c>
      <c r="BB53">
        <v>11.1</v>
      </c>
      <c r="BC53">
        <v>0</v>
      </c>
      <c r="BD53">
        <v>0</v>
      </c>
      <c r="BE53">
        <v>0</v>
      </c>
      <c r="BF53">
        <v>0</v>
      </c>
      <c r="BG53">
        <v>0</v>
      </c>
      <c r="BH53">
        <v>0</v>
      </c>
      <c r="BI53">
        <v>1.7</v>
      </c>
      <c r="BJ53">
        <v>6.3</v>
      </c>
      <c r="BK53">
        <v>12.2</v>
      </c>
      <c r="BL53">
        <v>17.7</v>
      </c>
      <c r="BM53">
        <v>0</v>
      </c>
    </row>
    <row r="54" spans="1:65">
      <c r="A54" s="45" t="s">
        <v>2785</v>
      </c>
      <c r="B54" s="45" t="s">
        <v>169</v>
      </c>
      <c r="C54" s="45" t="s">
        <v>69</v>
      </c>
      <c r="D54" s="45" t="s">
        <v>170</v>
      </c>
      <c r="E54" s="45" t="s">
        <v>170</v>
      </c>
      <c r="F54">
        <v>665</v>
      </c>
      <c r="G54">
        <v>345</v>
      </c>
      <c r="H54">
        <v>320</v>
      </c>
      <c r="I54">
        <v>7</v>
      </c>
      <c r="J54">
        <v>20</v>
      </c>
      <c r="K54">
        <v>14</v>
      </c>
      <c r="L54">
        <v>25</v>
      </c>
      <c r="M54">
        <v>3</v>
      </c>
      <c r="N54">
        <v>0</v>
      </c>
      <c r="O54">
        <v>596</v>
      </c>
      <c r="P54">
        <v>0</v>
      </c>
      <c r="Q54">
        <v>0</v>
      </c>
      <c r="R54">
        <v>0</v>
      </c>
      <c r="S54">
        <v>0</v>
      </c>
      <c r="T54">
        <v>0</v>
      </c>
      <c r="U54">
        <v>0</v>
      </c>
      <c r="V54">
        <v>90</v>
      </c>
      <c r="W54">
        <v>89</v>
      </c>
      <c r="X54">
        <v>89</v>
      </c>
      <c r="Y54">
        <v>90</v>
      </c>
      <c r="Z54">
        <v>90</v>
      </c>
      <c r="AA54">
        <v>75</v>
      </c>
      <c r="AB54">
        <v>73</v>
      </c>
      <c r="AC54">
        <v>69</v>
      </c>
      <c r="AD54">
        <v>0</v>
      </c>
      <c r="AE54">
        <v>0</v>
      </c>
      <c r="AF54">
        <v>3</v>
      </c>
      <c r="AG54">
        <v>59</v>
      </c>
      <c r="AH54">
        <v>96</v>
      </c>
      <c r="AI54">
        <v>141</v>
      </c>
      <c r="AJ54">
        <v>51.9</v>
      </c>
      <c r="AK54">
        <v>48.1</v>
      </c>
      <c r="AL54">
        <v>1.1000000000000001</v>
      </c>
      <c r="AM54">
        <v>3</v>
      </c>
      <c r="AN54">
        <v>2.1</v>
      </c>
      <c r="AO54">
        <v>3.8</v>
      </c>
      <c r="AP54">
        <v>0.5</v>
      </c>
      <c r="AQ54">
        <v>0</v>
      </c>
      <c r="AR54">
        <v>89.6</v>
      </c>
      <c r="AS54">
        <v>0</v>
      </c>
      <c r="AT54">
        <v>0</v>
      </c>
      <c r="AU54">
        <v>0</v>
      </c>
      <c r="AV54">
        <v>0</v>
      </c>
      <c r="AW54">
        <v>0</v>
      </c>
      <c r="AX54">
        <v>0</v>
      </c>
      <c r="AY54">
        <v>13.5</v>
      </c>
      <c r="AZ54">
        <v>13.4</v>
      </c>
      <c r="BA54">
        <v>13.4</v>
      </c>
      <c r="BB54">
        <v>13.5</v>
      </c>
      <c r="BC54">
        <v>13.5</v>
      </c>
      <c r="BD54">
        <v>11.3</v>
      </c>
      <c r="BE54">
        <v>11</v>
      </c>
      <c r="BF54">
        <v>10.4</v>
      </c>
      <c r="BG54">
        <v>0</v>
      </c>
      <c r="BH54">
        <v>0</v>
      </c>
      <c r="BI54">
        <v>0.5</v>
      </c>
      <c r="BJ54">
        <v>8.9</v>
      </c>
      <c r="BK54">
        <v>14.4</v>
      </c>
      <c r="BL54">
        <v>21.2</v>
      </c>
      <c r="BM54">
        <v>0</v>
      </c>
    </row>
    <row r="55" spans="1:65">
      <c r="A55" s="45" t="s">
        <v>2785</v>
      </c>
      <c r="B55" s="45" t="s">
        <v>171</v>
      </c>
      <c r="C55" s="45" t="s">
        <v>69</v>
      </c>
      <c r="D55" s="45" t="s">
        <v>172</v>
      </c>
      <c r="E55" s="45" t="s">
        <v>172</v>
      </c>
      <c r="F55">
        <v>1306</v>
      </c>
      <c r="G55">
        <v>653</v>
      </c>
      <c r="H55">
        <v>653</v>
      </c>
      <c r="I55">
        <v>737</v>
      </c>
      <c r="J55">
        <v>10</v>
      </c>
      <c r="K55">
        <v>532</v>
      </c>
      <c r="L55">
        <v>15</v>
      </c>
      <c r="M55">
        <v>1</v>
      </c>
      <c r="N55">
        <v>2</v>
      </c>
      <c r="O55">
        <v>9</v>
      </c>
      <c r="P55">
        <v>0</v>
      </c>
      <c r="Q55">
        <v>0</v>
      </c>
      <c r="R55">
        <v>0</v>
      </c>
      <c r="S55">
        <v>0</v>
      </c>
      <c r="T55">
        <v>0</v>
      </c>
      <c r="U55">
        <v>0</v>
      </c>
      <c r="V55">
        <v>244</v>
      </c>
      <c r="W55">
        <v>242</v>
      </c>
      <c r="X55">
        <v>246</v>
      </c>
      <c r="Y55">
        <v>241</v>
      </c>
      <c r="Z55">
        <v>224</v>
      </c>
      <c r="AA55">
        <v>109</v>
      </c>
      <c r="AB55">
        <v>0</v>
      </c>
      <c r="AC55">
        <v>0</v>
      </c>
      <c r="AD55">
        <v>0</v>
      </c>
      <c r="AE55">
        <v>293</v>
      </c>
      <c r="AF55">
        <v>462</v>
      </c>
      <c r="AG55">
        <v>732</v>
      </c>
      <c r="AH55">
        <v>202</v>
      </c>
      <c r="AI55">
        <v>909</v>
      </c>
      <c r="AJ55">
        <v>50</v>
      </c>
      <c r="AK55">
        <v>50</v>
      </c>
      <c r="AL55">
        <v>56.4</v>
      </c>
      <c r="AM55">
        <v>0.8</v>
      </c>
      <c r="AN55">
        <v>40.700000000000003</v>
      </c>
      <c r="AO55">
        <v>1.1000000000000001</v>
      </c>
      <c r="AP55">
        <v>0.1</v>
      </c>
      <c r="AQ55">
        <v>0.2</v>
      </c>
      <c r="AR55">
        <v>0.7</v>
      </c>
      <c r="AS55">
        <v>0</v>
      </c>
      <c r="AT55">
        <v>0</v>
      </c>
      <c r="AU55">
        <v>0</v>
      </c>
      <c r="AV55">
        <v>0</v>
      </c>
      <c r="AW55">
        <v>0</v>
      </c>
      <c r="AX55">
        <v>0</v>
      </c>
      <c r="AY55">
        <v>18.7</v>
      </c>
      <c r="AZ55">
        <v>18.5</v>
      </c>
      <c r="BA55">
        <v>18.8</v>
      </c>
      <c r="BB55">
        <v>18.5</v>
      </c>
      <c r="BC55">
        <v>17.2</v>
      </c>
      <c r="BD55">
        <v>8.3000000000000007</v>
      </c>
      <c r="BE55">
        <v>0</v>
      </c>
      <c r="BF55">
        <v>0</v>
      </c>
      <c r="BG55">
        <v>0</v>
      </c>
      <c r="BH55">
        <v>22.4</v>
      </c>
      <c r="BI55">
        <v>35.4</v>
      </c>
      <c r="BJ55">
        <v>56</v>
      </c>
      <c r="BK55">
        <v>15.5</v>
      </c>
      <c r="BL55">
        <v>69.599999999999994</v>
      </c>
      <c r="BM55">
        <v>0</v>
      </c>
    </row>
    <row r="56" spans="1:65">
      <c r="A56" s="45" t="s">
        <v>2785</v>
      </c>
      <c r="B56" s="45" t="s">
        <v>173</v>
      </c>
      <c r="C56" s="45" t="s">
        <v>69</v>
      </c>
      <c r="D56" s="45" t="s">
        <v>174</v>
      </c>
      <c r="E56" s="45" t="s">
        <v>174</v>
      </c>
      <c r="F56">
        <v>442</v>
      </c>
      <c r="G56">
        <v>241</v>
      </c>
      <c r="H56">
        <v>201</v>
      </c>
      <c r="I56">
        <v>39</v>
      </c>
      <c r="J56">
        <v>24</v>
      </c>
      <c r="K56">
        <v>162</v>
      </c>
      <c r="L56">
        <v>8</v>
      </c>
      <c r="M56">
        <v>0</v>
      </c>
      <c r="N56">
        <v>0</v>
      </c>
      <c r="O56">
        <v>209</v>
      </c>
      <c r="P56">
        <v>0</v>
      </c>
      <c r="Q56">
        <v>0</v>
      </c>
      <c r="R56">
        <v>0</v>
      </c>
      <c r="S56">
        <v>0</v>
      </c>
      <c r="T56">
        <v>0</v>
      </c>
      <c r="U56">
        <v>0</v>
      </c>
      <c r="V56">
        <v>0</v>
      </c>
      <c r="W56">
        <v>72</v>
      </c>
      <c r="X56">
        <v>72</v>
      </c>
      <c r="Y56">
        <v>72</v>
      </c>
      <c r="Z56">
        <v>82</v>
      </c>
      <c r="AA56">
        <v>60</v>
      </c>
      <c r="AB56">
        <v>40</v>
      </c>
      <c r="AC56">
        <v>44</v>
      </c>
      <c r="AD56">
        <v>0</v>
      </c>
      <c r="AE56">
        <v>45</v>
      </c>
      <c r="AF56">
        <v>78</v>
      </c>
      <c r="AG56">
        <v>141</v>
      </c>
      <c r="AH56">
        <v>0</v>
      </c>
      <c r="AI56">
        <v>159</v>
      </c>
      <c r="AJ56">
        <v>54.5</v>
      </c>
      <c r="AK56">
        <v>45.5</v>
      </c>
      <c r="AL56">
        <v>8.8000000000000007</v>
      </c>
      <c r="AM56">
        <v>5.4</v>
      </c>
      <c r="AN56">
        <v>36.700000000000003</v>
      </c>
      <c r="AO56">
        <v>1.8</v>
      </c>
      <c r="AP56">
        <v>0</v>
      </c>
      <c r="AQ56">
        <v>0</v>
      </c>
      <c r="AR56">
        <v>47.3</v>
      </c>
      <c r="AS56">
        <v>0</v>
      </c>
      <c r="AT56">
        <v>0</v>
      </c>
      <c r="AU56">
        <v>0</v>
      </c>
      <c r="AV56">
        <v>0</v>
      </c>
      <c r="AW56">
        <v>0</v>
      </c>
      <c r="AX56">
        <v>0</v>
      </c>
      <c r="AY56">
        <v>0</v>
      </c>
      <c r="AZ56">
        <v>16.3</v>
      </c>
      <c r="BA56">
        <v>16.3</v>
      </c>
      <c r="BB56">
        <v>16.3</v>
      </c>
      <c r="BC56">
        <v>18.600000000000001</v>
      </c>
      <c r="BD56">
        <v>13.6</v>
      </c>
      <c r="BE56">
        <v>9</v>
      </c>
      <c r="BF56">
        <v>10</v>
      </c>
      <c r="BG56">
        <v>0</v>
      </c>
      <c r="BH56">
        <v>10.199999999999999</v>
      </c>
      <c r="BI56">
        <v>17.600000000000001</v>
      </c>
      <c r="BJ56">
        <v>31.9</v>
      </c>
      <c r="BK56">
        <v>0</v>
      </c>
      <c r="BL56">
        <v>36</v>
      </c>
      <c r="BM56">
        <v>0</v>
      </c>
    </row>
    <row r="57" spans="1:65">
      <c r="A57" s="45" t="s">
        <v>2785</v>
      </c>
      <c r="B57" s="45" t="s">
        <v>175</v>
      </c>
      <c r="C57" s="45" t="s">
        <v>69</v>
      </c>
      <c r="D57" s="45" t="s">
        <v>176</v>
      </c>
      <c r="E57" s="45" t="s">
        <v>176</v>
      </c>
      <c r="F57">
        <v>667</v>
      </c>
      <c r="G57">
        <v>314</v>
      </c>
      <c r="H57">
        <v>353</v>
      </c>
      <c r="I57">
        <v>314</v>
      </c>
      <c r="J57">
        <v>1</v>
      </c>
      <c r="K57">
        <v>277</v>
      </c>
      <c r="L57">
        <v>24</v>
      </c>
      <c r="M57">
        <v>0</v>
      </c>
      <c r="N57">
        <v>0</v>
      </c>
      <c r="O57">
        <v>51</v>
      </c>
      <c r="P57">
        <v>0</v>
      </c>
      <c r="Q57">
        <v>56</v>
      </c>
      <c r="R57">
        <v>93</v>
      </c>
      <c r="S57">
        <v>85</v>
      </c>
      <c r="T57">
        <v>85</v>
      </c>
      <c r="U57">
        <v>81</v>
      </c>
      <c r="V57">
        <v>80</v>
      </c>
      <c r="W57">
        <v>69</v>
      </c>
      <c r="X57">
        <v>67</v>
      </c>
      <c r="Y57">
        <v>51</v>
      </c>
      <c r="Z57">
        <v>0</v>
      </c>
      <c r="AA57">
        <v>0</v>
      </c>
      <c r="AB57">
        <v>0</v>
      </c>
      <c r="AC57">
        <v>0</v>
      </c>
      <c r="AD57">
        <v>0</v>
      </c>
      <c r="AE57">
        <v>174</v>
      </c>
      <c r="AF57">
        <v>283</v>
      </c>
      <c r="AG57">
        <v>369</v>
      </c>
      <c r="AH57">
        <v>98</v>
      </c>
      <c r="AI57">
        <v>497</v>
      </c>
      <c r="AJ57">
        <v>47.1</v>
      </c>
      <c r="AK57">
        <v>52.9</v>
      </c>
      <c r="AL57">
        <v>47.1</v>
      </c>
      <c r="AM57">
        <v>0.1</v>
      </c>
      <c r="AN57">
        <v>41.5</v>
      </c>
      <c r="AO57">
        <v>3.6</v>
      </c>
      <c r="AP57">
        <v>0</v>
      </c>
      <c r="AQ57">
        <v>0</v>
      </c>
      <c r="AR57">
        <v>7.6</v>
      </c>
      <c r="AS57">
        <v>0</v>
      </c>
      <c r="AT57">
        <v>8.4</v>
      </c>
      <c r="AU57">
        <v>13.9</v>
      </c>
      <c r="AV57">
        <v>12.7</v>
      </c>
      <c r="AW57">
        <v>12.7</v>
      </c>
      <c r="AX57">
        <v>12.1</v>
      </c>
      <c r="AY57">
        <v>12</v>
      </c>
      <c r="AZ57">
        <v>10.3</v>
      </c>
      <c r="BA57">
        <v>10</v>
      </c>
      <c r="BB57">
        <v>7.6</v>
      </c>
      <c r="BC57">
        <v>0</v>
      </c>
      <c r="BD57">
        <v>0</v>
      </c>
      <c r="BE57">
        <v>0</v>
      </c>
      <c r="BF57">
        <v>0</v>
      </c>
      <c r="BG57">
        <v>0</v>
      </c>
      <c r="BH57">
        <v>26.1</v>
      </c>
      <c r="BI57">
        <v>42.4</v>
      </c>
      <c r="BJ57">
        <v>55.3</v>
      </c>
      <c r="BK57">
        <v>14.7</v>
      </c>
      <c r="BL57">
        <v>74.5</v>
      </c>
      <c r="BM57">
        <v>0</v>
      </c>
    </row>
    <row r="58" spans="1:65">
      <c r="A58" s="45" t="s">
        <v>2785</v>
      </c>
      <c r="B58" s="45" t="s">
        <v>177</v>
      </c>
      <c r="C58" s="45" t="s">
        <v>69</v>
      </c>
      <c r="D58" s="45" t="s">
        <v>178</v>
      </c>
      <c r="E58" s="45" t="s">
        <v>178</v>
      </c>
      <c r="F58">
        <v>1135</v>
      </c>
      <c r="G58">
        <v>561</v>
      </c>
      <c r="H58">
        <v>574</v>
      </c>
      <c r="I58">
        <v>624</v>
      </c>
      <c r="J58">
        <v>96</v>
      </c>
      <c r="K58">
        <v>236</v>
      </c>
      <c r="L58">
        <v>32</v>
      </c>
      <c r="M58">
        <v>5</v>
      </c>
      <c r="N58">
        <v>2</v>
      </c>
      <c r="O58">
        <v>140</v>
      </c>
      <c r="P58">
        <v>0</v>
      </c>
      <c r="Q58">
        <v>80</v>
      </c>
      <c r="R58">
        <v>86</v>
      </c>
      <c r="S58">
        <v>86</v>
      </c>
      <c r="T58">
        <v>94</v>
      </c>
      <c r="U58">
        <v>95</v>
      </c>
      <c r="V58">
        <v>98</v>
      </c>
      <c r="W58">
        <v>90</v>
      </c>
      <c r="X58">
        <v>95</v>
      </c>
      <c r="Y58">
        <v>100</v>
      </c>
      <c r="Z58">
        <v>82</v>
      </c>
      <c r="AA58">
        <v>85</v>
      </c>
      <c r="AB58">
        <v>71</v>
      </c>
      <c r="AC58">
        <v>73</v>
      </c>
      <c r="AD58">
        <v>0</v>
      </c>
      <c r="AE58">
        <v>141</v>
      </c>
      <c r="AF58">
        <v>509</v>
      </c>
      <c r="AG58">
        <v>430</v>
      </c>
      <c r="AH58">
        <v>168</v>
      </c>
      <c r="AI58">
        <v>608</v>
      </c>
      <c r="AJ58">
        <v>49.4</v>
      </c>
      <c r="AK58">
        <v>50.6</v>
      </c>
      <c r="AL58">
        <v>55</v>
      </c>
      <c r="AM58">
        <v>8.5</v>
      </c>
      <c r="AN58">
        <v>20.8</v>
      </c>
      <c r="AO58">
        <v>2.8</v>
      </c>
      <c r="AP58">
        <v>0.4</v>
      </c>
      <c r="AQ58">
        <v>0.2</v>
      </c>
      <c r="AR58">
        <v>12.3</v>
      </c>
      <c r="AS58">
        <v>0</v>
      </c>
      <c r="AT58">
        <v>7</v>
      </c>
      <c r="AU58">
        <v>7.6</v>
      </c>
      <c r="AV58">
        <v>7.6</v>
      </c>
      <c r="AW58">
        <v>8.3000000000000007</v>
      </c>
      <c r="AX58">
        <v>8.4</v>
      </c>
      <c r="AY58">
        <v>8.6</v>
      </c>
      <c r="AZ58">
        <v>7.9</v>
      </c>
      <c r="BA58">
        <v>8.4</v>
      </c>
      <c r="BB58">
        <v>8.8000000000000007</v>
      </c>
      <c r="BC58">
        <v>7.2</v>
      </c>
      <c r="BD58">
        <v>7.5</v>
      </c>
      <c r="BE58">
        <v>6.3</v>
      </c>
      <c r="BF58">
        <v>6.4</v>
      </c>
      <c r="BG58">
        <v>0</v>
      </c>
      <c r="BH58">
        <v>12.4</v>
      </c>
      <c r="BI58">
        <v>44.8</v>
      </c>
      <c r="BJ58">
        <v>37.9</v>
      </c>
      <c r="BK58">
        <v>14.8</v>
      </c>
      <c r="BL58">
        <v>53.6</v>
      </c>
      <c r="BM58">
        <v>0</v>
      </c>
    </row>
    <row r="59" spans="1:65">
      <c r="A59" s="45" t="s">
        <v>2785</v>
      </c>
      <c r="B59" s="45" t="s">
        <v>179</v>
      </c>
      <c r="C59" s="45" t="s">
        <v>69</v>
      </c>
      <c r="D59" s="45" t="s">
        <v>180</v>
      </c>
      <c r="E59" s="45" t="s">
        <v>180</v>
      </c>
      <c r="F59">
        <v>758</v>
      </c>
      <c r="G59">
        <v>375</v>
      </c>
      <c r="H59">
        <v>383</v>
      </c>
      <c r="I59">
        <v>190</v>
      </c>
      <c r="J59">
        <v>35</v>
      </c>
      <c r="K59">
        <v>21</v>
      </c>
      <c r="L59">
        <v>35</v>
      </c>
      <c r="M59">
        <v>2</v>
      </c>
      <c r="N59">
        <v>1</v>
      </c>
      <c r="O59">
        <v>474</v>
      </c>
      <c r="P59">
        <v>0</v>
      </c>
      <c r="Q59">
        <v>72</v>
      </c>
      <c r="R59">
        <v>51</v>
      </c>
      <c r="S59">
        <v>50</v>
      </c>
      <c r="T59">
        <v>50</v>
      </c>
      <c r="U59">
        <v>50</v>
      </c>
      <c r="V59">
        <v>53</v>
      </c>
      <c r="W59">
        <v>53</v>
      </c>
      <c r="X59">
        <v>65</v>
      </c>
      <c r="Y59">
        <v>66</v>
      </c>
      <c r="Z59">
        <v>83</v>
      </c>
      <c r="AA59">
        <v>59</v>
      </c>
      <c r="AB59">
        <v>57</v>
      </c>
      <c r="AC59">
        <v>49</v>
      </c>
      <c r="AD59">
        <v>0</v>
      </c>
      <c r="AE59">
        <v>120</v>
      </c>
      <c r="AF59">
        <v>205</v>
      </c>
      <c r="AG59">
        <v>110</v>
      </c>
      <c r="AH59">
        <v>119</v>
      </c>
      <c r="AI59">
        <v>288</v>
      </c>
      <c r="AJ59">
        <v>49.5</v>
      </c>
      <c r="AK59">
        <v>50.5</v>
      </c>
      <c r="AL59">
        <v>25.1</v>
      </c>
      <c r="AM59">
        <v>4.5999999999999996</v>
      </c>
      <c r="AN59">
        <v>2.8</v>
      </c>
      <c r="AO59">
        <v>4.5999999999999996</v>
      </c>
      <c r="AP59">
        <v>0.3</v>
      </c>
      <c r="AQ59">
        <v>0.1</v>
      </c>
      <c r="AR59">
        <v>62.5</v>
      </c>
      <c r="AS59">
        <v>0</v>
      </c>
      <c r="AT59">
        <v>9.5</v>
      </c>
      <c r="AU59">
        <v>6.7</v>
      </c>
      <c r="AV59">
        <v>6.6</v>
      </c>
      <c r="AW59">
        <v>6.6</v>
      </c>
      <c r="AX59">
        <v>6.6</v>
      </c>
      <c r="AY59">
        <v>7</v>
      </c>
      <c r="AZ59">
        <v>7</v>
      </c>
      <c r="BA59">
        <v>8.6</v>
      </c>
      <c r="BB59">
        <v>8.6999999999999993</v>
      </c>
      <c r="BC59">
        <v>10.9</v>
      </c>
      <c r="BD59">
        <v>7.8</v>
      </c>
      <c r="BE59">
        <v>7.5</v>
      </c>
      <c r="BF59">
        <v>6.5</v>
      </c>
      <c r="BG59">
        <v>0</v>
      </c>
      <c r="BH59">
        <v>15.8</v>
      </c>
      <c r="BI59">
        <v>27</v>
      </c>
      <c r="BJ59">
        <v>14.5</v>
      </c>
      <c r="BK59">
        <v>15.7</v>
      </c>
      <c r="BL59">
        <v>38</v>
      </c>
      <c r="BM59">
        <v>0</v>
      </c>
    </row>
    <row r="60" spans="1:65">
      <c r="A60" s="45" t="s">
        <v>2785</v>
      </c>
      <c r="B60" s="45" t="s">
        <v>181</v>
      </c>
      <c r="C60" s="45" t="s">
        <v>69</v>
      </c>
      <c r="D60" s="45" t="s">
        <v>182</v>
      </c>
      <c r="E60" s="45" t="s">
        <v>182</v>
      </c>
      <c r="F60">
        <v>804</v>
      </c>
      <c r="G60">
        <v>475</v>
      </c>
      <c r="H60">
        <v>329</v>
      </c>
      <c r="I60">
        <v>14</v>
      </c>
      <c r="J60">
        <v>21</v>
      </c>
      <c r="K60">
        <v>35</v>
      </c>
      <c r="L60">
        <v>43</v>
      </c>
      <c r="M60">
        <v>5</v>
      </c>
      <c r="N60">
        <v>1</v>
      </c>
      <c r="O60">
        <v>685</v>
      </c>
      <c r="P60">
        <v>0</v>
      </c>
      <c r="Q60">
        <v>0</v>
      </c>
      <c r="R60">
        <v>0</v>
      </c>
      <c r="S60">
        <v>0</v>
      </c>
      <c r="T60">
        <v>0</v>
      </c>
      <c r="U60">
        <v>0</v>
      </c>
      <c r="V60">
        <v>0</v>
      </c>
      <c r="W60">
        <v>0</v>
      </c>
      <c r="X60">
        <v>0</v>
      </c>
      <c r="Y60">
        <v>0</v>
      </c>
      <c r="Z60">
        <v>217</v>
      </c>
      <c r="AA60">
        <v>214</v>
      </c>
      <c r="AB60">
        <v>191</v>
      </c>
      <c r="AC60">
        <v>182</v>
      </c>
      <c r="AD60">
        <v>0</v>
      </c>
      <c r="AE60">
        <v>0</v>
      </c>
      <c r="AF60">
        <v>18</v>
      </c>
      <c r="AG60">
        <v>109</v>
      </c>
      <c r="AH60">
        <v>90</v>
      </c>
      <c r="AI60">
        <v>183</v>
      </c>
      <c r="AJ60">
        <v>59.1</v>
      </c>
      <c r="AK60">
        <v>40.9</v>
      </c>
      <c r="AL60">
        <v>1.7</v>
      </c>
      <c r="AM60">
        <v>2.6</v>
      </c>
      <c r="AN60">
        <v>4.4000000000000004</v>
      </c>
      <c r="AO60">
        <v>5.3</v>
      </c>
      <c r="AP60">
        <v>0.6</v>
      </c>
      <c r="AQ60">
        <v>0.1</v>
      </c>
      <c r="AR60">
        <v>85.2</v>
      </c>
      <c r="AS60">
        <v>0</v>
      </c>
      <c r="AT60">
        <v>0</v>
      </c>
      <c r="AU60">
        <v>0</v>
      </c>
      <c r="AV60">
        <v>0</v>
      </c>
      <c r="AW60">
        <v>0</v>
      </c>
      <c r="AX60">
        <v>0</v>
      </c>
      <c r="AY60">
        <v>0</v>
      </c>
      <c r="AZ60">
        <v>0</v>
      </c>
      <c r="BA60">
        <v>0</v>
      </c>
      <c r="BB60">
        <v>0</v>
      </c>
      <c r="BC60">
        <v>27</v>
      </c>
      <c r="BD60">
        <v>26.6</v>
      </c>
      <c r="BE60">
        <v>23.8</v>
      </c>
      <c r="BF60">
        <v>22.6</v>
      </c>
      <c r="BG60">
        <v>0</v>
      </c>
      <c r="BH60">
        <v>0</v>
      </c>
      <c r="BI60">
        <v>2.2000000000000002</v>
      </c>
      <c r="BJ60">
        <v>13.6</v>
      </c>
      <c r="BK60">
        <v>11.2</v>
      </c>
      <c r="BL60">
        <v>22.8</v>
      </c>
      <c r="BM60">
        <v>0</v>
      </c>
    </row>
    <row r="61" spans="1:65">
      <c r="A61" s="45" t="s">
        <v>2785</v>
      </c>
      <c r="B61" s="45" t="s">
        <v>183</v>
      </c>
      <c r="C61" s="45" t="s">
        <v>69</v>
      </c>
      <c r="D61" s="45" t="s">
        <v>184</v>
      </c>
      <c r="E61" s="45" t="s">
        <v>184</v>
      </c>
      <c r="F61">
        <v>1111</v>
      </c>
      <c r="G61">
        <v>592</v>
      </c>
      <c r="H61">
        <v>519</v>
      </c>
      <c r="I61">
        <v>52</v>
      </c>
      <c r="J61">
        <v>21</v>
      </c>
      <c r="K61">
        <v>110</v>
      </c>
      <c r="L61">
        <v>38</v>
      </c>
      <c r="M61">
        <v>1</v>
      </c>
      <c r="N61">
        <v>0</v>
      </c>
      <c r="O61">
        <v>889</v>
      </c>
      <c r="P61">
        <v>0</v>
      </c>
      <c r="Q61">
        <v>106</v>
      </c>
      <c r="R61">
        <v>106</v>
      </c>
      <c r="S61">
        <v>107</v>
      </c>
      <c r="T61">
        <v>106</v>
      </c>
      <c r="U61">
        <v>100</v>
      </c>
      <c r="V61">
        <v>100</v>
      </c>
      <c r="W61">
        <v>100</v>
      </c>
      <c r="X61">
        <v>100</v>
      </c>
      <c r="Y61">
        <v>99</v>
      </c>
      <c r="Z61">
        <v>62</v>
      </c>
      <c r="AA61">
        <v>76</v>
      </c>
      <c r="AB61">
        <v>49</v>
      </c>
      <c r="AC61">
        <v>0</v>
      </c>
      <c r="AD61">
        <v>0</v>
      </c>
      <c r="AE61">
        <v>67</v>
      </c>
      <c r="AF61">
        <v>182</v>
      </c>
      <c r="AG61">
        <v>460</v>
      </c>
      <c r="AH61">
        <v>135</v>
      </c>
      <c r="AI61">
        <v>555</v>
      </c>
      <c r="AJ61">
        <v>53.3</v>
      </c>
      <c r="AK61">
        <v>46.7</v>
      </c>
      <c r="AL61">
        <v>4.7</v>
      </c>
      <c r="AM61">
        <v>1.9</v>
      </c>
      <c r="AN61">
        <v>9.9</v>
      </c>
      <c r="AO61">
        <v>3.4</v>
      </c>
      <c r="AP61">
        <v>0.1</v>
      </c>
      <c r="AQ61">
        <v>0</v>
      </c>
      <c r="AR61">
        <v>80</v>
      </c>
      <c r="AS61">
        <v>0</v>
      </c>
      <c r="AT61">
        <v>9.5</v>
      </c>
      <c r="AU61">
        <v>9.5</v>
      </c>
      <c r="AV61">
        <v>9.6</v>
      </c>
      <c r="AW61">
        <v>9.5</v>
      </c>
      <c r="AX61">
        <v>9</v>
      </c>
      <c r="AY61">
        <v>9</v>
      </c>
      <c r="AZ61">
        <v>9</v>
      </c>
      <c r="BA61">
        <v>9</v>
      </c>
      <c r="BB61">
        <v>8.9</v>
      </c>
      <c r="BC61">
        <v>5.6</v>
      </c>
      <c r="BD61">
        <v>6.8</v>
      </c>
      <c r="BE61">
        <v>4.4000000000000004</v>
      </c>
      <c r="BF61">
        <v>0</v>
      </c>
      <c r="BG61">
        <v>0</v>
      </c>
      <c r="BH61">
        <v>6</v>
      </c>
      <c r="BI61">
        <v>16.399999999999999</v>
      </c>
      <c r="BJ61">
        <v>41.4</v>
      </c>
      <c r="BK61">
        <v>12.2</v>
      </c>
      <c r="BL61">
        <v>50</v>
      </c>
      <c r="BM61">
        <v>0</v>
      </c>
    </row>
    <row r="62" spans="1:65">
      <c r="A62" s="45" t="s">
        <v>2785</v>
      </c>
      <c r="B62" s="45" t="s">
        <v>185</v>
      </c>
      <c r="C62" s="45" t="s">
        <v>69</v>
      </c>
      <c r="D62" s="45" t="s">
        <v>186</v>
      </c>
      <c r="E62" s="45" t="s">
        <v>186</v>
      </c>
      <c r="F62">
        <v>366</v>
      </c>
      <c r="G62">
        <v>179</v>
      </c>
      <c r="H62">
        <v>187</v>
      </c>
      <c r="I62">
        <v>153</v>
      </c>
      <c r="J62">
        <v>7</v>
      </c>
      <c r="K62">
        <v>179</v>
      </c>
      <c r="L62">
        <v>20</v>
      </c>
      <c r="M62">
        <v>0</v>
      </c>
      <c r="N62">
        <v>0</v>
      </c>
      <c r="O62">
        <v>7</v>
      </c>
      <c r="P62">
        <v>0</v>
      </c>
      <c r="Q62">
        <v>62</v>
      </c>
      <c r="R62">
        <v>63</v>
      </c>
      <c r="S62">
        <v>59</v>
      </c>
      <c r="T62">
        <v>61</v>
      </c>
      <c r="U62">
        <v>61</v>
      </c>
      <c r="V62">
        <v>60</v>
      </c>
      <c r="W62">
        <v>0</v>
      </c>
      <c r="X62">
        <v>0</v>
      </c>
      <c r="Y62">
        <v>0</v>
      </c>
      <c r="Z62">
        <v>0</v>
      </c>
      <c r="AA62">
        <v>0</v>
      </c>
      <c r="AB62">
        <v>0</v>
      </c>
      <c r="AC62">
        <v>0</v>
      </c>
      <c r="AD62">
        <v>0</v>
      </c>
      <c r="AE62">
        <v>58</v>
      </c>
      <c r="AF62">
        <v>65</v>
      </c>
      <c r="AG62">
        <v>270</v>
      </c>
      <c r="AH62">
        <v>67</v>
      </c>
      <c r="AI62">
        <v>291</v>
      </c>
      <c r="AJ62">
        <v>48.9</v>
      </c>
      <c r="AK62">
        <v>51.1</v>
      </c>
      <c r="AL62">
        <v>41.8</v>
      </c>
      <c r="AM62">
        <v>1.9</v>
      </c>
      <c r="AN62">
        <v>48.9</v>
      </c>
      <c r="AO62">
        <v>5.5</v>
      </c>
      <c r="AP62">
        <v>0</v>
      </c>
      <c r="AQ62">
        <v>0</v>
      </c>
      <c r="AR62">
        <v>1.9</v>
      </c>
      <c r="AS62">
        <v>0</v>
      </c>
      <c r="AT62">
        <v>16.899999999999999</v>
      </c>
      <c r="AU62">
        <v>17.2</v>
      </c>
      <c r="AV62">
        <v>16.100000000000001</v>
      </c>
      <c r="AW62">
        <v>16.7</v>
      </c>
      <c r="AX62">
        <v>16.7</v>
      </c>
      <c r="AY62">
        <v>16.399999999999999</v>
      </c>
      <c r="AZ62">
        <v>0</v>
      </c>
      <c r="BA62">
        <v>0</v>
      </c>
      <c r="BB62">
        <v>0</v>
      </c>
      <c r="BC62">
        <v>0</v>
      </c>
      <c r="BD62">
        <v>0</v>
      </c>
      <c r="BE62">
        <v>0</v>
      </c>
      <c r="BF62">
        <v>0</v>
      </c>
      <c r="BG62">
        <v>0</v>
      </c>
      <c r="BH62">
        <v>15.8</v>
      </c>
      <c r="BI62">
        <v>17.8</v>
      </c>
      <c r="BJ62">
        <v>73.8</v>
      </c>
      <c r="BK62">
        <v>18.3</v>
      </c>
      <c r="BL62">
        <v>79.5</v>
      </c>
      <c r="BM62">
        <v>0</v>
      </c>
    </row>
    <row r="63" spans="1:65">
      <c r="A63" s="45" t="s">
        <v>2785</v>
      </c>
      <c r="B63" s="45" t="s">
        <v>187</v>
      </c>
      <c r="C63" s="45" t="s">
        <v>69</v>
      </c>
      <c r="D63" s="45" t="s">
        <v>188</v>
      </c>
      <c r="E63" s="45" t="s">
        <v>188</v>
      </c>
      <c r="F63">
        <v>170</v>
      </c>
      <c r="G63">
        <v>71</v>
      </c>
      <c r="H63">
        <v>99</v>
      </c>
      <c r="I63">
        <v>28</v>
      </c>
      <c r="J63">
        <v>4</v>
      </c>
      <c r="K63">
        <v>128</v>
      </c>
      <c r="L63">
        <v>0</v>
      </c>
      <c r="M63">
        <v>0</v>
      </c>
      <c r="N63">
        <v>0</v>
      </c>
      <c r="O63">
        <v>10</v>
      </c>
      <c r="P63">
        <v>0</v>
      </c>
      <c r="Q63">
        <v>0</v>
      </c>
      <c r="R63">
        <v>0</v>
      </c>
      <c r="S63">
        <v>0</v>
      </c>
      <c r="T63">
        <v>0</v>
      </c>
      <c r="U63">
        <v>0</v>
      </c>
      <c r="V63">
        <v>0</v>
      </c>
      <c r="W63">
        <v>0</v>
      </c>
      <c r="X63">
        <v>0</v>
      </c>
      <c r="Y63">
        <v>0</v>
      </c>
      <c r="Z63">
        <v>113</v>
      </c>
      <c r="AA63">
        <v>15</v>
      </c>
      <c r="AB63">
        <v>17</v>
      </c>
      <c r="AC63">
        <v>25</v>
      </c>
      <c r="AD63">
        <v>0</v>
      </c>
      <c r="AE63">
        <v>93</v>
      </c>
      <c r="AF63">
        <v>110</v>
      </c>
      <c r="AG63">
        <v>57</v>
      </c>
      <c r="AH63">
        <v>19</v>
      </c>
      <c r="AI63">
        <v>139</v>
      </c>
      <c r="AJ63">
        <v>41.8</v>
      </c>
      <c r="AK63">
        <v>58.2</v>
      </c>
      <c r="AL63">
        <v>16.5</v>
      </c>
      <c r="AM63">
        <v>2.4</v>
      </c>
      <c r="AN63">
        <v>75.3</v>
      </c>
      <c r="AO63">
        <v>0</v>
      </c>
      <c r="AP63">
        <v>0</v>
      </c>
      <c r="AQ63">
        <v>0</v>
      </c>
      <c r="AR63">
        <v>5.9</v>
      </c>
      <c r="AS63">
        <v>0</v>
      </c>
      <c r="AT63">
        <v>0</v>
      </c>
      <c r="AU63">
        <v>0</v>
      </c>
      <c r="AV63">
        <v>0</v>
      </c>
      <c r="AW63">
        <v>0</v>
      </c>
      <c r="AX63">
        <v>0</v>
      </c>
      <c r="AY63">
        <v>0</v>
      </c>
      <c r="AZ63">
        <v>0</v>
      </c>
      <c r="BA63">
        <v>0</v>
      </c>
      <c r="BB63">
        <v>0</v>
      </c>
      <c r="BC63">
        <v>66.5</v>
      </c>
      <c r="BD63">
        <v>8.8000000000000007</v>
      </c>
      <c r="BE63">
        <v>10</v>
      </c>
      <c r="BF63">
        <v>14.7</v>
      </c>
      <c r="BG63">
        <v>0</v>
      </c>
      <c r="BH63">
        <v>54.7</v>
      </c>
      <c r="BI63">
        <v>64.7</v>
      </c>
      <c r="BJ63">
        <v>33.5</v>
      </c>
      <c r="BK63">
        <v>11.2</v>
      </c>
      <c r="BL63">
        <v>81.8</v>
      </c>
      <c r="BM63">
        <v>0</v>
      </c>
    </row>
    <row r="64" spans="1:65">
      <c r="A64" s="45" t="s">
        <v>2785</v>
      </c>
      <c r="B64" s="45" t="s">
        <v>189</v>
      </c>
      <c r="C64" s="45" t="s">
        <v>69</v>
      </c>
      <c r="D64" s="45" t="s">
        <v>190</v>
      </c>
      <c r="E64" s="45" t="s">
        <v>190</v>
      </c>
      <c r="F64">
        <v>543</v>
      </c>
      <c r="G64">
        <v>265</v>
      </c>
      <c r="H64">
        <v>278</v>
      </c>
      <c r="I64">
        <v>161</v>
      </c>
      <c r="J64">
        <v>56</v>
      </c>
      <c r="K64">
        <v>158</v>
      </c>
      <c r="L64">
        <v>3</v>
      </c>
      <c r="M64">
        <v>5</v>
      </c>
      <c r="N64">
        <v>1</v>
      </c>
      <c r="O64">
        <v>159</v>
      </c>
      <c r="P64">
        <v>0</v>
      </c>
      <c r="Q64">
        <v>65</v>
      </c>
      <c r="R64">
        <v>66</v>
      </c>
      <c r="S64">
        <v>66</v>
      </c>
      <c r="T64">
        <v>0</v>
      </c>
      <c r="U64">
        <v>0</v>
      </c>
      <c r="V64">
        <v>0</v>
      </c>
      <c r="W64">
        <v>0</v>
      </c>
      <c r="X64">
        <v>69</v>
      </c>
      <c r="Y64">
        <v>71</v>
      </c>
      <c r="Z64">
        <v>64</v>
      </c>
      <c r="AA64">
        <v>62</v>
      </c>
      <c r="AB64">
        <v>39</v>
      </c>
      <c r="AC64">
        <v>41</v>
      </c>
      <c r="AD64">
        <v>0</v>
      </c>
      <c r="AE64">
        <v>187</v>
      </c>
      <c r="AF64">
        <v>380</v>
      </c>
      <c r="AG64">
        <v>207</v>
      </c>
      <c r="AH64">
        <v>44</v>
      </c>
      <c r="AI64">
        <v>356</v>
      </c>
      <c r="AJ64">
        <v>48.8</v>
      </c>
      <c r="AK64">
        <v>51.2</v>
      </c>
      <c r="AL64">
        <v>29.7</v>
      </c>
      <c r="AM64">
        <v>10.3</v>
      </c>
      <c r="AN64">
        <v>29.1</v>
      </c>
      <c r="AO64">
        <v>0.6</v>
      </c>
      <c r="AP64">
        <v>0.9</v>
      </c>
      <c r="AQ64">
        <v>0.2</v>
      </c>
      <c r="AR64">
        <v>29.3</v>
      </c>
      <c r="AS64">
        <v>0</v>
      </c>
      <c r="AT64">
        <v>12</v>
      </c>
      <c r="AU64">
        <v>12.2</v>
      </c>
      <c r="AV64">
        <v>12.2</v>
      </c>
      <c r="AW64">
        <v>0</v>
      </c>
      <c r="AX64">
        <v>0</v>
      </c>
      <c r="AY64">
        <v>0</v>
      </c>
      <c r="AZ64">
        <v>0</v>
      </c>
      <c r="BA64">
        <v>12.7</v>
      </c>
      <c r="BB64">
        <v>13.1</v>
      </c>
      <c r="BC64">
        <v>11.8</v>
      </c>
      <c r="BD64">
        <v>11.4</v>
      </c>
      <c r="BE64">
        <v>7.2</v>
      </c>
      <c r="BF64">
        <v>7.6</v>
      </c>
      <c r="BG64">
        <v>0</v>
      </c>
      <c r="BH64">
        <v>34.4</v>
      </c>
      <c r="BI64">
        <v>70</v>
      </c>
      <c r="BJ64">
        <v>38.1</v>
      </c>
      <c r="BK64">
        <v>8.1</v>
      </c>
      <c r="BL64">
        <v>65.599999999999994</v>
      </c>
      <c r="BM64">
        <v>0</v>
      </c>
    </row>
    <row r="65" spans="1:65">
      <c r="A65" s="45" t="s">
        <v>2785</v>
      </c>
      <c r="B65" s="45" t="s">
        <v>191</v>
      </c>
      <c r="C65" s="45" t="s">
        <v>69</v>
      </c>
      <c r="D65" s="45" t="s">
        <v>192</v>
      </c>
      <c r="E65" s="45" t="s">
        <v>192</v>
      </c>
      <c r="F65">
        <v>507</v>
      </c>
      <c r="G65">
        <v>245</v>
      </c>
      <c r="H65">
        <v>262</v>
      </c>
      <c r="I65">
        <v>54</v>
      </c>
      <c r="J65">
        <v>5</v>
      </c>
      <c r="K65">
        <v>151</v>
      </c>
      <c r="L65">
        <v>27</v>
      </c>
      <c r="M65">
        <v>5</v>
      </c>
      <c r="N65">
        <v>0</v>
      </c>
      <c r="O65">
        <v>265</v>
      </c>
      <c r="P65">
        <v>0</v>
      </c>
      <c r="Q65">
        <v>0</v>
      </c>
      <c r="R65">
        <v>0</v>
      </c>
      <c r="S65">
        <v>0</v>
      </c>
      <c r="T65">
        <v>0</v>
      </c>
      <c r="U65">
        <v>0</v>
      </c>
      <c r="V65">
        <v>80</v>
      </c>
      <c r="W65">
        <v>90</v>
      </c>
      <c r="X65">
        <v>80</v>
      </c>
      <c r="Y65">
        <v>77</v>
      </c>
      <c r="Z65">
        <v>41</v>
      </c>
      <c r="AA65">
        <v>46</v>
      </c>
      <c r="AB65">
        <v>43</v>
      </c>
      <c r="AC65">
        <v>50</v>
      </c>
      <c r="AD65">
        <v>0</v>
      </c>
      <c r="AE65">
        <v>54</v>
      </c>
      <c r="AF65">
        <v>84</v>
      </c>
      <c r="AG65">
        <v>252</v>
      </c>
      <c r="AH65">
        <v>68</v>
      </c>
      <c r="AI65">
        <v>301</v>
      </c>
      <c r="AJ65">
        <v>48.3</v>
      </c>
      <c r="AK65">
        <v>51.7</v>
      </c>
      <c r="AL65">
        <v>10.7</v>
      </c>
      <c r="AM65">
        <v>1</v>
      </c>
      <c r="AN65">
        <v>29.8</v>
      </c>
      <c r="AO65">
        <v>5.3</v>
      </c>
      <c r="AP65">
        <v>1</v>
      </c>
      <c r="AQ65">
        <v>0</v>
      </c>
      <c r="AR65">
        <v>52.3</v>
      </c>
      <c r="AS65">
        <v>0</v>
      </c>
      <c r="AT65">
        <v>0</v>
      </c>
      <c r="AU65">
        <v>0</v>
      </c>
      <c r="AV65">
        <v>0</v>
      </c>
      <c r="AW65">
        <v>0</v>
      </c>
      <c r="AX65">
        <v>0</v>
      </c>
      <c r="AY65">
        <v>15.8</v>
      </c>
      <c r="AZ65">
        <v>17.8</v>
      </c>
      <c r="BA65">
        <v>15.8</v>
      </c>
      <c r="BB65">
        <v>15.2</v>
      </c>
      <c r="BC65">
        <v>8.1</v>
      </c>
      <c r="BD65">
        <v>9.1</v>
      </c>
      <c r="BE65">
        <v>8.5</v>
      </c>
      <c r="BF65">
        <v>9.9</v>
      </c>
      <c r="BG65">
        <v>0</v>
      </c>
      <c r="BH65">
        <v>10.7</v>
      </c>
      <c r="BI65">
        <v>16.600000000000001</v>
      </c>
      <c r="BJ65">
        <v>49.7</v>
      </c>
      <c r="BK65">
        <v>13.4</v>
      </c>
      <c r="BL65">
        <v>59.4</v>
      </c>
      <c r="BM65">
        <v>0</v>
      </c>
    </row>
    <row r="66" spans="1:65">
      <c r="A66" s="45" t="s">
        <v>2785</v>
      </c>
      <c r="B66" s="45" t="s">
        <v>193</v>
      </c>
      <c r="C66" s="45" t="s">
        <v>69</v>
      </c>
      <c r="D66" s="45" t="s">
        <v>194</v>
      </c>
      <c r="E66" s="45" t="s">
        <v>194</v>
      </c>
      <c r="F66">
        <v>471</v>
      </c>
      <c r="G66">
        <v>252</v>
      </c>
      <c r="H66">
        <v>218</v>
      </c>
      <c r="I66">
        <v>22</v>
      </c>
      <c r="J66">
        <v>83</v>
      </c>
      <c r="K66">
        <v>29</v>
      </c>
      <c r="L66">
        <v>62</v>
      </c>
      <c r="M66">
        <v>0</v>
      </c>
      <c r="N66">
        <v>0</v>
      </c>
      <c r="O66">
        <v>275</v>
      </c>
      <c r="P66">
        <v>0</v>
      </c>
      <c r="Q66">
        <v>44</v>
      </c>
      <c r="R66">
        <v>44</v>
      </c>
      <c r="S66">
        <v>45</v>
      </c>
      <c r="T66">
        <v>45</v>
      </c>
      <c r="U66">
        <v>43</v>
      </c>
      <c r="V66">
        <v>39</v>
      </c>
      <c r="W66">
        <v>58</v>
      </c>
      <c r="X66">
        <v>49</v>
      </c>
      <c r="Y66">
        <v>44</v>
      </c>
      <c r="Z66">
        <v>14</v>
      </c>
      <c r="AA66">
        <v>20</v>
      </c>
      <c r="AB66">
        <v>15</v>
      </c>
      <c r="AC66">
        <v>11</v>
      </c>
      <c r="AD66">
        <v>0</v>
      </c>
      <c r="AE66">
        <v>12</v>
      </c>
      <c r="AF66">
        <v>62</v>
      </c>
      <c r="AG66">
        <v>73</v>
      </c>
      <c r="AH66">
        <v>28</v>
      </c>
      <c r="AI66">
        <v>107</v>
      </c>
      <c r="AJ66">
        <v>53.5</v>
      </c>
      <c r="AK66">
        <v>46.3</v>
      </c>
      <c r="AL66">
        <v>4.7</v>
      </c>
      <c r="AM66">
        <v>17.600000000000001</v>
      </c>
      <c r="AN66">
        <v>6.2</v>
      </c>
      <c r="AO66">
        <v>13.2</v>
      </c>
      <c r="AP66">
        <v>0</v>
      </c>
      <c r="AQ66">
        <v>0</v>
      </c>
      <c r="AR66">
        <v>58.4</v>
      </c>
      <c r="AS66">
        <v>0</v>
      </c>
      <c r="AT66">
        <v>9.3000000000000007</v>
      </c>
      <c r="AU66">
        <v>9.3000000000000007</v>
      </c>
      <c r="AV66">
        <v>9.6</v>
      </c>
      <c r="AW66">
        <v>9.6</v>
      </c>
      <c r="AX66">
        <v>9.1</v>
      </c>
      <c r="AY66">
        <v>8.3000000000000007</v>
      </c>
      <c r="AZ66">
        <v>12.3</v>
      </c>
      <c r="BA66">
        <v>10.4</v>
      </c>
      <c r="BB66">
        <v>9.3000000000000007</v>
      </c>
      <c r="BC66">
        <v>3</v>
      </c>
      <c r="BD66">
        <v>4.2</v>
      </c>
      <c r="BE66">
        <v>3.2</v>
      </c>
      <c r="BF66">
        <v>2.2999999999999998</v>
      </c>
      <c r="BG66">
        <v>0</v>
      </c>
      <c r="BH66">
        <v>2.5</v>
      </c>
      <c r="BI66">
        <v>13.2</v>
      </c>
      <c r="BJ66">
        <v>15.5</v>
      </c>
      <c r="BK66">
        <v>5.9</v>
      </c>
      <c r="BL66">
        <v>22.7</v>
      </c>
      <c r="BM66">
        <v>0</v>
      </c>
    </row>
    <row r="67" spans="1:65">
      <c r="A67" s="45" t="s">
        <v>2785</v>
      </c>
      <c r="B67" s="45" t="s">
        <v>195</v>
      </c>
      <c r="C67" s="45" t="s">
        <v>69</v>
      </c>
      <c r="D67" s="45" t="s">
        <v>196</v>
      </c>
      <c r="E67" s="45" t="s">
        <v>196</v>
      </c>
      <c r="F67">
        <v>313</v>
      </c>
      <c r="G67">
        <v>150</v>
      </c>
      <c r="H67">
        <v>163</v>
      </c>
      <c r="I67">
        <v>61</v>
      </c>
      <c r="J67">
        <v>4</v>
      </c>
      <c r="K67">
        <v>222</v>
      </c>
      <c r="L67">
        <v>5</v>
      </c>
      <c r="M67">
        <v>0</v>
      </c>
      <c r="N67">
        <v>0</v>
      </c>
      <c r="O67">
        <v>21</v>
      </c>
      <c r="P67">
        <v>0</v>
      </c>
      <c r="Q67">
        <v>0</v>
      </c>
      <c r="R67">
        <v>0</v>
      </c>
      <c r="S67">
        <v>0</v>
      </c>
      <c r="T67">
        <v>0</v>
      </c>
      <c r="U67">
        <v>0</v>
      </c>
      <c r="V67">
        <v>88</v>
      </c>
      <c r="W67">
        <v>89</v>
      </c>
      <c r="X67">
        <v>79</v>
      </c>
      <c r="Y67">
        <v>57</v>
      </c>
      <c r="Z67">
        <v>0</v>
      </c>
      <c r="AA67">
        <v>0</v>
      </c>
      <c r="AB67">
        <v>0</v>
      </c>
      <c r="AC67">
        <v>0</v>
      </c>
      <c r="AD67">
        <v>0</v>
      </c>
      <c r="AE67">
        <v>37</v>
      </c>
      <c r="AF67">
        <v>76</v>
      </c>
      <c r="AG67">
        <v>209</v>
      </c>
      <c r="AH67">
        <v>51</v>
      </c>
      <c r="AI67">
        <v>235</v>
      </c>
      <c r="AJ67">
        <v>47.9</v>
      </c>
      <c r="AK67">
        <v>52.1</v>
      </c>
      <c r="AL67">
        <v>19.5</v>
      </c>
      <c r="AM67">
        <v>1.3</v>
      </c>
      <c r="AN67">
        <v>70.900000000000006</v>
      </c>
      <c r="AO67">
        <v>1.6</v>
      </c>
      <c r="AP67">
        <v>0</v>
      </c>
      <c r="AQ67">
        <v>0</v>
      </c>
      <c r="AR67">
        <v>6.7</v>
      </c>
      <c r="AS67">
        <v>0</v>
      </c>
      <c r="AT67">
        <v>0</v>
      </c>
      <c r="AU67">
        <v>0</v>
      </c>
      <c r="AV67">
        <v>0</v>
      </c>
      <c r="AW67">
        <v>0</v>
      </c>
      <c r="AX67">
        <v>0</v>
      </c>
      <c r="AY67">
        <v>28.1</v>
      </c>
      <c r="AZ67">
        <v>28.4</v>
      </c>
      <c r="BA67">
        <v>25.2</v>
      </c>
      <c r="BB67">
        <v>18.2</v>
      </c>
      <c r="BC67">
        <v>0</v>
      </c>
      <c r="BD67">
        <v>0</v>
      </c>
      <c r="BE67">
        <v>0</v>
      </c>
      <c r="BF67">
        <v>0</v>
      </c>
      <c r="BG67">
        <v>0</v>
      </c>
      <c r="BH67">
        <v>11.8</v>
      </c>
      <c r="BI67">
        <v>24.3</v>
      </c>
      <c r="BJ67">
        <v>66.8</v>
      </c>
      <c r="BK67">
        <v>16.3</v>
      </c>
      <c r="BL67">
        <v>75.099999999999994</v>
      </c>
      <c r="BM67">
        <v>0</v>
      </c>
    </row>
    <row r="68" spans="1:65">
      <c r="A68" s="45" t="s">
        <v>2785</v>
      </c>
      <c r="B68" s="45" t="s">
        <v>2780</v>
      </c>
      <c r="C68" s="45" t="s">
        <v>69</v>
      </c>
      <c r="D68" s="45" t="s">
        <v>198</v>
      </c>
      <c r="E68" s="45" t="s">
        <v>198</v>
      </c>
      <c r="F68">
        <v>478</v>
      </c>
      <c r="G68">
        <v>238</v>
      </c>
      <c r="H68">
        <v>240</v>
      </c>
      <c r="I68">
        <v>119</v>
      </c>
      <c r="J68">
        <v>13</v>
      </c>
      <c r="K68">
        <v>146</v>
      </c>
      <c r="L68">
        <v>13</v>
      </c>
      <c r="M68">
        <v>0</v>
      </c>
      <c r="N68">
        <v>0</v>
      </c>
      <c r="O68">
        <v>187</v>
      </c>
      <c r="P68">
        <v>0</v>
      </c>
      <c r="Q68">
        <v>0</v>
      </c>
      <c r="R68">
        <v>0</v>
      </c>
      <c r="S68">
        <v>0</v>
      </c>
      <c r="T68">
        <v>0</v>
      </c>
      <c r="U68">
        <v>0</v>
      </c>
      <c r="V68">
        <v>0</v>
      </c>
      <c r="W68">
        <v>109</v>
      </c>
      <c r="X68">
        <v>86</v>
      </c>
      <c r="Y68">
        <v>86</v>
      </c>
      <c r="Z68">
        <v>81</v>
      </c>
      <c r="AA68">
        <v>40</v>
      </c>
      <c r="AB68">
        <v>37</v>
      </c>
      <c r="AC68">
        <v>39</v>
      </c>
      <c r="AD68">
        <v>0</v>
      </c>
      <c r="AE68">
        <v>22</v>
      </c>
      <c r="AF68">
        <v>56</v>
      </c>
      <c r="AG68">
        <v>200</v>
      </c>
      <c r="AH68">
        <v>37</v>
      </c>
      <c r="AI68">
        <v>226</v>
      </c>
      <c r="AJ68">
        <v>49.8</v>
      </c>
      <c r="AK68">
        <v>50.2</v>
      </c>
      <c r="AL68">
        <v>24.9</v>
      </c>
      <c r="AM68">
        <v>2.7</v>
      </c>
      <c r="AN68">
        <v>30.5</v>
      </c>
      <c r="AO68">
        <v>2.7</v>
      </c>
      <c r="AP68">
        <v>0</v>
      </c>
      <c r="AQ68">
        <v>0</v>
      </c>
      <c r="AR68">
        <v>39.1</v>
      </c>
      <c r="AS68">
        <v>0</v>
      </c>
      <c r="AT68">
        <v>0</v>
      </c>
      <c r="AU68">
        <v>0</v>
      </c>
      <c r="AV68">
        <v>0</v>
      </c>
      <c r="AW68">
        <v>0</v>
      </c>
      <c r="AX68">
        <v>0</v>
      </c>
      <c r="AY68">
        <v>0</v>
      </c>
      <c r="AZ68">
        <v>22.8</v>
      </c>
      <c r="BA68">
        <v>18</v>
      </c>
      <c r="BB68">
        <v>18</v>
      </c>
      <c r="BC68">
        <v>16.899999999999999</v>
      </c>
      <c r="BD68">
        <v>8.4</v>
      </c>
      <c r="BE68">
        <v>7.7</v>
      </c>
      <c r="BF68">
        <v>8.1999999999999993</v>
      </c>
      <c r="BG68">
        <v>0</v>
      </c>
      <c r="BH68">
        <v>4.5999999999999996</v>
      </c>
      <c r="BI68">
        <v>11.7</v>
      </c>
      <c r="BJ68">
        <v>41.8</v>
      </c>
      <c r="BK68">
        <v>7.7</v>
      </c>
      <c r="BL68">
        <v>47.3</v>
      </c>
      <c r="BM68">
        <v>0</v>
      </c>
    </row>
    <row r="69" spans="1:65">
      <c r="A69" s="45" t="s">
        <v>2785</v>
      </c>
      <c r="B69" s="45" t="s">
        <v>199</v>
      </c>
      <c r="C69" s="45" t="s">
        <v>69</v>
      </c>
      <c r="D69" s="45" t="s">
        <v>200</v>
      </c>
      <c r="E69" s="45" t="s">
        <v>200</v>
      </c>
      <c r="F69">
        <v>328</v>
      </c>
      <c r="G69">
        <v>181</v>
      </c>
      <c r="H69">
        <v>147</v>
      </c>
      <c r="I69">
        <v>17</v>
      </c>
      <c r="J69">
        <v>0</v>
      </c>
      <c r="K69">
        <v>287</v>
      </c>
      <c r="L69">
        <v>0</v>
      </c>
      <c r="M69">
        <v>0</v>
      </c>
      <c r="N69">
        <v>1</v>
      </c>
      <c r="O69">
        <v>23</v>
      </c>
      <c r="P69">
        <v>0</v>
      </c>
      <c r="Q69">
        <v>0</v>
      </c>
      <c r="R69">
        <v>0</v>
      </c>
      <c r="S69">
        <v>0</v>
      </c>
      <c r="T69">
        <v>0</v>
      </c>
      <c r="U69">
        <v>0</v>
      </c>
      <c r="V69">
        <v>0</v>
      </c>
      <c r="W69">
        <v>0</v>
      </c>
      <c r="X69">
        <v>0</v>
      </c>
      <c r="Y69">
        <v>0</v>
      </c>
      <c r="Z69">
        <v>103</v>
      </c>
      <c r="AA69">
        <v>92</v>
      </c>
      <c r="AB69">
        <v>63</v>
      </c>
      <c r="AC69">
        <v>70</v>
      </c>
      <c r="AD69">
        <v>0</v>
      </c>
      <c r="AE69">
        <v>34</v>
      </c>
      <c r="AF69">
        <v>123</v>
      </c>
      <c r="AG69">
        <v>228</v>
      </c>
      <c r="AH69">
        <v>58</v>
      </c>
      <c r="AI69">
        <v>256</v>
      </c>
      <c r="AJ69">
        <v>55.2</v>
      </c>
      <c r="AK69">
        <v>44.8</v>
      </c>
      <c r="AL69">
        <v>5.2</v>
      </c>
      <c r="AM69">
        <v>0</v>
      </c>
      <c r="AN69">
        <v>87.5</v>
      </c>
      <c r="AO69">
        <v>0</v>
      </c>
      <c r="AP69">
        <v>0</v>
      </c>
      <c r="AQ69">
        <v>0.3</v>
      </c>
      <c r="AR69">
        <v>7</v>
      </c>
      <c r="AS69">
        <v>0</v>
      </c>
      <c r="AT69">
        <v>0</v>
      </c>
      <c r="AU69">
        <v>0</v>
      </c>
      <c r="AV69">
        <v>0</v>
      </c>
      <c r="AW69">
        <v>0</v>
      </c>
      <c r="AX69">
        <v>0</v>
      </c>
      <c r="AY69">
        <v>0</v>
      </c>
      <c r="AZ69">
        <v>0</v>
      </c>
      <c r="BA69">
        <v>0</v>
      </c>
      <c r="BB69">
        <v>0</v>
      </c>
      <c r="BC69">
        <v>31.4</v>
      </c>
      <c r="BD69">
        <v>28</v>
      </c>
      <c r="BE69">
        <v>19.2</v>
      </c>
      <c r="BF69">
        <v>21.3</v>
      </c>
      <c r="BG69">
        <v>0</v>
      </c>
      <c r="BH69">
        <v>10.4</v>
      </c>
      <c r="BI69">
        <v>37.5</v>
      </c>
      <c r="BJ69">
        <v>69.5</v>
      </c>
      <c r="BK69">
        <v>17.7</v>
      </c>
      <c r="BL69">
        <v>78</v>
      </c>
      <c r="BM69">
        <v>0</v>
      </c>
    </row>
    <row r="70" spans="1:65">
      <c r="A70" s="45" t="s">
        <v>2785</v>
      </c>
      <c r="B70" s="45" t="s">
        <v>201</v>
      </c>
      <c r="C70" s="45" t="s">
        <v>69</v>
      </c>
      <c r="D70" s="45" t="s">
        <v>202</v>
      </c>
      <c r="E70" s="45" t="s">
        <v>202</v>
      </c>
      <c r="F70">
        <v>392</v>
      </c>
      <c r="G70">
        <v>194</v>
      </c>
      <c r="H70">
        <v>198</v>
      </c>
      <c r="I70">
        <v>108</v>
      </c>
      <c r="J70">
        <v>3</v>
      </c>
      <c r="K70">
        <v>256</v>
      </c>
      <c r="L70">
        <v>2</v>
      </c>
      <c r="M70">
        <v>0</v>
      </c>
      <c r="N70">
        <v>0</v>
      </c>
      <c r="O70">
        <v>23</v>
      </c>
      <c r="P70">
        <v>0</v>
      </c>
      <c r="Q70">
        <v>0</v>
      </c>
      <c r="R70">
        <v>0</v>
      </c>
      <c r="S70">
        <v>0</v>
      </c>
      <c r="T70">
        <v>0</v>
      </c>
      <c r="U70">
        <v>0</v>
      </c>
      <c r="V70">
        <v>0</v>
      </c>
      <c r="W70">
        <v>82</v>
      </c>
      <c r="X70">
        <v>82</v>
      </c>
      <c r="Y70">
        <v>80</v>
      </c>
      <c r="Z70">
        <v>79</v>
      </c>
      <c r="AA70">
        <v>69</v>
      </c>
      <c r="AB70">
        <v>0</v>
      </c>
      <c r="AC70">
        <v>0</v>
      </c>
      <c r="AD70">
        <v>0</v>
      </c>
      <c r="AE70">
        <v>48</v>
      </c>
      <c r="AF70">
        <v>69</v>
      </c>
      <c r="AG70">
        <v>282</v>
      </c>
      <c r="AH70">
        <v>77</v>
      </c>
      <c r="AI70">
        <v>312</v>
      </c>
      <c r="AJ70">
        <v>49.5</v>
      </c>
      <c r="AK70">
        <v>50.5</v>
      </c>
      <c r="AL70">
        <v>27.6</v>
      </c>
      <c r="AM70">
        <v>0.8</v>
      </c>
      <c r="AN70">
        <v>65.3</v>
      </c>
      <c r="AO70">
        <v>0.5</v>
      </c>
      <c r="AP70">
        <v>0</v>
      </c>
      <c r="AQ70">
        <v>0</v>
      </c>
      <c r="AR70">
        <v>5.9</v>
      </c>
      <c r="AS70">
        <v>0</v>
      </c>
      <c r="AT70">
        <v>0</v>
      </c>
      <c r="AU70">
        <v>0</v>
      </c>
      <c r="AV70">
        <v>0</v>
      </c>
      <c r="AW70">
        <v>0</v>
      </c>
      <c r="AX70">
        <v>0</v>
      </c>
      <c r="AY70">
        <v>0</v>
      </c>
      <c r="AZ70">
        <v>20.9</v>
      </c>
      <c r="BA70">
        <v>20.9</v>
      </c>
      <c r="BB70">
        <v>20.399999999999999</v>
      </c>
      <c r="BC70">
        <v>20.2</v>
      </c>
      <c r="BD70">
        <v>17.600000000000001</v>
      </c>
      <c r="BE70">
        <v>0</v>
      </c>
      <c r="BF70">
        <v>0</v>
      </c>
      <c r="BG70">
        <v>0</v>
      </c>
      <c r="BH70">
        <v>12.2</v>
      </c>
      <c r="BI70">
        <v>17.600000000000001</v>
      </c>
      <c r="BJ70">
        <v>71.900000000000006</v>
      </c>
      <c r="BK70">
        <v>19.600000000000001</v>
      </c>
      <c r="BL70">
        <v>79.599999999999994</v>
      </c>
      <c r="BM70">
        <v>0</v>
      </c>
    </row>
    <row r="71" spans="1:65">
      <c r="A71" s="45" t="s">
        <v>2785</v>
      </c>
      <c r="B71" s="45" t="s">
        <v>203</v>
      </c>
      <c r="C71" s="45" t="s">
        <v>69</v>
      </c>
      <c r="D71" s="45" t="s">
        <v>204</v>
      </c>
      <c r="E71" s="45" t="s">
        <v>204</v>
      </c>
      <c r="F71">
        <v>646</v>
      </c>
      <c r="G71">
        <v>330</v>
      </c>
      <c r="H71">
        <v>316</v>
      </c>
      <c r="I71">
        <v>128</v>
      </c>
      <c r="J71">
        <v>131</v>
      </c>
      <c r="K71">
        <v>240</v>
      </c>
      <c r="L71">
        <v>30</v>
      </c>
      <c r="M71">
        <v>1</v>
      </c>
      <c r="N71">
        <v>0</v>
      </c>
      <c r="O71">
        <v>116</v>
      </c>
      <c r="P71">
        <v>0</v>
      </c>
      <c r="Q71">
        <v>100</v>
      </c>
      <c r="R71">
        <v>110</v>
      </c>
      <c r="S71">
        <v>94</v>
      </c>
      <c r="T71">
        <v>122</v>
      </c>
      <c r="U71">
        <v>90</v>
      </c>
      <c r="V71">
        <v>65</v>
      </c>
      <c r="W71">
        <v>65</v>
      </c>
      <c r="X71">
        <v>0</v>
      </c>
      <c r="Y71">
        <v>0</v>
      </c>
      <c r="Z71">
        <v>0</v>
      </c>
      <c r="AA71">
        <v>0</v>
      </c>
      <c r="AB71">
        <v>0</v>
      </c>
      <c r="AC71">
        <v>0</v>
      </c>
      <c r="AD71">
        <v>0</v>
      </c>
      <c r="AE71">
        <v>119</v>
      </c>
      <c r="AF71">
        <v>299</v>
      </c>
      <c r="AG71">
        <v>258</v>
      </c>
      <c r="AH71">
        <v>75</v>
      </c>
      <c r="AI71">
        <v>397</v>
      </c>
      <c r="AJ71">
        <v>51.1</v>
      </c>
      <c r="AK71">
        <v>48.9</v>
      </c>
      <c r="AL71">
        <v>19.8</v>
      </c>
      <c r="AM71">
        <v>20.3</v>
      </c>
      <c r="AN71">
        <v>37.200000000000003</v>
      </c>
      <c r="AO71">
        <v>4.5999999999999996</v>
      </c>
      <c r="AP71">
        <v>0.2</v>
      </c>
      <c r="AQ71">
        <v>0</v>
      </c>
      <c r="AR71">
        <v>18</v>
      </c>
      <c r="AS71">
        <v>0</v>
      </c>
      <c r="AT71">
        <v>15.5</v>
      </c>
      <c r="AU71">
        <v>17</v>
      </c>
      <c r="AV71">
        <v>14.6</v>
      </c>
      <c r="AW71">
        <v>18.899999999999999</v>
      </c>
      <c r="AX71">
        <v>13.9</v>
      </c>
      <c r="AY71">
        <v>10.1</v>
      </c>
      <c r="AZ71">
        <v>10.1</v>
      </c>
      <c r="BA71">
        <v>0</v>
      </c>
      <c r="BB71">
        <v>0</v>
      </c>
      <c r="BC71">
        <v>0</v>
      </c>
      <c r="BD71">
        <v>0</v>
      </c>
      <c r="BE71">
        <v>0</v>
      </c>
      <c r="BF71">
        <v>0</v>
      </c>
      <c r="BG71">
        <v>0</v>
      </c>
      <c r="BH71">
        <v>18.399999999999999</v>
      </c>
      <c r="BI71">
        <v>46.3</v>
      </c>
      <c r="BJ71">
        <v>39.9</v>
      </c>
      <c r="BK71">
        <v>11.6</v>
      </c>
      <c r="BL71">
        <v>61.5</v>
      </c>
      <c r="BM71">
        <v>0</v>
      </c>
    </row>
    <row r="72" spans="1:65">
      <c r="A72" s="45" t="s">
        <v>2785</v>
      </c>
      <c r="B72" s="45" t="s">
        <v>205</v>
      </c>
      <c r="C72" s="45" t="s">
        <v>69</v>
      </c>
      <c r="D72" s="45" t="s">
        <v>206</v>
      </c>
      <c r="E72" s="45" t="s">
        <v>206</v>
      </c>
      <c r="F72">
        <v>281</v>
      </c>
      <c r="G72">
        <v>162</v>
      </c>
      <c r="H72">
        <v>119</v>
      </c>
      <c r="I72">
        <v>200</v>
      </c>
      <c r="J72">
        <v>5</v>
      </c>
      <c r="K72">
        <v>64</v>
      </c>
      <c r="L72">
        <v>3</v>
      </c>
      <c r="M72">
        <v>0</v>
      </c>
      <c r="N72">
        <v>0</v>
      </c>
      <c r="O72">
        <v>9</v>
      </c>
      <c r="P72">
        <v>0</v>
      </c>
      <c r="Q72">
        <v>0</v>
      </c>
      <c r="R72">
        <v>0</v>
      </c>
      <c r="S72">
        <v>0</v>
      </c>
      <c r="T72">
        <v>0</v>
      </c>
      <c r="U72">
        <v>0</v>
      </c>
      <c r="V72">
        <v>0</v>
      </c>
      <c r="W72">
        <v>0</v>
      </c>
      <c r="X72">
        <v>0</v>
      </c>
      <c r="Y72">
        <v>0</v>
      </c>
      <c r="Z72">
        <v>114</v>
      </c>
      <c r="AA72">
        <v>71</v>
      </c>
      <c r="AB72">
        <v>56</v>
      </c>
      <c r="AC72">
        <v>40</v>
      </c>
      <c r="AD72">
        <v>0</v>
      </c>
      <c r="AE72">
        <v>31</v>
      </c>
      <c r="AF72">
        <v>84</v>
      </c>
      <c r="AG72">
        <v>149</v>
      </c>
      <c r="AH72">
        <v>68</v>
      </c>
      <c r="AI72">
        <v>203</v>
      </c>
      <c r="AJ72">
        <v>57.7</v>
      </c>
      <c r="AK72">
        <v>42.3</v>
      </c>
      <c r="AL72">
        <v>71.2</v>
      </c>
      <c r="AM72">
        <v>1.8</v>
      </c>
      <c r="AN72">
        <v>22.8</v>
      </c>
      <c r="AO72">
        <v>1.1000000000000001</v>
      </c>
      <c r="AP72">
        <v>0</v>
      </c>
      <c r="AQ72">
        <v>0</v>
      </c>
      <c r="AR72">
        <v>3.2</v>
      </c>
      <c r="AS72">
        <v>0</v>
      </c>
      <c r="AT72">
        <v>0</v>
      </c>
      <c r="AU72">
        <v>0</v>
      </c>
      <c r="AV72">
        <v>0</v>
      </c>
      <c r="AW72">
        <v>0</v>
      </c>
      <c r="AX72">
        <v>0</v>
      </c>
      <c r="AY72">
        <v>0</v>
      </c>
      <c r="AZ72">
        <v>0</v>
      </c>
      <c r="BA72">
        <v>0</v>
      </c>
      <c r="BB72">
        <v>0</v>
      </c>
      <c r="BC72">
        <v>40.6</v>
      </c>
      <c r="BD72">
        <v>25.3</v>
      </c>
      <c r="BE72">
        <v>19.899999999999999</v>
      </c>
      <c r="BF72">
        <v>14.2</v>
      </c>
      <c r="BG72">
        <v>0</v>
      </c>
      <c r="BH72">
        <v>11</v>
      </c>
      <c r="BI72">
        <v>29.9</v>
      </c>
      <c r="BJ72">
        <v>53</v>
      </c>
      <c r="BK72">
        <v>24.2</v>
      </c>
      <c r="BL72">
        <v>72.2</v>
      </c>
      <c r="BM72">
        <v>0</v>
      </c>
    </row>
    <row r="73" spans="1:65">
      <c r="A73" s="45" t="s">
        <v>2785</v>
      </c>
      <c r="B73" s="45" t="s">
        <v>207</v>
      </c>
      <c r="C73" s="45" t="s">
        <v>69</v>
      </c>
      <c r="D73" s="45" t="s">
        <v>208</v>
      </c>
      <c r="E73" s="45" t="s">
        <v>208</v>
      </c>
      <c r="F73">
        <v>744</v>
      </c>
      <c r="G73">
        <v>378</v>
      </c>
      <c r="H73">
        <v>366</v>
      </c>
      <c r="I73">
        <v>422</v>
      </c>
      <c r="J73">
        <v>12</v>
      </c>
      <c r="K73">
        <v>283</v>
      </c>
      <c r="L73">
        <v>16</v>
      </c>
      <c r="M73">
        <v>3</v>
      </c>
      <c r="N73">
        <v>0</v>
      </c>
      <c r="O73">
        <v>8</v>
      </c>
      <c r="P73">
        <v>52</v>
      </c>
      <c r="Q73">
        <v>65</v>
      </c>
      <c r="R73">
        <v>72</v>
      </c>
      <c r="S73">
        <v>70</v>
      </c>
      <c r="T73">
        <v>97</v>
      </c>
      <c r="U73">
        <v>99</v>
      </c>
      <c r="V73">
        <v>89</v>
      </c>
      <c r="W73">
        <v>77</v>
      </c>
      <c r="X73">
        <v>73</v>
      </c>
      <c r="Y73">
        <v>50</v>
      </c>
      <c r="Z73">
        <v>0</v>
      </c>
      <c r="AA73">
        <v>0</v>
      </c>
      <c r="AB73">
        <v>0</v>
      </c>
      <c r="AC73">
        <v>0</v>
      </c>
      <c r="AD73">
        <v>0</v>
      </c>
      <c r="AE73">
        <v>157</v>
      </c>
      <c r="AF73">
        <v>285</v>
      </c>
      <c r="AG73">
        <v>470</v>
      </c>
      <c r="AH73">
        <v>145</v>
      </c>
      <c r="AI73">
        <v>580</v>
      </c>
      <c r="AJ73">
        <v>50.8</v>
      </c>
      <c r="AK73">
        <v>49.2</v>
      </c>
      <c r="AL73">
        <v>56.7</v>
      </c>
      <c r="AM73">
        <v>1.6</v>
      </c>
      <c r="AN73">
        <v>38</v>
      </c>
      <c r="AO73">
        <v>2.2000000000000002</v>
      </c>
      <c r="AP73">
        <v>0.4</v>
      </c>
      <c r="AQ73">
        <v>0</v>
      </c>
      <c r="AR73">
        <v>1.1000000000000001</v>
      </c>
      <c r="AS73">
        <v>7</v>
      </c>
      <c r="AT73">
        <v>8.6999999999999993</v>
      </c>
      <c r="AU73">
        <v>9.6999999999999993</v>
      </c>
      <c r="AV73">
        <v>9.4</v>
      </c>
      <c r="AW73">
        <v>13</v>
      </c>
      <c r="AX73">
        <v>13.3</v>
      </c>
      <c r="AY73">
        <v>12</v>
      </c>
      <c r="AZ73">
        <v>10.3</v>
      </c>
      <c r="BA73">
        <v>9.8000000000000007</v>
      </c>
      <c r="BB73">
        <v>6.7</v>
      </c>
      <c r="BC73">
        <v>0</v>
      </c>
      <c r="BD73">
        <v>0</v>
      </c>
      <c r="BE73">
        <v>0</v>
      </c>
      <c r="BF73">
        <v>0</v>
      </c>
      <c r="BG73">
        <v>0</v>
      </c>
      <c r="BH73">
        <v>21.1</v>
      </c>
      <c r="BI73">
        <v>38.299999999999997</v>
      </c>
      <c r="BJ73">
        <v>63.2</v>
      </c>
      <c r="BK73">
        <v>19.5</v>
      </c>
      <c r="BL73">
        <v>78</v>
      </c>
      <c r="BM73">
        <v>0</v>
      </c>
    </row>
    <row r="74" spans="1:65">
      <c r="A74" s="45" t="s">
        <v>2785</v>
      </c>
      <c r="B74" s="45" t="s">
        <v>209</v>
      </c>
      <c r="C74" s="45" t="s">
        <v>69</v>
      </c>
      <c r="D74" s="45" t="s">
        <v>210</v>
      </c>
      <c r="E74" s="45" t="s">
        <v>210</v>
      </c>
      <c r="F74">
        <v>322</v>
      </c>
      <c r="G74">
        <v>177</v>
      </c>
      <c r="H74">
        <v>145</v>
      </c>
      <c r="I74">
        <v>113</v>
      </c>
      <c r="J74">
        <v>37</v>
      </c>
      <c r="K74">
        <v>68</v>
      </c>
      <c r="L74">
        <v>4</v>
      </c>
      <c r="M74">
        <v>4</v>
      </c>
      <c r="N74">
        <v>0</v>
      </c>
      <c r="O74">
        <v>96</v>
      </c>
      <c r="P74">
        <v>0</v>
      </c>
      <c r="Q74">
        <v>0</v>
      </c>
      <c r="R74">
        <v>0</v>
      </c>
      <c r="S74">
        <v>0</v>
      </c>
      <c r="T74">
        <v>0</v>
      </c>
      <c r="U74">
        <v>0</v>
      </c>
      <c r="V74">
        <v>0</v>
      </c>
      <c r="W74">
        <v>0</v>
      </c>
      <c r="X74">
        <v>77</v>
      </c>
      <c r="Y74">
        <v>75</v>
      </c>
      <c r="Z74">
        <v>70</v>
      </c>
      <c r="AA74">
        <v>51</v>
      </c>
      <c r="AB74">
        <v>37</v>
      </c>
      <c r="AC74">
        <v>12</v>
      </c>
      <c r="AD74">
        <v>0</v>
      </c>
      <c r="AE74">
        <v>82</v>
      </c>
      <c r="AF74">
        <v>165</v>
      </c>
      <c r="AG74">
        <v>93</v>
      </c>
      <c r="AH74">
        <v>37</v>
      </c>
      <c r="AI74">
        <v>172</v>
      </c>
      <c r="AJ74">
        <v>55</v>
      </c>
      <c r="AK74">
        <v>45</v>
      </c>
      <c r="AL74">
        <v>35.1</v>
      </c>
      <c r="AM74">
        <v>11.5</v>
      </c>
      <c r="AN74">
        <v>21.1</v>
      </c>
      <c r="AO74">
        <v>1.2</v>
      </c>
      <c r="AP74">
        <v>1.2</v>
      </c>
      <c r="AQ74">
        <v>0</v>
      </c>
      <c r="AR74">
        <v>29.8</v>
      </c>
      <c r="AS74">
        <v>0</v>
      </c>
      <c r="AT74">
        <v>0</v>
      </c>
      <c r="AU74">
        <v>0</v>
      </c>
      <c r="AV74">
        <v>0</v>
      </c>
      <c r="AW74">
        <v>0</v>
      </c>
      <c r="AX74">
        <v>0</v>
      </c>
      <c r="AY74">
        <v>0</v>
      </c>
      <c r="AZ74">
        <v>0</v>
      </c>
      <c r="BA74">
        <v>23.9</v>
      </c>
      <c r="BB74">
        <v>23.3</v>
      </c>
      <c r="BC74">
        <v>21.7</v>
      </c>
      <c r="BD74">
        <v>15.8</v>
      </c>
      <c r="BE74">
        <v>11.5</v>
      </c>
      <c r="BF74">
        <v>3.7</v>
      </c>
      <c r="BG74">
        <v>0</v>
      </c>
      <c r="BH74">
        <v>25.5</v>
      </c>
      <c r="BI74">
        <v>51.2</v>
      </c>
      <c r="BJ74">
        <v>28.9</v>
      </c>
      <c r="BK74">
        <v>11.5</v>
      </c>
      <c r="BL74">
        <v>53.4</v>
      </c>
      <c r="BM74">
        <v>0</v>
      </c>
    </row>
    <row r="75" spans="1:65">
      <c r="A75" s="45" t="s">
        <v>2785</v>
      </c>
      <c r="B75" s="45" t="s">
        <v>211</v>
      </c>
      <c r="C75" s="45" t="s">
        <v>69</v>
      </c>
      <c r="D75" s="45" t="s">
        <v>212</v>
      </c>
      <c r="E75" s="45" t="s">
        <v>212</v>
      </c>
      <c r="F75">
        <v>177</v>
      </c>
      <c r="G75">
        <v>94</v>
      </c>
      <c r="H75">
        <v>83</v>
      </c>
      <c r="I75">
        <v>19</v>
      </c>
      <c r="J75">
        <v>1</v>
      </c>
      <c r="K75">
        <v>87</v>
      </c>
      <c r="L75">
        <v>9</v>
      </c>
      <c r="M75">
        <v>0</v>
      </c>
      <c r="N75">
        <v>0</v>
      </c>
      <c r="O75">
        <v>61</v>
      </c>
      <c r="P75">
        <v>0</v>
      </c>
      <c r="Q75">
        <v>0</v>
      </c>
      <c r="R75">
        <v>0</v>
      </c>
      <c r="S75">
        <v>0</v>
      </c>
      <c r="T75">
        <v>0</v>
      </c>
      <c r="U75">
        <v>0</v>
      </c>
      <c r="V75">
        <v>0</v>
      </c>
      <c r="W75">
        <v>0</v>
      </c>
      <c r="X75">
        <v>0</v>
      </c>
      <c r="Y75">
        <v>0</v>
      </c>
      <c r="Z75">
        <v>102</v>
      </c>
      <c r="AA75">
        <v>55</v>
      </c>
      <c r="AB75">
        <v>20</v>
      </c>
      <c r="AC75">
        <v>0</v>
      </c>
      <c r="AD75">
        <v>0</v>
      </c>
      <c r="AE75">
        <v>20</v>
      </c>
      <c r="AF75">
        <v>59</v>
      </c>
      <c r="AG75">
        <v>126</v>
      </c>
      <c r="AH75">
        <v>56</v>
      </c>
      <c r="AI75">
        <v>146</v>
      </c>
      <c r="AJ75">
        <v>53.1</v>
      </c>
      <c r="AK75">
        <v>46.9</v>
      </c>
      <c r="AL75">
        <v>10.7</v>
      </c>
      <c r="AM75">
        <v>0.6</v>
      </c>
      <c r="AN75">
        <v>49.2</v>
      </c>
      <c r="AO75">
        <v>5.0999999999999996</v>
      </c>
      <c r="AP75">
        <v>0</v>
      </c>
      <c r="AQ75">
        <v>0</v>
      </c>
      <c r="AR75">
        <v>34.5</v>
      </c>
      <c r="AS75">
        <v>0</v>
      </c>
      <c r="AT75">
        <v>0</v>
      </c>
      <c r="AU75">
        <v>0</v>
      </c>
      <c r="AV75">
        <v>0</v>
      </c>
      <c r="AW75">
        <v>0</v>
      </c>
      <c r="AX75">
        <v>0</v>
      </c>
      <c r="AY75">
        <v>0</v>
      </c>
      <c r="AZ75">
        <v>0</v>
      </c>
      <c r="BA75">
        <v>0</v>
      </c>
      <c r="BB75">
        <v>0</v>
      </c>
      <c r="BC75">
        <v>57.6</v>
      </c>
      <c r="BD75">
        <v>31.1</v>
      </c>
      <c r="BE75">
        <v>11.3</v>
      </c>
      <c r="BF75">
        <v>0</v>
      </c>
      <c r="BG75">
        <v>0</v>
      </c>
      <c r="BH75">
        <v>11.3</v>
      </c>
      <c r="BI75">
        <v>33.299999999999997</v>
      </c>
      <c r="BJ75">
        <v>71.2</v>
      </c>
      <c r="BK75">
        <v>31.6</v>
      </c>
      <c r="BL75">
        <v>82.5</v>
      </c>
      <c r="BM75">
        <v>0</v>
      </c>
    </row>
    <row r="76" spans="1:65">
      <c r="A76" s="45" t="s">
        <v>2785</v>
      </c>
      <c r="B76" s="45" t="s">
        <v>213</v>
      </c>
      <c r="C76" s="45" t="s">
        <v>69</v>
      </c>
      <c r="D76" s="45" t="s">
        <v>214</v>
      </c>
      <c r="E76" s="45" t="s">
        <v>214</v>
      </c>
      <c r="F76">
        <v>193</v>
      </c>
      <c r="G76">
        <v>94</v>
      </c>
      <c r="H76">
        <v>99</v>
      </c>
      <c r="I76">
        <v>41</v>
      </c>
      <c r="J76">
        <v>1</v>
      </c>
      <c r="K76">
        <v>134</v>
      </c>
      <c r="L76">
        <v>9</v>
      </c>
      <c r="M76">
        <v>2</v>
      </c>
      <c r="N76">
        <v>0</v>
      </c>
      <c r="O76">
        <v>6</v>
      </c>
      <c r="P76">
        <v>0</v>
      </c>
      <c r="Q76">
        <v>0</v>
      </c>
      <c r="R76">
        <v>0</v>
      </c>
      <c r="S76">
        <v>0</v>
      </c>
      <c r="T76">
        <v>0</v>
      </c>
      <c r="U76">
        <v>0</v>
      </c>
      <c r="V76">
        <v>0</v>
      </c>
      <c r="W76">
        <v>0</v>
      </c>
      <c r="X76">
        <v>0</v>
      </c>
      <c r="Y76">
        <v>0</v>
      </c>
      <c r="Z76">
        <v>134</v>
      </c>
      <c r="AA76">
        <v>18</v>
      </c>
      <c r="AB76">
        <v>29</v>
      </c>
      <c r="AC76">
        <v>12</v>
      </c>
      <c r="AD76">
        <v>0</v>
      </c>
      <c r="AE76">
        <v>29</v>
      </c>
      <c r="AF76">
        <v>31</v>
      </c>
      <c r="AG76">
        <v>157</v>
      </c>
      <c r="AH76">
        <v>60</v>
      </c>
      <c r="AI76">
        <v>172</v>
      </c>
      <c r="AJ76">
        <v>48.7</v>
      </c>
      <c r="AK76">
        <v>51.3</v>
      </c>
      <c r="AL76">
        <v>21.2</v>
      </c>
      <c r="AM76">
        <v>0.5</v>
      </c>
      <c r="AN76">
        <v>69.400000000000006</v>
      </c>
      <c r="AO76">
        <v>4.7</v>
      </c>
      <c r="AP76">
        <v>1</v>
      </c>
      <c r="AQ76">
        <v>0</v>
      </c>
      <c r="AR76">
        <v>3.1</v>
      </c>
      <c r="AS76">
        <v>0</v>
      </c>
      <c r="AT76">
        <v>0</v>
      </c>
      <c r="AU76">
        <v>0</v>
      </c>
      <c r="AV76">
        <v>0</v>
      </c>
      <c r="AW76">
        <v>0</v>
      </c>
      <c r="AX76">
        <v>0</v>
      </c>
      <c r="AY76">
        <v>0</v>
      </c>
      <c r="AZ76">
        <v>0</v>
      </c>
      <c r="BA76">
        <v>0</v>
      </c>
      <c r="BB76">
        <v>0</v>
      </c>
      <c r="BC76">
        <v>69.400000000000006</v>
      </c>
      <c r="BD76">
        <v>9.3000000000000007</v>
      </c>
      <c r="BE76">
        <v>15</v>
      </c>
      <c r="BF76">
        <v>6.2</v>
      </c>
      <c r="BG76">
        <v>0</v>
      </c>
      <c r="BH76">
        <v>15</v>
      </c>
      <c r="BI76">
        <v>16.100000000000001</v>
      </c>
      <c r="BJ76">
        <v>81.3</v>
      </c>
      <c r="BK76">
        <v>31.1</v>
      </c>
      <c r="BL76">
        <v>89.1</v>
      </c>
      <c r="BM76">
        <v>0</v>
      </c>
    </row>
    <row r="77" spans="1:65">
      <c r="A77" s="45" t="s">
        <v>2785</v>
      </c>
      <c r="B77" s="45" t="s">
        <v>215</v>
      </c>
      <c r="C77" s="45" t="s">
        <v>69</v>
      </c>
      <c r="D77" s="45" t="s">
        <v>216</v>
      </c>
      <c r="E77" s="45" t="s">
        <v>216</v>
      </c>
      <c r="F77">
        <v>307</v>
      </c>
      <c r="G77">
        <v>141</v>
      </c>
      <c r="H77">
        <v>166</v>
      </c>
      <c r="I77">
        <v>29</v>
      </c>
      <c r="J77">
        <v>6</v>
      </c>
      <c r="K77">
        <v>34</v>
      </c>
      <c r="L77">
        <v>13</v>
      </c>
      <c r="M77">
        <v>1</v>
      </c>
      <c r="N77">
        <v>2</v>
      </c>
      <c r="O77">
        <v>222</v>
      </c>
      <c r="P77">
        <v>0</v>
      </c>
      <c r="Q77">
        <v>0</v>
      </c>
      <c r="R77">
        <v>0</v>
      </c>
      <c r="S77">
        <v>0</v>
      </c>
      <c r="T77">
        <v>0</v>
      </c>
      <c r="U77">
        <v>0</v>
      </c>
      <c r="V77">
        <v>0</v>
      </c>
      <c r="W77">
        <v>102</v>
      </c>
      <c r="X77">
        <v>102</v>
      </c>
      <c r="Y77">
        <v>103</v>
      </c>
      <c r="Z77">
        <v>0</v>
      </c>
      <c r="AA77">
        <v>0</v>
      </c>
      <c r="AB77">
        <v>0</v>
      </c>
      <c r="AC77">
        <v>0</v>
      </c>
      <c r="AD77">
        <v>0</v>
      </c>
      <c r="AE77">
        <v>46</v>
      </c>
      <c r="AF77">
        <v>54</v>
      </c>
      <c r="AG77">
        <v>152</v>
      </c>
      <c r="AH77">
        <v>71</v>
      </c>
      <c r="AI77">
        <v>186</v>
      </c>
      <c r="AJ77">
        <v>45.9</v>
      </c>
      <c r="AK77">
        <v>54.1</v>
      </c>
      <c r="AL77">
        <v>9.4</v>
      </c>
      <c r="AM77">
        <v>2</v>
      </c>
      <c r="AN77">
        <v>11.1</v>
      </c>
      <c r="AO77">
        <v>4.2</v>
      </c>
      <c r="AP77">
        <v>0.3</v>
      </c>
      <c r="AQ77">
        <v>0.7</v>
      </c>
      <c r="AR77">
        <v>72.3</v>
      </c>
      <c r="AS77">
        <v>0</v>
      </c>
      <c r="AT77">
        <v>0</v>
      </c>
      <c r="AU77">
        <v>0</v>
      </c>
      <c r="AV77">
        <v>0</v>
      </c>
      <c r="AW77">
        <v>0</v>
      </c>
      <c r="AX77">
        <v>0</v>
      </c>
      <c r="AY77">
        <v>0</v>
      </c>
      <c r="AZ77">
        <v>33.200000000000003</v>
      </c>
      <c r="BA77">
        <v>33.200000000000003</v>
      </c>
      <c r="BB77">
        <v>33.6</v>
      </c>
      <c r="BC77">
        <v>0</v>
      </c>
      <c r="BD77">
        <v>0</v>
      </c>
      <c r="BE77">
        <v>0</v>
      </c>
      <c r="BF77">
        <v>0</v>
      </c>
      <c r="BG77">
        <v>0</v>
      </c>
      <c r="BH77">
        <v>15</v>
      </c>
      <c r="BI77">
        <v>17.600000000000001</v>
      </c>
      <c r="BJ77">
        <v>49.5</v>
      </c>
      <c r="BK77">
        <v>23.1</v>
      </c>
      <c r="BL77">
        <v>60.6</v>
      </c>
      <c r="BM77">
        <v>0</v>
      </c>
    </row>
    <row r="78" spans="1:65">
      <c r="A78" s="45" t="s">
        <v>2785</v>
      </c>
      <c r="B78" s="45" t="s">
        <v>217</v>
      </c>
      <c r="C78" s="45" t="s">
        <v>69</v>
      </c>
      <c r="D78" s="45" t="s">
        <v>218</v>
      </c>
      <c r="E78" s="45" t="s">
        <v>218</v>
      </c>
      <c r="F78">
        <v>163</v>
      </c>
      <c r="G78">
        <v>80</v>
      </c>
      <c r="H78">
        <v>83</v>
      </c>
      <c r="I78">
        <v>40</v>
      </c>
      <c r="J78">
        <v>3</v>
      </c>
      <c r="K78">
        <v>105</v>
      </c>
      <c r="L78">
        <v>5</v>
      </c>
      <c r="M78">
        <v>0</v>
      </c>
      <c r="N78">
        <v>0</v>
      </c>
      <c r="O78">
        <v>10</v>
      </c>
      <c r="P78">
        <v>0</v>
      </c>
      <c r="Q78">
        <v>54</v>
      </c>
      <c r="R78">
        <v>54</v>
      </c>
      <c r="S78">
        <v>55</v>
      </c>
      <c r="T78">
        <v>0</v>
      </c>
      <c r="U78">
        <v>0</v>
      </c>
      <c r="V78">
        <v>0</v>
      </c>
      <c r="W78">
        <v>0</v>
      </c>
      <c r="X78">
        <v>0</v>
      </c>
      <c r="Y78">
        <v>0</v>
      </c>
      <c r="Z78">
        <v>0</v>
      </c>
      <c r="AA78">
        <v>0</v>
      </c>
      <c r="AB78">
        <v>0</v>
      </c>
      <c r="AC78">
        <v>0</v>
      </c>
      <c r="AD78">
        <v>0</v>
      </c>
      <c r="AE78">
        <v>42</v>
      </c>
      <c r="AF78">
        <v>42</v>
      </c>
      <c r="AG78">
        <v>115</v>
      </c>
      <c r="AH78">
        <v>7</v>
      </c>
      <c r="AI78">
        <v>125</v>
      </c>
      <c r="AJ78">
        <v>49.1</v>
      </c>
      <c r="AK78">
        <v>50.9</v>
      </c>
      <c r="AL78">
        <v>24.5</v>
      </c>
      <c r="AM78">
        <v>1.8</v>
      </c>
      <c r="AN78">
        <v>64.400000000000006</v>
      </c>
      <c r="AO78">
        <v>3.1</v>
      </c>
      <c r="AP78">
        <v>0</v>
      </c>
      <c r="AQ78">
        <v>0</v>
      </c>
      <c r="AR78">
        <v>6.1</v>
      </c>
      <c r="AS78">
        <v>0</v>
      </c>
      <c r="AT78">
        <v>33.1</v>
      </c>
      <c r="AU78">
        <v>33.1</v>
      </c>
      <c r="AV78">
        <v>33.700000000000003</v>
      </c>
      <c r="AW78">
        <v>0</v>
      </c>
      <c r="AX78">
        <v>0</v>
      </c>
      <c r="AY78">
        <v>0</v>
      </c>
      <c r="AZ78">
        <v>0</v>
      </c>
      <c r="BA78">
        <v>0</v>
      </c>
      <c r="BB78">
        <v>0</v>
      </c>
      <c r="BC78">
        <v>0</v>
      </c>
      <c r="BD78">
        <v>0</v>
      </c>
      <c r="BE78">
        <v>0</v>
      </c>
      <c r="BF78">
        <v>0</v>
      </c>
      <c r="BG78">
        <v>0</v>
      </c>
      <c r="BH78">
        <v>25.8</v>
      </c>
      <c r="BI78">
        <v>25.8</v>
      </c>
      <c r="BJ78">
        <v>70.599999999999994</v>
      </c>
      <c r="BK78">
        <v>4.3</v>
      </c>
      <c r="BL78">
        <v>76.7</v>
      </c>
      <c r="BM78">
        <v>0</v>
      </c>
    </row>
    <row r="79" spans="1:65">
      <c r="A79" s="45" t="s">
        <v>2785</v>
      </c>
      <c r="B79" s="45" t="s">
        <v>219</v>
      </c>
      <c r="C79" s="45" t="s">
        <v>69</v>
      </c>
      <c r="D79" s="45" t="s">
        <v>220</v>
      </c>
      <c r="E79" s="45" t="s">
        <v>220</v>
      </c>
      <c r="F79">
        <v>257</v>
      </c>
      <c r="G79">
        <v>125</v>
      </c>
      <c r="H79">
        <v>132</v>
      </c>
      <c r="I79">
        <v>32</v>
      </c>
      <c r="J79">
        <v>8</v>
      </c>
      <c r="K79">
        <v>125</v>
      </c>
      <c r="L79">
        <v>8</v>
      </c>
      <c r="M79">
        <v>0</v>
      </c>
      <c r="N79">
        <v>0</v>
      </c>
      <c r="O79">
        <v>84</v>
      </c>
      <c r="P79">
        <v>0</v>
      </c>
      <c r="Q79">
        <v>51</v>
      </c>
      <c r="R79">
        <v>43</v>
      </c>
      <c r="S79">
        <v>54</v>
      </c>
      <c r="T79">
        <v>38</v>
      </c>
      <c r="U79">
        <v>34</v>
      </c>
      <c r="V79">
        <v>37</v>
      </c>
      <c r="W79">
        <v>0</v>
      </c>
      <c r="X79">
        <v>0</v>
      </c>
      <c r="Y79">
        <v>0</v>
      </c>
      <c r="Z79">
        <v>0</v>
      </c>
      <c r="AA79">
        <v>0</v>
      </c>
      <c r="AB79">
        <v>0</v>
      </c>
      <c r="AC79">
        <v>0</v>
      </c>
      <c r="AD79">
        <v>0</v>
      </c>
      <c r="AE79">
        <v>35</v>
      </c>
      <c r="AF79">
        <v>87</v>
      </c>
      <c r="AG79">
        <v>161</v>
      </c>
      <c r="AH79">
        <v>42</v>
      </c>
      <c r="AI79">
        <v>187</v>
      </c>
      <c r="AJ79">
        <v>48.6</v>
      </c>
      <c r="AK79">
        <v>51.4</v>
      </c>
      <c r="AL79">
        <v>12.5</v>
      </c>
      <c r="AM79">
        <v>3.1</v>
      </c>
      <c r="AN79">
        <v>48.6</v>
      </c>
      <c r="AO79">
        <v>3.1</v>
      </c>
      <c r="AP79">
        <v>0</v>
      </c>
      <c r="AQ79">
        <v>0</v>
      </c>
      <c r="AR79">
        <v>32.700000000000003</v>
      </c>
      <c r="AS79">
        <v>0</v>
      </c>
      <c r="AT79">
        <v>19.8</v>
      </c>
      <c r="AU79">
        <v>16.7</v>
      </c>
      <c r="AV79">
        <v>21</v>
      </c>
      <c r="AW79">
        <v>14.8</v>
      </c>
      <c r="AX79">
        <v>13.2</v>
      </c>
      <c r="AY79">
        <v>14.4</v>
      </c>
      <c r="AZ79">
        <v>0</v>
      </c>
      <c r="BA79">
        <v>0</v>
      </c>
      <c r="BB79">
        <v>0</v>
      </c>
      <c r="BC79">
        <v>0</v>
      </c>
      <c r="BD79">
        <v>0</v>
      </c>
      <c r="BE79">
        <v>0</v>
      </c>
      <c r="BF79">
        <v>0</v>
      </c>
      <c r="BG79">
        <v>0</v>
      </c>
      <c r="BH79">
        <v>13.6</v>
      </c>
      <c r="BI79">
        <v>33.9</v>
      </c>
      <c r="BJ79">
        <v>62.6</v>
      </c>
      <c r="BK79">
        <v>16.3</v>
      </c>
      <c r="BL79">
        <v>72.8</v>
      </c>
      <c r="BM79">
        <v>0</v>
      </c>
    </row>
    <row r="80" spans="1:65">
      <c r="A80" s="45" t="s">
        <v>2785</v>
      </c>
      <c r="B80" s="45" t="s">
        <v>221</v>
      </c>
      <c r="C80" s="45" t="s">
        <v>69</v>
      </c>
      <c r="D80" s="45" t="s">
        <v>222</v>
      </c>
      <c r="E80" s="45" t="s">
        <v>222</v>
      </c>
      <c r="F80">
        <v>313</v>
      </c>
      <c r="G80">
        <v>148</v>
      </c>
      <c r="H80">
        <v>165</v>
      </c>
      <c r="I80">
        <v>272</v>
      </c>
      <c r="J80">
        <v>4</v>
      </c>
      <c r="K80">
        <v>26</v>
      </c>
      <c r="L80">
        <v>4</v>
      </c>
      <c r="M80">
        <v>0</v>
      </c>
      <c r="N80">
        <v>0</v>
      </c>
      <c r="O80">
        <v>7</v>
      </c>
      <c r="P80">
        <v>0</v>
      </c>
      <c r="Q80">
        <v>0</v>
      </c>
      <c r="R80">
        <v>0</v>
      </c>
      <c r="S80">
        <v>0</v>
      </c>
      <c r="T80">
        <v>0</v>
      </c>
      <c r="U80">
        <v>0</v>
      </c>
      <c r="V80">
        <v>0</v>
      </c>
      <c r="W80">
        <v>105</v>
      </c>
      <c r="X80">
        <v>104</v>
      </c>
      <c r="Y80">
        <v>104</v>
      </c>
      <c r="Z80">
        <v>0</v>
      </c>
      <c r="AA80">
        <v>0</v>
      </c>
      <c r="AB80">
        <v>0</v>
      </c>
      <c r="AC80">
        <v>0</v>
      </c>
      <c r="AD80">
        <v>0</v>
      </c>
      <c r="AE80">
        <v>14</v>
      </c>
      <c r="AF80">
        <v>15</v>
      </c>
      <c r="AG80">
        <v>147</v>
      </c>
      <c r="AH80">
        <v>25</v>
      </c>
      <c r="AI80">
        <v>174</v>
      </c>
      <c r="AJ80">
        <v>47.3</v>
      </c>
      <c r="AK80">
        <v>52.7</v>
      </c>
      <c r="AL80">
        <v>86.9</v>
      </c>
      <c r="AM80">
        <v>1.3</v>
      </c>
      <c r="AN80">
        <v>8.3000000000000007</v>
      </c>
      <c r="AO80">
        <v>1.3</v>
      </c>
      <c r="AP80">
        <v>0</v>
      </c>
      <c r="AQ80">
        <v>0</v>
      </c>
      <c r="AR80">
        <v>2.2000000000000002</v>
      </c>
      <c r="AS80">
        <v>0</v>
      </c>
      <c r="AT80">
        <v>0</v>
      </c>
      <c r="AU80">
        <v>0</v>
      </c>
      <c r="AV80">
        <v>0</v>
      </c>
      <c r="AW80">
        <v>0</v>
      </c>
      <c r="AX80">
        <v>0</v>
      </c>
      <c r="AY80">
        <v>0</v>
      </c>
      <c r="AZ80">
        <v>33.5</v>
      </c>
      <c r="BA80">
        <v>33.200000000000003</v>
      </c>
      <c r="BB80">
        <v>33.200000000000003</v>
      </c>
      <c r="BC80">
        <v>0</v>
      </c>
      <c r="BD80">
        <v>0</v>
      </c>
      <c r="BE80">
        <v>0</v>
      </c>
      <c r="BF80">
        <v>0</v>
      </c>
      <c r="BG80">
        <v>0</v>
      </c>
      <c r="BH80">
        <v>4.5</v>
      </c>
      <c r="BI80">
        <v>4.8</v>
      </c>
      <c r="BJ80">
        <v>47</v>
      </c>
      <c r="BK80">
        <v>8</v>
      </c>
      <c r="BL80">
        <v>55.6</v>
      </c>
      <c r="BM80">
        <v>0</v>
      </c>
    </row>
    <row r="81" spans="5:17">
      <c r="E81" s="45" t="s">
        <v>2786</v>
      </c>
      <c r="F81">
        <f>SUM(F3:F80)</f>
        <v>42602</v>
      </c>
      <c r="G81">
        <f t="shared" ref="G81:H81" si="0">SUM(G3:G80)</f>
        <v>21906</v>
      </c>
      <c r="H81">
        <f t="shared" si="0"/>
        <v>20690</v>
      </c>
      <c r="I81">
        <f t="shared" ref="I81" si="1">SUM(I3:I80)</f>
        <v>12729</v>
      </c>
      <c r="J81">
        <f t="shared" ref="J81" si="2">SUM(J3:J80)</f>
        <v>1982</v>
      </c>
      <c r="K81">
        <f t="shared" ref="K81" si="3">SUM(K3:K80)</f>
        <v>13519</v>
      </c>
      <c r="L81">
        <f t="shared" ref="L81" si="4">SUM(L3:L80)</f>
        <v>1366</v>
      </c>
      <c r="M81">
        <f t="shared" ref="M81" si="5">SUM(M3:M80)</f>
        <v>122</v>
      </c>
      <c r="N81">
        <f t="shared" ref="N81" si="6">SUM(N3:N80)</f>
        <v>33</v>
      </c>
      <c r="O81">
        <f t="shared" ref="O81" si="7">SUM(O3:O80)</f>
        <v>12851</v>
      </c>
      <c r="P81">
        <f t="shared" ref="P81" si="8">SUM(P3:P80)</f>
        <v>705</v>
      </c>
      <c r="Q81">
        <f t="shared" ref="Q81" si="9">SUM(Q3:Q80)</f>
        <v>2765</v>
      </c>
    </row>
    <row r="82" spans="5:17">
      <c r="E82" s="45" t="s">
        <v>256</v>
      </c>
      <c r="F82" s="202">
        <v>953748</v>
      </c>
      <c r="G82" s="143">
        <f>G81/F81</f>
        <v>0.51420121121074125</v>
      </c>
      <c r="H82" s="143">
        <f>H81/$F$81</f>
        <v>0.48565795033097037</v>
      </c>
      <c r="I82" s="143">
        <f t="shared" ref="I82:K82" si="10">I81/$F$81</f>
        <v>0.29878878925872027</v>
      </c>
      <c r="J82" s="143">
        <f t="shared" si="10"/>
        <v>4.652363738791606E-2</v>
      </c>
      <c r="K82" s="143">
        <f t="shared" si="10"/>
        <v>0.31733251960001879</v>
      </c>
      <c r="L82" s="143">
        <f t="shared" ref="L82" si="11">L81/$F$81</f>
        <v>3.2064222336979482E-2</v>
      </c>
      <c r="M82" s="143">
        <f t="shared" ref="M82" si="12">M81/$F$81</f>
        <v>2.8637153185296464E-3</v>
      </c>
      <c r="N82" s="143">
        <f t="shared" ref="N82" si="13">N81/$F$81</f>
        <v>7.7461152058588801E-4</v>
      </c>
      <c r="O82" s="143">
        <f>O81/$F$81</f>
        <v>0.3016525045772499</v>
      </c>
      <c r="P82" s="143">
        <f t="shared" ref="P82" si="14">P81/$F$81</f>
        <v>1.6548518848880336E-2</v>
      </c>
      <c r="Q82" s="143">
        <f t="shared" ref="Q82" si="15">Q81/$F$81</f>
        <v>6.4903056194544853E-2</v>
      </c>
    </row>
    <row r="83" spans="5:17">
      <c r="F83" s="203">
        <f>F81/F82</f>
        <v>4.466798357637447E-2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B39"/>
  <sheetViews>
    <sheetView topLeftCell="A2" workbookViewId="0">
      <selection activeCell="N5" sqref="N5"/>
    </sheetView>
  </sheetViews>
  <sheetFormatPr defaultColWidth="29.85546875" defaultRowHeight="15.75"/>
  <cols>
    <col min="1" max="1" width="8.85546875" style="190" bestFit="1" customWidth="1"/>
    <col min="2" max="2" width="55.140625" style="158" customWidth="1"/>
    <col min="3" max="3" width="10" style="158" bestFit="1" customWidth="1"/>
    <col min="4" max="4" width="14.85546875" style="173" bestFit="1" customWidth="1"/>
    <col min="5" max="5" width="19.140625" style="181" customWidth="1"/>
    <col min="6" max="6" width="21.140625" style="158" customWidth="1"/>
    <col min="7" max="7" width="19" style="158" customWidth="1"/>
    <col min="8" max="8" width="13.5703125" style="158" bestFit="1" customWidth="1"/>
    <col min="9" max="9" width="8.85546875" style="158" bestFit="1" customWidth="1"/>
    <col min="10" max="10" width="19" style="182" customWidth="1"/>
    <col min="11" max="11" width="15.5703125" style="158" customWidth="1"/>
    <col min="12" max="12" width="16.5703125" style="158" customWidth="1"/>
    <col min="13" max="15" width="14.85546875" style="158" customWidth="1"/>
    <col min="16" max="16" width="107" style="158" bestFit="1" customWidth="1"/>
    <col min="17" max="17" width="102.85546875" style="158" bestFit="1" customWidth="1"/>
    <col min="18" max="18" width="29.85546875" style="158"/>
    <col min="19" max="16384" width="29.85546875" style="173"/>
  </cols>
  <sheetData>
    <row r="1" spans="1:28" s="159" customFormat="1" hidden="1">
      <c r="A1" s="153" t="s">
        <v>453</v>
      </c>
      <c r="B1" s="154"/>
      <c r="C1" s="154">
        <v>4</v>
      </c>
      <c r="D1" s="154">
        <v>7</v>
      </c>
      <c r="E1" s="155" t="s">
        <v>454</v>
      </c>
      <c r="F1" s="156">
        <v>10</v>
      </c>
      <c r="G1" s="156">
        <v>16</v>
      </c>
      <c r="H1" s="156">
        <v>17</v>
      </c>
      <c r="I1" s="156">
        <v>18</v>
      </c>
      <c r="J1" s="157" t="s">
        <v>455</v>
      </c>
      <c r="K1" s="156">
        <v>20</v>
      </c>
      <c r="L1" s="156">
        <v>21</v>
      </c>
      <c r="M1" s="156">
        <v>22</v>
      </c>
      <c r="N1" s="156"/>
      <c r="O1" s="156"/>
      <c r="P1" s="156"/>
      <c r="Q1" s="156"/>
      <c r="R1" s="158"/>
    </row>
    <row r="2" spans="1:28" s="169" customFormat="1" ht="37.5">
      <c r="A2" s="160" t="s">
        <v>456</v>
      </c>
      <c r="B2" s="161" t="s">
        <v>457</v>
      </c>
      <c r="C2" s="161" t="s">
        <v>458</v>
      </c>
      <c r="D2" s="162" t="s">
        <v>461</v>
      </c>
      <c r="E2" s="163" t="s">
        <v>463</v>
      </c>
      <c r="F2" s="161" t="s">
        <v>465</v>
      </c>
      <c r="G2" s="161" t="s">
        <v>2787</v>
      </c>
      <c r="H2" s="161" t="s">
        <v>433</v>
      </c>
      <c r="I2" s="161" t="s">
        <v>2788</v>
      </c>
      <c r="J2" s="164" t="s">
        <v>475</v>
      </c>
      <c r="K2" s="161" t="s">
        <v>476</v>
      </c>
      <c r="L2" s="161" t="s">
        <v>387</v>
      </c>
      <c r="M2" s="161" t="s">
        <v>350</v>
      </c>
      <c r="N2" s="161" t="s">
        <v>2789</v>
      </c>
      <c r="O2" s="161" t="s">
        <v>2790</v>
      </c>
      <c r="P2" s="165" t="s">
        <v>2791</v>
      </c>
      <c r="Q2" s="166" t="s">
        <v>2792</v>
      </c>
      <c r="R2" s="167"/>
      <c r="S2" s="168"/>
      <c r="T2" s="168"/>
      <c r="U2" s="168"/>
      <c r="V2" s="168"/>
      <c r="W2" s="168"/>
      <c r="X2" s="168"/>
      <c r="Y2" s="168"/>
      <c r="Z2" s="168"/>
      <c r="AA2" s="168"/>
      <c r="AB2" s="168"/>
    </row>
    <row r="3" spans="1:28" s="171" customFormat="1" ht="36.75" customHeight="1">
      <c r="A3" s="329" t="s">
        <v>2793</v>
      </c>
      <c r="B3" s="330"/>
      <c r="C3" s="331"/>
      <c r="D3" s="331"/>
      <c r="E3" s="331"/>
      <c r="F3" s="331"/>
      <c r="G3" s="331"/>
      <c r="H3" s="331"/>
      <c r="I3" s="331"/>
      <c r="J3" s="332"/>
      <c r="K3" s="331"/>
      <c r="L3" s="331"/>
      <c r="M3" s="331"/>
      <c r="N3" s="331"/>
      <c r="O3" s="331"/>
      <c r="P3" s="331"/>
      <c r="Q3" s="331"/>
      <c r="R3" s="170"/>
    </row>
    <row r="4" spans="1:28">
      <c r="A4" s="333">
        <v>415</v>
      </c>
      <c r="B4" s="334" t="s">
        <v>840</v>
      </c>
      <c r="C4" s="334" t="s">
        <v>1015</v>
      </c>
      <c r="D4" s="335" t="s">
        <v>841</v>
      </c>
      <c r="E4" s="336">
        <v>2001</v>
      </c>
      <c r="F4" s="334">
        <v>2001</v>
      </c>
      <c r="G4" s="334">
        <v>2015</v>
      </c>
      <c r="H4" s="334" t="s">
        <v>558</v>
      </c>
      <c r="I4" s="334" t="s">
        <v>441</v>
      </c>
      <c r="J4" s="337" t="s">
        <v>843</v>
      </c>
      <c r="K4" s="334">
        <v>50</v>
      </c>
      <c r="L4" s="334" t="s">
        <v>399</v>
      </c>
      <c r="M4" s="334" t="s">
        <v>560</v>
      </c>
      <c r="N4" s="334">
        <v>2015</v>
      </c>
      <c r="O4" s="334" t="s">
        <v>844</v>
      </c>
      <c r="P4" s="334" t="s">
        <v>2794</v>
      </c>
      <c r="Q4" s="338"/>
      <c r="R4" s="172"/>
    </row>
    <row r="5" spans="1:28">
      <c r="A5" s="333">
        <v>423</v>
      </c>
      <c r="B5" s="334" t="s">
        <v>848</v>
      </c>
      <c r="C5" s="334" t="s">
        <v>1015</v>
      </c>
      <c r="D5" s="335" t="s">
        <v>849</v>
      </c>
      <c r="E5" s="336">
        <v>1998</v>
      </c>
      <c r="F5" s="334">
        <v>1999</v>
      </c>
      <c r="G5" s="334">
        <v>2012</v>
      </c>
      <c r="H5" s="334" t="s">
        <v>441</v>
      </c>
      <c r="I5" s="334" t="s">
        <v>441</v>
      </c>
      <c r="J5" s="337" t="s">
        <v>850</v>
      </c>
      <c r="K5" s="334">
        <v>1000</v>
      </c>
      <c r="L5" s="334" t="s">
        <v>396</v>
      </c>
      <c r="M5" s="334" t="s">
        <v>592</v>
      </c>
      <c r="N5" s="334">
        <v>2012</v>
      </c>
      <c r="O5" s="334" t="s">
        <v>844</v>
      </c>
      <c r="P5" s="334" t="s">
        <v>2795</v>
      </c>
      <c r="Q5" s="338"/>
      <c r="R5" s="172"/>
    </row>
    <row r="6" spans="1:28">
      <c r="A6" s="333">
        <v>425</v>
      </c>
      <c r="B6" s="334" t="s">
        <v>867</v>
      </c>
      <c r="C6" s="334" t="s">
        <v>493</v>
      </c>
      <c r="D6" s="335" t="s">
        <v>868</v>
      </c>
      <c r="E6" s="334">
        <v>1994</v>
      </c>
      <c r="F6" s="334">
        <v>1997</v>
      </c>
      <c r="G6" s="334">
        <v>2000</v>
      </c>
      <c r="H6" s="334" t="s">
        <v>441</v>
      </c>
      <c r="I6" s="334" t="s">
        <v>441</v>
      </c>
      <c r="J6" s="337" t="s">
        <v>2796</v>
      </c>
      <c r="K6" s="334">
        <v>50</v>
      </c>
      <c r="L6" s="334" t="s">
        <v>399</v>
      </c>
      <c r="M6" s="339" t="s">
        <v>505</v>
      </c>
      <c r="N6" s="334">
        <v>2000</v>
      </c>
      <c r="O6" s="339" t="s">
        <v>844</v>
      </c>
      <c r="P6" s="334" t="s">
        <v>2797</v>
      </c>
      <c r="Q6" s="338"/>
      <c r="R6" s="172"/>
    </row>
    <row r="7" spans="1:28" ht="29.25">
      <c r="A7" s="333">
        <v>457</v>
      </c>
      <c r="B7" s="334" t="s">
        <v>2798</v>
      </c>
      <c r="C7" s="334" t="s">
        <v>493</v>
      </c>
      <c r="D7" s="335" t="s">
        <v>389</v>
      </c>
      <c r="E7" s="334">
        <v>2011</v>
      </c>
      <c r="F7" s="334">
        <v>2012</v>
      </c>
      <c r="G7" s="334">
        <v>2016</v>
      </c>
      <c r="H7" s="334" t="s">
        <v>437</v>
      </c>
      <c r="I7" s="334" t="s">
        <v>441</v>
      </c>
      <c r="J7" s="337" t="s">
        <v>519</v>
      </c>
      <c r="K7" s="334">
        <f>475+35</f>
        <v>510</v>
      </c>
      <c r="L7" s="334" t="s">
        <v>389</v>
      </c>
      <c r="M7" s="334" t="s">
        <v>520</v>
      </c>
      <c r="N7" s="334">
        <v>2016</v>
      </c>
      <c r="O7" s="334" t="s">
        <v>2799</v>
      </c>
      <c r="P7" s="334" t="s">
        <v>2800</v>
      </c>
      <c r="Q7" s="340" t="s">
        <v>2801</v>
      </c>
      <c r="R7" s="172"/>
    </row>
    <row r="8" spans="1:28" ht="29.25">
      <c r="A8" s="333">
        <v>443</v>
      </c>
      <c r="B8" s="334" t="s">
        <v>2802</v>
      </c>
      <c r="C8" s="334" t="s">
        <v>493</v>
      </c>
      <c r="D8" s="335" t="s">
        <v>389</v>
      </c>
      <c r="E8" s="334">
        <v>2011</v>
      </c>
      <c r="F8" s="334">
        <v>2011</v>
      </c>
      <c r="G8" s="334">
        <v>2016</v>
      </c>
      <c r="H8" s="334" t="s">
        <v>441</v>
      </c>
      <c r="I8" s="334" t="s">
        <v>441</v>
      </c>
      <c r="J8" s="337" t="s">
        <v>519</v>
      </c>
      <c r="K8" s="334">
        <f>475+35</f>
        <v>510</v>
      </c>
      <c r="L8" s="334" t="s">
        <v>389</v>
      </c>
      <c r="M8" s="334" t="s">
        <v>520</v>
      </c>
      <c r="N8" s="334">
        <v>2016</v>
      </c>
      <c r="O8" s="334" t="s">
        <v>2799</v>
      </c>
      <c r="P8" s="334" t="s">
        <v>2803</v>
      </c>
      <c r="Q8" s="340" t="s">
        <v>2804</v>
      </c>
      <c r="R8" s="172"/>
    </row>
    <row r="9" spans="1:28">
      <c r="A9" s="333">
        <v>434</v>
      </c>
      <c r="B9" s="334" t="s">
        <v>880</v>
      </c>
      <c r="C9" s="334" t="s">
        <v>1015</v>
      </c>
      <c r="D9" s="335" t="s">
        <v>759</v>
      </c>
      <c r="E9" s="336">
        <v>1998</v>
      </c>
      <c r="F9" s="334">
        <v>1998</v>
      </c>
      <c r="G9" s="334">
        <v>2008</v>
      </c>
      <c r="H9" s="334" t="s">
        <v>441</v>
      </c>
      <c r="I9" s="334" t="s">
        <v>441</v>
      </c>
      <c r="J9" s="341" t="s">
        <v>559</v>
      </c>
      <c r="K9" s="334">
        <v>125</v>
      </c>
      <c r="L9" s="334" t="s">
        <v>497</v>
      </c>
      <c r="M9" s="334" t="s">
        <v>560</v>
      </c>
      <c r="N9" s="334">
        <v>2008</v>
      </c>
      <c r="O9" s="334" t="s">
        <v>2805</v>
      </c>
      <c r="P9" s="334" t="s">
        <v>2806</v>
      </c>
      <c r="Q9" s="338"/>
      <c r="R9" s="172"/>
    </row>
    <row r="10" spans="1:28">
      <c r="A10" s="333">
        <v>433</v>
      </c>
      <c r="B10" s="334" t="s">
        <v>2807</v>
      </c>
      <c r="C10" s="334" t="s">
        <v>493</v>
      </c>
      <c r="D10" s="335" t="s">
        <v>389</v>
      </c>
      <c r="E10" s="336">
        <v>2011</v>
      </c>
      <c r="F10" s="334" t="s">
        <v>558</v>
      </c>
      <c r="G10" s="334" t="s">
        <v>558</v>
      </c>
      <c r="H10" s="334" t="s">
        <v>441</v>
      </c>
      <c r="I10" s="334" t="s">
        <v>496</v>
      </c>
      <c r="J10" s="342" t="s">
        <v>2808</v>
      </c>
      <c r="K10" s="339">
        <v>600</v>
      </c>
      <c r="L10" s="334" t="s">
        <v>497</v>
      </c>
      <c r="M10" s="334" t="s">
        <v>505</v>
      </c>
      <c r="N10" s="334" t="s">
        <v>558</v>
      </c>
      <c r="O10" s="334" t="s">
        <v>2799</v>
      </c>
      <c r="P10" s="334" t="s">
        <v>2809</v>
      </c>
      <c r="Q10" s="340" t="s">
        <v>2810</v>
      </c>
      <c r="R10" s="172"/>
    </row>
    <row r="11" spans="1:28">
      <c r="A11" s="333">
        <v>475</v>
      </c>
      <c r="B11" s="334" t="s">
        <v>893</v>
      </c>
      <c r="C11" s="334" t="s">
        <v>493</v>
      </c>
      <c r="D11" s="335" t="s">
        <v>389</v>
      </c>
      <c r="E11" s="334">
        <v>2008</v>
      </c>
      <c r="F11" s="334">
        <v>2009</v>
      </c>
      <c r="G11" s="334">
        <v>2016</v>
      </c>
      <c r="H11" s="334" t="s">
        <v>441</v>
      </c>
      <c r="I11" s="334" t="s">
        <v>441</v>
      </c>
      <c r="J11" s="337" t="s">
        <v>726</v>
      </c>
      <c r="K11" s="334">
        <v>238</v>
      </c>
      <c r="L11" s="334" t="s">
        <v>389</v>
      </c>
      <c r="M11" s="334" t="s">
        <v>520</v>
      </c>
      <c r="N11" s="334">
        <v>2016</v>
      </c>
      <c r="O11" s="334" t="s">
        <v>895</v>
      </c>
      <c r="P11" s="334" t="s">
        <v>2811</v>
      </c>
      <c r="Q11" s="340" t="s">
        <v>2812</v>
      </c>
      <c r="R11" s="172"/>
    </row>
    <row r="12" spans="1:28">
      <c r="A12" s="343">
        <v>459</v>
      </c>
      <c r="B12" s="344" t="s">
        <v>898</v>
      </c>
      <c r="C12" s="344" t="s">
        <v>493</v>
      </c>
      <c r="D12" s="345" t="s">
        <v>389</v>
      </c>
      <c r="E12" s="344">
        <v>2011</v>
      </c>
      <c r="F12" s="344">
        <v>2012</v>
      </c>
      <c r="G12" s="344">
        <v>2014</v>
      </c>
      <c r="H12" s="344" t="s">
        <v>441</v>
      </c>
      <c r="I12" s="344" t="s">
        <v>441</v>
      </c>
      <c r="J12" s="346" t="s">
        <v>504</v>
      </c>
      <c r="K12" s="344">
        <v>448</v>
      </c>
      <c r="L12" s="344" t="s">
        <v>389</v>
      </c>
      <c r="M12" s="344" t="s">
        <v>505</v>
      </c>
      <c r="N12" s="344">
        <v>2014</v>
      </c>
      <c r="O12" s="344" t="s">
        <v>2799</v>
      </c>
      <c r="P12" s="334" t="s">
        <v>2813</v>
      </c>
      <c r="Q12" s="340" t="s">
        <v>2814</v>
      </c>
      <c r="R12" s="172"/>
    </row>
    <row r="13" spans="1:28">
      <c r="A13" s="343">
        <v>461</v>
      </c>
      <c r="B13" s="344" t="s">
        <v>902</v>
      </c>
      <c r="C13" s="344" t="s">
        <v>493</v>
      </c>
      <c r="D13" s="345" t="s">
        <v>765</v>
      </c>
      <c r="E13" s="344">
        <v>2011</v>
      </c>
      <c r="F13" s="344">
        <v>2011</v>
      </c>
      <c r="G13" s="344">
        <v>2014</v>
      </c>
      <c r="H13" s="344" t="s">
        <v>441</v>
      </c>
      <c r="I13" s="344" t="s">
        <v>441</v>
      </c>
      <c r="J13" s="346" t="s">
        <v>504</v>
      </c>
      <c r="K13" s="344">
        <v>448</v>
      </c>
      <c r="L13" s="344" t="s">
        <v>497</v>
      </c>
      <c r="M13" s="344" t="s">
        <v>505</v>
      </c>
      <c r="N13" s="344">
        <v>2014</v>
      </c>
      <c r="O13" s="344" t="s">
        <v>2799</v>
      </c>
      <c r="P13" s="334" t="s">
        <v>2813</v>
      </c>
      <c r="Q13" s="340" t="s">
        <v>2815</v>
      </c>
      <c r="R13" s="172"/>
    </row>
    <row r="14" spans="1:28">
      <c r="A14" s="333">
        <v>495</v>
      </c>
      <c r="B14" s="334" t="s">
        <v>904</v>
      </c>
      <c r="C14" s="334" t="s">
        <v>493</v>
      </c>
      <c r="D14" s="335" t="s">
        <v>523</v>
      </c>
      <c r="E14" s="334">
        <v>2006</v>
      </c>
      <c r="F14" s="334" t="s">
        <v>558</v>
      </c>
      <c r="G14" s="334" t="s">
        <v>558</v>
      </c>
      <c r="H14" s="334" t="s">
        <v>441</v>
      </c>
      <c r="I14" s="334" t="s">
        <v>496</v>
      </c>
      <c r="J14" s="337" t="s">
        <v>906</v>
      </c>
      <c r="K14" s="334">
        <v>80</v>
      </c>
      <c r="L14" s="334" t="s">
        <v>497</v>
      </c>
      <c r="M14" s="334" t="s">
        <v>592</v>
      </c>
      <c r="N14" s="334" t="s">
        <v>558</v>
      </c>
      <c r="O14" s="334" t="s">
        <v>844</v>
      </c>
      <c r="P14" s="334" t="s">
        <v>2816</v>
      </c>
      <c r="Q14" s="338"/>
      <c r="R14" s="172"/>
    </row>
    <row r="15" spans="1:28">
      <c r="A15" s="333">
        <v>442</v>
      </c>
      <c r="B15" s="334" t="s">
        <v>910</v>
      </c>
      <c r="C15" s="334" t="s">
        <v>493</v>
      </c>
      <c r="D15" s="335" t="s">
        <v>389</v>
      </c>
      <c r="E15" s="334">
        <v>1999</v>
      </c>
      <c r="F15" s="334">
        <v>2000</v>
      </c>
      <c r="G15" s="334">
        <v>2005</v>
      </c>
      <c r="H15" s="334" t="s">
        <v>441</v>
      </c>
      <c r="I15" s="334" t="s">
        <v>441</v>
      </c>
      <c r="J15" s="337" t="s">
        <v>512</v>
      </c>
      <c r="K15" s="334">
        <v>408</v>
      </c>
      <c r="L15" s="334" t="s">
        <v>389</v>
      </c>
      <c r="M15" s="334" t="s">
        <v>505</v>
      </c>
      <c r="N15" s="334">
        <v>2005</v>
      </c>
      <c r="O15" s="334" t="s">
        <v>895</v>
      </c>
      <c r="P15" s="334" t="s">
        <v>2817</v>
      </c>
      <c r="Q15" s="338"/>
      <c r="R15" s="172"/>
    </row>
    <row r="16" spans="1:28">
      <c r="A16" s="333">
        <v>448</v>
      </c>
      <c r="B16" s="334" t="s">
        <v>917</v>
      </c>
      <c r="C16" s="334" t="s">
        <v>493</v>
      </c>
      <c r="D16" s="335" t="s">
        <v>918</v>
      </c>
      <c r="E16" s="334">
        <v>2009</v>
      </c>
      <c r="F16" s="334">
        <v>2010</v>
      </c>
      <c r="G16" s="334">
        <v>2013</v>
      </c>
      <c r="H16" s="334" t="s">
        <v>441</v>
      </c>
      <c r="I16" s="334" t="s">
        <v>441</v>
      </c>
      <c r="J16" s="337" t="s">
        <v>519</v>
      </c>
      <c r="K16" s="334">
        <v>240</v>
      </c>
      <c r="L16" s="334" t="s">
        <v>497</v>
      </c>
      <c r="M16" s="334" t="s">
        <v>520</v>
      </c>
      <c r="N16" s="334">
        <v>2013</v>
      </c>
      <c r="O16" s="334" t="s">
        <v>844</v>
      </c>
      <c r="P16" s="334" t="s">
        <v>2818</v>
      </c>
      <c r="Q16" s="347" t="s">
        <v>2819</v>
      </c>
      <c r="R16" s="172"/>
    </row>
    <row r="17" spans="1:18">
      <c r="A17" s="333">
        <v>462</v>
      </c>
      <c r="B17" s="334" t="s">
        <v>2820</v>
      </c>
      <c r="C17" s="334" t="s">
        <v>493</v>
      </c>
      <c r="D17" s="335" t="s">
        <v>389</v>
      </c>
      <c r="E17" s="336">
        <v>2011</v>
      </c>
      <c r="F17" s="334">
        <v>2011</v>
      </c>
      <c r="G17" s="334">
        <v>2012</v>
      </c>
      <c r="H17" s="334" t="s">
        <v>441</v>
      </c>
      <c r="I17" s="334" t="s">
        <v>496</v>
      </c>
      <c r="J17" s="348" t="s">
        <v>2808</v>
      </c>
      <c r="K17" s="349">
        <v>600</v>
      </c>
      <c r="L17" s="334" t="s">
        <v>497</v>
      </c>
      <c r="M17" s="334" t="s">
        <v>505</v>
      </c>
      <c r="N17" s="334">
        <v>2012</v>
      </c>
      <c r="O17" s="334" t="s">
        <v>2799</v>
      </c>
      <c r="P17" s="334" t="s">
        <v>2809</v>
      </c>
      <c r="Q17" s="340" t="s">
        <v>2821</v>
      </c>
      <c r="R17" s="172"/>
    </row>
    <row r="18" spans="1:18">
      <c r="A18" s="333">
        <v>448</v>
      </c>
      <c r="B18" s="335" t="s">
        <v>926</v>
      </c>
      <c r="C18" s="334" t="s">
        <v>1015</v>
      </c>
      <c r="D18" s="335" t="s">
        <v>530</v>
      </c>
      <c r="E18" s="334">
        <v>1999</v>
      </c>
      <c r="F18" s="334" t="s">
        <v>558</v>
      </c>
      <c r="G18" s="334" t="s">
        <v>558</v>
      </c>
      <c r="H18" s="334" t="s">
        <v>441</v>
      </c>
      <c r="I18" s="334" t="s">
        <v>441</v>
      </c>
      <c r="J18" s="342" t="s">
        <v>2822</v>
      </c>
      <c r="K18" s="339">
        <v>600</v>
      </c>
      <c r="L18" s="334" t="s">
        <v>497</v>
      </c>
      <c r="M18" s="339"/>
      <c r="N18" s="334" t="s">
        <v>558</v>
      </c>
      <c r="O18" s="339" t="s">
        <v>844</v>
      </c>
      <c r="P18" s="334" t="s">
        <v>2823</v>
      </c>
      <c r="Q18" s="338"/>
      <c r="R18" s="172"/>
    </row>
    <row r="19" spans="1:18">
      <c r="A19" s="333">
        <v>460</v>
      </c>
      <c r="B19" s="334" t="s">
        <v>929</v>
      </c>
      <c r="C19" s="334" t="s">
        <v>493</v>
      </c>
      <c r="D19" s="335" t="s">
        <v>694</v>
      </c>
      <c r="E19" s="334">
        <v>1996</v>
      </c>
      <c r="F19" s="334">
        <v>1997</v>
      </c>
      <c r="G19" s="334">
        <v>2002</v>
      </c>
      <c r="H19" s="334" t="s">
        <v>441</v>
      </c>
      <c r="I19" s="334" t="s">
        <v>441</v>
      </c>
      <c r="J19" s="348" t="s">
        <v>519</v>
      </c>
      <c r="K19" s="349">
        <v>270</v>
      </c>
      <c r="L19" s="334" t="s">
        <v>497</v>
      </c>
      <c r="M19" s="349" t="s">
        <v>520</v>
      </c>
      <c r="N19" s="334">
        <v>2002</v>
      </c>
      <c r="O19" s="349" t="s">
        <v>930</v>
      </c>
      <c r="P19" s="334" t="s">
        <v>2824</v>
      </c>
      <c r="Q19" s="338"/>
      <c r="R19" s="172"/>
    </row>
    <row r="20" spans="1:18">
      <c r="A20" s="343">
        <v>465</v>
      </c>
      <c r="B20" s="344" t="s">
        <v>933</v>
      </c>
      <c r="C20" s="344" t="s">
        <v>493</v>
      </c>
      <c r="D20" s="345" t="s">
        <v>389</v>
      </c>
      <c r="E20" s="344">
        <v>2011</v>
      </c>
      <c r="F20" s="344">
        <v>2011</v>
      </c>
      <c r="G20" s="344">
        <v>2014</v>
      </c>
      <c r="H20" s="344" t="s">
        <v>441</v>
      </c>
      <c r="I20" s="344" t="s">
        <v>441</v>
      </c>
      <c r="J20" s="346" t="s">
        <v>612</v>
      </c>
      <c r="K20" s="344">
        <v>700</v>
      </c>
      <c r="L20" s="344" t="s">
        <v>389</v>
      </c>
      <c r="M20" s="344" t="s">
        <v>498</v>
      </c>
      <c r="N20" s="344">
        <v>2014</v>
      </c>
      <c r="O20" s="344" t="s">
        <v>2799</v>
      </c>
      <c r="P20" s="334" t="s">
        <v>2825</v>
      </c>
      <c r="Q20" s="340" t="s">
        <v>2826</v>
      </c>
      <c r="R20" s="172"/>
    </row>
    <row r="21" spans="1:18" ht="31.5">
      <c r="A21" s="333">
        <v>472</v>
      </c>
      <c r="B21" s="334" t="s">
        <v>937</v>
      </c>
      <c r="C21" s="334" t="s">
        <v>1015</v>
      </c>
      <c r="D21" s="335" t="s">
        <v>518</v>
      </c>
      <c r="E21" s="336">
        <v>2000</v>
      </c>
      <c r="F21" s="334">
        <v>2002</v>
      </c>
      <c r="G21" s="334">
        <v>2007</v>
      </c>
      <c r="H21" s="334" t="s">
        <v>441</v>
      </c>
      <c r="I21" s="334" t="s">
        <v>441</v>
      </c>
      <c r="J21" s="337" t="s">
        <v>504</v>
      </c>
      <c r="K21" s="334">
        <v>400</v>
      </c>
      <c r="L21" s="334" t="s">
        <v>497</v>
      </c>
      <c r="M21" s="334" t="s">
        <v>505</v>
      </c>
      <c r="N21" s="334">
        <v>2007</v>
      </c>
      <c r="O21" s="334" t="s">
        <v>2805</v>
      </c>
      <c r="P21" s="334" t="s">
        <v>2827</v>
      </c>
      <c r="Q21" s="338"/>
      <c r="R21" s="172"/>
    </row>
    <row r="22" spans="1:18">
      <c r="A22" s="333">
        <v>471</v>
      </c>
      <c r="B22" s="334" t="s">
        <v>941</v>
      </c>
      <c r="C22" s="334" t="s">
        <v>1015</v>
      </c>
      <c r="D22" s="335" t="s">
        <v>530</v>
      </c>
      <c r="E22" s="336">
        <v>1998</v>
      </c>
      <c r="F22" s="334">
        <v>1998</v>
      </c>
      <c r="G22" s="334">
        <v>2013</v>
      </c>
      <c r="H22" s="334" t="s">
        <v>441</v>
      </c>
      <c r="I22" s="334" t="s">
        <v>441</v>
      </c>
      <c r="J22" s="337" t="s">
        <v>512</v>
      </c>
      <c r="K22" s="334">
        <v>500</v>
      </c>
      <c r="L22" s="334" t="s">
        <v>497</v>
      </c>
      <c r="M22" s="334" t="s">
        <v>505</v>
      </c>
      <c r="N22" s="334">
        <v>2013</v>
      </c>
      <c r="O22" s="339" t="s">
        <v>2805</v>
      </c>
      <c r="P22" s="339" t="s">
        <v>2828</v>
      </c>
      <c r="Q22" s="340" t="s">
        <v>2829</v>
      </c>
      <c r="R22" s="172"/>
    </row>
    <row r="23" spans="1:18">
      <c r="A23" s="333">
        <v>467</v>
      </c>
      <c r="B23" s="334" t="s">
        <v>945</v>
      </c>
      <c r="C23" s="334" t="s">
        <v>2830</v>
      </c>
      <c r="D23" s="335" t="s">
        <v>814</v>
      </c>
      <c r="E23" s="334">
        <v>2011</v>
      </c>
      <c r="F23" s="334">
        <v>2011</v>
      </c>
      <c r="G23" s="334">
        <v>2016</v>
      </c>
      <c r="H23" s="334" t="s">
        <v>441</v>
      </c>
      <c r="I23" s="334" t="s">
        <v>441</v>
      </c>
      <c r="J23" s="337" t="s">
        <v>559</v>
      </c>
      <c r="K23" s="334">
        <v>125</v>
      </c>
      <c r="L23" s="334" t="s">
        <v>497</v>
      </c>
      <c r="M23" s="334" t="s">
        <v>560</v>
      </c>
      <c r="N23" s="334">
        <v>2016</v>
      </c>
      <c r="O23" s="334" t="s">
        <v>2805</v>
      </c>
      <c r="P23" s="334" t="s">
        <v>2831</v>
      </c>
      <c r="Q23" s="338"/>
      <c r="R23" s="172"/>
    </row>
    <row r="24" spans="1:18">
      <c r="A24" s="333">
        <v>473</v>
      </c>
      <c r="B24" s="334" t="s">
        <v>948</v>
      </c>
      <c r="C24" s="334" t="s">
        <v>493</v>
      </c>
      <c r="D24" s="335" t="s">
        <v>530</v>
      </c>
      <c r="E24" s="334">
        <v>1995</v>
      </c>
      <c r="F24" s="334">
        <v>1996</v>
      </c>
      <c r="G24" s="334">
        <v>2001</v>
      </c>
      <c r="H24" s="334" t="s">
        <v>441</v>
      </c>
      <c r="I24" s="334" t="s">
        <v>441</v>
      </c>
      <c r="J24" s="342" t="s">
        <v>2832</v>
      </c>
      <c r="K24" s="339">
        <v>250</v>
      </c>
      <c r="L24" s="334" t="s">
        <v>497</v>
      </c>
      <c r="M24" s="339" t="s">
        <v>560</v>
      </c>
      <c r="N24" s="334">
        <v>2001</v>
      </c>
      <c r="O24" s="339" t="s">
        <v>844</v>
      </c>
      <c r="P24" s="334" t="s">
        <v>2833</v>
      </c>
      <c r="Q24" s="338"/>
      <c r="R24" s="172"/>
    </row>
    <row r="25" spans="1:18">
      <c r="A25" s="333">
        <v>476</v>
      </c>
      <c r="B25" s="334" t="s">
        <v>951</v>
      </c>
      <c r="C25" s="334" t="s">
        <v>493</v>
      </c>
      <c r="D25" s="350" t="s">
        <v>952</v>
      </c>
      <c r="E25" s="334">
        <v>2001</v>
      </c>
      <c r="F25" s="334" t="s">
        <v>558</v>
      </c>
      <c r="G25" s="334" t="s">
        <v>558</v>
      </c>
      <c r="H25" s="334" t="s">
        <v>437</v>
      </c>
      <c r="I25" s="334" t="s">
        <v>441</v>
      </c>
      <c r="J25" s="348" t="s">
        <v>2834</v>
      </c>
      <c r="K25" s="349">
        <v>500</v>
      </c>
      <c r="L25" s="350" t="s">
        <v>497</v>
      </c>
      <c r="M25" s="351" t="s">
        <v>520</v>
      </c>
      <c r="N25" s="334" t="s">
        <v>558</v>
      </c>
      <c r="O25" s="351" t="s">
        <v>844</v>
      </c>
      <c r="P25" s="334" t="s">
        <v>2823</v>
      </c>
      <c r="Q25" s="338"/>
      <c r="R25" s="172"/>
    </row>
    <row r="26" spans="1:18">
      <c r="A26" s="333">
        <v>451</v>
      </c>
      <c r="B26" s="334" t="s">
        <v>956</v>
      </c>
      <c r="C26" s="334" t="s">
        <v>493</v>
      </c>
      <c r="D26" s="335" t="s">
        <v>530</v>
      </c>
      <c r="E26" s="334">
        <v>1999</v>
      </c>
      <c r="F26" s="334">
        <v>1999</v>
      </c>
      <c r="G26" s="334">
        <v>2010</v>
      </c>
      <c r="H26" s="334" t="s">
        <v>441</v>
      </c>
      <c r="I26" s="334" t="s">
        <v>441</v>
      </c>
      <c r="J26" s="337" t="s">
        <v>519</v>
      </c>
      <c r="K26" s="334">
        <v>180</v>
      </c>
      <c r="L26" s="334" t="s">
        <v>497</v>
      </c>
      <c r="M26" s="334" t="s">
        <v>520</v>
      </c>
      <c r="N26" s="334">
        <v>2010</v>
      </c>
      <c r="O26" s="334" t="s">
        <v>895</v>
      </c>
      <c r="P26" s="334" t="s">
        <v>2835</v>
      </c>
      <c r="Q26" s="352" t="s">
        <v>2836</v>
      </c>
      <c r="R26" s="172"/>
    </row>
    <row r="27" spans="1:18">
      <c r="A27" s="333">
        <v>422</v>
      </c>
      <c r="B27" s="334" t="s">
        <v>963</v>
      </c>
      <c r="C27" s="334" t="s">
        <v>493</v>
      </c>
      <c r="D27" s="335" t="s">
        <v>389</v>
      </c>
      <c r="E27" s="334">
        <v>2002</v>
      </c>
      <c r="F27" s="334">
        <v>2003</v>
      </c>
      <c r="G27" s="334">
        <v>2005</v>
      </c>
      <c r="H27" s="334" t="s">
        <v>441</v>
      </c>
      <c r="I27" s="334" t="s">
        <v>441</v>
      </c>
      <c r="J27" s="337" t="s">
        <v>559</v>
      </c>
      <c r="K27" s="334">
        <v>400</v>
      </c>
      <c r="L27" s="334" t="s">
        <v>389</v>
      </c>
      <c r="M27" s="334" t="s">
        <v>560</v>
      </c>
      <c r="N27" s="334">
        <v>2005</v>
      </c>
      <c r="O27" s="334" t="s">
        <v>895</v>
      </c>
      <c r="P27" s="334" t="s">
        <v>2837</v>
      </c>
      <c r="Q27" s="340" t="s">
        <v>2838</v>
      </c>
      <c r="R27" s="172"/>
    </row>
    <row r="28" spans="1:18">
      <c r="A28" s="333">
        <v>421</v>
      </c>
      <c r="B28" s="334" t="s">
        <v>970</v>
      </c>
      <c r="C28" s="334" t="s">
        <v>493</v>
      </c>
      <c r="D28" s="335" t="s">
        <v>389</v>
      </c>
      <c r="E28" s="334">
        <v>2002</v>
      </c>
      <c r="F28" s="334" t="s">
        <v>558</v>
      </c>
      <c r="G28" s="334">
        <v>2003</v>
      </c>
      <c r="H28" s="334" t="s">
        <v>441</v>
      </c>
      <c r="I28" s="334" t="s">
        <v>441</v>
      </c>
      <c r="J28" s="342" t="s">
        <v>2839</v>
      </c>
      <c r="K28" s="339">
        <v>500</v>
      </c>
      <c r="L28" s="334" t="s">
        <v>389</v>
      </c>
      <c r="M28" s="339" t="s">
        <v>520</v>
      </c>
      <c r="N28" s="334">
        <v>2003</v>
      </c>
      <c r="O28" s="339" t="s">
        <v>844</v>
      </c>
      <c r="P28" s="334" t="s">
        <v>2823</v>
      </c>
      <c r="Q28" s="338"/>
      <c r="R28" s="172"/>
    </row>
    <row r="29" spans="1:18">
      <c r="A29" s="333">
        <v>476</v>
      </c>
      <c r="B29" s="334" t="s">
        <v>972</v>
      </c>
      <c r="C29" s="334" t="s">
        <v>493</v>
      </c>
      <c r="D29" s="335" t="s">
        <v>494</v>
      </c>
      <c r="E29" s="334">
        <v>2010</v>
      </c>
      <c r="F29" s="334">
        <v>2010</v>
      </c>
      <c r="G29" s="334">
        <v>2014</v>
      </c>
      <c r="H29" s="334" t="s">
        <v>441</v>
      </c>
      <c r="I29" s="334" t="s">
        <v>441</v>
      </c>
      <c r="J29" s="337" t="s">
        <v>649</v>
      </c>
      <c r="K29" s="334">
        <v>275</v>
      </c>
      <c r="L29" s="334" t="s">
        <v>497</v>
      </c>
      <c r="M29" s="334" t="s">
        <v>505</v>
      </c>
      <c r="N29" s="334">
        <v>2014</v>
      </c>
      <c r="O29" s="334" t="s">
        <v>844</v>
      </c>
      <c r="P29" s="334" t="s">
        <v>2840</v>
      </c>
      <c r="Q29" s="340" t="s">
        <v>2841</v>
      </c>
      <c r="R29" s="172"/>
    </row>
    <row r="30" spans="1:18">
      <c r="A30" s="333">
        <v>490</v>
      </c>
      <c r="B30" s="334" t="s">
        <v>978</v>
      </c>
      <c r="C30" s="334" t="s">
        <v>493</v>
      </c>
      <c r="D30" s="335" t="s">
        <v>389</v>
      </c>
      <c r="E30" s="334">
        <v>2002</v>
      </c>
      <c r="F30" s="334">
        <v>2002</v>
      </c>
      <c r="G30" s="334">
        <v>2009</v>
      </c>
      <c r="H30" s="334" t="s">
        <v>441</v>
      </c>
      <c r="I30" s="334" t="s">
        <v>441</v>
      </c>
      <c r="J30" s="337" t="s">
        <v>906</v>
      </c>
      <c r="K30" s="334">
        <v>200</v>
      </c>
      <c r="L30" s="334" t="s">
        <v>389</v>
      </c>
      <c r="M30" s="334" t="s">
        <v>592</v>
      </c>
      <c r="N30" s="334">
        <v>2009</v>
      </c>
      <c r="O30" s="334" t="s">
        <v>895</v>
      </c>
      <c r="P30" s="334" t="s">
        <v>2842</v>
      </c>
      <c r="Q30" s="340" t="s">
        <v>2843</v>
      </c>
      <c r="R30" s="172"/>
    </row>
    <row r="31" spans="1:18">
      <c r="A31" s="353">
        <v>498</v>
      </c>
      <c r="B31" s="354" t="s">
        <v>984</v>
      </c>
      <c r="C31" s="354" t="s">
        <v>493</v>
      </c>
      <c r="D31" s="355" t="s">
        <v>389</v>
      </c>
      <c r="E31" s="354">
        <v>1994</v>
      </c>
      <c r="F31" s="354">
        <v>1995</v>
      </c>
      <c r="G31" s="354">
        <v>1997</v>
      </c>
      <c r="H31" s="354" t="s">
        <v>441</v>
      </c>
      <c r="I31" s="354" t="s">
        <v>441</v>
      </c>
      <c r="J31" s="356" t="s">
        <v>2832</v>
      </c>
      <c r="K31" s="357">
        <v>300</v>
      </c>
      <c r="L31" s="354" t="s">
        <v>389</v>
      </c>
      <c r="M31" s="357" t="s">
        <v>560</v>
      </c>
      <c r="N31" s="354">
        <v>1997</v>
      </c>
      <c r="O31" s="357" t="s">
        <v>844</v>
      </c>
      <c r="P31" s="354" t="s">
        <v>2844</v>
      </c>
      <c r="Q31" s="358" t="s">
        <v>2845</v>
      </c>
      <c r="R31" s="172"/>
    </row>
    <row r="32" spans="1:18">
      <c r="A32" s="174"/>
      <c r="B32" s="175"/>
      <c r="C32" s="176"/>
      <c r="D32" s="177"/>
      <c r="E32" s="178"/>
      <c r="F32" s="174"/>
      <c r="G32" s="174"/>
      <c r="H32" s="174"/>
      <c r="I32" s="174"/>
      <c r="J32" s="179"/>
      <c r="K32" s="174"/>
      <c r="L32" s="174"/>
      <c r="M32" s="174"/>
      <c r="N32" s="174"/>
      <c r="O32" s="174"/>
      <c r="P32" s="174"/>
      <c r="Q32" s="174"/>
    </row>
    <row r="33" spans="1:16">
      <c r="A33" s="158"/>
      <c r="B33" s="180"/>
      <c r="C33" s="159"/>
    </row>
    <row r="34" spans="1:16">
      <c r="A34" s="158"/>
      <c r="B34" s="180"/>
      <c r="C34" s="159"/>
    </row>
    <row r="35" spans="1:16">
      <c r="A35" s="158"/>
      <c r="B35" s="180"/>
      <c r="C35" s="159"/>
    </row>
    <row r="36" spans="1:16">
      <c r="A36" s="158"/>
      <c r="B36" s="180"/>
      <c r="C36" s="159"/>
      <c r="P36" s="158" t="s">
        <v>2846</v>
      </c>
    </row>
    <row r="37" spans="1:16">
      <c r="A37" s="158"/>
      <c r="B37" s="180"/>
      <c r="C37" s="159"/>
      <c r="P37" s="158" t="s">
        <v>2846</v>
      </c>
    </row>
    <row r="38" spans="1:16">
      <c r="A38" s="183"/>
      <c r="B38" s="184"/>
      <c r="C38" s="185"/>
    </row>
    <row r="39" spans="1:16">
      <c r="A39" s="186"/>
      <c r="B39" s="180"/>
      <c r="C39" s="187"/>
      <c r="D39" s="188"/>
      <c r="E39" s="180"/>
      <c r="F39" s="189"/>
      <c r="K39" s="189"/>
    </row>
  </sheetData>
  <hyperlinks>
    <hyperlink ref="Q26" r:id="rId1" xr:uid="{00000000-0004-0000-0B00-000000000000}"/>
    <hyperlink ref="Q10" r:id="rId2" xr:uid="{00000000-0004-0000-0B00-000001000000}"/>
    <hyperlink ref="Q7" r:id="rId3" xr:uid="{00000000-0004-0000-0B00-000002000000}"/>
    <hyperlink ref="Q20" r:id="rId4" location="search=%22match%22" xr:uid="{00000000-0004-0000-0B00-000003000000}"/>
    <hyperlink ref="Q8" r:id="rId5" xr:uid="{00000000-0004-0000-0B00-000004000000}"/>
    <hyperlink ref="Q11" r:id="rId6" location="search=%22dorchester%22 " xr:uid="{00000000-0004-0000-0B00-000005000000}"/>
    <hyperlink ref="Q13" r:id="rId7" location="search=%22excel%22 " xr:uid="{00000000-0004-0000-0B00-000006000000}"/>
    <hyperlink ref="Q17" r:id="rId8" xr:uid="{00000000-0004-0000-0B00-000007000000}"/>
    <hyperlink ref="Q22" r:id="rId9" xr:uid="{00000000-0004-0000-0B00-000008000000}"/>
    <hyperlink ref="Q27" r:id="rId10" xr:uid="{00000000-0004-0000-0B00-000009000000}"/>
    <hyperlink ref="Q29" r:id="rId11" xr:uid="{00000000-0004-0000-0B00-00000A000000}"/>
    <hyperlink ref="Q31" r:id="rId12" xr:uid="{00000000-0004-0000-0B00-00000B000000}"/>
    <hyperlink ref="Q30" r:id="rId13" location="search=%22uphams%22 " xr:uid="{00000000-0004-0000-0B00-00000C000000}"/>
    <hyperlink ref="Q16" r:id="rId14" display="http://www.doe.mass.edu/boe/docs/fy2010/0110/item3.html" xr:uid="{00000000-0004-0000-0B00-00000D000000}"/>
    <hyperlink ref="Q12" r:id="rId15" location="search=%22match%22" display="http://www.doe.mass.edu/boe/minutes/14/0225reg-0224spec.pdf#search=%22match%22" xr:uid="{00000000-0004-0000-0B00-00000E000000}"/>
  </hyperlinks>
  <pageMargins left="0.7" right="0.7" top="0.75" bottom="0.75" header="0.3" footer="0.3"/>
  <tableParts count="1">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6"/>
  <sheetViews>
    <sheetView workbookViewId="0">
      <pane xSplit="3" ySplit="1" topLeftCell="D74" activePane="bottomRight" state="frozen"/>
      <selection pane="topRight" activeCell="D1" sqref="D1"/>
      <selection pane="bottomLeft" activeCell="A2" sqref="A2"/>
      <selection pane="bottomRight" activeCell="C96" sqref="C96"/>
    </sheetView>
  </sheetViews>
  <sheetFormatPr defaultRowHeight="12.75"/>
  <cols>
    <col min="4" max="4" width="19.5703125" customWidth="1"/>
    <col min="5" max="18" width="16.42578125" customWidth="1"/>
  </cols>
  <sheetData>
    <row r="1" spans="1:20" s="243" customFormat="1" ht="38.25">
      <c r="A1" s="242" t="s">
        <v>1</v>
      </c>
      <c r="B1" s="242" t="s">
        <v>0</v>
      </c>
      <c r="C1" s="242" t="s">
        <v>4</v>
      </c>
      <c r="D1" s="242" t="s">
        <v>5</v>
      </c>
      <c r="E1" s="242" t="s">
        <v>7</v>
      </c>
      <c r="F1" s="242" t="s">
        <v>6</v>
      </c>
      <c r="G1" s="242" t="s">
        <v>8</v>
      </c>
      <c r="H1" s="242" t="s">
        <v>32</v>
      </c>
      <c r="I1" s="242" t="s">
        <v>31</v>
      </c>
      <c r="J1" s="242" t="s">
        <v>34</v>
      </c>
      <c r="K1" s="242" t="s">
        <v>33</v>
      </c>
      <c r="L1" s="242" t="s">
        <v>9</v>
      </c>
      <c r="M1" s="242" t="s">
        <v>10</v>
      </c>
      <c r="N1" s="242" t="s">
        <v>11</v>
      </c>
      <c r="O1" s="242" t="s">
        <v>15</v>
      </c>
      <c r="P1" s="242" t="s">
        <v>13</v>
      </c>
      <c r="Q1" s="242" t="s">
        <v>14</v>
      </c>
      <c r="R1" s="242" t="s">
        <v>12</v>
      </c>
      <c r="S1" s="242" t="s">
        <v>2</v>
      </c>
      <c r="T1" s="242" t="s">
        <v>3</v>
      </c>
    </row>
    <row r="2" spans="1:20">
      <c r="A2" t="s">
        <v>262</v>
      </c>
      <c r="B2">
        <v>2020</v>
      </c>
      <c r="C2">
        <v>4450105</v>
      </c>
      <c r="D2">
        <v>1425</v>
      </c>
      <c r="E2">
        <v>658</v>
      </c>
      <c r="F2">
        <v>767</v>
      </c>
      <c r="G2">
        <v>0</v>
      </c>
      <c r="H2">
        <v>925</v>
      </c>
      <c r="I2">
        <v>157</v>
      </c>
      <c r="J2">
        <v>175</v>
      </c>
      <c r="K2">
        <v>552</v>
      </c>
      <c r="L2">
        <v>747</v>
      </c>
      <c r="M2">
        <v>50</v>
      </c>
      <c r="N2">
        <v>297</v>
      </c>
      <c r="O2">
        <v>279</v>
      </c>
      <c r="P2">
        <v>5</v>
      </c>
      <c r="Q2">
        <v>1</v>
      </c>
      <c r="R2">
        <v>46</v>
      </c>
      <c r="S2">
        <v>13</v>
      </c>
      <c r="T2">
        <v>4450000</v>
      </c>
    </row>
    <row r="3" spans="1:20">
      <c r="A3" t="s">
        <v>263</v>
      </c>
      <c r="B3">
        <v>2020</v>
      </c>
      <c r="C3">
        <v>4120530</v>
      </c>
      <c r="D3">
        <v>527</v>
      </c>
      <c r="E3">
        <v>267</v>
      </c>
      <c r="F3">
        <v>260</v>
      </c>
      <c r="G3">
        <v>0</v>
      </c>
      <c r="H3">
        <v>171</v>
      </c>
      <c r="I3">
        <v>60</v>
      </c>
      <c r="J3">
        <v>133</v>
      </c>
      <c r="K3">
        <v>218</v>
      </c>
      <c r="L3">
        <v>318</v>
      </c>
      <c r="M3">
        <v>6</v>
      </c>
      <c r="N3">
        <v>151</v>
      </c>
      <c r="O3">
        <v>44</v>
      </c>
      <c r="P3">
        <v>0</v>
      </c>
      <c r="Q3">
        <v>0</v>
      </c>
      <c r="R3">
        <v>8</v>
      </c>
      <c r="S3">
        <v>13</v>
      </c>
      <c r="T3">
        <v>4120000</v>
      </c>
    </row>
    <row r="4" spans="1:20">
      <c r="A4" t="s">
        <v>264</v>
      </c>
      <c r="B4">
        <v>2020</v>
      </c>
      <c r="C4">
        <v>4300305</v>
      </c>
      <c r="D4">
        <v>963</v>
      </c>
      <c r="E4">
        <v>501</v>
      </c>
      <c r="F4">
        <v>462</v>
      </c>
      <c r="G4">
        <v>0</v>
      </c>
      <c r="H4">
        <v>237</v>
      </c>
      <c r="I4">
        <v>32</v>
      </c>
      <c r="J4">
        <v>61</v>
      </c>
      <c r="K4">
        <v>82</v>
      </c>
      <c r="L4">
        <v>21</v>
      </c>
      <c r="M4">
        <v>163</v>
      </c>
      <c r="N4">
        <v>65</v>
      </c>
      <c r="O4">
        <v>648</v>
      </c>
      <c r="P4">
        <v>2</v>
      </c>
      <c r="Q4">
        <v>0</v>
      </c>
      <c r="R4">
        <v>64</v>
      </c>
      <c r="S4">
        <v>13</v>
      </c>
      <c r="T4">
        <v>4300000</v>
      </c>
    </row>
    <row r="5" spans="1:20">
      <c r="A5" t="s">
        <v>265</v>
      </c>
      <c r="B5">
        <v>2020</v>
      </c>
      <c r="C5">
        <v>4090205</v>
      </c>
      <c r="D5">
        <v>653</v>
      </c>
      <c r="E5">
        <v>306</v>
      </c>
      <c r="F5">
        <v>347</v>
      </c>
      <c r="G5">
        <v>0</v>
      </c>
      <c r="H5">
        <v>303</v>
      </c>
      <c r="I5">
        <v>202</v>
      </c>
      <c r="J5">
        <v>115</v>
      </c>
      <c r="K5">
        <v>387</v>
      </c>
      <c r="L5">
        <v>91</v>
      </c>
      <c r="M5">
        <v>1</v>
      </c>
      <c r="N5">
        <v>393</v>
      </c>
      <c r="O5">
        <v>143</v>
      </c>
      <c r="P5">
        <v>5</v>
      </c>
      <c r="Q5">
        <v>0</v>
      </c>
      <c r="R5">
        <v>20</v>
      </c>
      <c r="S5">
        <v>13</v>
      </c>
      <c r="T5">
        <v>4090000</v>
      </c>
    </row>
    <row r="6" spans="1:20">
      <c r="A6" t="s">
        <v>266</v>
      </c>
      <c r="B6">
        <v>2020</v>
      </c>
      <c r="C6">
        <v>35090305</v>
      </c>
      <c r="D6">
        <v>525</v>
      </c>
      <c r="E6">
        <v>280</v>
      </c>
      <c r="F6">
        <v>245</v>
      </c>
      <c r="G6">
        <v>0</v>
      </c>
      <c r="H6">
        <v>187</v>
      </c>
      <c r="I6">
        <v>130</v>
      </c>
      <c r="J6">
        <v>94</v>
      </c>
      <c r="K6">
        <v>307</v>
      </c>
      <c r="L6">
        <v>69</v>
      </c>
      <c r="M6">
        <v>11</v>
      </c>
      <c r="N6">
        <v>119</v>
      </c>
      <c r="O6">
        <v>301</v>
      </c>
      <c r="P6">
        <v>1</v>
      </c>
      <c r="Q6">
        <v>1</v>
      </c>
      <c r="R6">
        <v>23</v>
      </c>
      <c r="S6">
        <v>13</v>
      </c>
      <c r="T6">
        <v>35090000</v>
      </c>
    </row>
    <row r="7" spans="1:20">
      <c r="A7" t="s">
        <v>267</v>
      </c>
      <c r="B7">
        <v>2020</v>
      </c>
      <c r="C7">
        <v>4910550</v>
      </c>
      <c r="D7">
        <v>1302</v>
      </c>
      <c r="E7">
        <v>617</v>
      </c>
      <c r="F7">
        <v>685</v>
      </c>
      <c r="G7">
        <v>0</v>
      </c>
      <c r="H7">
        <v>325</v>
      </c>
      <c r="I7">
        <v>167</v>
      </c>
      <c r="J7">
        <v>177</v>
      </c>
      <c r="K7">
        <v>565</v>
      </c>
      <c r="L7">
        <v>71</v>
      </c>
      <c r="M7">
        <v>23</v>
      </c>
      <c r="N7">
        <v>171</v>
      </c>
      <c r="O7">
        <v>980</v>
      </c>
      <c r="P7">
        <v>2</v>
      </c>
      <c r="Q7">
        <v>1</v>
      </c>
      <c r="R7">
        <v>54</v>
      </c>
      <c r="S7">
        <v>13</v>
      </c>
      <c r="T7">
        <v>4910000</v>
      </c>
    </row>
    <row r="8" spans="1:20">
      <c r="A8" t="s">
        <v>268</v>
      </c>
      <c r="B8">
        <v>2020</v>
      </c>
      <c r="C8">
        <v>35020405</v>
      </c>
      <c r="D8">
        <v>463</v>
      </c>
      <c r="E8">
        <v>242</v>
      </c>
      <c r="F8">
        <v>221</v>
      </c>
      <c r="G8">
        <v>0</v>
      </c>
      <c r="H8">
        <v>108</v>
      </c>
      <c r="I8">
        <v>41</v>
      </c>
      <c r="J8">
        <v>92</v>
      </c>
      <c r="K8">
        <v>307</v>
      </c>
      <c r="L8">
        <v>128</v>
      </c>
      <c r="M8">
        <v>3</v>
      </c>
      <c r="N8">
        <v>264</v>
      </c>
      <c r="O8">
        <v>58</v>
      </c>
      <c r="P8">
        <v>0</v>
      </c>
      <c r="Q8">
        <v>2</v>
      </c>
      <c r="R8">
        <v>8</v>
      </c>
      <c r="S8">
        <v>13</v>
      </c>
      <c r="T8">
        <v>35020000</v>
      </c>
    </row>
    <row r="9" spans="1:20">
      <c r="A9" t="s">
        <v>269</v>
      </c>
      <c r="B9">
        <v>2020</v>
      </c>
      <c r="C9">
        <v>4200205</v>
      </c>
      <c r="D9">
        <v>336</v>
      </c>
      <c r="E9">
        <v>159</v>
      </c>
      <c r="F9">
        <v>177</v>
      </c>
      <c r="G9">
        <v>0</v>
      </c>
      <c r="H9">
        <v>88</v>
      </c>
      <c r="I9">
        <v>17</v>
      </c>
      <c r="J9">
        <v>50</v>
      </c>
      <c r="K9">
        <v>165</v>
      </c>
      <c r="L9">
        <v>277</v>
      </c>
      <c r="M9">
        <v>3</v>
      </c>
      <c r="N9">
        <v>32</v>
      </c>
      <c r="O9">
        <v>8</v>
      </c>
      <c r="P9">
        <v>1</v>
      </c>
      <c r="Q9">
        <v>2</v>
      </c>
      <c r="R9">
        <v>13</v>
      </c>
      <c r="S9">
        <v>13</v>
      </c>
      <c r="T9">
        <v>4200000</v>
      </c>
    </row>
    <row r="10" spans="1:20">
      <c r="A10" t="s">
        <v>270</v>
      </c>
      <c r="B10">
        <v>2020</v>
      </c>
      <c r="C10">
        <v>4470205</v>
      </c>
      <c r="D10">
        <v>708</v>
      </c>
      <c r="E10">
        <v>349</v>
      </c>
      <c r="F10">
        <v>359</v>
      </c>
      <c r="G10">
        <v>0</v>
      </c>
      <c r="H10">
        <v>143</v>
      </c>
      <c r="I10">
        <v>47</v>
      </c>
      <c r="J10">
        <v>87</v>
      </c>
      <c r="K10">
        <v>71</v>
      </c>
      <c r="L10">
        <v>23</v>
      </c>
      <c r="M10">
        <v>145</v>
      </c>
      <c r="N10">
        <v>35</v>
      </c>
      <c r="O10">
        <v>469</v>
      </c>
      <c r="P10">
        <v>3</v>
      </c>
      <c r="Q10">
        <v>0</v>
      </c>
      <c r="R10">
        <v>33</v>
      </c>
      <c r="S10">
        <v>13</v>
      </c>
      <c r="T10">
        <v>4470000</v>
      </c>
    </row>
    <row r="11" spans="1:20">
      <c r="A11" t="s">
        <v>271</v>
      </c>
      <c r="B11">
        <v>2020</v>
      </c>
      <c r="C11">
        <v>35110205</v>
      </c>
      <c r="D11">
        <v>332</v>
      </c>
      <c r="E11">
        <v>155</v>
      </c>
      <c r="F11">
        <v>177</v>
      </c>
      <c r="G11">
        <v>0</v>
      </c>
      <c r="H11">
        <v>159</v>
      </c>
      <c r="I11">
        <v>70</v>
      </c>
      <c r="J11">
        <v>47</v>
      </c>
      <c r="K11">
        <v>228</v>
      </c>
      <c r="L11">
        <v>43</v>
      </c>
      <c r="M11">
        <v>8</v>
      </c>
      <c r="N11">
        <v>200</v>
      </c>
      <c r="O11">
        <v>73</v>
      </c>
      <c r="P11">
        <v>0</v>
      </c>
      <c r="Q11">
        <v>0</v>
      </c>
      <c r="R11">
        <v>8</v>
      </c>
      <c r="S11">
        <v>13</v>
      </c>
      <c r="T11">
        <v>35110000</v>
      </c>
    </row>
    <row r="12" spans="1:20">
      <c r="A12" t="s">
        <v>272</v>
      </c>
      <c r="B12">
        <v>2020</v>
      </c>
      <c r="C12">
        <v>4140305</v>
      </c>
      <c r="D12">
        <v>372</v>
      </c>
      <c r="E12">
        <v>204</v>
      </c>
      <c r="F12">
        <v>167</v>
      </c>
      <c r="G12">
        <v>1</v>
      </c>
      <c r="H12">
        <v>5</v>
      </c>
      <c r="I12">
        <v>3</v>
      </c>
      <c r="J12">
        <v>77</v>
      </c>
      <c r="K12">
        <v>167</v>
      </c>
      <c r="L12">
        <v>44</v>
      </c>
      <c r="M12">
        <v>10</v>
      </c>
      <c r="N12">
        <v>39</v>
      </c>
      <c r="O12">
        <v>260</v>
      </c>
      <c r="P12">
        <v>1</v>
      </c>
      <c r="Q12">
        <v>0</v>
      </c>
      <c r="R12">
        <v>18</v>
      </c>
      <c r="S12">
        <v>13</v>
      </c>
      <c r="T12">
        <v>4140000</v>
      </c>
    </row>
    <row r="13" spans="1:20">
      <c r="A13" t="s">
        <v>273</v>
      </c>
      <c r="B13">
        <v>2020</v>
      </c>
      <c r="C13">
        <v>4490305</v>
      </c>
      <c r="D13">
        <v>693</v>
      </c>
      <c r="E13">
        <v>348</v>
      </c>
      <c r="F13">
        <v>345</v>
      </c>
      <c r="G13">
        <v>0</v>
      </c>
      <c r="H13">
        <v>97</v>
      </c>
      <c r="I13">
        <v>34</v>
      </c>
      <c r="J13">
        <v>109</v>
      </c>
      <c r="K13">
        <v>210</v>
      </c>
      <c r="L13">
        <v>226</v>
      </c>
      <c r="M13">
        <v>12</v>
      </c>
      <c r="N13">
        <v>126</v>
      </c>
      <c r="O13">
        <v>308</v>
      </c>
      <c r="P13">
        <v>2</v>
      </c>
      <c r="Q13">
        <v>0</v>
      </c>
      <c r="R13">
        <v>19</v>
      </c>
      <c r="S13">
        <v>13</v>
      </c>
      <c r="T13">
        <v>4490000</v>
      </c>
    </row>
    <row r="14" spans="1:20">
      <c r="A14" t="s">
        <v>274</v>
      </c>
      <c r="B14">
        <v>2020</v>
      </c>
      <c r="C14">
        <v>4240505</v>
      </c>
      <c r="D14">
        <v>414</v>
      </c>
      <c r="E14">
        <v>210</v>
      </c>
      <c r="F14">
        <v>203</v>
      </c>
      <c r="G14">
        <v>1</v>
      </c>
      <c r="H14">
        <v>146</v>
      </c>
      <c r="I14">
        <v>61</v>
      </c>
      <c r="J14">
        <v>150</v>
      </c>
      <c r="K14">
        <v>269</v>
      </c>
      <c r="L14">
        <v>199</v>
      </c>
      <c r="M14">
        <v>4</v>
      </c>
      <c r="N14">
        <v>177</v>
      </c>
      <c r="O14">
        <v>24</v>
      </c>
      <c r="P14">
        <v>4</v>
      </c>
      <c r="Q14">
        <v>0</v>
      </c>
      <c r="R14">
        <v>6</v>
      </c>
      <c r="S14">
        <v>13</v>
      </c>
      <c r="T14">
        <v>4240000</v>
      </c>
    </row>
    <row r="15" spans="1:20">
      <c r="A15" t="s">
        <v>275</v>
      </c>
      <c r="B15">
        <v>2020</v>
      </c>
      <c r="C15">
        <v>4110305</v>
      </c>
      <c r="D15">
        <v>500</v>
      </c>
      <c r="E15">
        <v>255</v>
      </c>
      <c r="F15">
        <v>245</v>
      </c>
      <c r="G15">
        <v>0</v>
      </c>
      <c r="H15">
        <v>190</v>
      </c>
      <c r="I15">
        <v>84</v>
      </c>
      <c r="J15">
        <v>159</v>
      </c>
      <c r="K15">
        <v>304</v>
      </c>
      <c r="L15">
        <v>215</v>
      </c>
      <c r="M15">
        <v>8</v>
      </c>
      <c r="N15">
        <v>222</v>
      </c>
      <c r="O15">
        <v>38</v>
      </c>
      <c r="P15">
        <v>1</v>
      </c>
      <c r="Q15">
        <v>2</v>
      </c>
      <c r="R15">
        <v>14</v>
      </c>
      <c r="S15">
        <v>13</v>
      </c>
      <c r="T15">
        <v>4110000</v>
      </c>
    </row>
    <row r="16" spans="1:20">
      <c r="A16" t="s">
        <v>276</v>
      </c>
      <c r="B16">
        <v>2020</v>
      </c>
      <c r="C16">
        <v>4160305</v>
      </c>
      <c r="D16">
        <v>581</v>
      </c>
      <c r="E16">
        <v>294</v>
      </c>
      <c r="F16">
        <v>287</v>
      </c>
      <c r="G16">
        <v>0</v>
      </c>
      <c r="H16">
        <v>213</v>
      </c>
      <c r="I16">
        <v>108</v>
      </c>
      <c r="J16">
        <v>124</v>
      </c>
      <c r="K16">
        <v>295</v>
      </c>
      <c r="L16">
        <v>387</v>
      </c>
      <c r="M16">
        <v>3</v>
      </c>
      <c r="N16">
        <v>159</v>
      </c>
      <c r="O16">
        <v>12</v>
      </c>
      <c r="P16">
        <v>1</v>
      </c>
      <c r="Q16">
        <v>1</v>
      </c>
      <c r="R16">
        <v>18</v>
      </c>
      <c r="S16">
        <v>13</v>
      </c>
      <c r="T16">
        <v>4160000</v>
      </c>
    </row>
    <row r="17" spans="1:20">
      <c r="A17" t="s">
        <v>277</v>
      </c>
      <c r="B17">
        <v>2020</v>
      </c>
      <c r="C17">
        <v>4810550</v>
      </c>
      <c r="D17">
        <v>930</v>
      </c>
      <c r="E17">
        <v>440</v>
      </c>
      <c r="F17">
        <v>490</v>
      </c>
      <c r="G17">
        <v>0</v>
      </c>
      <c r="H17">
        <v>258</v>
      </c>
      <c r="I17">
        <v>113</v>
      </c>
      <c r="J17">
        <v>108</v>
      </c>
      <c r="K17">
        <v>497</v>
      </c>
      <c r="L17">
        <v>585</v>
      </c>
      <c r="M17">
        <v>2</v>
      </c>
      <c r="N17">
        <v>294</v>
      </c>
      <c r="O17">
        <v>14</v>
      </c>
      <c r="P17">
        <v>1</v>
      </c>
      <c r="Q17">
        <v>0</v>
      </c>
      <c r="R17">
        <v>34</v>
      </c>
      <c r="S17">
        <v>13</v>
      </c>
      <c r="T17">
        <v>4810000</v>
      </c>
    </row>
    <row r="18" spans="1:20">
      <c r="A18" t="s">
        <v>278</v>
      </c>
      <c r="B18">
        <v>2020</v>
      </c>
      <c r="C18">
        <v>4170205</v>
      </c>
      <c r="D18">
        <v>334</v>
      </c>
      <c r="E18">
        <v>160</v>
      </c>
      <c r="F18">
        <v>174</v>
      </c>
      <c r="G18">
        <v>0</v>
      </c>
      <c r="H18">
        <v>138</v>
      </c>
      <c r="I18">
        <v>100</v>
      </c>
      <c r="J18">
        <v>79</v>
      </c>
      <c r="K18">
        <v>210</v>
      </c>
      <c r="L18">
        <v>228</v>
      </c>
      <c r="M18">
        <v>3</v>
      </c>
      <c r="N18">
        <v>87</v>
      </c>
      <c r="O18">
        <v>4</v>
      </c>
      <c r="P18">
        <v>0</v>
      </c>
      <c r="Q18">
        <v>1</v>
      </c>
      <c r="R18">
        <v>11</v>
      </c>
      <c r="S18">
        <v>13</v>
      </c>
      <c r="T18">
        <v>4170000</v>
      </c>
    </row>
    <row r="19" spans="1:20">
      <c r="A19" t="s">
        <v>279</v>
      </c>
      <c r="B19">
        <v>2020</v>
      </c>
      <c r="C19">
        <v>4280305</v>
      </c>
      <c r="D19">
        <v>1969</v>
      </c>
      <c r="E19">
        <v>924</v>
      </c>
      <c r="F19">
        <v>1045</v>
      </c>
      <c r="G19">
        <v>0</v>
      </c>
      <c r="H19">
        <v>654</v>
      </c>
      <c r="I19">
        <v>141</v>
      </c>
      <c r="J19">
        <v>204</v>
      </c>
      <c r="K19">
        <v>916</v>
      </c>
      <c r="L19">
        <v>1063</v>
      </c>
      <c r="M19">
        <v>35</v>
      </c>
      <c r="N19">
        <v>748</v>
      </c>
      <c r="O19">
        <v>82</v>
      </c>
      <c r="P19">
        <v>3</v>
      </c>
      <c r="Q19">
        <v>0</v>
      </c>
      <c r="R19">
        <v>38</v>
      </c>
      <c r="S19">
        <v>13</v>
      </c>
      <c r="T19">
        <v>4280000</v>
      </c>
    </row>
    <row r="20" spans="1:20">
      <c r="A20" t="s">
        <v>280</v>
      </c>
      <c r="B20">
        <v>2020</v>
      </c>
      <c r="C20">
        <v>4320530</v>
      </c>
      <c r="D20">
        <v>239</v>
      </c>
      <c r="E20">
        <v>116</v>
      </c>
      <c r="F20">
        <v>123</v>
      </c>
      <c r="G20">
        <v>0</v>
      </c>
      <c r="H20">
        <v>7</v>
      </c>
      <c r="I20">
        <v>2</v>
      </c>
      <c r="J20">
        <v>45</v>
      </c>
      <c r="K20">
        <v>39</v>
      </c>
      <c r="L20">
        <v>5</v>
      </c>
      <c r="M20">
        <v>6</v>
      </c>
      <c r="N20">
        <v>12</v>
      </c>
      <c r="O20">
        <v>204</v>
      </c>
      <c r="P20">
        <v>1</v>
      </c>
      <c r="Q20">
        <v>0</v>
      </c>
      <c r="R20">
        <v>11</v>
      </c>
      <c r="S20">
        <v>13</v>
      </c>
      <c r="T20">
        <v>4320000</v>
      </c>
    </row>
    <row r="21" spans="1:20">
      <c r="A21" t="s">
        <v>281</v>
      </c>
      <c r="B21">
        <v>2020</v>
      </c>
      <c r="C21">
        <v>4180305</v>
      </c>
      <c r="D21">
        <v>401</v>
      </c>
      <c r="E21">
        <v>204</v>
      </c>
      <c r="F21">
        <v>196</v>
      </c>
      <c r="G21">
        <v>1</v>
      </c>
      <c r="H21">
        <v>14</v>
      </c>
      <c r="I21">
        <v>14</v>
      </c>
      <c r="J21">
        <v>81</v>
      </c>
      <c r="K21">
        <v>106</v>
      </c>
      <c r="L21">
        <v>28</v>
      </c>
      <c r="M21">
        <v>33</v>
      </c>
      <c r="N21">
        <v>121</v>
      </c>
      <c r="O21">
        <v>199</v>
      </c>
      <c r="P21">
        <v>1</v>
      </c>
      <c r="Q21">
        <v>0</v>
      </c>
      <c r="R21">
        <v>19</v>
      </c>
      <c r="S21">
        <v>13</v>
      </c>
      <c r="T21">
        <v>4180000</v>
      </c>
    </row>
    <row r="22" spans="1:20">
      <c r="A22" t="s">
        <v>282</v>
      </c>
      <c r="B22">
        <v>2020</v>
      </c>
      <c r="C22">
        <v>4370505</v>
      </c>
      <c r="D22">
        <v>228</v>
      </c>
      <c r="E22">
        <v>131</v>
      </c>
      <c r="F22">
        <v>97</v>
      </c>
      <c r="G22">
        <v>0</v>
      </c>
      <c r="H22">
        <v>58</v>
      </c>
      <c r="I22">
        <v>33</v>
      </c>
      <c r="J22">
        <v>47</v>
      </c>
      <c r="K22">
        <v>121</v>
      </c>
      <c r="L22">
        <v>150</v>
      </c>
      <c r="M22">
        <v>0</v>
      </c>
      <c r="N22">
        <v>73</v>
      </c>
      <c r="O22">
        <v>3</v>
      </c>
      <c r="P22">
        <v>0</v>
      </c>
      <c r="Q22">
        <v>0</v>
      </c>
      <c r="R22">
        <v>2</v>
      </c>
      <c r="S22">
        <v>13</v>
      </c>
      <c r="T22">
        <v>4370000</v>
      </c>
    </row>
    <row r="23" spans="1:20">
      <c r="A23" t="s">
        <v>283</v>
      </c>
      <c r="B23">
        <v>2020</v>
      </c>
      <c r="C23">
        <v>35040505</v>
      </c>
      <c r="D23">
        <v>193</v>
      </c>
      <c r="E23">
        <v>99</v>
      </c>
      <c r="F23">
        <v>94</v>
      </c>
      <c r="G23">
        <v>0</v>
      </c>
      <c r="H23">
        <v>81</v>
      </c>
      <c r="I23">
        <v>48</v>
      </c>
      <c r="J23">
        <v>50</v>
      </c>
      <c r="K23">
        <v>112</v>
      </c>
      <c r="L23">
        <v>125</v>
      </c>
      <c r="M23">
        <v>1</v>
      </c>
      <c r="N23">
        <v>60</v>
      </c>
      <c r="O23">
        <v>4</v>
      </c>
      <c r="P23">
        <v>0</v>
      </c>
      <c r="Q23">
        <v>0</v>
      </c>
      <c r="R23">
        <v>3</v>
      </c>
      <c r="S23">
        <v>13</v>
      </c>
      <c r="T23">
        <v>35040000</v>
      </c>
    </row>
    <row r="24" spans="1:20">
      <c r="A24" t="s">
        <v>284</v>
      </c>
      <c r="B24">
        <v>2020</v>
      </c>
      <c r="C24">
        <v>35070505</v>
      </c>
      <c r="D24">
        <v>149</v>
      </c>
      <c r="E24">
        <v>82</v>
      </c>
      <c r="F24">
        <v>66</v>
      </c>
      <c r="G24">
        <v>1</v>
      </c>
      <c r="H24">
        <v>69</v>
      </c>
      <c r="I24">
        <v>34</v>
      </c>
      <c r="J24">
        <v>48</v>
      </c>
      <c r="K24">
        <v>110</v>
      </c>
      <c r="L24">
        <v>19</v>
      </c>
      <c r="M24">
        <v>3</v>
      </c>
      <c r="N24">
        <v>70</v>
      </c>
      <c r="O24">
        <v>45</v>
      </c>
      <c r="P24">
        <v>1</v>
      </c>
      <c r="Q24">
        <v>0</v>
      </c>
      <c r="R24">
        <v>11</v>
      </c>
      <c r="S24">
        <v>13</v>
      </c>
      <c r="T24">
        <v>35070000</v>
      </c>
    </row>
    <row r="25" spans="1:20">
      <c r="A25" t="s">
        <v>285</v>
      </c>
      <c r="B25">
        <v>2020</v>
      </c>
      <c r="C25">
        <v>4380505</v>
      </c>
      <c r="D25">
        <v>339</v>
      </c>
      <c r="E25">
        <v>176</v>
      </c>
      <c r="F25">
        <v>163</v>
      </c>
      <c r="G25">
        <v>0</v>
      </c>
      <c r="H25">
        <v>62</v>
      </c>
      <c r="I25">
        <v>43</v>
      </c>
      <c r="J25">
        <v>74</v>
      </c>
      <c r="K25">
        <v>209</v>
      </c>
      <c r="L25">
        <v>258</v>
      </c>
      <c r="M25">
        <v>0</v>
      </c>
      <c r="N25">
        <v>72</v>
      </c>
      <c r="O25">
        <v>4</v>
      </c>
      <c r="P25">
        <v>1</v>
      </c>
      <c r="Q25">
        <v>0</v>
      </c>
      <c r="R25">
        <v>4</v>
      </c>
      <c r="S25">
        <v>13</v>
      </c>
      <c r="T25">
        <v>4380000</v>
      </c>
    </row>
    <row r="26" spans="1:20">
      <c r="A26" t="s">
        <v>286</v>
      </c>
      <c r="B26">
        <v>2020</v>
      </c>
      <c r="C26">
        <v>35030205</v>
      </c>
      <c r="D26">
        <v>932</v>
      </c>
      <c r="E26">
        <v>454</v>
      </c>
      <c r="F26">
        <v>478</v>
      </c>
      <c r="G26">
        <v>0</v>
      </c>
      <c r="H26">
        <v>291</v>
      </c>
      <c r="I26">
        <v>228</v>
      </c>
      <c r="J26">
        <v>69</v>
      </c>
      <c r="K26">
        <v>428</v>
      </c>
      <c r="L26">
        <v>187</v>
      </c>
      <c r="M26">
        <v>254</v>
      </c>
      <c r="N26">
        <v>330</v>
      </c>
      <c r="O26">
        <v>129</v>
      </c>
      <c r="P26">
        <v>1</v>
      </c>
      <c r="Q26">
        <v>0</v>
      </c>
      <c r="R26">
        <v>31</v>
      </c>
      <c r="S26">
        <v>13</v>
      </c>
      <c r="T26">
        <v>35030000</v>
      </c>
    </row>
    <row r="27" spans="1:20">
      <c r="A27" t="s">
        <v>287</v>
      </c>
      <c r="B27">
        <v>2020</v>
      </c>
      <c r="C27">
        <v>4360305</v>
      </c>
      <c r="D27">
        <v>326</v>
      </c>
      <c r="E27">
        <v>137</v>
      </c>
      <c r="F27">
        <v>189</v>
      </c>
      <c r="G27">
        <v>0</v>
      </c>
      <c r="H27">
        <v>144</v>
      </c>
      <c r="I27">
        <v>23</v>
      </c>
      <c r="J27">
        <v>42</v>
      </c>
      <c r="K27">
        <v>112</v>
      </c>
      <c r="L27">
        <v>229</v>
      </c>
      <c r="M27">
        <v>12</v>
      </c>
      <c r="N27">
        <v>55</v>
      </c>
      <c r="O27">
        <v>14</v>
      </c>
      <c r="P27">
        <v>2</v>
      </c>
      <c r="Q27">
        <v>1</v>
      </c>
      <c r="R27">
        <v>13</v>
      </c>
      <c r="S27">
        <v>13</v>
      </c>
      <c r="T27">
        <v>4360000</v>
      </c>
    </row>
    <row r="28" spans="1:20">
      <c r="A28" t="s">
        <v>288</v>
      </c>
      <c r="B28">
        <v>2020</v>
      </c>
      <c r="C28">
        <v>4260205</v>
      </c>
      <c r="D28">
        <v>400</v>
      </c>
      <c r="E28">
        <v>205</v>
      </c>
      <c r="F28">
        <v>195</v>
      </c>
      <c r="G28">
        <v>0</v>
      </c>
      <c r="H28">
        <v>261</v>
      </c>
      <c r="I28">
        <v>90</v>
      </c>
      <c r="J28">
        <v>43</v>
      </c>
      <c r="K28">
        <v>204</v>
      </c>
      <c r="L28">
        <v>4</v>
      </c>
      <c r="M28">
        <v>3</v>
      </c>
      <c r="N28">
        <v>383</v>
      </c>
      <c r="O28">
        <v>9</v>
      </c>
      <c r="P28">
        <v>1</v>
      </c>
      <c r="Q28">
        <v>0</v>
      </c>
      <c r="R28">
        <v>0</v>
      </c>
      <c r="S28">
        <v>13</v>
      </c>
      <c r="T28">
        <v>4260000</v>
      </c>
    </row>
    <row r="29" spans="1:20">
      <c r="A29" t="s">
        <v>289</v>
      </c>
      <c r="B29">
        <v>2020</v>
      </c>
      <c r="C29">
        <v>4400205</v>
      </c>
      <c r="D29">
        <v>400</v>
      </c>
      <c r="E29">
        <v>197</v>
      </c>
      <c r="F29">
        <v>203</v>
      </c>
      <c r="G29">
        <v>0</v>
      </c>
      <c r="H29">
        <v>269</v>
      </c>
      <c r="I29">
        <v>114</v>
      </c>
      <c r="J29">
        <v>51</v>
      </c>
      <c r="K29">
        <v>196</v>
      </c>
      <c r="L29">
        <v>2</v>
      </c>
      <c r="M29">
        <v>0</v>
      </c>
      <c r="N29">
        <v>391</v>
      </c>
      <c r="O29">
        <v>7</v>
      </c>
      <c r="P29">
        <v>0</v>
      </c>
      <c r="Q29">
        <v>0</v>
      </c>
      <c r="R29">
        <v>0</v>
      </c>
      <c r="S29">
        <v>13</v>
      </c>
      <c r="T29">
        <v>4400000</v>
      </c>
    </row>
    <row r="30" spans="1:20">
      <c r="A30" t="s">
        <v>290</v>
      </c>
      <c r="B30">
        <v>2020</v>
      </c>
      <c r="C30">
        <v>4310205</v>
      </c>
      <c r="D30">
        <v>399</v>
      </c>
      <c r="E30">
        <v>198</v>
      </c>
      <c r="F30">
        <v>201</v>
      </c>
      <c r="G30">
        <v>0</v>
      </c>
      <c r="H30">
        <v>228</v>
      </c>
      <c r="I30">
        <v>97</v>
      </c>
      <c r="J30">
        <v>38</v>
      </c>
      <c r="K30">
        <v>212</v>
      </c>
      <c r="L30">
        <v>4</v>
      </c>
      <c r="M30">
        <v>4</v>
      </c>
      <c r="N30">
        <v>379</v>
      </c>
      <c r="O30">
        <v>10</v>
      </c>
      <c r="P30">
        <v>0</v>
      </c>
      <c r="Q30">
        <v>0</v>
      </c>
      <c r="R30">
        <v>2</v>
      </c>
      <c r="S30">
        <v>13</v>
      </c>
      <c r="T30">
        <v>4310000</v>
      </c>
    </row>
    <row r="31" spans="1:20">
      <c r="A31" t="s">
        <v>291</v>
      </c>
      <c r="B31">
        <v>2020</v>
      </c>
      <c r="C31">
        <v>4390050</v>
      </c>
      <c r="D31">
        <v>453</v>
      </c>
      <c r="E31">
        <v>216</v>
      </c>
      <c r="F31">
        <v>237</v>
      </c>
      <c r="G31">
        <v>0</v>
      </c>
      <c r="H31">
        <v>98</v>
      </c>
      <c r="I31">
        <v>75</v>
      </c>
      <c r="J31">
        <v>59</v>
      </c>
      <c r="K31">
        <v>247</v>
      </c>
      <c r="L31">
        <v>221</v>
      </c>
      <c r="M31">
        <v>9</v>
      </c>
      <c r="N31">
        <v>192</v>
      </c>
      <c r="O31">
        <v>20</v>
      </c>
      <c r="P31">
        <v>0</v>
      </c>
      <c r="Q31">
        <v>0</v>
      </c>
      <c r="R31">
        <v>11</v>
      </c>
      <c r="S31">
        <v>13</v>
      </c>
      <c r="T31">
        <v>4390000</v>
      </c>
    </row>
    <row r="32" spans="1:20">
      <c r="A32" t="s">
        <v>292</v>
      </c>
      <c r="B32">
        <v>2020</v>
      </c>
      <c r="C32">
        <v>4070405</v>
      </c>
      <c r="D32">
        <v>271</v>
      </c>
      <c r="E32">
        <v>126</v>
      </c>
      <c r="F32">
        <v>145</v>
      </c>
      <c r="G32">
        <v>0</v>
      </c>
      <c r="H32">
        <v>117</v>
      </c>
      <c r="I32">
        <v>108</v>
      </c>
      <c r="J32">
        <v>36</v>
      </c>
      <c r="K32">
        <v>163</v>
      </c>
      <c r="L32">
        <v>162</v>
      </c>
      <c r="M32">
        <v>3</v>
      </c>
      <c r="N32">
        <v>90</v>
      </c>
      <c r="O32">
        <v>9</v>
      </c>
      <c r="P32">
        <v>1</v>
      </c>
      <c r="Q32">
        <v>1</v>
      </c>
      <c r="R32">
        <v>5</v>
      </c>
      <c r="S32">
        <v>13</v>
      </c>
      <c r="T32">
        <v>4070000</v>
      </c>
    </row>
    <row r="33" spans="1:20">
      <c r="A33" t="s">
        <v>293</v>
      </c>
      <c r="B33">
        <v>2020</v>
      </c>
      <c r="C33">
        <v>4520505</v>
      </c>
      <c r="D33">
        <v>388</v>
      </c>
      <c r="E33">
        <v>136</v>
      </c>
      <c r="F33">
        <v>252</v>
      </c>
      <c r="G33">
        <v>0</v>
      </c>
      <c r="H33">
        <v>214</v>
      </c>
      <c r="I33">
        <v>63</v>
      </c>
      <c r="J33">
        <v>74</v>
      </c>
      <c r="K33">
        <v>234</v>
      </c>
      <c r="L33">
        <v>150</v>
      </c>
      <c r="M33">
        <v>3</v>
      </c>
      <c r="N33">
        <v>221</v>
      </c>
      <c r="O33">
        <v>8</v>
      </c>
      <c r="P33">
        <v>1</v>
      </c>
      <c r="Q33">
        <v>0</v>
      </c>
      <c r="R33">
        <v>5</v>
      </c>
      <c r="S33">
        <v>13</v>
      </c>
      <c r="T33">
        <v>4520000</v>
      </c>
    </row>
    <row r="34" spans="1:20">
      <c r="A34" t="s">
        <v>294</v>
      </c>
      <c r="B34">
        <v>2020</v>
      </c>
      <c r="C34">
        <v>4100205</v>
      </c>
      <c r="D34">
        <v>1370</v>
      </c>
      <c r="E34">
        <v>681</v>
      </c>
      <c r="F34">
        <v>689</v>
      </c>
      <c r="G34">
        <v>0</v>
      </c>
      <c r="H34">
        <v>833</v>
      </c>
      <c r="I34">
        <v>120</v>
      </c>
      <c r="J34">
        <v>271</v>
      </c>
      <c r="K34">
        <v>626</v>
      </c>
      <c r="L34">
        <v>83</v>
      </c>
      <c r="M34">
        <v>14</v>
      </c>
      <c r="N34">
        <v>1087</v>
      </c>
      <c r="O34">
        <v>164</v>
      </c>
      <c r="P34">
        <v>9</v>
      </c>
      <c r="Q34">
        <v>5</v>
      </c>
      <c r="R34">
        <v>8</v>
      </c>
      <c r="S34">
        <v>13</v>
      </c>
      <c r="T34">
        <v>4100000</v>
      </c>
    </row>
    <row r="35" spans="1:20">
      <c r="A35" t="s">
        <v>295</v>
      </c>
      <c r="B35">
        <v>2020</v>
      </c>
      <c r="C35">
        <v>4130505</v>
      </c>
      <c r="D35">
        <v>217</v>
      </c>
      <c r="E35">
        <v>97</v>
      </c>
      <c r="F35">
        <v>119</v>
      </c>
      <c r="G35">
        <v>1</v>
      </c>
      <c r="H35">
        <v>4</v>
      </c>
      <c r="I35">
        <v>0</v>
      </c>
      <c r="J35">
        <v>28</v>
      </c>
      <c r="K35">
        <v>52</v>
      </c>
      <c r="L35">
        <v>1</v>
      </c>
      <c r="M35">
        <v>5</v>
      </c>
      <c r="N35">
        <v>15</v>
      </c>
      <c r="O35">
        <v>182</v>
      </c>
      <c r="P35">
        <v>2</v>
      </c>
      <c r="Q35">
        <v>0</v>
      </c>
      <c r="R35">
        <v>12</v>
      </c>
      <c r="S35">
        <v>13</v>
      </c>
      <c r="T35">
        <v>4130000</v>
      </c>
    </row>
    <row r="36" spans="1:20">
      <c r="A36" t="s">
        <v>296</v>
      </c>
      <c r="B36">
        <v>2020</v>
      </c>
      <c r="C36">
        <v>4460550</v>
      </c>
      <c r="D36">
        <v>1658</v>
      </c>
      <c r="E36">
        <v>799</v>
      </c>
      <c r="F36">
        <v>859</v>
      </c>
      <c r="G36">
        <v>0</v>
      </c>
      <c r="H36">
        <v>310</v>
      </c>
      <c r="I36">
        <v>124</v>
      </c>
      <c r="J36">
        <v>156</v>
      </c>
      <c r="K36">
        <v>407</v>
      </c>
      <c r="L36">
        <v>819</v>
      </c>
      <c r="M36">
        <v>168</v>
      </c>
      <c r="N36">
        <v>90</v>
      </c>
      <c r="O36">
        <v>487</v>
      </c>
      <c r="P36">
        <v>5</v>
      </c>
      <c r="Q36">
        <v>4</v>
      </c>
      <c r="R36">
        <v>85</v>
      </c>
      <c r="S36">
        <v>13</v>
      </c>
      <c r="T36">
        <v>4460000</v>
      </c>
    </row>
    <row r="37" spans="1:20">
      <c r="A37" t="s">
        <v>297</v>
      </c>
      <c r="B37">
        <v>2020</v>
      </c>
      <c r="C37">
        <v>4780505</v>
      </c>
      <c r="D37">
        <v>397</v>
      </c>
      <c r="E37">
        <v>183</v>
      </c>
      <c r="F37">
        <v>211</v>
      </c>
      <c r="G37">
        <v>3</v>
      </c>
      <c r="H37">
        <v>7</v>
      </c>
      <c r="I37">
        <v>0</v>
      </c>
      <c r="J37">
        <v>58</v>
      </c>
      <c r="K37">
        <v>33</v>
      </c>
      <c r="L37">
        <v>5</v>
      </c>
      <c r="M37">
        <v>8</v>
      </c>
      <c r="N37">
        <v>12</v>
      </c>
      <c r="O37">
        <v>348</v>
      </c>
      <c r="P37">
        <v>1</v>
      </c>
      <c r="Q37">
        <v>0</v>
      </c>
      <c r="R37">
        <v>23</v>
      </c>
      <c r="S37">
        <v>13</v>
      </c>
      <c r="T37">
        <v>4780000</v>
      </c>
    </row>
    <row r="38" spans="1:20">
      <c r="A38" t="s">
        <v>298</v>
      </c>
      <c r="B38">
        <v>2020</v>
      </c>
      <c r="C38">
        <v>4960305</v>
      </c>
      <c r="D38">
        <v>507</v>
      </c>
      <c r="E38">
        <v>244</v>
      </c>
      <c r="F38">
        <v>263</v>
      </c>
      <c r="G38">
        <v>0</v>
      </c>
      <c r="H38">
        <v>192</v>
      </c>
      <c r="I38">
        <v>45</v>
      </c>
      <c r="J38">
        <v>65</v>
      </c>
      <c r="K38">
        <v>254</v>
      </c>
      <c r="L38">
        <v>55</v>
      </c>
      <c r="M38">
        <v>5</v>
      </c>
      <c r="N38">
        <v>220</v>
      </c>
      <c r="O38">
        <v>203</v>
      </c>
      <c r="P38">
        <v>2</v>
      </c>
      <c r="Q38">
        <v>0</v>
      </c>
      <c r="R38">
        <v>22</v>
      </c>
      <c r="S38">
        <v>13</v>
      </c>
      <c r="T38">
        <v>4960000</v>
      </c>
    </row>
    <row r="39" spans="1:20">
      <c r="A39" t="s">
        <v>299</v>
      </c>
      <c r="B39">
        <v>2020</v>
      </c>
      <c r="C39">
        <v>4990305</v>
      </c>
      <c r="D39">
        <v>524</v>
      </c>
      <c r="E39">
        <v>259</v>
      </c>
      <c r="F39">
        <v>265</v>
      </c>
      <c r="G39">
        <v>0</v>
      </c>
      <c r="H39">
        <v>29</v>
      </c>
      <c r="I39">
        <v>25</v>
      </c>
      <c r="J39">
        <v>57</v>
      </c>
      <c r="K39">
        <v>224</v>
      </c>
      <c r="L39">
        <v>166</v>
      </c>
      <c r="M39">
        <v>10</v>
      </c>
      <c r="N39">
        <v>171</v>
      </c>
      <c r="O39">
        <v>161</v>
      </c>
      <c r="P39">
        <v>1</v>
      </c>
      <c r="Q39">
        <v>0</v>
      </c>
      <c r="R39">
        <v>15</v>
      </c>
      <c r="S39">
        <v>13</v>
      </c>
      <c r="T39">
        <v>4990000</v>
      </c>
    </row>
    <row r="40" spans="1:20">
      <c r="A40" t="s">
        <v>300</v>
      </c>
      <c r="B40">
        <v>2020</v>
      </c>
      <c r="C40">
        <v>35160305</v>
      </c>
      <c r="D40">
        <v>262</v>
      </c>
      <c r="E40">
        <v>135</v>
      </c>
      <c r="F40">
        <v>127</v>
      </c>
      <c r="G40">
        <v>0</v>
      </c>
      <c r="H40">
        <v>29</v>
      </c>
      <c r="I40">
        <v>24</v>
      </c>
      <c r="J40">
        <v>45</v>
      </c>
      <c r="K40">
        <v>122</v>
      </c>
      <c r="L40">
        <v>40</v>
      </c>
      <c r="M40">
        <v>4</v>
      </c>
      <c r="N40">
        <v>88</v>
      </c>
      <c r="O40">
        <v>125</v>
      </c>
      <c r="P40">
        <v>0</v>
      </c>
      <c r="Q40">
        <v>0</v>
      </c>
      <c r="R40">
        <v>5</v>
      </c>
      <c r="S40">
        <v>13</v>
      </c>
      <c r="T40">
        <v>35160000</v>
      </c>
    </row>
    <row r="41" spans="1:20">
      <c r="A41" t="s">
        <v>301</v>
      </c>
      <c r="B41">
        <v>2020</v>
      </c>
      <c r="C41">
        <v>4190305</v>
      </c>
      <c r="D41">
        <v>207</v>
      </c>
      <c r="E41">
        <v>108</v>
      </c>
      <c r="F41">
        <v>99</v>
      </c>
      <c r="G41">
        <v>0</v>
      </c>
      <c r="H41">
        <v>19</v>
      </c>
      <c r="I41">
        <v>12</v>
      </c>
      <c r="J41">
        <v>45</v>
      </c>
      <c r="K41">
        <v>118</v>
      </c>
      <c r="L41">
        <v>165</v>
      </c>
      <c r="M41">
        <v>0</v>
      </c>
      <c r="N41">
        <v>38</v>
      </c>
      <c r="O41">
        <v>4</v>
      </c>
      <c r="P41">
        <v>0</v>
      </c>
      <c r="Q41">
        <v>0</v>
      </c>
      <c r="R41">
        <v>0</v>
      </c>
      <c r="S41">
        <v>13</v>
      </c>
      <c r="T41">
        <v>4190000</v>
      </c>
    </row>
    <row r="42" spans="1:20">
      <c r="A42" t="s">
        <v>302</v>
      </c>
      <c r="B42">
        <v>2020</v>
      </c>
      <c r="C42">
        <v>4550050</v>
      </c>
      <c r="D42">
        <v>307</v>
      </c>
      <c r="E42">
        <v>145</v>
      </c>
      <c r="F42">
        <v>162</v>
      </c>
      <c r="G42">
        <v>0</v>
      </c>
      <c r="H42">
        <v>38</v>
      </c>
      <c r="I42">
        <v>24</v>
      </c>
      <c r="J42">
        <v>44</v>
      </c>
      <c r="K42">
        <v>58</v>
      </c>
      <c r="L42">
        <v>18</v>
      </c>
      <c r="M42">
        <v>1</v>
      </c>
      <c r="N42">
        <v>77</v>
      </c>
      <c r="O42">
        <v>203</v>
      </c>
      <c r="P42">
        <v>0</v>
      </c>
      <c r="Q42">
        <v>0</v>
      </c>
      <c r="R42">
        <v>8</v>
      </c>
      <c r="S42">
        <v>13</v>
      </c>
      <c r="T42">
        <v>4550000</v>
      </c>
    </row>
    <row r="43" spans="1:20">
      <c r="A43" t="s">
        <v>303</v>
      </c>
      <c r="B43">
        <v>2020</v>
      </c>
      <c r="C43">
        <v>4500105</v>
      </c>
      <c r="D43">
        <v>218</v>
      </c>
      <c r="E43">
        <v>107</v>
      </c>
      <c r="F43">
        <v>110</v>
      </c>
      <c r="G43">
        <v>1</v>
      </c>
      <c r="H43">
        <v>1</v>
      </c>
      <c r="I43">
        <v>0</v>
      </c>
      <c r="J43">
        <v>45</v>
      </c>
      <c r="K43">
        <v>37</v>
      </c>
      <c r="L43">
        <v>2</v>
      </c>
      <c r="M43">
        <v>5</v>
      </c>
      <c r="N43">
        <v>11</v>
      </c>
      <c r="O43">
        <v>173</v>
      </c>
      <c r="P43">
        <v>0</v>
      </c>
      <c r="Q43">
        <v>0</v>
      </c>
      <c r="R43">
        <v>27</v>
      </c>
      <c r="S43">
        <v>13</v>
      </c>
      <c r="T43">
        <v>4500000</v>
      </c>
    </row>
    <row r="44" spans="1:20">
      <c r="A44" t="s">
        <v>304</v>
      </c>
      <c r="B44">
        <v>2020</v>
      </c>
      <c r="C44">
        <v>4530005</v>
      </c>
      <c r="D44">
        <v>701</v>
      </c>
      <c r="E44">
        <v>335</v>
      </c>
      <c r="F44">
        <v>366</v>
      </c>
      <c r="G44">
        <v>0</v>
      </c>
      <c r="H44">
        <v>202</v>
      </c>
      <c r="I44">
        <v>91</v>
      </c>
      <c r="J44">
        <v>134</v>
      </c>
      <c r="K44">
        <v>469</v>
      </c>
      <c r="L44">
        <v>8</v>
      </c>
      <c r="M44">
        <v>5</v>
      </c>
      <c r="N44">
        <v>646</v>
      </c>
      <c r="O44">
        <v>32</v>
      </c>
      <c r="P44">
        <v>0</v>
      </c>
      <c r="Q44">
        <v>0</v>
      </c>
      <c r="R44">
        <v>10</v>
      </c>
      <c r="S44">
        <v>13</v>
      </c>
      <c r="T44">
        <v>4530000</v>
      </c>
    </row>
    <row r="45" spans="1:20">
      <c r="A45" t="s">
        <v>305</v>
      </c>
      <c r="B45">
        <v>2020</v>
      </c>
      <c r="C45">
        <v>4350305</v>
      </c>
      <c r="D45">
        <v>798</v>
      </c>
      <c r="E45">
        <v>382</v>
      </c>
      <c r="F45">
        <v>415</v>
      </c>
      <c r="G45">
        <v>1</v>
      </c>
      <c r="H45">
        <v>71</v>
      </c>
      <c r="I45">
        <v>20</v>
      </c>
      <c r="J45">
        <v>110</v>
      </c>
      <c r="K45">
        <v>111</v>
      </c>
      <c r="L45">
        <v>53</v>
      </c>
      <c r="M45">
        <v>69</v>
      </c>
      <c r="N45">
        <v>80</v>
      </c>
      <c r="O45">
        <v>550</v>
      </c>
      <c r="P45">
        <v>1</v>
      </c>
      <c r="Q45">
        <v>0</v>
      </c>
      <c r="R45">
        <v>45</v>
      </c>
      <c r="S45">
        <v>13</v>
      </c>
      <c r="T45">
        <v>4350000</v>
      </c>
    </row>
    <row r="46" spans="1:20">
      <c r="A46" t="s">
        <v>306</v>
      </c>
      <c r="B46">
        <v>2020</v>
      </c>
      <c r="C46">
        <v>4630205</v>
      </c>
      <c r="D46">
        <v>581</v>
      </c>
      <c r="E46">
        <v>300</v>
      </c>
      <c r="F46">
        <v>281</v>
      </c>
      <c r="G46">
        <v>0</v>
      </c>
      <c r="H46">
        <v>290</v>
      </c>
      <c r="I46">
        <v>117</v>
      </c>
      <c r="J46">
        <v>117</v>
      </c>
      <c r="K46">
        <v>372</v>
      </c>
      <c r="L46">
        <v>389</v>
      </c>
      <c r="M46">
        <v>0</v>
      </c>
      <c r="N46">
        <v>181</v>
      </c>
      <c r="O46">
        <v>2</v>
      </c>
      <c r="P46">
        <v>2</v>
      </c>
      <c r="Q46">
        <v>0</v>
      </c>
      <c r="R46">
        <v>7</v>
      </c>
      <c r="S46">
        <v>13</v>
      </c>
      <c r="T46">
        <v>4630000</v>
      </c>
    </row>
    <row r="47" spans="1:20">
      <c r="A47" t="s">
        <v>307</v>
      </c>
      <c r="B47">
        <v>2020</v>
      </c>
      <c r="C47">
        <v>4290010</v>
      </c>
      <c r="D47">
        <v>1602</v>
      </c>
      <c r="E47">
        <v>787</v>
      </c>
      <c r="F47">
        <v>815</v>
      </c>
      <c r="G47">
        <v>0</v>
      </c>
      <c r="H47">
        <v>1234</v>
      </c>
      <c r="I47">
        <v>228</v>
      </c>
      <c r="J47">
        <v>194</v>
      </c>
      <c r="K47">
        <v>824</v>
      </c>
      <c r="L47">
        <v>313</v>
      </c>
      <c r="M47">
        <v>50</v>
      </c>
      <c r="N47">
        <v>1101</v>
      </c>
      <c r="O47">
        <v>90</v>
      </c>
      <c r="P47">
        <v>3</v>
      </c>
      <c r="Q47">
        <v>2</v>
      </c>
      <c r="R47">
        <v>43</v>
      </c>
      <c r="S47">
        <v>13</v>
      </c>
      <c r="T47">
        <v>4290000</v>
      </c>
    </row>
    <row r="48" spans="1:20">
      <c r="A48" t="s">
        <v>308</v>
      </c>
      <c r="B48">
        <v>2020</v>
      </c>
      <c r="C48">
        <v>4540205</v>
      </c>
      <c r="D48">
        <v>780</v>
      </c>
      <c r="E48">
        <v>347</v>
      </c>
      <c r="F48">
        <v>433</v>
      </c>
      <c r="G48">
        <v>0</v>
      </c>
      <c r="H48">
        <v>607</v>
      </c>
      <c r="I48">
        <v>200</v>
      </c>
      <c r="J48">
        <v>63</v>
      </c>
      <c r="K48">
        <v>461</v>
      </c>
      <c r="L48">
        <v>5</v>
      </c>
      <c r="M48">
        <v>1</v>
      </c>
      <c r="N48">
        <v>766</v>
      </c>
      <c r="O48">
        <v>8</v>
      </c>
      <c r="P48">
        <v>0</v>
      </c>
      <c r="Q48">
        <v>0</v>
      </c>
      <c r="R48">
        <v>0</v>
      </c>
      <c r="S48">
        <v>13</v>
      </c>
      <c r="T48">
        <v>4540000</v>
      </c>
    </row>
    <row r="49" spans="1:20">
      <c r="A49" t="s">
        <v>309</v>
      </c>
      <c r="B49">
        <v>2020</v>
      </c>
      <c r="C49">
        <v>35140305</v>
      </c>
      <c r="D49">
        <v>267</v>
      </c>
      <c r="E49">
        <v>137</v>
      </c>
      <c r="F49">
        <v>130</v>
      </c>
      <c r="G49">
        <v>0</v>
      </c>
      <c r="H49">
        <v>133</v>
      </c>
      <c r="I49">
        <v>95</v>
      </c>
      <c r="J49">
        <v>52</v>
      </c>
      <c r="K49">
        <v>203</v>
      </c>
      <c r="L49">
        <v>40</v>
      </c>
      <c r="M49">
        <v>2</v>
      </c>
      <c r="N49">
        <v>217</v>
      </c>
      <c r="O49">
        <v>3</v>
      </c>
      <c r="P49">
        <v>0</v>
      </c>
      <c r="Q49">
        <v>1</v>
      </c>
      <c r="R49">
        <v>4</v>
      </c>
      <c r="S49">
        <v>13</v>
      </c>
      <c r="T49">
        <v>35140000</v>
      </c>
    </row>
    <row r="50" spans="1:20">
      <c r="A50" t="s">
        <v>310</v>
      </c>
      <c r="B50">
        <v>2020</v>
      </c>
      <c r="C50">
        <v>4560050</v>
      </c>
      <c r="D50">
        <v>821</v>
      </c>
      <c r="E50">
        <v>408</v>
      </c>
      <c r="F50">
        <v>412</v>
      </c>
      <c r="G50">
        <v>1</v>
      </c>
      <c r="H50">
        <v>602</v>
      </c>
      <c r="I50">
        <v>434</v>
      </c>
      <c r="J50">
        <v>133</v>
      </c>
      <c r="K50">
        <v>418</v>
      </c>
      <c r="L50">
        <v>210</v>
      </c>
      <c r="M50">
        <v>156</v>
      </c>
      <c r="N50">
        <v>381</v>
      </c>
      <c r="O50">
        <v>40</v>
      </c>
      <c r="P50">
        <v>0</v>
      </c>
      <c r="Q50">
        <v>0</v>
      </c>
      <c r="R50">
        <v>34</v>
      </c>
      <c r="S50">
        <v>13</v>
      </c>
      <c r="T50">
        <v>4560000</v>
      </c>
    </row>
    <row r="51" spans="1:20">
      <c r="A51" t="s">
        <v>311</v>
      </c>
      <c r="B51">
        <v>2020</v>
      </c>
      <c r="C51">
        <v>4580505</v>
      </c>
      <c r="D51">
        <v>85</v>
      </c>
      <c r="E51">
        <v>47</v>
      </c>
      <c r="F51">
        <v>38</v>
      </c>
      <c r="G51">
        <v>0</v>
      </c>
      <c r="H51">
        <v>9</v>
      </c>
      <c r="I51">
        <v>8</v>
      </c>
      <c r="J51">
        <v>24</v>
      </c>
      <c r="K51">
        <v>57</v>
      </c>
      <c r="L51">
        <v>3</v>
      </c>
      <c r="M51">
        <v>15</v>
      </c>
      <c r="N51">
        <v>31</v>
      </c>
      <c r="O51">
        <v>27</v>
      </c>
      <c r="P51">
        <v>0</v>
      </c>
      <c r="Q51">
        <v>0</v>
      </c>
      <c r="R51">
        <v>9</v>
      </c>
      <c r="S51">
        <v>13</v>
      </c>
      <c r="T51">
        <v>4580000</v>
      </c>
    </row>
    <row r="52" spans="1:20">
      <c r="A52" t="s">
        <v>312</v>
      </c>
      <c r="B52">
        <v>2020</v>
      </c>
      <c r="C52">
        <v>35170505</v>
      </c>
      <c r="D52">
        <v>161</v>
      </c>
      <c r="E52">
        <v>102</v>
      </c>
      <c r="F52">
        <v>59</v>
      </c>
      <c r="G52">
        <v>0</v>
      </c>
      <c r="H52">
        <v>2</v>
      </c>
      <c r="I52">
        <v>1</v>
      </c>
      <c r="J52">
        <v>81</v>
      </c>
      <c r="K52">
        <v>82</v>
      </c>
      <c r="L52">
        <v>10</v>
      </c>
      <c r="M52">
        <v>1</v>
      </c>
      <c r="N52">
        <v>31</v>
      </c>
      <c r="O52">
        <v>108</v>
      </c>
      <c r="P52">
        <v>0</v>
      </c>
      <c r="Q52">
        <v>1</v>
      </c>
      <c r="R52">
        <v>10</v>
      </c>
      <c r="S52">
        <v>13</v>
      </c>
      <c r="T52">
        <v>35170000</v>
      </c>
    </row>
    <row r="53" spans="1:20">
      <c r="A53" t="s">
        <v>313</v>
      </c>
      <c r="B53">
        <v>2020</v>
      </c>
      <c r="C53">
        <v>4640305</v>
      </c>
      <c r="D53">
        <v>205</v>
      </c>
      <c r="E53">
        <v>112</v>
      </c>
      <c r="F53">
        <v>92</v>
      </c>
      <c r="G53">
        <v>1</v>
      </c>
      <c r="H53">
        <v>3</v>
      </c>
      <c r="I53">
        <v>3</v>
      </c>
      <c r="J53">
        <v>50</v>
      </c>
      <c r="K53">
        <v>29</v>
      </c>
      <c r="L53">
        <v>12</v>
      </c>
      <c r="M53">
        <v>6</v>
      </c>
      <c r="N53">
        <v>13</v>
      </c>
      <c r="O53">
        <v>169</v>
      </c>
      <c r="P53">
        <v>0</v>
      </c>
      <c r="Q53">
        <v>0</v>
      </c>
      <c r="R53">
        <v>5</v>
      </c>
      <c r="S53">
        <v>13</v>
      </c>
      <c r="T53">
        <v>4640000</v>
      </c>
    </row>
    <row r="54" spans="1:20">
      <c r="A54" t="s">
        <v>314</v>
      </c>
      <c r="B54">
        <v>2020</v>
      </c>
      <c r="C54">
        <v>4660550</v>
      </c>
      <c r="D54">
        <v>172</v>
      </c>
      <c r="E54">
        <v>77</v>
      </c>
      <c r="F54">
        <v>95</v>
      </c>
      <c r="G54">
        <v>0</v>
      </c>
      <c r="H54">
        <v>10</v>
      </c>
      <c r="I54">
        <v>8</v>
      </c>
      <c r="J54">
        <v>50</v>
      </c>
      <c r="K54">
        <v>60</v>
      </c>
      <c r="L54">
        <v>3</v>
      </c>
      <c r="M54">
        <v>1</v>
      </c>
      <c r="N54">
        <v>17</v>
      </c>
      <c r="O54">
        <v>133</v>
      </c>
      <c r="P54">
        <v>3</v>
      </c>
      <c r="Q54">
        <v>0</v>
      </c>
      <c r="R54">
        <v>15</v>
      </c>
      <c r="S54">
        <v>13</v>
      </c>
      <c r="T54">
        <v>4660000</v>
      </c>
    </row>
    <row r="55" spans="1:20">
      <c r="A55" t="s">
        <v>315</v>
      </c>
      <c r="B55">
        <v>2020</v>
      </c>
      <c r="C55">
        <v>4920005</v>
      </c>
      <c r="D55">
        <v>360</v>
      </c>
      <c r="E55">
        <v>183</v>
      </c>
      <c r="F55">
        <v>177</v>
      </c>
      <c r="G55">
        <v>0</v>
      </c>
      <c r="H55">
        <v>111</v>
      </c>
      <c r="I55">
        <v>93</v>
      </c>
      <c r="J55">
        <v>57</v>
      </c>
      <c r="K55">
        <v>264</v>
      </c>
      <c r="L55">
        <v>109</v>
      </c>
      <c r="M55">
        <v>3</v>
      </c>
      <c r="N55">
        <v>232</v>
      </c>
      <c r="O55">
        <v>7</v>
      </c>
      <c r="P55">
        <v>0</v>
      </c>
      <c r="Q55">
        <v>0</v>
      </c>
      <c r="R55">
        <v>9</v>
      </c>
      <c r="S55">
        <v>13</v>
      </c>
      <c r="T55">
        <v>4920000</v>
      </c>
    </row>
    <row r="56" spans="1:20">
      <c r="A56" t="s">
        <v>316</v>
      </c>
      <c r="B56">
        <v>2020</v>
      </c>
      <c r="C56">
        <v>4690505</v>
      </c>
      <c r="D56">
        <v>1223</v>
      </c>
      <c r="E56">
        <v>585</v>
      </c>
      <c r="F56">
        <v>638</v>
      </c>
      <c r="G56">
        <v>0</v>
      </c>
      <c r="H56">
        <v>708</v>
      </c>
      <c r="I56">
        <v>235</v>
      </c>
      <c r="J56">
        <v>277</v>
      </c>
      <c r="K56">
        <v>761</v>
      </c>
      <c r="L56">
        <v>588</v>
      </c>
      <c r="M56">
        <v>6</v>
      </c>
      <c r="N56">
        <v>574</v>
      </c>
      <c r="O56">
        <v>20</v>
      </c>
      <c r="P56">
        <v>5</v>
      </c>
      <c r="Q56">
        <v>3</v>
      </c>
      <c r="R56">
        <v>27</v>
      </c>
      <c r="S56">
        <v>13</v>
      </c>
      <c r="T56">
        <v>4690000</v>
      </c>
    </row>
    <row r="57" spans="1:20">
      <c r="A57" t="s">
        <v>317</v>
      </c>
      <c r="B57">
        <v>2020</v>
      </c>
      <c r="C57">
        <v>4700105</v>
      </c>
      <c r="D57">
        <v>1604</v>
      </c>
      <c r="E57">
        <v>782</v>
      </c>
      <c r="F57">
        <v>822</v>
      </c>
      <c r="G57">
        <v>0</v>
      </c>
      <c r="H57">
        <v>752</v>
      </c>
      <c r="I57">
        <v>28</v>
      </c>
      <c r="J57">
        <v>193</v>
      </c>
      <c r="K57">
        <v>293</v>
      </c>
      <c r="L57">
        <v>284</v>
      </c>
      <c r="M57">
        <v>366</v>
      </c>
      <c r="N57">
        <v>151</v>
      </c>
      <c r="O57">
        <v>725</v>
      </c>
      <c r="P57">
        <v>5</v>
      </c>
      <c r="Q57">
        <v>0</v>
      </c>
      <c r="R57">
        <v>73</v>
      </c>
      <c r="S57">
        <v>13</v>
      </c>
      <c r="T57">
        <v>4700000</v>
      </c>
    </row>
    <row r="58" spans="1:20">
      <c r="A58" t="s">
        <v>318</v>
      </c>
      <c r="B58">
        <v>2020</v>
      </c>
      <c r="C58">
        <v>4440205</v>
      </c>
      <c r="D58">
        <v>703</v>
      </c>
      <c r="E58">
        <v>357</v>
      </c>
      <c r="F58">
        <v>344</v>
      </c>
      <c r="G58">
        <v>2</v>
      </c>
      <c r="H58">
        <v>189</v>
      </c>
      <c r="I58">
        <v>79</v>
      </c>
      <c r="J58">
        <v>108</v>
      </c>
      <c r="K58">
        <v>307</v>
      </c>
      <c r="L58">
        <v>376</v>
      </c>
      <c r="M58">
        <v>20</v>
      </c>
      <c r="N58">
        <v>160</v>
      </c>
      <c r="O58">
        <v>107</v>
      </c>
      <c r="P58">
        <v>4</v>
      </c>
      <c r="Q58">
        <v>0</v>
      </c>
      <c r="R58">
        <v>36</v>
      </c>
      <c r="S58">
        <v>13</v>
      </c>
      <c r="T58">
        <v>4440000</v>
      </c>
    </row>
    <row r="59" spans="1:20">
      <c r="A59" t="s">
        <v>319</v>
      </c>
      <c r="B59">
        <v>2020</v>
      </c>
      <c r="C59">
        <v>35130305</v>
      </c>
      <c r="D59">
        <v>602</v>
      </c>
      <c r="E59">
        <v>292</v>
      </c>
      <c r="F59">
        <v>310</v>
      </c>
      <c r="G59">
        <v>0</v>
      </c>
      <c r="H59">
        <v>91</v>
      </c>
      <c r="I59">
        <v>86</v>
      </c>
      <c r="J59">
        <v>44</v>
      </c>
      <c r="K59">
        <v>266</v>
      </c>
      <c r="L59">
        <v>534</v>
      </c>
      <c r="M59">
        <v>5</v>
      </c>
      <c r="N59">
        <v>45</v>
      </c>
      <c r="O59">
        <v>10</v>
      </c>
      <c r="P59">
        <v>1</v>
      </c>
      <c r="Q59">
        <v>0</v>
      </c>
      <c r="R59">
        <v>7</v>
      </c>
      <c r="S59">
        <v>13</v>
      </c>
      <c r="T59">
        <v>35130000</v>
      </c>
    </row>
    <row r="60" spans="1:20">
      <c r="A60" t="s">
        <v>320</v>
      </c>
      <c r="B60">
        <v>2020</v>
      </c>
      <c r="C60">
        <v>35150205</v>
      </c>
      <c r="D60">
        <v>240</v>
      </c>
      <c r="E60">
        <v>121</v>
      </c>
      <c r="F60">
        <v>119</v>
      </c>
      <c r="G60">
        <v>0</v>
      </c>
      <c r="H60">
        <v>15</v>
      </c>
      <c r="I60">
        <v>12</v>
      </c>
      <c r="J60">
        <v>46</v>
      </c>
      <c r="K60">
        <v>72</v>
      </c>
      <c r="L60">
        <v>13</v>
      </c>
      <c r="M60">
        <v>3</v>
      </c>
      <c r="N60">
        <v>25</v>
      </c>
      <c r="O60">
        <v>198</v>
      </c>
      <c r="P60">
        <v>0</v>
      </c>
      <c r="Q60">
        <v>0</v>
      </c>
      <c r="R60">
        <v>1</v>
      </c>
      <c r="S60">
        <v>13</v>
      </c>
      <c r="T60">
        <v>35150000</v>
      </c>
    </row>
    <row r="61" spans="1:20">
      <c r="A61" t="s">
        <v>321</v>
      </c>
      <c r="B61">
        <v>2020</v>
      </c>
      <c r="C61">
        <v>35010505</v>
      </c>
      <c r="D61">
        <v>278</v>
      </c>
      <c r="E61">
        <v>125</v>
      </c>
      <c r="F61">
        <v>153</v>
      </c>
      <c r="G61">
        <v>0</v>
      </c>
      <c r="H61">
        <v>84</v>
      </c>
      <c r="I61">
        <v>26</v>
      </c>
      <c r="J61">
        <v>66</v>
      </c>
      <c r="K61">
        <v>231</v>
      </c>
      <c r="L61">
        <v>18</v>
      </c>
      <c r="M61">
        <v>0</v>
      </c>
      <c r="N61">
        <v>256</v>
      </c>
      <c r="O61">
        <v>3</v>
      </c>
      <c r="P61">
        <v>0</v>
      </c>
      <c r="Q61">
        <v>0</v>
      </c>
      <c r="R61">
        <v>1</v>
      </c>
      <c r="S61">
        <v>13</v>
      </c>
      <c r="T61">
        <v>35010000</v>
      </c>
    </row>
    <row r="62" spans="1:20">
      <c r="A62" t="s">
        <v>322</v>
      </c>
      <c r="B62">
        <v>2020</v>
      </c>
      <c r="C62">
        <v>35180505</v>
      </c>
      <c r="D62">
        <v>124</v>
      </c>
      <c r="E62">
        <v>80</v>
      </c>
      <c r="F62">
        <v>44</v>
      </c>
      <c r="G62">
        <v>0</v>
      </c>
      <c r="H62">
        <v>75</v>
      </c>
      <c r="I62">
        <v>39</v>
      </c>
      <c r="J62">
        <v>32</v>
      </c>
      <c r="K62">
        <v>89</v>
      </c>
      <c r="L62">
        <v>0</v>
      </c>
      <c r="M62">
        <v>0</v>
      </c>
      <c r="N62">
        <v>120</v>
      </c>
      <c r="O62">
        <v>4</v>
      </c>
      <c r="P62">
        <v>0</v>
      </c>
      <c r="Q62">
        <v>0</v>
      </c>
      <c r="R62">
        <v>0</v>
      </c>
      <c r="S62">
        <v>13</v>
      </c>
      <c r="T62">
        <v>35180000</v>
      </c>
    </row>
    <row r="63" spans="1:20">
      <c r="A63" t="s">
        <v>323</v>
      </c>
      <c r="B63">
        <v>2020</v>
      </c>
      <c r="C63">
        <v>35080505</v>
      </c>
      <c r="D63">
        <v>188</v>
      </c>
      <c r="E63">
        <v>86</v>
      </c>
      <c r="F63">
        <v>102</v>
      </c>
      <c r="G63">
        <v>0</v>
      </c>
      <c r="H63">
        <v>47</v>
      </c>
      <c r="I63">
        <v>41</v>
      </c>
      <c r="J63">
        <v>51</v>
      </c>
      <c r="K63">
        <v>165</v>
      </c>
      <c r="L63">
        <v>24</v>
      </c>
      <c r="M63">
        <v>1</v>
      </c>
      <c r="N63">
        <v>144</v>
      </c>
      <c r="O63">
        <v>13</v>
      </c>
      <c r="P63">
        <v>2</v>
      </c>
      <c r="Q63">
        <v>0</v>
      </c>
      <c r="R63">
        <v>4</v>
      </c>
      <c r="S63">
        <v>13</v>
      </c>
      <c r="T63">
        <v>35080000</v>
      </c>
    </row>
    <row r="64" spans="1:20">
      <c r="A64" t="s">
        <v>324</v>
      </c>
      <c r="B64">
        <v>2020</v>
      </c>
      <c r="C64">
        <v>4930505</v>
      </c>
      <c r="D64">
        <v>216</v>
      </c>
      <c r="E64">
        <v>106</v>
      </c>
      <c r="F64">
        <v>110</v>
      </c>
      <c r="G64">
        <v>0</v>
      </c>
      <c r="H64">
        <v>169</v>
      </c>
      <c r="I64">
        <v>145</v>
      </c>
      <c r="J64">
        <v>25</v>
      </c>
      <c r="K64">
        <v>111</v>
      </c>
      <c r="L64">
        <v>23</v>
      </c>
      <c r="M64">
        <v>0</v>
      </c>
      <c r="N64">
        <v>183</v>
      </c>
      <c r="O64">
        <v>7</v>
      </c>
      <c r="P64">
        <v>3</v>
      </c>
      <c r="Q64">
        <v>0</v>
      </c>
      <c r="R64">
        <v>0</v>
      </c>
      <c r="S64">
        <v>13</v>
      </c>
      <c r="T64">
        <v>4930000</v>
      </c>
    </row>
    <row r="65" spans="1:20">
      <c r="A65" t="s">
        <v>325</v>
      </c>
      <c r="B65">
        <v>2020</v>
      </c>
      <c r="C65">
        <v>4940205</v>
      </c>
      <c r="D65">
        <v>793</v>
      </c>
      <c r="E65">
        <v>385</v>
      </c>
      <c r="F65">
        <v>408</v>
      </c>
      <c r="G65">
        <v>0</v>
      </c>
      <c r="H65">
        <v>524</v>
      </c>
      <c r="I65">
        <v>174</v>
      </c>
      <c r="J65">
        <v>78</v>
      </c>
      <c r="K65">
        <v>284</v>
      </c>
      <c r="L65">
        <v>197</v>
      </c>
      <c r="M65">
        <v>59</v>
      </c>
      <c r="N65">
        <v>238</v>
      </c>
      <c r="O65">
        <v>272</v>
      </c>
      <c r="P65">
        <v>14</v>
      </c>
      <c r="Q65">
        <v>0</v>
      </c>
      <c r="R65">
        <v>13</v>
      </c>
      <c r="S65">
        <v>13</v>
      </c>
      <c r="T65">
        <v>4940000</v>
      </c>
    </row>
    <row r="66" spans="1:20">
      <c r="A66" t="s">
        <v>326</v>
      </c>
      <c r="B66">
        <v>2020</v>
      </c>
      <c r="C66">
        <v>35060505</v>
      </c>
      <c r="D66">
        <v>360</v>
      </c>
      <c r="E66">
        <v>167</v>
      </c>
      <c r="F66">
        <v>193</v>
      </c>
      <c r="G66">
        <v>0</v>
      </c>
      <c r="H66">
        <v>180</v>
      </c>
      <c r="I66">
        <v>74</v>
      </c>
      <c r="J66">
        <v>51</v>
      </c>
      <c r="K66">
        <v>100</v>
      </c>
      <c r="L66">
        <v>128</v>
      </c>
      <c r="M66">
        <v>43</v>
      </c>
      <c r="N66">
        <v>86</v>
      </c>
      <c r="O66">
        <v>96</v>
      </c>
      <c r="P66">
        <v>1</v>
      </c>
      <c r="Q66">
        <v>0</v>
      </c>
      <c r="R66">
        <v>6</v>
      </c>
      <c r="S66">
        <v>13</v>
      </c>
      <c r="T66">
        <v>35060000</v>
      </c>
    </row>
    <row r="67" spans="1:20">
      <c r="A67" t="s">
        <v>327</v>
      </c>
      <c r="B67">
        <v>2020</v>
      </c>
      <c r="C67">
        <v>4970205</v>
      </c>
      <c r="D67">
        <v>540</v>
      </c>
      <c r="E67">
        <v>260</v>
      </c>
      <c r="F67">
        <v>278</v>
      </c>
      <c r="G67">
        <v>2</v>
      </c>
      <c r="H67">
        <v>123</v>
      </c>
      <c r="I67">
        <v>15</v>
      </c>
      <c r="J67">
        <v>51</v>
      </c>
      <c r="K67">
        <v>101</v>
      </c>
      <c r="L67">
        <v>50</v>
      </c>
      <c r="M67">
        <v>104</v>
      </c>
      <c r="N67">
        <v>40</v>
      </c>
      <c r="O67">
        <v>276</v>
      </c>
      <c r="P67">
        <v>0</v>
      </c>
      <c r="Q67">
        <v>1</v>
      </c>
      <c r="R67">
        <v>69</v>
      </c>
      <c r="S67">
        <v>13</v>
      </c>
      <c r="T67">
        <v>4970000</v>
      </c>
    </row>
    <row r="68" spans="1:20">
      <c r="A68" t="s">
        <v>328</v>
      </c>
      <c r="B68">
        <v>2020</v>
      </c>
      <c r="C68">
        <v>4790505</v>
      </c>
      <c r="D68">
        <v>396</v>
      </c>
      <c r="E68">
        <v>127</v>
      </c>
      <c r="F68">
        <v>267</v>
      </c>
      <c r="G68">
        <v>2</v>
      </c>
      <c r="H68">
        <v>2</v>
      </c>
      <c r="I68">
        <v>2</v>
      </c>
      <c r="J68">
        <v>77</v>
      </c>
      <c r="K68">
        <v>119</v>
      </c>
      <c r="L68">
        <v>36</v>
      </c>
      <c r="M68">
        <v>7</v>
      </c>
      <c r="N68">
        <v>75</v>
      </c>
      <c r="O68">
        <v>247</v>
      </c>
      <c r="P68">
        <v>0</v>
      </c>
      <c r="Q68">
        <v>1</v>
      </c>
      <c r="R68">
        <v>30</v>
      </c>
      <c r="S68">
        <v>13</v>
      </c>
      <c r="T68">
        <v>4790000</v>
      </c>
    </row>
    <row r="69" spans="1:20">
      <c r="A69" t="s">
        <v>329</v>
      </c>
      <c r="B69">
        <v>2020</v>
      </c>
      <c r="C69">
        <v>4870550</v>
      </c>
      <c r="D69">
        <v>1106</v>
      </c>
      <c r="E69">
        <v>554</v>
      </c>
      <c r="F69">
        <v>552</v>
      </c>
      <c r="G69">
        <v>0</v>
      </c>
      <c r="H69">
        <v>510</v>
      </c>
      <c r="I69">
        <v>156</v>
      </c>
      <c r="J69">
        <v>170</v>
      </c>
      <c r="K69">
        <v>454</v>
      </c>
      <c r="L69">
        <v>614</v>
      </c>
      <c r="M69">
        <v>87</v>
      </c>
      <c r="N69">
        <v>222</v>
      </c>
      <c r="O69">
        <v>141</v>
      </c>
      <c r="P69">
        <v>3</v>
      </c>
      <c r="Q69">
        <v>2</v>
      </c>
      <c r="R69">
        <v>37</v>
      </c>
      <c r="S69">
        <v>13</v>
      </c>
      <c r="T69">
        <v>4870000</v>
      </c>
    </row>
    <row r="70" spans="1:20">
      <c r="A70" t="s">
        <v>330</v>
      </c>
      <c r="B70">
        <v>2020</v>
      </c>
      <c r="C70">
        <v>4830305</v>
      </c>
      <c r="D70">
        <v>657</v>
      </c>
      <c r="E70">
        <v>319</v>
      </c>
      <c r="F70">
        <v>338</v>
      </c>
      <c r="G70">
        <v>0</v>
      </c>
      <c r="H70">
        <v>11</v>
      </c>
      <c r="I70">
        <v>3</v>
      </c>
      <c r="J70">
        <v>112</v>
      </c>
      <c r="K70">
        <v>86</v>
      </c>
      <c r="L70">
        <v>6</v>
      </c>
      <c r="M70">
        <v>10</v>
      </c>
      <c r="N70">
        <v>24</v>
      </c>
      <c r="O70">
        <v>567</v>
      </c>
      <c r="P70">
        <v>7</v>
      </c>
      <c r="Q70">
        <v>0</v>
      </c>
      <c r="R70">
        <v>43</v>
      </c>
      <c r="S70">
        <v>13</v>
      </c>
      <c r="T70">
        <v>4830000</v>
      </c>
    </row>
    <row r="71" spans="1:20">
      <c r="A71" t="s">
        <v>331</v>
      </c>
      <c r="B71">
        <v>2020</v>
      </c>
      <c r="C71">
        <v>4820050</v>
      </c>
      <c r="D71">
        <v>288</v>
      </c>
      <c r="E71">
        <v>127</v>
      </c>
      <c r="F71">
        <v>160</v>
      </c>
      <c r="G71">
        <v>1</v>
      </c>
      <c r="H71">
        <v>4</v>
      </c>
      <c r="I71">
        <v>0</v>
      </c>
      <c r="J71">
        <v>45</v>
      </c>
      <c r="K71">
        <v>23</v>
      </c>
      <c r="L71">
        <v>2</v>
      </c>
      <c r="M71">
        <v>8</v>
      </c>
      <c r="N71">
        <v>14</v>
      </c>
      <c r="O71">
        <v>252</v>
      </c>
      <c r="P71">
        <v>1</v>
      </c>
      <c r="Q71">
        <v>0</v>
      </c>
      <c r="R71">
        <v>11</v>
      </c>
      <c r="S71">
        <v>13</v>
      </c>
      <c r="T71">
        <v>4820000</v>
      </c>
    </row>
    <row r="72" spans="1:20">
      <c r="A72" t="s">
        <v>332</v>
      </c>
      <c r="B72">
        <v>2020</v>
      </c>
      <c r="C72">
        <v>4840505</v>
      </c>
      <c r="D72">
        <v>1568</v>
      </c>
      <c r="E72">
        <v>827</v>
      </c>
      <c r="F72">
        <v>741</v>
      </c>
      <c r="G72">
        <v>0</v>
      </c>
      <c r="H72">
        <v>621</v>
      </c>
      <c r="I72">
        <v>230</v>
      </c>
      <c r="J72">
        <v>259</v>
      </c>
      <c r="K72">
        <v>933</v>
      </c>
      <c r="L72">
        <v>905</v>
      </c>
      <c r="M72">
        <v>11</v>
      </c>
      <c r="N72">
        <v>614</v>
      </c>
      <c r="O72">
        <v>20</v>
      </c>
      <c r="P72">
        <v>5</v>
      </c>
      <c r="Q72">
        <v>6</v>
      </c>
      <c r="R72">
        <v>7</v>
      </c>
      <c r="S72">
        <v>13</v>
      </c>
      <c r="T72">
        <v>4840000</v>
      </c>
    </row>
    <row r="73" spans="1:20">
      <c r="A73" t="s">
        <v>333</v>
      </c>
      <c r="B73">
        <v>2020</v>
      </c>
      <c r="C73">
        <v>4410505</v>
      </c>
      <c r="D73">
        <v>1574</v>
      </c>
      <c r="E73">
        <v>783</v>
      </c>
      <c r="F73">
        <v>791</v>
      </c>
      <c r="G73">
        <v>0</v>
      </c>
      <c r="H73">
        <v>169</v>
      </c>
      <c r="I73">
        <v>125</v>
      </c>
      <c r="J73">
        <v>214</v>
      </c>
      <c r="K73">
        <v>626</v>
      </c>
      <c r="L73">
        <v>443</v>
      </c>
      <c r="M73">
        <v>65</v>
      </c>
      <c r="N73">
        <v>676</v>
      </c>
      <c r="O73">
        <v>298</v>
      </c>
      <c r="P73">
        <v>0</v>
      </c>
      <c r="Q73">
        <v>0</v>
      </c>
      <c r="R73">
        <v>92</v>
      </c>
      <c r="S73">
        <v>13</v>
      </c>
      <c r="T73">
        <v>4410000</v>
      </c>
    </row>
    <row r="74" spans="1:20">
      <c r="A74" t="s">
        <v>334</v>
      </c>
      <c r="B74">
        <v>2020</v>
      </c>
      <c r="C74">
        <v>4850485</v>
      </c>
      <c r="D74">
        <v>495</v>
      </c>
      <c r="E74">
        <v>241</v>
      </c>
      <c r="F74">
        <v>253</v>
      </c>
      <c r="G74">
        <v>1</v>
      </c>
      <c r="H74">
        <v>129</v>
      </c>
      <c r="I74">
        <v>22</v>
      </c>
      <c r="J74">
        <v>80</v>
      </c>
      <c r="K74">
        <v>161</v>
      </c>
      <c r="L74">
        <v>50</v>
      </c>
      <c r="M74">
        <v>28</v>
      </c>
      <c r="N74">
        <v>213</v>
      </c>
      <c r="O74">
        <v>194</v>
      </c>
      <c r="P74">
        <v>0</v>
      </c>
      <c r="Q74">
        <v>0</v>
      </c>
      <c r="R74">
        <v>10</v>
      </c>
      <c r="S74">
        <v>13</v>
      </c>
      <c r="T74">
        <v>4850000</v>
      </c>
    </row>
    <row r="75" spans="1:20">
      <c r="A75" t="s">
        <v>335</v>
      </c>
      <c r="B75">
        <v>2020</v>
      </c>
      <c r="C75">
        <v>4860105</v>
      </c>
      <c r="D75">
        <v>669</v>
      </c>
      <c r="E75">
        <v>327</v>
      </c>
      <c r="F75">
        <v>342</v>
      </c>
      <c r="G75">
        <v>0</v>
      </c>
      <c r="H75">
        <v>339</v>
      </c>
      <c r="I75">
        <v>176</v>
      </c>
      <c r="J75">
        <v>92</v>
      </c>
      <c r="K75">
        <v>392</v>
      </c>
      <c r="L75">
        <v>309</v>
      </c>
      <c r="M75">
        <v>1</v>
      </c>
      <c r="N75">
        <v>302</v>
      </c>
      <c r="O75">
        <v>41</v>
      </c>
      <c r="P75">
        <v>0</v>
      </c>
      <c r="Q75">
        <v>0</v>
      </c>
      <c r="R75">
        <v>16</v>
      </c>
      <c r="S75">
        <v>13</v>
      </c>
      <c r="T75">
        <v>4860000</v>
      </c>
    </row>
    <row r="76" spans="1:20">
      <c r="A76" t="s">
        <v>336</v>
      </c>
      <c r="B76">
        <v>2020</v>
      </c>
      <c r="C76">
        <v>4740505</v>
      </c>
      <c r="D76">
        <v>355</v>
      </c>
      <c r="E76">
        <v>196</v>
      </c>
      <c r="F76">
        <v>158</v>
      </c>
      <c r="G76">
        <v>1</v>
      </c>
      <c r="H76">
        <v>7</v>
      </c>
      <c r="I76">
        <v>4</v>
      </c>
      <c r="J76">
        <v>64</v>
      </c>
      <c r="K76">
        <v>133</v>
      </c>
      <c r="L76">
        <v>19</v>
      </c>
      <c r="M76">
        <v>5</v>
      </c>
      <c r="N76">
        <v>81</v>
      </c>
      <c r="O76">
        <v>239</v>
      </c>
      <c r="P76">
        <v>1</v>
      </c>
      <c r="Q76">
        <v>1</v>
      </c>
      <c r="R76">
        <v>9</v>
      </c>
      <c r="S76">
        <v>13</v>
      </c>
      <c r="T76">
        <v>4740000</v>
      </c>
    </row>
    <row r="77" spans="1:20">
      <c r="A77" t="s">
        <v>337</v>
      </c>
      <c r="B77">
        <v>2020</v>
      </c>
      <c r="C77">
        <v>4880550</v>
      </c>
      <c r="D77">
        <v>1001</v>
      </c>
      <c r="E77">
        <v>518</v>
      </c>
      <c r="F77">
        <v>480</v>
      </c>
      <c r="G77">
        <v>3</v>
      </c>
      <c r="H77">
        <v>410</v>
      </c>
      <c r="I77">
        <v>149</v>
      </c>
      <c r="J77">
        <v>191</v>
      </c>
      <c r="K77">
        <v>211</v>
      </c>
      <c r="L77">
        <v>322</v>
      </c>
      <c r="M77">
        <v>56</v>
      </c>
      <c r="N77">
        <v>41</v>
      </c>
      <c r="O77">
        <v>493</v>
      </c>
      <c r="P77">
        <v>3</v>
      </c>
      <c r="Q77">
        <v>2</v>
      </c>
      <c r="R77">
        <v>84</v>
      </c>
      <c r="S77">
        <v>13</v>
      </c>
      <c r="T77">
        <v>4880000</v>
      </c>
    </row>
    <row r="78" spans="1:20">
      <c r="A78" t="s">
        <v>338</v>
      </c>
      <c r="B78">
        <v>2020</v>
      </c>
      <c r="C78">
        <v>35100205</v>
      </c>
      <c r="D78">
        <v>324</v>
      </c>
      <c r="E78">
        <v>173</v>
      </c>
      <c r="F78">
        <v>151</v>
      </c>
      <c r="G78">
        <v>0</v>
      </c>
      <c r="H78">
        <v>83</v>
      </c>
      <c r="I78">
        <v>46</v>
      </c>
      <c r="J78">
        <v>58</v>
      </c>
      <c r="K78">
        <v>215</v>
      </c>
      <c r="L78">
        <v>58</v>
      </c>
      <c r="M78">
        <v>7</v>
      </c>
      <c r="N78">
        <v>226</v>
      </c>
      <c r="O78">
        <v>26</v>
      </c>
      <c r="P78">
        <v>0</v>
      </c>
      <c r="Q78">
        <v>0</v>
      </c>
      <c r="R78">
        <v>7</v>
      </c>
      <c r="S78">
        <v>13</v>
      </c>
      <c r="T78">
        <v>35100000</v>
      </c>
    </row>
    <row r="79" spans="1:20">
      <c r="A79" t="s">
        <v>339</v>
      </c>
      <c r="B79">
        <v>2020</v>
      </c>
      <c r="C79">
        <v>4890505</v>
      </c>
      <c r="D79">
        <v>832</v>
      </c>
      <c r="E79">
        <v>374</v>
      </c>
      <c r="F79">
        <v>455</v>
      </c>
      <c r="G79">
        <v>3</v>
      </c>
      <c r="H79">
        <v>70</v>
      </c>
      <c r="I79">
        <v>6</v>
      </c>
      <c r="J79">
        <v>118</v>
      </c>
      <c r="K79">
        <v>95</v>
      </c>
      <c r="L79">
        <v>19</v>
      </c>
      <c r="M79">
        <v>31</v>
      </c>
      <c r="N79">
        <v>46</v>
      </c>
      <c r="O79">
        <v>714</v>
      </c>
      <c r="P79">
        <v>3</v>
      </c>
      <c r="Q79">
        <v>0</v>
      </c>
      <c r="R79">
        <v>19</v>
      </c>
      <c r="S79">
        <v>13</v>
      </c>
      <c r="T79">
        <v>4890000</v>
      </c>
    </row>
    <row r="80" spans="1:20">
      <c r="A80" t="s">
        <v>340</v>
      </c>
      <c r="B80">
        <v>2020</v>
      </c>
      <c r="C80">
        <v>4800405</v>
      </c>
      <c r="D80">
        <v>421</v>
      </c>
      <c r="E80">
        <v>218</v>
      </c>
      <c r="F80">
        <v>203</v>
      </c>
      <c r="G80">
        <v>0</v>
      </c>
      <c r="H80">
        <v>234</v>
      </c>
      <c r="I80">
        <v>126</v>
      </c>
      <c r="J80">
        <v>99</v>
      </c>
      <c r="K80">
        <v>296</v>
      </c>
      <c r="L80">
        <v>183</v>
      </c>
      <c r="M80">
        <v>22</v>
      </c>
      <c r="N80">
        <v>202</v>
      </c>
      <c r="O80">
        <v>9</v>
      </c>
      <c r="P80">
        <v>0</v>
      </c>
      <c r="Q80">
        <v>1</v>
      </c>
      <c r="R80">
        <v>4</v>
      </c>
      <c r="S80">
        <v>13</v>
      </c>
      <c r="T80">
        <v>4800000</v>
      </c>
    </row>
    <row r="81" spans="1:20">
      <c r="A81" t="s">
        <v>341</v>
      </c>
      <c r="B81">
        <v>2020</v>
      </c>
      <c r="C81">
        <v>35050405</v>
      </c>
      <c r="D81">
        <v>711</v>
      </c>
      <c r="E81">
        <v>359</v>
      </c>
      <c r="F81">
        <v>352</v>
      </c>
      <c r="G81">
        <v>0</v>
      </c>
      <c r="H81">
        <v>328</v>
      </c>
      <c r="I81">
        <v>241</v>
      </c>
      <c r="J81">
        <v>113</v>
      </c>
      <c r="K81">
        <v>452</v>
      </c>
      <c r="L81">
        <v>393</v>
      </c>
      <c r="M81">
        <v>4</v>
      </c>
      <c r="N81">
        <v>290</v>
      </c>
      <c r="O81">
        <v>7</v>
      </c>
      <c r="P81">
        <v>2</v>
      </c>
      <c r="Q81">
        <v>5</v>
      </c>
      <c r="R81">
        <v>10</v>
      </c>
      <c r="S81">
        <v>13</v>
      </c>
      <c r="T81">
        <v>35050000</v>
      </c>
    </row>
    <row r="82" spans="1:20">
      <c r="A82" s="241" t="s">
        <v>342</v>
      </c>
      <c r="B82" s="241">
        <v>2020</v>
      </c>
      <c r="C82" s="241">
        <v>4980405</v>
      </c>
      <c r="D82" s="241">
        <v>365</v>
      </c>
      <c r="E82" s="241">
        <v>169</v>
      </c>
      <c r="F82" s="241">
        <v>196</v>
      </c>
      <c r="G82" s="241">
        <v>0</v>
      </c>
      <c r="H82" s="241">
        <v>61</v>
      </c>
      <c r="I82" s="241">
        <v>17</v>
      </c>
      <c r="J82" s="241">
        <v>67</v>
      </c>
      <c r="K82" s="241">
        <v>284</v>
      </c>
      <c r="L82" s="241">
        <v>62</v>
      </c>
      <c r="M82" s="241">
        <v>5</v>
      </c>
      <c r="N82" s="241">
        <v>271</v>
      </c>
      <c r="O82" s="241">
        <v>17</v>
      </c>
      <c r="P82" s="241">
        <v>2</v>
      </c>
      <c r="Q82" s="241">
        <v>0</v>
      </c>
      <c r="R82" s="241">
        <v>8</v>
      </c>
      <c r="S82" s="241">
        <v>13</v>
      </c>
      <c r="T82" s="241">
        <v>4980000</v>
      </c>
    </row>
    <row r="83" spans="1:20">
      <c r="D83">
        <f>SUM(D2:D82)</f>
        <v>47978</v>
      </c>
      <c r="E83">
        <f t="shared" ref="E83:R83" si="0">SUM(E2:E82)</f>
        <v>23479</v>
      </c>
      <c r="F83">
        <f t="shared" si="0"/>
        <v>24472</v>
      </c>
      <c r="G83">
        <f t="shared" si="0"/>
        <v>27</v>
      </c>
      <c r="H83">
        <f t="shared" si="0"/>
        <v>16931</v>
      </c>
      <c r="I83">
        <f t="shared" si="0"/>
        <v>6468</v>
      </c>
      <c r="J83">
        <f t="shared" si="0"/>
        <v>7458</v>
      </c>
      <c r="K83">
        <f t="shared" si="0"/>
        <v>20784</v>
      </c>
      <c r="L83">
        <f t="shared" si="0"/>
        <v>14444</v>
      </c>
      <c r="M83">
        <f t="shared" si="0"/>
        <v>2304</v>
      </c>
      <c r="N83">
        <f t="shared" si="0"/>
        <v>16852</v>
      </c>
      <c r="O83">
        <f t="shared" si="0"/>
        <v>12625</v>
      </c>
      <c r="P83">
        <f t="shared" si="0"/>
        <v>133</v>
      </c>
      <c r="Q83">
        <f t="shared" si="0"/>
        <v>48</v>
      </c>
      <c r="R83">
        <f t="shared" si="0"/>
        <v>1572</v>
      </c>
    </row>
    <row r="84" spans="1:20">
      <c r="E84" s="136">
        <f>E83/$D$83</f>
        <v>0.48937012797532203</v>
      </c>
      <c r="F84" s="136">
        <f t="shared" ref="F84:R84" si="1">F83/$D$83</f>
        <v>0.51006711409395977</v>
      </c>
      <c r="G84" s="136">
        <f t="shared" si="1"/>
        <v>5.6275793071824585E-4</v>
      </c>
      <c r="H84" s="136">
        <f t="shared" si="1"/>
        <v>0.35289090833298598</v>
      </c>
      <c r="I84" s="136">
        <f t="shared" si="1"/>
        <v>0.13481178873650423</v>
      </c>
      <c r="J84" s="136">
        <f t="shared" si="1"/>
        <v>0.15544624619617325</v>
      </c>
      <c r="K84" s="136">
        <f t="shared" si="1"/>
        <v>0.43319854933511193</v>
      </c>
      <c r="L84" s="136">
        <f t="shared" si="1"/>
        <v>0.30105465004793863</v>
      </c>
      <c r="M84" s="136">
        <f t="shared" si="1"/>
        <v>4.8022010087956979E-2</v>
      </c>
      <c r="N84" s="136">
        <f t="shared" si="1"/>
        <v>0.35124432031347702</v>
      </c>
      <c r="O84" s="136">
        <f>O83/$D$83</f>
        <v>0.26314143982658716</v>
      </c>
      <c r="P84" s="199">
        <f>P83/$D$83</f>
        <v>2.7721038809454335E-3</v>
      </c>
      <c r="Q84" s="199">
        <f t="shared" si="1"/>
        <v>1.0004585434991037E-3</v>
      </c>
      <c r="R84" s="199">
        <f t="shared" si="1"/>
        <v>3.2765017299595647E-2</v>
      </c>
    </row>
    <row r="89" spans="1:20" ht="13.5" thickBot="1"/>
    <row r="90" spans="1:20" ht="13.5" thickBot="1">
      <c r="B90" s="406" t="s">
        <v>343</v>
      </c>
      <c r="C90" s="407"/>
      <c r="D90" s="407"/>
      <c r="E90" s="408"/>
    </row>
    <row r="91" spans="1:20" ht="13.5" thickBot="1">
      <c r="B91" s="248"/>
      <c r="C91" s="245" t="s">
        <v>256</v>
      </c>
      <c r="D91" s="244"/>
      <c r="E91" s="218"/>
    </row>
    <row r="92" spans="1:20" ht="13.5" thickBot="1">
      <c r="B92" s="249" t="s">
        <v>238</v>
      </c>
      <c r="C92" s="246">
        <v>486554</v>
      </c>
      <c r="D92" s="244"/>
      <c r="E92" s="218"/>
      <c r="F92" s="136">
        <f>C92/C95</f>
        <v>0.51279473202730108</v>
      </c>
    </row>
    <row r="93" spans="1:20" ht="13.5" thickBot="1">
      <c r="B93" s="249" t="s">
        <v>237</v>
      </c>
      <c r="C93" s="246">
        <v>461929</v>
      </c>
      <c r="D93" s="244"/>
      <c r="E93" s="218"/>
      <c r="F93" s="136">
        <f>C93/C95</f>
        <v>0.48684166150240088</v>
      </c>
    </row>
    <row r="94" spans="1:20" ht="13.5" thickBot="1">
      <c r="B94" s="249" t="s">
        <v>239</v>
      </c>
      <c r="C94" s="247">
        <v>345</v>
      </c>
      <c r="D94" s="244"/>
      <c r="E94" s="218"/>
      <c r="F94" s="136">
        <f>C94/C95</f>
        <v>3.6360647029809408E-4</v>
      </c>
    </row>
    <row r="95" spans="1:20" ht="13.5" thickBot="1">
      <c r="B95" s="250" t="s">
        <v>257</v>
      </c>
      <c r="C95" s="251">
        <v>948828</v>
      </c>
      <c r="D95" s="252"/>
      <c r="E95" s="253"/>
    </row>
    <row r="96" spans="1:20">
      <c r="B96" s="254" t="s">
        <v>344</v>
      </c>
      <c r="C96">
        <f>TOTENROLL20/C95</f>
        <v>5.056553980278828E-2</v>
      </c>
    </row>
  </sheetData>
  <mergeCells count="1">
    <mergeCell ref="B90:E9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
  <sheetViews>
    <sheetView topLeftCell="A4"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79998168889431442"/>
  </sheetPr>
  <dimension ref="B1:S59"/>
  <sheetViews>
    <sheetView showGridLines="0" tabSelected="1" zoomScaleNormal="100" zoomScaleSheetLayoutView="80" zoomScalePageLayoutView="93" workbookViewId="0">
      <selection activeCell="C3" sqref="C3:R3"/>
    </sheetView>
  </sheetViews>
  <sheetFormatPr defaultColWidth="9.140625" defaultRowHeight="15.75"/>
  <cols>
    <col min="1" max="1" width="2.5703125" style="12" customWidth="1"/>
    <col min="2" max="2" width="3.5703125" style="12" customWidth="1"/>
    <col min="3" max="3" width="59.42578125" style="12" customWidth="1"/>
    <col min="4" max="4" width="13.140625" style="12" customWidth="1"/>
    <col min="5" max="5" width="12.5703125" style="7" customWidth="1"/>
    <col min="6" max="6" width="3.5703125" style="7" customWidth="1"/>
    <col min="7" max="7" width="15.140625" style="12" customWidth="1"/>
    <col min="8" max="8" width="14.140625" style="7" customWidth="1"/>
    <col min="9" max="9" width="8.5703125" style="58" customWidth="1"/>
    <col min="10" max="10" width="3.5703125" style="12" customWidth="1"/>
    <col min="11" max="11" width="39.5703125" style="12" customWidth="1"/>
    <col min="12" max="12" width="11.5703125" style="12" bestFit="1" customWidth="1"/>
    <col min="13" max="13" width="9.140625" style="12" bestFit="1" customWidth="1"/>
    <col min="14" max="14" width="3.5703125" style="12" customWidth="1"/>
    <col min="15" max="15" width="15" style="12" customWidth="1"/>
    <col min="16" max="16" width="21.5703125" style="12" bestFit="1" customWidth="1"/>
    <col min="17" max="17" width="32.85546875" style="368" bestFit="1" customWidth="1"/>
    <col min="18" max="18" width="37.42578125" style="12" customWidth="1"/>
    <col min="19" max="19" width="3.5703125" style="12" customWidth="1"/>
    <col min="20" max="20" width="6.42578125" style="12" customWidth="1"/>
    <col min="21" max="16384" width="9.140625" style="12"/>
  </cols>
  <sheetData>
    <row r="1" spans="2:19" ht="9" customHeight="1"/>
    <row r="2" spans="2:19">
      <c r="B2" s="301"/>
      <c r="C2" s="302"/>
      <c r="D2" s="302"/>
      <c r="E2" s="303"/>
      <c r="F2" s="303"/>
      <c r="G2" s="302"/>
      <c r="H2" s="303"/>
      <c r="I2" s="304"/>
      <c r="J2" s="302"/>
      <c r="K2" s="302"/>
      <c r="L2" s="302"/>
      <c r="M2" s="302"/>
      <c r="N2" s="302"/>
      <c r="O2" s="302"/>
      <c r="P2" s="302"/>
      <c r="Q2" s="369"/>
      <c r="R2" s="302"/>
      <c r="S2" s="391"/>
    </row>
    <row r="3" spans="2:19" ht="75" customHeight="1">
      <c r="B3" s="61"/>
      <c r="C3" s="418" t="s">
        <v>345</v>
      </c>
      <c r="D3" s="419"/>
      <c r="E3" s="419"/>
      <c r="F3" s="419"/>
      <c r="G3" s="419"/>
      <c r="H3" s="419"/>
      <c r="I3" s="419"/>
      <c r="J3" s="419"/>
      <c r="K3" s="419"/>
      <c r="L3" s="419"/>
      <c r="M3" s="419"/>
      <c r="N3" s="419"/>
      <c r="O3" s="419"/>
      <c r="P3" s="419"/>
      <c r="Q3" s="419"/>
      <c r="R3" s="420"/>
      <c r="S3" s="60"/>
    </row>
    <row r="4" spans="2:19" ht="53.25" customHeight="1">
      <c r="B4" s="61"/>
      <c r="C4" s="427" t="s">
        <v>346</v>
      </c>
      <c r="D4" s="428"/>
      <c r="E4" s="428"/>
      <c r="F4" s="428"/>
      <c r="G4" s="428"/>
      <c r="H4" s="428"/>
      <c r="I4" s="428"/>
      <c r="J4" s="428"/>
      <c r="K4" s="428"/>
      <c r="L4" s="428"/>
      <c r="M4" s="428"/>
      <c r="N4" s="428"/>
      <c r="O4" s="428"/>
      <c r="P4" s="428"/>
      <c r="Q4" s="428"/>
      <c r="R4" s="429"/>
      <c r="S4" s="60"/>
    </row>
    <row r="5" spans="2:19" ht="51.75" customHeight="1">
      <c r="B5" s="61"/>
      <c r="C5" s="430" t="s">
        <v>347</v>
      </c>
      <c r="D5" s="431"/>
      <c r="E5" s="431"/>
      <c r="F5" s="431"/>
      <c r="G5" s="431"/>
      <c r="H5" s="431"/>
      <c r="I5" s="431"/>
      <c r="J5" s="431"/>
      <c r="K5" s="431"/>
      <c r="L5" s="431"/>
      <c r="M5" s="431"/>
      <c r="N5" s="431"/>
      <c r="O5" s="431"/>
      <c r="P5" s="431"/>
      <c r="Q5" s="431"/>
      <c r="R5" s="432"/>
      <c r="S5" s="60"/>
    </row>
    <row r="6" spans="2:19" ht="15.75" customHeight="1">
      <c r="B6" s="61"/>
      <c r="C6" s="59"/>
      <c r="D6" s="59"/>
      <c r="E6" s="59"/>
      <c r="F6" s="59"/>
      <c r="G6" s="59"/>
      <c r="H6" s="59"/>
      <c r="I6" s="59"/>
      <c r="J6" s="59"/>
      <c r="K6" s="59"/>
      <c r="L6" s="59"/>
      <c r="M6" s="59"/>
      <c r="N6" s="59"/>
      <c r="O6" s="59"/>
      <c r="P6" s="59"/>
      <c r="Q6" s="370"/>
      <c r="R6" s="59"/>
      <c r="S6" s="60"/>
    </row>
    <row r="7" spans="2:19" ht="15.75" customHeight="1">
      <c r="B7" s="61"/>
      <c r="C7" s="414" t="s">
        <v>348</v>
      </c>
      <c r="D7" s="415"/>
      <c r="E7" s="305" t="s">
        <v>349</v>
      </c>
      <c r="F7" s="50"/>
      <c r="G7" s="306" t="s">
        <v>350</v>
      </c>
      <c r="H7" s="307"/>
      <c r="I7" s="305" t="s">
        <v>349</v>
      </c>
      <c r="K7" s="308" t="s">
        <v>351</v>
      </c>
      <c r="L7" s="305" t="s">
        <v>352</v>
      </c>
      <c r="M7" s="305" t="s">
        <v>353</v>
      </c>
      <c r="O7" s="309" t="s">
        <v>354</v>
      </c>
      <c r="P7" s="310" t="s">
        <v>355</v>
      </c>
      <c r="Q7" s="371" t="s">
        <v>356</v>
      </c>
      <c r="R7" s="382" t="s">
        <v>357</v>
      </c>
      <c r="S7" s="60"/>
    </row>
    <row r="8" spans="2:19" ht="15.75" customHeight="1">
      <c r="B8" s="61"/>
      <c r="C8" s="424" t="s">
        <v>358</v>
      </c>
      <c r="D8" s="425"/>
      <c r="E8" s="290">
        <f>COUNTIF('MA Charter School Directory'!$AP$3:$AP$116, "COperating")</f>
        <v>68</v>
      </c>
      <c r="F8" s="50"/>
      <c r="G8" s="411" t="s">
        <v>359</v>
      </c>
      <c r="H8" s="426"/>
      <c r="I8" s="290">
        <f>COUNTIF('MA Charter School Directory'!$AU$3:$AU$75, "ESOperating")</f>
        <v>2</v>
      </c>
      <c r="K8" s="361" t="s">
        <v>360</v>
      </c>
      <c r="L8" s="365">
        <f>SIMS24A!A2</f>
        <v>0.35701339555425926</v>
      </c>
      <c r="M8" s="359">
        <v>0.26</v>
      </c>
      <c r="O8" s="289" t="s">
        <v>361</v>
      </c>
      <c r="P8" s="290">
        <v>15</v>
      </c>
      <c r="Q8" s="372">
        <v>2613</v>
      </c>
      <c r="R8" s="290" t="s">
        <v>362</v>
      </c>
      <c r="S8" s="60"/>
    </row>
    <row r="9" spans="2:19" ht="15.75" customHeight="1">
      <c r="B9" s="61"/>
      <c r="C9" s="424" t="s">
        <v>363</v>
      </c>
      <c r="D9" s="425"/>
      <c r="E9" s="290">
        <f>COUNTIF('MA Charter School Directory'!$AP$3:$AP$116, "HMIOperating")</f>
        <v>2</v>
      </c>
      <c r="F9" s="50"/>
      <c r="G9" s="411" t="s">
        <v>364</v>
      </c>
      <c r="H9" s="426"/>
      <c r="I9" s="290">
        <f>COUNTIF('MA Charter School Directory'!$AU$3:$AU$75, "ESMSOperating")</f>
        <v>22</v>
      </c>
      <c r="K9" s="361" t="s">
        <v>259</v>
      </c>
      <c r="L9" s="365">
        <f>SIMS24A!B2</f>
        <v>0.14922605779046269</v>
      </c>
      <c r="M9" s="359">
        <v>0.13100000000000001</v>
      </c>
      <c r="O9" s="289" t="s">
        <v>365</v>
      </c>
      <c r="P9" s="290">
        <v>22</v>
      </c>
      <c r="Q9" s="372">
        <v>5311</v>
      </c>
      <c r="R9" s="290" t="s">
        <v>362</v>
      </c>
      <c r="S9" s="60"/>
    </row>
    <row r="10" spans="2:19" ht="15.75" customHeight="1">
      <c r="B10" s="61"/>
      <c r="C10" s="424" t="s">
        <v>366</v>
      </c>
      <c r="D10" s="425"/>
      <c r="E10" s="290">
        <f>COUNTIF('MA Charter School Directory'!$AP$3:$AP$116, "HMIIOperating")</f>
        <v>0</v>
      </c>
      <c r="F10" s="50"/>
      <c r="G10" s="411" t="s">
        <v>367</v>
      </c>
      <c r="H10" s="426"/>
      <c r="I10" s="290">
        <f>COUNTIF('MA Charter School Directory'!$AU$3:$AU$75, "MSOperating")</f>
        <v>2</v>
      </c>
      <c r="K10" s="362" t="s">
        <v>368</v>
      </c>
      <c r="L10" s="365">
        <f>SIMS24A!C2</f>
        <v>0.17378804608237328</v>
      </c>
      <c r="M10" s="359">
        <v>0.20200000000000001</v>
      </c>
      <c r="O10" s="289" t="s">
        <v>369</v>
      </c>
      <c r="P10" s="290">
        <v>24</v>
      </c>
      <c r="Q10" s="372">
        <v>6607</v>
      </c>
      <c r="R10" s="290" t="s">
        <v>362</v>
      </c>
      <c r="S10" s="60"/>
    </row>
    <row r="11" spans="2:19" ht="15.75" customHeight="1">
      <c r="B11" s="61"/>
      <c r="C11" s="411" t="s">
        <v>370</v>
      </c>
      <c r="D11" s="412"/>
      <c r="E11" s="290">
        <f>COUNTIF('MA Charter School Directory'!$AP$3:$AP$116, "HMIIIOperating")</f>
        <v>3</v>
      </c>
      <c r="F11" s="50"/>
      <c r="G11" s="411" t="s">
        <v>371</v>
      </c>
      <c r="H11" s="426"/>
      <c r="I11" s="290">
        <f>COUNTIF('MA Charter School Directory'!$AU$3:$AU$75, "MSHSOperating")</f>
        <v>22</v>
      </c>
      <c r="K11" s="363" t="s">
        <v>372</v>
      </c>
      <c r="L11" s="365">
        <f>SIMS24A!D2</f>
        <v>0.58355034270119377</v>
      </c>
      <c r="M11" s="359">
        <v>0.42199999999999999</v>
      </c>
      <c r="O11" s="289" t="s">
        <v>373</v>
      </c>
      <c r="P11" s="290">
        <v>34</v>
      </c>
      <c r="Q11" s="372">
        <v>9828</v>
      </c>
      <c r="R11" s="290" t="s">
        <v>362</v>
      </c>
      <c r="S11" s="60"/>
    </row>
    <row r="12" spans="2:19" ht="15.75" customHeight="1">
      <c r="B12" s="61"/>
      <c r="C12" s="409" t="s">
        <v>374</v>
      </c>
      <c r="D12" s="410"/>
      <c r="E12" s="295">
        <f>SUM(E8:E11)</f>
        <v>73</v>
      </c>
      <c r="F12" s="50"/>
      <c r="G12" s="411" t="s">
        <v>375</v>
      </c>
      <c r="H12" s="426"/>
      <c r="I12" s="290">
        <f>COUNTIF('MA Charter School Directory'!$AU$3:$AU$75, "HSOperating")</f>
        <v>9</v>
      </c>
      <c r="L12" s="360"/>
      <c r="M12" s="360"/>
      <c r="O12" s="289" t="s">
        <v>376</v>
      </c>
      <c r="P12" s="290">
        <v>39</v>
      </c>
      <c r="Q12" s="372">
        <v>12440</v>
      </c>
      <c r="R12" s="290" t="s">
        <v>362</v>
      </c>
      <c r="S12" s="60"/>
    </row>
    <row r="13" spans="2:19" ht="15.75" customHeight="1">
      <c r="B13" s="61"/>
      <c r="C13" s="383" t="s">
        <v>377</v>
      </c>
      <c r="D13" s="388"/>
      <c r="E13" s="290">
        <v>0</v>
      </c>
      <c r="F13" s="51"/>
      <c r="G13" s="411" t="s">
        <v>378</v>
      </c>
      <c r="H13" s="426"/>
      <c r="I13" s="290">
        <f>COUNTIF('MA Charter School Directory'!$AU$3:$AU$75, "K12Operating")</f>
        <v>16</v>
      </c>
      <c r="K13" s="364" t="s">
        <v>379</v>
      </c>
      <c r="L13" s="359">
        <f>SIMS24A!J2</f>
        <v>0.29347305264473655</v>
      </c>
      <c r="M13" s="359">
        <v>9.6000000000000002E-2</v>
      </c>
      <c r="O13" s="289" t="s">
        <v>380</v>
      </c>
      <c r="P13" s="290">
        <v>40</v>
      </c>
      <c r="Q13" s="372">
        <v>13712</v>
      </c>
      <c r="R13" s="290" t="s">
        <v>362</v>
      </c>
      <c r="S13" s="60"/>
    </row>
    <row r="14" spans="2:19">
      <c r="B14" s="61"/>
      <c r="C14" s="384" t="s">
        <v>381</v>
      </c>
      <c r="D14" s="385"/>
      <c r="E14" s="295">
        <f>SUM(E12:E13)</f>
        <v>73</v>
      </c>
      <c r="F14" s="51"/>
      <c r="G14" s="409" t="s">
        <v>382</v>
      </c>
      <c r="H14" s="426"/>
      <c r="I14" s="295">
        <f>SUM(I8:I13)</f>
        <v>73</v>
      </c>
      <c r="K14" s="364" t="s">
        <v>241</v>
      </c>
      <c r="L14" s="359">
        <f>SIMS24A!J3</f>
        <v>4.9936459657090475E-2</v>
      </c>
      <c r="M14" s="359">
        <v>7.3999999999999996E-2</v>
      </c>
      <c r="O14" s="289" t="s">
        <v>383</v>
      </c>
      <c r="P14" s="290">
        <v>42</v>
      </c>
      <c r="Q14" s="372">
        <v>14381</v>
      </c>
      <c r="R14" s="290" t="s">
        <v>362</v>
      </c>
      <c r="S14" s="60"/>
    </row>
    <row r="15" spans="2:19">
      <c r="B15" s="61"/>
      <c r="C15" s="383" t="s">
        <v>384</v>
      </c>
      <c r="D15" s="388"/>
      <c r="E15" s="290">
        <f>COUNTIF('MA Charter School Directory'!$AP$3:$AP$116, "CClosed")+COUNTIF('MA Charter School Directory'!$AP$3:$AP$116, "HMIClosed")+COUNTIF('MA Charter School Directory'!$AP$3:$AP$116, "HMIIIClosed")+COUNTIF('MA Charter School Directory'!$AP$3:$AP$116, "HMIIClosed")</f>
        <v>40</v>
      </c>
      <c r="F15" s="51"/>
      <c r="G15" s="52"/>
      <c r="H15" s="51"/>
      <c r="I15" s="51"/>
      <c r="K15" s="364" t="s">
        <v>253</v>
      </c>
      <c r="L15" s="359">
        <f>SIMS24A!J4</f>
        <v>0.37330472281827459</v>
      </c>
      <c r="M15" s="359">
        <v>0.251</v>
      </c>
      <c r="O15" s="289" t="s">
        <v>385</v>
      </c>
      <c r="P15" s="290">
        <v>46</v>
      </c>
      <c r="Q15" s="372">
        <v>15805</v>
      </c>
      <c r="R15" s="291">
        <v>12959</v>
      </c>
      <c r="S15" s="60"/>
    </row>
    <row r="16" spans="2:19">
      <c r="B16" s="61"/>
      <c r="C16" s="384" t="s">
        <v>386</v>
      </c>
      <c r="D16" s="385"/>
      <c r="E16" s="295">
        <f>SUM(E14:E15)</f>
        <v>113</v>
      </c>
      <c r="F16" s="52"/>
      <c r="G16" s="306" t="s">
        <v>387</v>
      </c>
      <c r="H16" s="307"/>
      <c r="I16" s="305" t="s">
        <v>349</v>
      </c>
      <c r="K16" s="364" t="s">
        <v>246</v>
      </c>
      <c r="L16" s="359">
        <f>SIMS24A!J7</f>
        <v>0.23857836295077187</v>
      </c>
      <c r="M16" s="359">
        <v>0.53</v>
      </c>
      <c r="O16" s="289" t="s">
        <v>388</v>
      </c>
      <c r="P16" s="290">
        <v>50</v>
      </c>
      <c r="Q16" s="372">
        <v>17869</v>
      </c>
      <c r="R16" s="291">
        <v>13153</v>
      </c>
      <c r="S16" s="60"/>
    </row>
    <row r="17" spans="2:19">
      <c r="B17" s="61"/>
      <c r="C17" s="52"/>
      <c r="D17" s="52"/>
      <c r="E17" s="389"/>
      <c r="F17" s="50"/>
      <c r="G17" s="411" t="s">
        <v>389</v>
      </c>
      <c r="H17" s="426"/>
      <c r="I17" s="290">
        <f>COUNTIF('MA Charter School Directory'!$AT$3:$AT$75, "BostonOperating")</f>
        <v>19</v>
      </c>
      <c r="K17" s="364" t="s">
        <v>390</v>
      </c>
      <c r="L17" s="359">
        <f>SIMS24A!J6</f>
        <v>3.9790837690881443E-3</v>
      </c>
      <c r="M17" s="359">
        <v>2E-3</v>
      </c>
      <c r="O17" s="289" t="s">
        <v>391</v>
      </c>
      <c r="P17" s="290">
        <v>56</v>
      </c>
      <c r="Q17" s="372">
        <v>20259</v>
      </c>
      <c r="R17" s="291">
        <v>14709</v>
      </c>
      <c r="S17" s="60"/>
    </row>
    <row r="18" spans="2:19">
      <c r="B18" s="61"/>
      <c r="C18" s="306" t="s">
        <v>392</v>
      </c>
      <c r="D18" s="311"/>
      <c r="E18" s="305" t="s">
        <v>349</v>
      </c>
      <c r="F18" s="50"/>
      <c r="G18" s="411" t="s">
        <v>393</v>
      </c>
      <c r="H18" s="412"/>
      <c r="I18" s="290">
        <f>COUNTIF('MA Charter School Directory'!$AT$3:$AT$75, "UrbanOperating")</f>
        <v>35</v>
      </c>
      <c r="K18" s="364" t="s">
        <v>254</v>
      </c>
      <c r="L18" s="359">
        <f>SIMS24A!J8</f>
        <v>1.1666423616174663E-3</v>
      </c>
      <c r="M18" s="359">
        <v>1E-3</v>
      </c>
      <c r="O18" s="289" t="s">
        <v>394</v>
      </c>
      <c r="P18" s="290">
        <v>57</v>
      </c>
      <c r="Q18" s="372">
        <v>21866</v>
      </c>
      <c r="R18" s="291">
        <v>15823</v>
      </c>
      <c r="S18" s="60"/>
    </row>
    <row r="19" spans="2:19">
      <c r="B19" s="61"/>
      <c r="C19" s="386" t="s">
        <v>395</v>
      </c>
      <c r="D19" s="387"/>
      <c r="E19" s="290">
        <f>COUNTIF('MA Charter School Directory'!$L$3:$N$116, "Pre-Opening Surrender")</f>
        <v>5</v>
      </c>
      <c r="F19" s="50"/>
      <c r="G19" s="411" t="s">
        <v>396</v>
      </c>
      <c r="H19" s="412"/>
      <c r="I19" s="290">
        <f>COUNTIF('MA Charter School Directory'!$AT$3:$AT$75, "SuburbOperating")</f>
        <v>14</v>
      </c>
      <c r="K19" s="364" t="s">
        <v>255</v>
      </c>
      <c r="L19" s="359">
        <f>SIMS24A!J5</f>
        <v>3.9561675798420869E-2</v>
      </c>
      <c r="M19" s="359">
        <v>4.4999999999999998E-2</v>
      </c>
      <c r="O19" s="289" t="s">
        <v>397</v>
      </c>
      <c r="P19" s="290">
        <v>59</v>
      </c>
      <c r="Q19" s="372">
        <v>23500</v>
      </c>
      <c r="R19" s="291">
        <v>16004</v>
      </c>
      <c r="S19" s="60"/>
    </row>
    <row r="20" spans="2:19">
      <c r="B20" s="61"/>
      <c r="C20" s="383" t="s">
        <v>398</v>
      </c>
      <c r="D20" s="388"/>
      <c r="E20" s="290">
        <f>COUNTIF('MA Charter School Directory'!$L$3:$P$116, "Post-Opening Surrender")</f>
        <v>16</v>
      </c>
      <c r="F20" s="50"/>
      <c r="G20" s="411" t="s">
        <v>399</v>
      </c>
      <c r="H20" s="412"/>
      <c r="I20" s="290">
        <f>COUNTIF('MA Charter School Directory'!$AT$3:$AT$75, "RuralOperating")</f>
        <v>5</v>
      </c>
      <c r="L20" s="360"/>
      <c r="M20" s="360"/>
      <c r="O20" s="289" t="s">
        <v>400</v>
      </c>
      <c r="P20" s="290">
        <v>61</v>
      </c>
      <c r="Q20" s="372">
        <v>25034</v>
      </c>
      <c r="R20" s="291">
        <v>18989</v>
      </c>
      <c r="S20" s="60"/>
    </row>
    <row r="21" spans="2:19">
      <c r="B21" s="61"/>
      <c r="C21" s="383" t="s">
        <v>401</v>
      </c>
      <c r="D21" s="388"/>
      <c r="E21" s="290">
        <f>COUNTIF('MA Charter School Directory'!$L$3:$N$116, "Revocation")</f>
        <v>5</v>
      </c>
      <c r="F21" s="50"/>
      <c r="G21" s="409" t="s">
        <v>382</v>
      </c>
      <c r="H21" s="410"/>
      <c r="I21" s="295">
        <f>SUM(I17:I20)</f>
        <v>73</v>
      </c>
      <c r="J21" s="255"/>
      <c r="K21" s="364" t="s">
        <v>402</v>
      </c>
      <c r="L21" s="328">
        <f>SIMS24A!J10</f>
        <v>0.48771900585404471</v>
      </c>
      <c r="M21" s="359">
        <v>0.51400000000000001</v>
      </c>
      <c r="O21" s="289" t="s">
        <v>403</v>
      </c>
      <c r="P21" s="290">
        <v>61</v>
      </c>
      <c r="Q21" s="372">
        <v>26384</v>
      </c>
      <c r="R21" s="291">
        <v>21312</v>
      </c>
      <c r="S21" s="60"/>
    </row>
    <row r="22" spans="2:19">
      <c r="B22" s="61"/>
      <c r="C22" s="383" t="s">
        <v>404</v>
      </c>
      <c r="D22" s="388"/>
      <c r="E22" s="290">
        <f>COUNTIF('MA Charter School Directory'!$L$3:$N$116, "Non-renewal")</f>
        <v>2</v>
      </c>
      <c r="F22" s="50"/>
      <c r="G22" s="421"/>
      <c r="H22" s="421"/>
      <c r="I22" s="51"/>
      <c r="K22" s="364" t="s">
        <v>405</v>
      </c>
      <c r="L22" s="328">
        <f>SIMS24A!J9</f>
        <v>0.50942688693985538</v>
      </c>
      <c r="M22" s="359">
        <v>0.48399999999999999</v>
      </c>
      <c r="O22" s="289" t="s">
        <v>406</v>
      </c>
      <c r="P22" s="290">
        <v>62</v>
      </c>
      <c r="Q22" s="372">
        <v>27393</v>
      </c>
      <c r="R22" s="291">
        <v>24066</v>
      </c>
      <c r="S22" s="60"/>
    </row>
    <row r="23" spans="2:19">
      <c r="B23" s="61"/>
      <c r="C23" s="383" t="s">
        <v>407</v>
      </c>
      <c r="D23" s="388"/>
      <c r="E23" s="290">
        <f>COUNTIF('MA Charter School Directory'!$L$3:$N$116, "Returned due to merger")</f>
        <v>12</v>
      </c>
      <c r="F23" s="50"/>
      <c r="G23" s="414" t="s">
        <v>408</v>
      </c>
      <c r="H23" s="415"/>
      <c r="I23" s="305" t="s">
        <v>349</v>
      </c>
      <c r="K23" s="364" t="s">
        <v>239</v>
      </c>
      <c r="L23" s="366">
        <f>SIMS24A!J11</f>
        <v>2.8541072060998731E-3</v>
      </c>
      <c r="M23" s="359">
        <v>2E-3</v>
      </c>
      <c r="O23" s="289" t="s">
        <v>409</v>
      </c>
      <c r="P23" s="290">
        <v>63</v>
      </c>
      <c r="Q23" s="372">
        <v>28422</v>
      </c>
      <c r="R23" s="291">
        <v>26708</v>
      </c>
      <c r="S23" s="60"/>
    </row>
    <row r="24" spans="2:19">
      <c r="B24" s="61"/>
      <c r="C24" s="383" t="s">
        <v>410</v>
      </c>
      <c r="D24" s="388"/>
      <c r="E24" s="290">
        <f>COUNTIF('MA Charter School Directory'!$Q$3:$Q$75,"NA")</f>
        <v>1</v>
      </c>
      <c r="F24" s="50"/>
      <c r="G24" s="422" t="s">
        <v>411</v>
      </c>
      <c r="H24" s="423"/>
      <c r="I24" s="290">
        <f>COUNTIF('MA Charter School Directory'!$AV$3:$AV$75, "&lt;100")</f>
        <v>0</v>
      </c>
      <c r="O24" s="289" t="s">
        <v>412</v>
      </c>
      <c r="P24" s="290">
        <v>72</v>
      </c>
      <c r="Q24" s="372">
        <v>30595</v>
      </c>
      <c r="R24" s="291">
        <v>35942</v>
      </c>
      <c r="S24" s="60"/>
    </row>
    <row r="25" spans="2:19">
      <c r="B25" s="61"/>
      <c r="C25" s="383" t="s">
        <v>413</v>
      </c>
      <c r="D25" s="388"/>
      <c r="E25" s="290">
        <f>COUNTIF('MA Charter School Directory'!$Q$3:$Q$75,"&gt;1995")-(E26+E27+E28+E29)</f>
        <v>6</v>
      </c>
      <c r="F25" s="50"/>
      <c r="G25" s="422" t="s">
        <v>414</v>
      </c>
      <c r="H25" s="423"/>
      <c r="I25" s="290">
        <f>COUNTIF('MA Charter School Directory'!$AV$3:$AV$75, "&lt;301")-I24</f>
        <v>11</v>
      </c>
      <c r="K25" s="414" t="s">
        <v>415</v>
      </c>
      <c r="L25" s="415"/>
      <c r="M25" s="305" t="s">
        <v>349</v>
      </c>
      <c r="O25" s="289" t="s">
        <v>416</v>
      </c>
      <c r="P25" s="290">
        <f>77</f>
        <v>77</v>
      </c>
      <c r="Q25" s="372">
        <v>31830</v>
      </c>
      <c r="R25" s="291">
        <v>45176</v>
      </c>
      <c r="S25" s="60"/>
    </row>
    <row r="26" spans="2:19" ht="15.75" customHeight="1">
      <c r="B26" s="61"/>
      <c r="C26" s="383" t="s">
        <v>417</v>
      </c>
      <c r="D26" s="388"/>
      <c r="E26" s="290">
        <f>COUNTIF('MA Charter School Directory'!$R$3:$R$75,"&gt;1995")-(E27+E28+E29)</f>
        <v>12</v>
      </c>
      <c r="F26" s="51"/>
      <c r="G26" s="422" t="s">
        <v>418</v>
      </c>
      <c r="H26" s="423"/>
      <c r="I26" s="290">
        <f>COUNTIF('MA Charter School Directory'!$AV$3:$AV$75, "&lt;501")-I25-I24</f>
        <v>20</v>
      </c>
      <c r="K26" s="383" t="s">
        <v>419</v>
      </c>
      <c r="L26" s="388"/>
      <c r="M26" s="290">
        <f>COUNTIF('MA Charter School Directory'!$AR$3:$AR$116, "YesOperating")</f>
        <v>8</v>
      </c>
      <c r="O26" s="403"/>
      <c r="R26" s="433" t="s">
        <v>420</v>
      </c>
      <c r="S26" s="60"/>
    </row>
    <row r="27" spans="2:19">
      <c r="B27" s="61"/>
      <c r="C27" s="383" t="s">
        <v>421</v>
      </c>
      <c r="D27" s="388"/>
      <c r="E27" s="290">
        <f>COUNTIF('MA Charter School Directory'!$S$3:$S$75,"&gt;1995")-(E28+E29)</f>
        <v>9</v>
      </c>
      <c r="F27" s="389"/>
      <c r="G27" s="422" t="s">
        <v>422</v>
      </c>
      <c r="H27" s="423"/>
      <c r="I27" s="290">
        <f>COUNTIF('MA Charter School Directory'!$AV$3:$AV$75, "&lt;1001")-I26-I25-I24</f>
        <v>26</v>
      </c>
      <c r="K27" s="383" t="s">
        <v>423</v>
      </c>
      <c r="L27" s="388"/>
      <c r="M27" s="290">
        <f>COUNTIF('MA Charter School Directory'!$AR$3:$AR$116, "FormerOperating")</f>
        <v>12</v>
      </c>
      <c r="O27" s="62"/>
      <c r="R27" s="434"/>
      <c r="S27" s="60"/>
    </row>
    <row r="28" spans="2:19">
      <c r="B28" s="61"/>
      <c r="C28" s="383" t="s">
        <v>424</v>
      </c>
      <c r="D28" s="388"/>
      <c r="E28" s="290">
        <f>COUNTIF('MA Charter School Directory'!$T$3:$T$75,"&gt;1995")-E29</f>
        <v>13</v>
      </c>
      <c r="F28" s="50"/>
      <c r="G28" s="422" t="s">
        <v>425</v>
      </c>
      <c r="H28" s="423"/>
      <c r="I28" s="290">
        <f>COUNTIF('MA Charter School Directory'!$AV$3:$AV$75, "&gt;1000")</f>
        <v>16</v>
      </c>
      <c r="O28" s="289" t="s">
        <v>426</v>
      </c>
      <c r="P28" s="290">
        <v>81</v>
      </c>
      <c r="Q28" s="372">
        <v>34631</v>
      </c>
      <c r="R28" s="291">
        <v>40376</v>
      </c>
      <c r="S28" s="60"/>
    </row>
    <row r="29" spans="2:19">
      <c r="B29" s="61"/>
      <c r="C29" s="383" t="s">
        <v>2848</v>
      </c>
      <c r="D29" s="388"/>
      <c r="E29" s="290">
        <f>COUNTIF('MA Charter School Directory'!$U$3:$U$75,"&gt;1995")</f>
        <v>32</v>
      </c>
      <c r="F29" s="53"/>
      <c r="G29" s="409" t="s">
        <v>382</v>
      </c>
      <c r="H29" s="410"/>
      <c r="I29" s="295">
        <f>SUM(I24:I28)</f>
        <v>73</v>
      </c>
      <c r="K29" s="414" t="s">
        <v>428</v>
      </c>
      <c r="L29" s="415"/>
      <c r="M29" s="305" t="s">
        <v>349</v>
      </c>
      <c r="O29" s="289" t="s">
        <v>429</v>
      </c>
      <c r="P29" s="290">
        <v>80</v>
      </c>
      <c r="Q29" s="372">
        <v>37402</v>
      </c>
      <c r="R29" s="291">
        <v>44876</v>
      </c>
      <c r="S29" s="60"/>
    </row>
    <row r="30" spans="2:19">
      <c r="B30" s="61"/>
      <c r="C30" s="409" t="s">
        <v>427</v>
      </c>
      <c r="D30" s="410"/>
      <c r="E30" s="295">
        <f>SUM(E19:E29)</f>
        <v>113</v>
      </c>
      <c r="F30" s="53"/>
      <c r="G30" s="52"/>
      <c r="H30" s="389"/>
      <c r="I30" s="50"/>
      <c r="K30" s="383" t="s">
        <v>430</v>
      </c>
      <c r="L30" s="312"/>
      <c r="M30" s="290">
        <f>COUNTIFS('MA Charter School Directory'!$C$3:$C$75, "C",'MA Charter School Directory'!$I$3:$I$75, "Yes")</f>
        <v>57</v>
      </c>
      <c r="O30" s="289" t="s">
        <v>431</v>
      </c>
      <c r="P30" s="290">
        <v>81</v>
      </c>
      <c r="Q30" s="372">
        <v>40200</v>
      </c>
      <c r="R30" s="291">
        <v>37470</v>
      </c>
      <c r="S30" s="60"/>
    </row>
    <row r="31" spans="2:19">
      <c r="B31" s="61"/>
      <c r="F31" s="53"/>
      <c r="G31" s="414" t="s">
        <v>433</v>
      </c>
      <c r="H31" s="415"/>
      <c r="I31" s="305" t="s">
        <v>349</v>
      </c>
      <c r="K31" s="383" t="s">
        <v>434</v>
      </c>
      <c r="L31" s="312"/>
      <c r="M31" s="290">
        <f>COUNTIFS('MA Charter School Directory'!$C$3:$C$75, "HMI",'MA Charter School Directory'!$I$3:$I$75, "Yes")</f>
        <v>2</v>
      </c>
      <c r="O31" s="289" t="s">
        <v>435</v>
      </c>
      <c r="P31" s="290">
        <v>78</v>
      </c>
      <c r="Q31" s="372">
        <v>42602</v>
      </c>
      <c r="R31" s="291">
        <v>32646</v>
      </c>
      <c r="S31" s="60"/>
    </row>
    <row r="32" spans="2:19">
      <c r="B32" s="61"/>
      <c r="C32" s="306" t="s">
        <v>432</v>
      </c>
      <c r="D32" s="311"/>
      <c r="E32" s="305" t="s">
        <v>349</v>
      </c>
      <c r="F32" s="53"/>
      <c r="G32" s="383" t="s">
        <v>437</v>
      </c>
      <c r="H32" s="388"/>
      <c r="I32" s="290">
        <f>COUNTIF('MA Charter School Directory'!$AQ$3:$AQ$75, "YesOperating")</f>
        <v>34</v>
      </c>
      <c r="K32" s="383" t="s">
        <v>438</v>
      </c>
      <c r="L32" s="312"/>
      <c r="M32" s="290">
        <f>COUNTIFS('MA Charter School Directory'!$C$3:$C$75, "HMIII",'MA Charter School Directory'!$I$3:$I$75, "Yes")</f>
        <v>3</v>
      </c>
      <c r="O32" s="289" t="s">
        <v>439</v>
      </c>
      <c r="P32" s="290">
        <v>80</v>
      </c>
      <c r="Q32" s="372">
        <v>45246</v>
      </c>
      <c r="R32" s="291">
        <v>31600</v>
      </c>
      <c r="S32" s="60"/>
    </row>
    <row r="33" spans="2:19">
      <c r="B33" s="61"/>
      <c r="C33" s="386" t="s">
        <v>436</v>
      </c>
      <c r="D33" s="387"/>
      <c r="E33" s="313">
        <f>SUM('MA Charter School Directory'!AB3:AB75)</f>
        <v>52612</v>
      </c>
      <c r="F33" s="54"/>
      <c r="G33" s="383" t="s">
        <v>441</v>
      </c>
      <c r="H33" s="388"/>
      <c r="I33" s="290">
        <f>COUNTIF('MA Charter School Directory'!$AQ$3:$AQ$75,"NoOperating")+COUNTIF('MA Charter School Directory'!$AQ$3:$AQ$74,"NAOperating")</f>
        <v>39</v>
      </c>
      <c r="O33" s="289" t="s">
        <v>442</v>
      </c>
      <c r="P33" s="290">
        <f>I14</f>
        <v>73</v>
      </c>
      <c r="Q33" s="372">
        <f>'SIMS 19'!F84</f>
        <v>46954</v>
      </c>
      <c r="R33" s="291">
        <v>29430</v>
      </c>
      <c r="S33" s="60"/>
    </row>
    <row r="34" spans="2:19">
      <c r="B34" s="61"/>
      <c r="C34" s="386" t="s">
        <v>440</v>
      </c>
      <c r="D34" s="387"/>
      <c r="E34" s="291">
        <f>SIMS24A!I12</f>
        <v>48001</v>
      </c>
      <c r="F34" s="53"/>
      <c r="G34" s="416" t="s">
        <v>382</v>
      </c>
      <c r="H34" s="417"/>
      <c r="I34" s="295">
        <f>SUM(I32:I33)</f>
        <v>73</v>
      </c>
      <c r="O34" s="289" t="s">
        <v>444</v>
      </c>
      <c r="P34" s="290">
        <v>81</v>
      </c>
      <c r="Q34" s="372">
        <v>47978</v>
      </c>
      <c r="R34" s="291">
        <v>27743</v>
      </c>
      <c r="S34" s="60"/>
    </row>
    <row r="35" spans="2:19">
      <c r="B35" s="61"/>
      <c r="C35" s="386" t="s">
        <v>443</v>
      </c>
      <c r="D35" s="377"/>
      <c r="E35" s="291">
        <v>17681</v>
      </c>
      <c r="F35" s="53"/>
      <c r="O35" s="289" t="s">
        <v>446</v>
      </c>
      <c r="P35" s="290">
        <v>78</v>
      </c>
      <c r="Q35" s="372">
        <f>'SIMS 21'!F81</f>
        <v>48578</v>
      </c>
      <c r="R35" s="291">
        <v>22733</v>
      </c>
      <c r="S35" s="60"/>
    </row>
    <row r="36" spans="2:19">
      <c r="B36" s="61"/>
      <c r="C36" s="386" t="s">
        <v>445</v>
      </c>
      <c r="D36" s="387"/>
      <c r="E36" s="367">
        <f>SIMS24A!I13</f>
        <v>5.2462460066516642E-2</v>
      </c>
      <c r="F36" s="53"/>
      <c r="G36" s="389"/>
      <c r="H36" s="389"/>
      <c r="I36" s="50"/>
      <c r="O36" s="289" t="s">
        <v>448</v>
      </c>
      <c r="P36" s="290">
        <v>78</v>
      </c>
      <c r="Q36" s="372">
        <f>'SIMS 22'!F80</f>
        <v>48399</v>
      </c>
      <c r="R36" s="291">
        <v>17933</v>
      </c>
      <c r="S36" s="60"/>
    </row>
    <row r="37" spans="2:19">
      <c r="B37" s="61"/>
      <c r="C37" s="404" t="s">
        <v>447</v>
      </c>
      <c r="D37" s="405"/>
      <c r="E37" s="291">
        <f>'MA CS Application History'!H33</f>
        <v>269</v>
      </c>
      <c r="F37" s="53"/>
      <c r="O37" s="289" t="s">
        <v>449</v>
      </c>
      <c r="P37" s="290">
        <v>76</v>
      </c>
      <c r="Q37" s="372">
        <f>SIMS23A!B4</f>
        <v>48115</v>
      </c>
      <c r="R37" s="291">
        <f>E35</f>
        <v>17681</v>
      </c>
      <c r="S37" s="60"/>
    </row>
    <row r="38" spans="2:19">
      <c r="B38" s="61"/>
      <c r="F38" s="53"/>
      <c r="O38" s="289" t="s">
        <v>450</v>
      </c>
      <c r="P38" s="290">
        <v>76</v>
      </c>
      <c r="Q38" s="372">
        <v>48001</v>
      </c>
      <c r="R38" s="291">
        <v>21270</v>
      </c>
      <c r="S38" s="60"/>
    </row>
    <row r="39" spans="2:19">
      <c r="B39" s="61"/>
      <c r="F39" s="50"/>
      <c r="G39" s="52"/>
      <c r="H39" s="389"/>
      <c r="I39" s="50"/>
      <c r="O39" s="400" t="s">
        <v>451</v>
      </c>
      <c r="P39" s="401">
        <v>73</v>
      </c>
      <c r="Q39" s="402">
        <v>49066</v>
      </c>
      <c r="R39" s="378" t="s">
        <v>362</v>
      </c>
      <c r="S39" s="60"/>
    </row>
    <row r="40" spans="2:19">
      <c r="B40" s="61"/>
      <c r="F40" s="50"/>
      <c r="O40" s="255" t="s">
        <v>2847</v>
      </c>
      <c r="P40" s="255"/>
      <c r="Q40" s="376"/>
      <c r="R40" s="255"/>
      <c r="S40" s="60"/>
    </row>
    <row r="41" spans="2:19">
      <c r="B41" s="61"/>
      <c r="F41" s="50"/>
      <c r="S41" s="60"/>
    </row>
    <row r="42" spans="2:19">
      <c r="B42" s="62"/>
      <c r="C42" s="151"/>
      <c r="D42" s="152"/>
      <c r="E42" s="151"/>
      <c r="F42" s="64"/>
      <c r="G42" s="63"/>
      <c r="H42" s="200"/>
      <c r="I42" s="66"/>
      <c r="J42" s="63"/>
      <c r="K42" s="63"/>
      <c r="L42" s="63"/>
      <c r="M42" s="63"/>
      <c r="N42" s="63"/>
      <c r="O42" s="63"/>
      <c r="P42" s="63"/>
      <c r="Q42" s="373"/>
      <c r="R42" s="63"/>
      <c r="S42" s="65"/>
    </row>
    <row r="43" spans="2:19">
      <c r="B43" s="389" t="s">
        <v>452</v>
      </c>
      <c r="F43" s="52"/>
    </row>
    <row r="44" spans="2:19" ht="15.75" customHeight="1">
      <c r="C44" s="413"/>
      <c r="D44" s="413"/>
      <c r="F44" s="55"/>
    </row>
    <row r="45" spans="2:19">
      <c r="C45" s="7"/>
      <c r="F45" s="56"/>
    </row>
    <row r="46" spans="2:19">
      <c r="B46" s="7"/>
      <c r="F46" s="57"/>
      <c r="N46" s="435"/>
      <c r="O46" s="435"/>
      <c r="P46" s="435"/>
      <c r="Q46" s="435"/>
    </row>
    <row r="47" spans="2:19">
      <c r="F47" s="57"/>
      <c r="N47" s="195"/>
      <c r="O47" s="196"/>
      <c r="P47" s="196"/>
      <c r="Q47" s="374"/>
    </row>
    <row r="48" spans="2:19">
      <c r="F48" s="57"/>
      <c r="N48" s="195"/>
      <c r="O48" s="197"/>
      <c r="P48" s="198"/>
      <c r="Q48" s="375"/>
    </row>
    <row r="49" spans="3:17">
      <c r="F49" s="57"/>
      <c r="N49" s="195"/>
      <c r="O49" s="197"/>
      <c r="P49" s="198"/>
      <c r="Q49" s="375"/>
    </row>
    <row r="50" spans="3:17">
      <c r="F50" s="57"/>
      <c r="N50" s="195"/>
      <c r="O50" s="198"/>
      <c r="P50" s="198"/>
      <c r="Q50" s="374"/>
    </row>
    <row r="51" spans="3:17">
      <c r="F51" s="57"/>
    </row>
    <row r="52" spans="3:17">
      <c r="F52" s="57"/>
    </row>
    <row r="53" spans="3:17">
      <c r="F53" s="54"/>
    </row>
    <row r="54" spans="3:17">
      <c r="F54" s="389"/>
    </row>
    <row r="55" spans="3:17">
      <c r="F55" s="389"/>
    </row>
    <row r="56" spans="3:17">
      <c r="F56" s="389"/>
      <c r="J56" s="34"/>
    </row>
    <row r="57" spans="3:17">
      <c r="F57" s="49"/>
    </row>
    <row r="58" spans="3:17" ht="20.25" customHeight="1">
      <c r="F58" s="25"/>
    </row>
    <row r="59" spans="3:17" ht="15.75" customHeight="1">
      <c r="C59" s="24"/>
      <c r="D59" s="24"/>
      <c r="E59" s="25"/>
    </row>
  </sheetData>
  <sheetProtection selectLockedCells="1" selectUnlockedCells="1"/>
  <mergeCells count="37">
    <mergeCell ref="G9:H9"/>
    <mergeCell ref="G20:H20"/>
    <mergeCell ref="G11:H11"/>
    <mergeCell ref="R26:R27"/>
    <mergeCell ref="N46:Q46"/>
    <mergeCell ref="G17:H17"/>
    <mergeCell ref="G14:H14"/>
    <mergeCell ref="G13:H13"/>
    <mergeCell ref="K25:L25"/>
    <mergeCell ref="G21:H21"/>
    <mergeCell ref="G25:H25"/>
    <mergeCell ref="G26:H26"/>
    <mergeCell ref="G27:H27"/>
    <mergeCell ref="G28:H28"/>
    <mergeCell ref="C3:R3"/>
    <mergeCell ref="G22:H22"/>
    <mergeCell ref="G23:H23"/>
    <mergeCell ref="G24:H24"/>
    <mergeCell ref="G29:H29"/>
    <mergeCell ref="C7:D7"/>
    <mergeCell ref="C8:D8"/>
    <mergeCell ref="C9:D9"/>
    <mergeCell ref="C12:D12"/>
    <mergeCell ref="G10:H10"/>
    <mergeCell ref="G12:H12"/>
    <mergeCell ref="C4:R4"/>
    <mergeCell ref="K29:L29"/>
    <mergeCell ref="C5:R5"/>
    <mergeCell ref="C10:D10"/>
    <mergeCell ref="G8:H8"/>
    <mergeCell ref="C30:D30"/>
    <mergeCell ref="C11:D11"/>
    <mergeCell ref="G18:H18"/>
    <mergeCell ref="G19:H19"/>
    <mergeCell ref="C44:D44"/>
    <mergeCell ref="G31:H31"/>
    <mergeCell ref="G34:H34"/>
  </mergeCells>
  <phoneticPr fontId="0" type="noConversion"/>
  <printOptions horizontalCentered="1" verticalCentered="1"/>
  <pageMargins left="0.28000000000000003" right="0.33" top="0.19" bottom="0.25" header="0.09" footer="0.03"/>
  <pageSetup scale="43" orientation="landscape" r:id="rId1"/>
  <headerFooter alignWithMargins="0">
    <oddFooter>&amp;C&amp;8Prepared by the Massachusetts Department of Elementary and Secondary Education. 
For more information about charter schools in Massachusetts, please contact 781-338-3227 or charterschools@doe.mass.edu.</oddFooter>
  </headerFooter>
  <ignoredErrors>
    <ignoredError sqref="E15"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9" tint="0.79998168889431442"/>
    <pageSetUpPr fitToPage="1"/>
  </sheetPr>
  <dimension ref="A1:BI130"/>
  <sheetViews>
    <sheetView showGridLines="0" zoomScaleNormal="100" workbookViewId="0">
      <pane xSplit="2" ySplit="2" topLeftCell="C3" activePane="bottomRight" state="frozen"/>
      <selection pane="topRight" activeCell="C1" sqref="C1"/>
      <selection pane="bottomLeft" activeCell="A2" sqref="A2"/>
      <selection pane="bottomRight" activeCell="A2" sqref="A2"/>
    </sheetView>
  </sheetViews>
  <sheetFormatPr defaultColWidth="29.85546875" defaultRowHeight="18.95" customHeight="1"/>
  <cols>
    <col min="1" max="1" width="10.85546875" style="97" customWidth="1"/>
    <col min="2" max="2" width="84.85546875" style="86" bestFit="1" customWidth="1"/>
    <col min="3" max="3" width="8.85546875" style="86" customWidth="1"/>
    <col min="4" max="4" width="8.140625" style="86" hidden="1" customWidth="1"/>
    <col min="5" max="5" width="19.140625" style="86" hidden="1" customWidth="1"/>
    <col min="6" max="6" width="26.140625" style="92" customWidth="1"/>
    <col min="7" max="7" width="19.42578125" style="92" customWidth="1"/>
    <col min="8" max="8" width="18.42578125" style="91" customWidth="1"/>
    <col min="9" max="24" width="18.42578125" style="88" customWidth="1"/>
    <col min="25" max="26" width="18.42578125" style="86" customWidth="1"/>
    <col min="27" max="27" width="18.42578125" style="91" customWidth="1"/>
    <col min="28" max="30" width="18.42578125" style="88" customWidth="1"/>
    <col min="31" max="31" width="13.85546875" style="88" customWidth="1"/>
    <col min="32" max="32" width="15" style="88" hidden="1" customWidth="1"/>
    <col min="33" max="33" width="38.85546875" style="88" hidden="1" customWidth="1"/>
    <col min="34" max="34" width="64.85546875" style="88" hidden="1" customWidth="1"/>
    <col min="35" max="35" width="16.85546875" style="88" hidden="1" customWidth="1"/>
    <col min="36" max="36" width="21.85546875" style="88" hidden="1" customWidth="1"/>
    <col min="37" max="37" width="20.5703125" style="88" hidden="1" customWidth="1"/>
    <col min="38" max="39" width="26.140625" style="88" hidden="1" customWidth="1"/>
    <col min="40" max="40" width="20.85546875" style="88" hidden="1" customWidth="1"/>
    <col min="41" max="41" width="11.85546875" style="88" hidden="1" customWidth="1"/>
    <col min="42" max="42" width="20.85546875" style="88" hidden="1" customWidth="1"/>
    <col min="43" max="47" width="29.85546875" style="88" hidden="1" customWidth="1"/>
    <col min="48" max="48" width="14.140625" style="88" hidden="1" customWidth="1"/>
    <col min="49" max="49" width="29.85546875" style="88" hidden="1" customWidth="1"/>
    <col min="50" max="50" width="29.85546875" style="88" customWidth="1"/>
    <col min="51" max="51" width="29.85546875" style="88"/>
    <col min="52" max="16384" width="29.85546875" style="92"/>
  </cols>
  <sheetData>
    <row r="1" spans="1:61" s="109" customFormat="1" ht="18.95" hidden="1" customHeight="1">
      <c r="A1" s="105" t="s">
        <v>453</v>
      </c>
      <c r="B1" s="106"/>
      <c r="C1" s="106">
        <v>4</v>
      </c>
      <c r="D1" s="106">
        <v>5</v>
      </c>
      <c r="E1" s="107">
        <v>6</v>
      </c>
      <c r="F1" s="108">
        <v>7</v>
      </c>
      <c r="G1" s="109">
        <v>8</v>
      </c>
      <c r="H1" s="110" t="s">
        <v>454</v>
      </c>
      <c r="I1" s="111"/>
      <c r="J1" s="111">
        <v>10</v>
      </c>
      <c r="K1" s="88">
        <v>11</v>
      </c>
      <c r="L1" s="111">
        <v>12</v>
      </c>
      <c r="M1" s="111">
        <v>13</v>
      </c>
      <c r="N1" s="111">
        <v>14</v>
      </c>
      <c r="O1" s="111"/>
      <c r="P1" s="111"/>
      <c r="Q1" s="111"/>
      <c r="R1" s="111"/>
      <c r="S1" s="111"/>
      <c r="T1" s="111"/>
      <c r="U1" s="111"/>
      <c r="V1" s="111"/>
      <c r="W1" s="111">
        <v>15</v>
      </c>
      <c r="X1" s="111"/>
      <c r="Y1" s="112">
        <v>17</v>
      </c>
      <c r="Z1" s="112">
        <v>18</v>
      </c>
      <c r="AA1" s="113" t="s">
        <v>455</v>
      </c>
      <c r="AB1" s="111">
        <v>20</v>
      </c>
      <c r="AC1" s="111">
        <v>21</v>
      </c>
      <c r="AD1" s="111">
        <v>22</v>
      </c>
      <c r="AE1" s="111">
        <v>16</v>
      </c>
      <c r="AF1" s="111"/>
      <c r="AG1" s="111">
        <v>23</v>
      </c>
      <c r="AH1" s="111"/>
      <c r="AI1" s="111">
        <v>24</v>
      </c>
      <c r="AJ1" s="111">
        <v>25</v>
      </c>
      <c r="AK1" s="111">
        <v>26</v>
      </c>
      <c r="AL1" s="111"/>
      <c r="AM1" s="111"/>
      <c r="AN1" s="111"/>
      <c r="AO1" s="111"/>
      <c r="AP1" s="111"/>
      <c r="AQ1" s="111"/>
      <c r="AR1" s="111"/>
      <c r="AS1" s="111"/>
      <c r="AT1" s="111"/>
      <c r="AU1" s="111"/>
      <c r="AV1" s="111"/>
      <c r="AW1" s="88"/>
      <c r="AX1" s="88"/>
      <c r="AY1" s="88"/>
    </row>
    <row r="2" spans="1:61" s="118" customFormat="1" ht="42.75">
      <c r="A2" s="114" t="s">
        <v>456</v>
      </c>
      <c r="B2" s="115" t="s">
        <v>457</v>
      </c>
      <c r="C2" s="115" t="s">
        <v>458</v>
      </c>
      <c r="D2" s="115" t="s">
        <v>459</v>
      </c>
      <c r="E2" s="115" t="s">
        <v>460</v>
      </c>
      <c r="F2" s="116" t="s">
        <v>461</v>
      </c>
      <c r="G2" s="117" t="s">
        <v>462</v>
      </c>
      <c r="H2" s="117" t="s">
        <v>463</v>
      </c>
      <c r="I2" s="115" t="s">
        <v>464</v>
      </c>
      <c r="J2" s="115" t="s">
        <v>465</v>
      </c>
      <c r="K2" s="115" t="s">
        <v>466</v>
      </c>
      <c r="L2" s="115" t="s">
        <v>467</v>
      </c>
      <c r="M2" s="115" t="s">
        <v>468</v>
      </c>
      <c r="N2" s="115" t="s">
        <v>469</v>
      </c>
      <c r="O2" s="115" t="s">
        <v>470</v>
      </c>
      <c r="P2" s="115" t="s">
        <v>471</v>
      </c>
      <c r="Q2" s="115" t="s">
        <v>467</v>
      </c>
      <c r="R2" s="115" t="s">
        <v>468</v>
      </c>
      <c r="S2" s="115" t="s">
        <v>469</v>
      </c>
      <c r="T2" s="115" t="s">
        <v>470</v>
      </c>
      <c r="U2" s="115" t="s">
        <v>471</v>
      </c>
      <c r="V2" s="115" t="s">
        <v>472</v>
      </c>
      <c r="W2" s="115" t="s">
        <v>473</v>
      </c>
      <c r="X2" s="115" t="s">
        <v>473</v>
      </c>
      <c r="Y2" s="115" t="s">
        <v>433</v>
      </c>
      <c r="Z2" s="115" t="s">
        <v>474</v>
      </c>
      <c r="AA2" s="117" t="s">
        <v>475</v>
      </c>
      <c r="AB2" s="115" t="s">
        <v>476</v>
      </c>
      <c r="AC2" s="115" t="s">
        <v>387</v>
      </c>
      <c r="AD2" s="115" t="s">
        <v>350</v>
      </c>
      <c r="AE2" s="287"/>
      <c r="AF2" s="314"/>
      <c r="AG2" s="115" t="s">
        <v>477</v>
      </c>
      <c r="AH2" s="115" t="s">
        <v>478</v>
      </c>
      <c r="AI2" s="115" t="s">
        <v>479</v>
      </c>
      <c r="AJ2" s="115" t="s">
        <v>480</v>
      </c>
      <c r="AK2" s="115" t="s">
        <v>481</v>
      </c>
      <c r="AL2" s="115" t="s">
        <v>482</v>
      </c>
      <c r="AM2" s="115" t="s">
        <v>483</v>
      </c>
      <c r="AN2" s="115" t="s">
        <v>484</v>
      </c>
      <c r="AO2" s="115" t="s">
        <v>485</v>
      </c>
      <c r="AP2" s="115" t="s">
        <v>486</v>
      </c>
      <c r="AQ2" s="115" t="s">
        <v>487</v>
      </c>
      <c r="AR2" s="115" t="s">
        <v>488</v>
      </c>
      <c r="AS2" s="115" t="s">
        <v>489</v>
      </c>
      <c r="AT2" s="115" t="s">
        <v>490</v>
      </c>
      <c r="AU2" s="115" t="s">
        <v>491</v>
      </c>
      <c r="AV2" s="115" t="s">
        <v>492</v>
      </c>
      <c r="AW2" s="88"/>
      <c r="AX2" s="88"/>
      <c r="AY2" s="88"/>
      <c r="AZ2" s="92"/>
      <c r="BA2" s="92"/>
      <c r="BB2" s="92"/>
      <c r="BC2" s="92"/>
      <c r="BD2" s="92"/>
      <c r="BE2" s="92"/>
      <c r="BF2" s="92"/>
      <c r="BG2" s="92"/>
      <c r="BH2" s="92"/>
      <c r="BI2" s="92"/>
    </row>
    <row r="3" spans="1:61" ht="24.95" customHeight="1">
      <c r="A3" s="97">
        <v>445</v>
      </c>
      <c r="B3" s="86" t="s">
        <v>262</v>
      </c>
      <c r="C3" s="86" t="s">
        <v>493</v>
      </c>
      <c r="D3" s="86">
        <v>2</v>
      </c>
      <c r="E3" s="86" t="e">
        <f t="shared" ref="E3:E43" si="0">VLOOKUP(A3, LIAISONS, 3, FALSE)</f>
        <v>#REF!</v>
      </c>
      <c r="F3" s="92" t="s">
        <v>494</v>
      </c>
      <c r="G3" s="92" t="s">
        <v>495</v>
      </c>
      <c r="H3" s="87">
        <v>1998</v>
      </c>
      <c r="I3" s="88" t="s">
        <v>437</v>
      </c>
      <c r="J3" s="88">
        <v>1998</v>
      </c>
      <c r="K3" s="88">
        <f t="shared" ref="K3:K34" si="1">2025-J3</f>
        <v>27</v>
      </c>
      <c r="L3" s="88">
        <f t="shared" ref="L3:L34" si="2">J3+5</f>
        <v>2003</v>
      </c>
      <c r="M3" s="88">
        <f t="shared" ref="M3:P22" si="3">L3+5</f>
        <v>2008</v>
      </c>
      <c r="N3" s="88">
        <f t="shared" si="3"/>
        <v>2013</v>
      </c>
      <c r="O3" s="88">
        <f t="shared" si="3"/>
        <v>2018</v>
      </c>
      <c r="P3" s="88">
        <f t="shared" si="3"/>
        <v>2023</v>
      </c>
      <c r="Q3" s="88">
        <f t="shared" ref="Q3:Q34" si="4">IF(L3&gt;=2025, "NA", L3)</f>
        <v>2003</v>
      </c>
      <c r="R3" s="88">
        <f t="shared" ref="R3:R34" si="5">IF(M3&gt;=2025, "NA", M3)</f>
        <v>2008</v>
      </c>
      <c r="S3" s="88">
        <f t="shared" ref="S3:S34" si="6">IF(N3&gt;=2025, "NA", N3)</f>
        <v>2013</v>
      </c>
      <c r="T3" s="88">
        <f t="shared" ref="T3:T34" si="7">IF(O3&gt;=2025, "NA", O3)</f>
        <v>2018</v>
      </c>
      <c r="U3" s="88">
        <f t="shared" ref="U3:U34" si="8">IF(P3&gt;=2025, "NA", P3)</f>
        <v>2023</v>
      </c>
      <c r="V3" s="88">
        <f t="shared" ref="V3:V34" si="9">MAX(Q3:U3)</f>
        <v>2023</v>
      </c>
      <c r="W3" s="88">
        <f t="shared" ref="W3:W34" si="10">MAX(J3,Q3:T3)+5</f>
        <v>2023</v>
      </c>
      <c r="X3" s="88">
        <f t="shared" ref="X3:X34" si="11">V3+5</f>
        <v>2028</v>
      </c>
      <c r="Y3" s="86" t="s">
        <v>437</v>
      </c>
      <c r="Z3" s="86" t="s">
        <v>496</v>
      </c>
      <c r="AA3" s="88" t="s">
        <v>378</v>
      </c>
      <c r="AB3" s="88">
        <v>1426</v>
      </c>
      <c r="AC3" s="88" t="s">
        <v>497</v>
      </c>
      <c r="AD3" s="88" t="s">
        <v>498</v>
      </c>
      <c r="AH3" s="86"/>
      <c r="AI3" s="88" t="s">
        <v>499</v>
      </c>
      <c r="AJ3" s="88" t="s">
        <v>500</v>
      </c>
      <c r="AK3" s="88" t="s">
        <v>501</v>
      </c>
      <c r="AL3" s="88" t="s">
        <v>502</v>
      </c>
      <c r="AM3" s="88" t="s">
        <v>501</v>
      </c>
      <c r="AO3" s="88" t="str">
        <f t="shared" ref="AO3:AO43" si="12">IF(K3="NA","Closed",IF(K3&lt;=0,"Pending","Operating"))</f>
        <v>Operating</v>
      </c>
      <c r="AP3" s="88" t="str">
        <f t="shared" ref="AP3:AP34" si="13">C3&amp;AO3</f>
        <v>COperating</v>
      </c>
      <c r="AQ3" s="88" t="str">
        <f t="shared" ref="AQ3:AQ34" si="14">Y3&amp;AO3</f>
        <v>YesOperating</v>
      </c>
      <c r="AR3" s="88" t="str">
        <f t="shared" ref="AR3:AR14" si="15">Z3&amp;AO3</f>
        <v>FormerOperating</v>
      </c>
      <c r="AS3" s="88" t="str">
        <f t="shared" ref="AS3:AS34" si="16">AB3&amp;AO3</f>
        <v>1426Operating</v>
      </c>
      <c r="AT3" s="88" t="str">
        <f t="shared" ref="AT3:AT34" si="17">AC3&amp;AO3</f>
        <v>UrbanOperating</v>
      </c>
      <c r="AU3" s="88" t="str">
        <f t="shared" ref="AU3:AU34" si="18">AD3&amp;AO3</f>
        <v>K12Operating</v>
      </c>
      <c r="AV3" s="88">
        <f t="shared" ref="AV3:AV34" si="19">IF(AO3="Operating", AB3, "Not Operating")</f>
        <v>1426</v>
      </c>
    </row>
    <row r="4" spans="1:61" ht="24.95" customHeight="1">
      <c r="A4" s="97">
        <v>412</v>
      </c>
      <c r="B4" s="86" t="s">
        <v>503</v>
      </c>
      <c r="C4" s="86" t="s">
        <v>493</v>
      </c>
      <c r="D4" s="86">
        <v>1</v>
      </c>
      <c r="E4" s="86" t="e">
        <f t="shared" si="0"/>
        <v>#REF!</v>
      </c>
      <c r="F4" s="92" t="s">
        <v>389</v>
      </c>
      <c r="G4" s="92" t="s">
        <v>495</v>
      </c>
      <c r="H4" s="87">
        <v>1995</v>
      </c>
      <c r="I4" s="88" t="s">
        <v>437</v>
      </c>
      <c r="J4" s="88">
        <v>1997</v>
      </c>
      <c r="K4" s="88">
        <f t="shared" si="1"/>
        <v>28</v>
      </c>
      <c r="L4" s="88">
        <f t="shared" si="2"/>
        <v>2002</v>
      </c>
      <c r="M4" s="88">
        <f t="shared" si="3"/>
        <v>2007</v>
      </c>
      <c r="N4" s="88">
        <f t="shared" si="3"/>
        <v>2012</v>
      </c>
      <c r="O4" s="88">
        <f t="shared" si="3"/>
        <v>2017</v>
      </c>
      <c r="P4" s="88">
        <f t="shared" si="3"/>
        <v>2022</v>
      </c>
      <c r="Q4" s="88">
        <f t="shared" si="4"/>
        <v>2002</v>
      </c>
      <c r="R4" s="88">
        <f t="shared" si="5"/>
        <v>2007</v>
      </c>
      <c r="S4" s="88">
        <f t="shared" si="6"/>
        <v>2012</v>
      </c>
      <c r="T4" s="88">
        <f t="shared" si="7"/>
        <v>2017</v>
      </c>
      <c r="U4" s="88">
        <f t="shared" si="8"/>
        <v>2022</v>
      </c>
      <c r="V4" s="88">
        <f t="shared" si="9"/>
        <v>2022</v>
      </c>
      <c r="W4" s="88">
        <f t="shared" si="10"/>
        <v>2022</v>
      </c>
      <c r="X4" s="88">
        <f t="shared" si="11"/>
        <v>2027</v>
      </c>
      <c r="Y4" s="86" t="s">
        <v>441</v>
      </c>
      <c r="Z4" s="86" t="s">
        <v>441</v>
      </c>
      <c r="AA4" s="88" t="s">
        <v>504</v>
      </c>
      <c r="AB4" s="88">
        <v>545</v>
      </c>
      <c r="AC4" s="88" t="s">
        <v>389</v>
      </c>
      <c r="AD4" s="88" t="s">
        <v>505</v>
      </c>
      <c r="AG4" s="88" t="s">
        <v>506</v>
      </c>
      <c r="AH4" s="86"/>
      <c r="AI4" s="88" t="s">
        <v>507</v>
      </c>
      <c r="AJ4" s="88" t="s">
        <v>508</v>
      </c>
      <c r="AK4" s="88" t="s">
        <v>509</v>
      </c>
      <c r="AL4" s="88" t="s">
        <v>508</v>
      </c>
      <c r="AM4" s="88" t="s">
        <v>510</v>
      </c>
      <c r="AO4" s="88" t="str">
        <f t="shared" si="12"/>
        <v>Operating</v>
      </c>
      <c r="AP4" s="88" t="str">
        <f t="shared" si="13"/>
        <v>COperating</v>
      </c>
      <c r="AQ4" s="88" t="str">
        <f t="shared" si="14"/>
        <v>NoOperating</v>
      </c>
      <c r="AR4" s="88" t="str">
        <f t="shared" si="15"/>
        <v>NoOperating</v>
      </c>
      <c r="AS4" s="88" t="str">
        <f t="shared" si="16"/>
        <v>545Operating</v>
      </c>
      <c r="AT4" s="88" t="str">
        <f t="shared" si="17"/>
        <v>BostonOperating</v>
      </c>
      <c r="AU4" s="88" t="str">
        <f t="shared" si="18"/>
        <v>MSHSOperating</v>
      </c>
      <c r="AV4" s="88">
        <f t="shared" si="19"/>
        <v>545</v>
      </c>
    </row>
    <row r="5" spans="1:61" ht="24.95" customHeight="1">
      <c r="A5" s="97">
        <v>430</v>
      </c>
      <c r="B5" s="86" t="s">
        <v>264</v>
      </c>
      <c r="C5" s="86" t="s">
        <v>493</v>
      </c>
      <c r="D5" s="86">
        <v>4</v>
      </c>
      <c r="E5" s="86" t="e">
        <f t="shared" si="0"/>
        <v>#REF!</v>
      </c>
      <c r="F5" s="92" t="s">
        <v>511</v>
      </c>
      <c r="G5" s="92" t="s">
        <v>495</v>
      </c>
      <c r="H5" s="87">
        <v>2004</v>
      </c>
      <c r="I5" s="88" t="s">
        <v>437</v>
      </c>
      <c r="J5" s="88">
        <v>2005</v>
      </c>
      <c r="K5" s="88">
        <f t="shared" si="1"/>
        <v>20</v>
      </c>
      <c r="L5" s="88">
        <f t="shared" si="2"/>
        <v>2010</v>
      </c>
      <c r="M5" s="88">
        <f t="shared" si="3"/>
        <v>2015</v>
      </c>
      <c r="N5" s="88">
        <f t="shared" si="3"/>
        <v>2020</v>
      </c>
      <c r="O5" s="88">
        <f t="shared" si="3"/>
        <v>2025</v>
      </c>
      <c r="P5" s="88">
        <f t="shared" si="3"/>
        <v>2030</v>
      </c>
      <c r="Q5" s="88">
        <f t="shared" si="4"/>
        <v>2010</v>
      </c>
      <c r="R5" s="88">
        <f t="shared" si="5"/>
        <v>2015</v>
      </c>
      <c r="S5" s="88">
        <f t="shared" si="6"/>
        <v>2020</v>
      </c>
      <c r="T5" s="88" t="str">
        <f t="shared" si="7"/>
        <v>NA</v>
      </c>
      <c r="U5" s="88" t="str">
        <f t="shared" si="8"/>
        <v>NA</v>
      </c>
      <c r="V5" s="88">
        <f t="shared" si="9"/>
        <v>2020</v>
      </c>
      <c r="W5" s="88">
        <f t="shared" si="10"/>
        <v>2025</v>
      </c>
      <c r="X5" s="88">
        <f t="shared" si="11"/>
        <v>2025</v>
      </c>
      <c r="Y5" s="86" t="s">
        <v>437</v>
      </c>
      <c r="Z5" s="86" t="s">
        <v>441</v>
      </c>
      <c r="AA5" s="88" t="s">
        <v>512</v>
      </c>
      <c r="AB5" s="88">
        <v>966</v>
      </c>
      <c r="AC5" s="88" t="s">
        <v>396</v>
      </c>
      <c r="AD5" s="88" t="s">
        <v>505</v>
      </c>
      <c r="AH5" s="86" t="s">
        <v>513</v>
      </c>
      <c r="AI5" s="88" t="s">
        <v>514</v>
      </c>
      <c r="AJ5" s="88" t="s">
        <v>515</v>
      </c>
      <c r="AK5" s="88" t="s">
        <v>516</v>
      </c>
      <c r="AL5" s="88" t="s">
        <v>515</v>
      </c>
      <c r="AN5" s="88" t="s">
        <v>517</v>
      </c>
      <c r="AO5" s="88" t="str">
        <f t="shared" si="12"/>
        <v>Operating</v>
      </c>
      <c r="AP5" s="88" t="str">
        <f t="shared" si="13"/>
        <v>COperating</v>
      </c>
      <c r="AQ5" s="88" t="str">
        <f t="shared" si="14"/>
        <v>YesOperating</v>
      </c>
      <c r="AR5" s="88" t="str">
        <f t="shared" si="15"/>
        <v>NoOperating</v>
      </c>
      <c r="AS5" s="88" t="str">
        <f t="shared" si="16"/>
        <v>966Operating</v>
      </c>
      <c r="AT5" s="88" t="str">
        <f t="shared" si="17"/>
        <v>SuburbOperating</v>
      </c>
      <c r="AU5" s="88" t="str">
        <f t="shared" si="18"/>
        <v>MSHSOperating</v>
      </c>
      <c r="AV5" s="88">
        <f t="shared" si="19"/>
        <v>966</v>
      </c>
    </row>
    <row r="6" spans="1:61" ht="24.95" customHeight="1">
      <c r="A6" s="97">
        <v>409</v>
      </c>
      <c r="B6" s="86" t="s">
        <v>265</v>
      </c>
      <c r="C6" s="86" t="s">
        <v>493</v>
      </c>
      <c r="D6" s="86">
        <v>5</v>
      </c>
      <c r="E6" s="86" t="e">
        <f t="shared" si="0"/>
        <v>#REF!</v>
      </c>
      <c r="F6" s="92" t="s">
        <v>518</v>
      </c>
      <c r="G6" s="92" t="s">
        <v>495</v>
      </c>
      <c r="H6" s="87">
        <v>2011</v>
      </c>
      <c r="I6" s="88" t="s">
        <v>437</v>
      </c>
      <c r="J6" s="88">
        <v>2011</v>
      </c>
      <c r="K6" s="88">
        <f t="shared" si="1"/>
        <v>14</v>
      </c>
      <c r="L6" s="88">
        <f t="shared" si="2"/>
        <v>2016</v>
      </c>
      <c r="M6" s="88">
        <f t="shared" si="3"/>
        <v>2021</v>
      </c>
      <c r="N6" s="88">
        <f t="shared" si="3"/>
        <v>2026</v>
      </c>
      <c r="O6" s="88">
        <f t="shared" si="3"/>
        <v>2031</v>
      </c>
      <c r="P6" s="88">
        <f t="shared" si="3"/>
        <v>2036</v>
      </c>
      <c r="Q6" s="88">
        <f t="shared" si="4"/>
        <v>2016</v>
      </c>
      <c r="R6" s="88">
        <f t="shared" si="5"/>
        <v>2021</v>
      </c>
      <c r="S6" s="88" t="str">
        <f t="shared" si="6"/>
        <v>NA</v>
      </c>
      <c r="T6" s="88" t="str">
        <f t="shared" si="7"/>
        <v>NA</v>
      </c>
      <c r="U6" s="88" t="str">
        <f t="shared" si="8"/>
        <v>NA</v>
      </c>
      <c r="V6" s="88">
        <f t="shared" si="9"/>
        <v>2021</v>
      </c>
      <c r="W6" s="88">
        <f t="shared" si="10"/>
        <v>2026</v>
      </c>
      <c r="X6" s="88">
        <f t="shared" si="11"/>
        <v>2026</v>
      </c>
      <c r="Y6" s="86" t="s">
        <v>441</v>
      </c>
      <c r="Z6" s="86" t="s">
        <v>441</v>
      </c>
      <c r="AA6" s="88" t="s">
        <v>519</v>
      </c>
      <c r="AB6" s="88">
        <v>1044</v>
      </c>
      <c r="AC6" s="88" t="s">
        <v>497</v>
      </c>
      <c r="AD6" s="88" t="s">
        <v>520</v>
      </c>
      <c r="AH6" s="86"/>
      <c r="AI6" s="100" t="s">
        <v>521</v>
      </c>
      <c r="AJ6" s="88" t="s">
        <v>522</v>
      </c>
      <c r="AL6" s="88" t="s">
        <v>522</v>
      </c>
      <c r="AO6" s="88" t="str">
        <f t="shared" si="12"/>
        <v>Operating</v>
      </c>
      <c r="AP6" s="88" t="str">
        <f t="shared" si="13"/>
        <v>COperating</v>
      </c>
      <c r="AQ6" s="88" t="str">
        <f t="shared" si="14"/>
        <v>NoOperating</v>
      </c>
      <c r="AR6" s="88" t="str">
        <f t="shared" si="15"/>
        <v>NoOperating</v>
      </c>
      <c r="AS6" s="88" t="str">
        <f t="shared" si="16"/>
        <v>1044Operating</v>
      </c>
      <c r="AT6" s="88" t="str">
        <f t="shared" si="17"/>
        <v>UrbanOperating</v>
      </c>
      <c r="AU6" s="88" t="str">
        <f t="shared" si="18"/>
        <v>ESMSOperating</v>
      </c>
      <c r="AV6" s="88">
        <f t="shared" si="19"/>
        <v>1044</v>
      </c>
    </row>
    <row r="7" spans="1:61" ht="24.95" customHeight="1">
      <c r="A7" s="97">
        <v>3509</v>
      </c>
      <c r="B7" s="86" t="s">
        <v>266</v>
      </c>
      <c r="C7" s="86" t="s">
        <v>493</v>
      </c>
      <c r="D7" s="86">
        <v>3</v>
      </c>
      <c r="E7" s="86" t="e">
        <f t="shared" si="0"/>
        <v>#REF!</v>
      </c>
      <c r="F7" s="92" t="s">
        <v>523</v>
      </c>
      <c r="G7" s="92" t="s">
        <v>524</v>
      </c>
      <c r="H7" s="87">
        <v>2014</v>
      </c>
      <c r="I7" s="88" t="s">
        <v>441</v>
      </c>
      <c r="J7" s="88">
        <v>2014</v>
      </c>
      <c r="K7" s="88">
        <f t="shared" si="1"/>
        <v>11</v>
      </c>
      <c r="L7" s="88">
        <f t="shared" si="2"/>
        <v>2019</v>
      </c>
      <c r="M7" s="88">
        <f t="shared" si="3"/>
        <v>2024</v>
      </c>
      <c r="N7" s="88">
        <f t="shared" si="3"/>
        <v>2029</v>
      </c>
      <c r="O7" s="88">
        <f t="shared" si="3"/>
        <v>2034</v>
      </c>
      <c r="P7" s="88">
        <f t="shared" si="3"/>
        <v>2039</v>
      </c>
      <c r="Q7" s="88">
        <f t="shared" si="4"/>
        <v>2019</v>
      </c>
      <c r="R7" s="88">
        <f t="shared" si="5"/>
        <v>2024</v>
      </c>
      <c r="S7" s="88" t="str">
        <f t="shared" si="6"/>
        <v>NA</v>
      </c>
      <c r="T7" s="88" t="str">
        <f t="shared" si="7"/>
        <v>NA</v>
      </c>
      <c r="U7" s="88" t="str">
        <f t="shared" si="8"/>
        <v>NA</v>
      </c>
      <c r="V7" s="88">
        <f t="shared" si="9"/>
        <v>2024</v>
      </c>
      <c r="W7" s="88">
        <f t="shared" si="10"/>
        <v>2029</v>
      </c>
      <c r="X7" s="88">
        <f t="shared" si="11"/>
        <v>2029</v>
      </c>
      <c r="Y7" s="86" t="s">
        <v>441</v>
      </c>
      <c r="Z7" s="86" t="s">
        <v>441</v>
      </c>
      <c r="AA7" s="88" t="s">
        <v>512</v>
      </c>
      <c r="AB7" s="88">
        <v>644</v>
      </c>
      <c r="AC7" s="88" t="s">
        <v>497</v>
      </c>
      <c r="AD7" s="88" t="s">
        <v>505</v>
      </c>
      <c r="AH7" s="86"/>
      <c r="AI7" s="88" t="s">
        <v>525</v>
      </c>
      <c r="AO7" s="88" t="str">
        <f t="shared" si="12"/>
        <v>Operating</v>
      </c>
      <c r="AP7" s="88" t="str">
        <f t="shared" si="13"/>
        <v>COperating</v>
      </c>
      <c r="AQ7" s="88" t="str">
        <f t="shared" si="14"/>
        <v>NoOperating</v>
      </c>
      <c r="AR7" s="88" t="str">
        <f t="shared" si="15"/>
        <v>NoOperating</v>
      </c>
      <c r="AS7" s="88" t="str">
        <f t="shared" si="16"/>
        <v>644Operating</v>
      </c>
      <c r="AT7" s="88" t="str">
        <f t="shared" si="17"/>
        <v>UrbanOperating</v>
      </c>
      <c r="AU7" s="88" t="str">
        <f t="shared" si="18"/>
        <v>MSHSOperating</v>
      </c>
      <c r="AV7" s="88">
        <f t="shared" si="19"/>
        <v>644</v>
      </c>
    </row>
    <row r="8" spans="1:61" ht="24.95" customHeight="1">
      <c r="A8" s="97">
        <v>491</v>
      </c>
      <c r="B8" s="86" t="s">
        <v>267</v>
      </c>
      <c r="C8" s="86" t="s">
        <v>493</v>
      </c>
      <c r="D8" s="86">
        <v>4</v>
      </c>
      <c r="E8" s="86" t="e">
        <f t="shared" si="0"/>
        <v>#REF!</v>
      </c>
      <c r="F8" s="92" t="s">
        <v>523</v>
      </c>
      <c r="G8" s="92" t="s">
        <v>495</v>
      </c>
      <c r="H8" s="87">
        <v>1994</v>
      </c>
      <c r="I8" s="88" t="s">
        <v>437</v>
      </c>
      <c r="J8" s="88">
        <v>1995</v>
      </c>
      <c r="K8" s="88">
        <f t="shared" si="1"/>
        <v>30</v>
      </c>
      <c r="L8" s="88">
        <f t="shared" si="2"/>
        <v>2000</v>
      </c>
      <c r="M8" s="88">
        <f t="shared" si="3"/>
        <v>2005</v>
      </c>
      <c r="N8" s="88">
        <f t="shared" si="3"/>
        <v>2010</v>
      </c>
      <c r="O8" s="88">
        <f t="shared" si="3"/>
        <v>2015</v>
      </c>
      <c r="P8" s="88">
        <f t="shared" si="3"/>
        <v>2020</v>
      </c>
      <c r="Q8" s="88">
        <f t="shared" si="4"/>
        <v>2000</v>
      </c>
      <c r="R8" s="88">
        <f t="shared" si="5"/>
        <v>2005</v>
      </c>
      <c r="S8" s="88">
        <f t="shared" si="6"/>
        <v>2010</v>
      </c>
      <c r="T8" s="88">
        <f t="shared" si="7"/>
        <v>2015</v>
      </c>
      <c r="U8" s="88">
        <f t="shared" si="8"/>
        <v>2020</v>
      </c>
      <c r="V8" s="88">
        <f t="shared" si="9"/>
        <v>2020</v>
      </c>
      <c r="W8" s="88">
        <f t="shared" si="10"/>
        <v>2020</v>
      </c>
      <c r="X8" s="88">
        <f t="shared" si="11"/>
        <v>2025</v>
      </c>
      <c r="Y8" s="86" t="s">
        <v>441</v>
      </c>
      <c r="Z8" s="86" t="s">
        <v>441</v>
      </c>
      <c r="AA8" s="88" t="s">
        <v>378</v>
      </c>
      <c r="AB8" s="88">
        <v>1378</v>
      </c>
      <c r="AC8" s="88" t="s">
        <v>497</v>
      </c>
      <c r="AD8" s="88" t="s">
        <v>498</v>
      </c>
      <c r="AH8" s="86"/>
      <c r="AI8" s="88" t="s">
        <v>526</v>
      </c>
      <c r="AJ8" s="88" t="s">
        <v>527</v>
      </c>
      <c r="AK8" s="88" t="s">
        <v>528</v>
      </c>
      <c r="AL8" s="88" t="s">
        <v>529</v>
      </c>
      <c r="AO8" s="88" t="str">
        <f t="shared" si="12"/>
        <v>Operating</v>
      </c>
      <c r="AP8" s="88" t="str">
        <f t="shared" si="13"/>
        <v>COperating</v>
      </c>
      <c r="AQ8" s="88" t="str">
        <f t="shared" si="14"/>
        <v>NoOperating</v>
      </c>
      <c r="AR8" s="88" t="str">
        <f t="shared" si="15"/>
        <v>NoOperating</v>
      </c>
      <c r="AS8" s="88" t="str">
        <f t="shared" si="16"/>
        <v>1378Operating</v>
      </c>
      <c r="AT8" s="88" t="str">
        <f t="shared" si="17"/>
        <v>UrbanOperating</v>
      </c>
      <c r="AU8" s="88" t="str">
        <f t="shared" si="18"/>
        <v>K12Operating</v>
      </c>
      <c r="AV8" s="88">
        <f t="shared" si="19"/>
        <v>1378</v>
      </c>
    </row>
    <row r="9" spans="1:61" ht="24.95" customHeight="1">
      <c r="A9" s="97">
        <v>3502</v>
      </c>
      <c r="B9" s="86" t="s">
        <v>268</v>
      </c>
      <c r="C9" s="86" t="s">
        <v>493</v>
      </c>
      <c r="D9" s="86">
        <v>2</v>
      </c>
      <c r="E9" s="86" t="e">
        <f t="shared" si="0"/>
        <v>#REF!</v>
      </c>
      <c r="F9" s="92" t="s">
        <v>530</v>
      </c>
      <c r="G9" s="92" t="s">
        <v>524</v>
      </c>
      <c r="H9" s="87">
        <v>2012</v>
      </c>
      <c r="I9" s="88" t="s">
        <v>441</v>
      </c>
      <c r="J9" s="88">
        <v>2013</v>
      </c>
      <c r="K9" s="88">
        <f t="shared" si="1"/>
        <v>12</v>
      </c>
      <c r="L9" s="88">
        <f t="shared" si="2"/>
        <v>2018</v>
      </c>
      <c r="M9" s="88">
        <f t="shared" si="3"/>
        <v>2023</v>
      </c>
      <c r="N9" s="88">
        <f t="shared" si="3"/>
        <v>2028</v>
      </c>
      <c r="O9" s="88">
        <f t="shared" si="3"/>
        <v>2033</v>
      </c>
      <c r="P9" s="88">
        <f t="shared" si="3"/>
        <v>2038</v>
      </c>
      <c r="Q9" s="88">
        <f t="shared" si="4"/>
        <v>2018</v>
      </c>
      <c r="R9" s="88">
        <f t="shared" si="5"/>
        <v>2023</v>
      </c>
      <c r="S9" s="88" t="str">
        <f t="shared" si="6"/>
        <v>NA</v>
      </c>
      <c r="T9" s="88" t="str">
        <f t="shared" si="7"/>
        <v>NA</v>
      </c>
      <c r="U9" s="88" t="str">
        <f t="shared" si="8"/>
        <v>NA</v>
      </c>
      <c r="V9" s="88">
        <f t="shared" si="9"/>
        <v>2023</v>
      </c>
      <c r="W9" s="88">
        <f t="shared" si="10"/>
        <v>2028</v>
      </c>
      <c r="X9" s="88">
        <f t="shared" si="11"/>
        <v>2028</v>
      </c>
      <c r="Y9" s="86" t="s">
        <v>441</v>
      </c>
      <c r="Z9" s="86" t="s">
        <v>441</v>
      </c>
      <c r="AA9" s="88" t="s">
        <v>512</v>
      </c>
      <c r="AB9" s="88">
        <v>560</v>
      </c>
      <c r="AC9" s="88" t="s">
        <v>497</v>
      </c>
      <c r="AD9" s="88" t="s">
        <v>505</v>
      </c>
      <c r="AH9" s="205"/>
      <c r="AI9" s="88" t="s">
        <v>531</v>
      </c>
      <c r="AJ9" s="88" t="s">
        <v>532</v>
      </c>
      <c r="AO9" s="88" t="str">
        <f t="shared" si="12"/>
        <v>Operating</v>
      </c>
      <c r="AP9" s="88" t="str">
        <f t="shared" si="13"/>
        <v>COperating</v>
      </c>
      <c r="AQ9" s="88" t="str">
        <f t="shared" si="14"/>
        <v>NoOperating</v>
      </c>
      <c r="AR9" s="88" t="str">
        <f t="shared" si="15"/>
        <v>NoOperating</v>
      </c>
      <c r="AS9" s="88" t="str">
        <f t="shared" si="16"/>
        <v>560Operating</v>
      </c>
      <c r="AT9" s="88" t="str">
        <f t="shared" si="17"/>
        <v>UrbanOperating</v>
      </c>
      <c r="AU9" s="88" t="str">
        <f t="shared" si="18"/>
        <v>MSHSOperating</v>
      </c>
      <c r="AV9" s="88">
        <f t="shared" si="19"/>
        <v>560</v>
      </c>
    </row>
    <row r="10" spans="1:61" ht="24.95" customHeight="1">
      <c r="A10" s="97">
        <v>420</v>
      </c>
      <c r="B10" s="86" t="s">
        <v>269</v>
      </c>
      <c r="C10" s="86" t="s">
        <v>493</v>
      </c>
      <c r="D10" s="86">
        <v>5</v>
      </c>
      <c r="E10" s="86" t="e">
        <f t="shared" si="0"/>
        <v>#REF!</v>
      </c>
      <c r="F10" s="92" t="s">
        <v>533</v>
      </c>
      <c r="G10" s="92" t="s">
        <v>524</v>
      </c>
      <c r="H10" s="87">
        <v>1995</v>
      </c>
      <c r="I10" s="88" t="s">
        <v>437</v>
      </c>
      <c r="J10" s="88">
        <v>1996</v>
      </c>
      <c r="K10" s="88">
        <f t="shared" si="1"/>
        <v>29</v>
      </c>
      <c r="L10" s="88">
        <f t="shared" si="2"/>
        <v>2001</v>
      </c>
      <c r="M10" s="88">
        <f t="shared" si="3"/>
        <v>2006</v>
      </c>
      <c r="N10" s="88">
        <f t="shared" si="3"/>
        <v>2011</v>
      </c>
      <c r="O10" s="88">
        <f t="shared" si="3"/>
        <v>2016</v>
      </c>
      <c r="P10" s="88">
        <f t="shared" si="3"/>
        <v>2021</v>
      </c>
      <c r="Q10" s="88">
        <f t="shared" si="4"/>
        <v>2001</v>
      </c>
      <c r="R10" s="88">
        <f t="shared" si="5"/>
        <v>2006</v>
      </c>
      <c r="S10" s="88">
        <f t="shared" si="6"/>
        <v>2011</v>
      </c>
      <c r="T10" s="88">
        <f t="shared" si="7"/>
        <v>2016</v>
      </c>
      <c r="U10" s="88">
        <f t="shared" si="8"/>
        <v>2021</v>
      </c>
      <c r="V10" s="88">
        <f t="shared" si="9"/>
        <v>2021</v>
      </c>
      <c r="W10" s="88">
        <f t="shared" si="10"/>
        <v>2021</v>
      </c>
      <c r="X10" s="88">
        <f t="shared" si="11"/>
        <v>2026</v>
      </c>
      <c r="Y10" s="86" t="s">
        <v>441</v>
      </c>
      <c r="Z10" s="86" t="s">
        <v>441</v>
      </c>
      <c r="AA10" s="88" t="s">
        <v>534</v>
      </c>
      <c r="AB10" s="88">
        <v>350</v>
      </c>
      <c r="AC10" s="88" t="s">
        <v>497</v>
      </c>
      <c r="AD10" s="88" t="s">
        <v>520</v>
      </c>
      <c r="AG10" s="88" t="s">
        <v>535</v>
      </c>
      <c r="AH10" s="86"/>
      <c r="AI10" s="88" t="s">
        <v>536</v>
      </c>
      <c r="AJ10" s="88" t="s">
        <v>537</v>
      </c>
      <c r="AK10" s="88" t="s">
        <v>538</v>
      </c>
      <c r="AL10" s="88" t="s">
        <v>539</v>
      </c>
      <c r="AM10" s="88" t="s">
        <v>540</v>
      </c>
      <c r="AO10" s="88" t="str">
        <f t="shared" si="12"/>
        <v>Operating</v>
      </c>
      <c r="AP10" s="88" t="str">
        <f t="shared" si="13"/>
        <v>COperating</v>
      </c>
      <c r="AQ10" s="88" t="str">
        <f t="shared" si="14"/>
        <v>NoOperating</v>
      </c>
      <c r="AR10" s="88" t="str">
        <f t="shared" si="15"/>
        <v>NoOperating</v>
      </c>
      <c r="AS10" s="88" t="str">
        <f t="shared" si="16"/>
        <v>350Operating</v>
      </c>
      <c r="AT10" s="88" t="str">
        <f t="shared" si="17"/>
        <v>UrbanOperating</v>
      </c>
      <c r="AU10" s="88" t="str">
        <f t="shared" si="18"/>
        <v>ESMSOperating</v>
      </c>
      <c r="AV10" s="88">
        <f t="shared" si="19"/>
        <v>350</v>
      </c>
    </row>
    <row r="11" spans="1:61" ht="24.95" customHeight="1">
      <c r="A11" s="97">
        <v>447</v>
      </c>
      <c r="B11" s="86" t="s">
        <v>270</v>
      </c>
      <c r="C11" s="86" t="s">
        <v>493</v>
      </c>
      <c r="D11" s="86">
        <v>4</v>
      </c>
      <c r="E11" s="86" t="e">
        <f t="shared" si="0"/>
        <v>#REF!</v>
      </c>
      <c r="F11" s="92" t="s">
        <v>541</v>
      </c>
      <c r="G11" s="92" t="s">
        <v>495</v>
      </c>
      <c r="H11" s="87">
        <v>1994</v>
      </c>
      <c r="I11" s="88" t="s">
        <v>437</v>
      </c>
      <c r="J11" s="88">
        <v>1995</v>
      </c>
      <c r="K11" s="88">
        <f t="shared" si="1"/>
        <v>30</v>
      </c>
      <c r="L11" s="88">
        <f t="shared" si="2"/>
        <v>2000</v>
      </c>
      <c r="M11" s="88">
        <f t="shared" si="3"/>
        <v>2005</v>
      </c>
      <c r="N11" s="88">
        <f t="shared" si="3"/>
        <v>2010</v>
      </c>
      <c r="O11" s="88">
        <f t="shared" si="3"/>
        <v>2015</v>
      </c>
      <c r="P11" s="88">
        <f t="shared" si="3"/>
        <v>2020</v>
      </c>
      <c r="Q11" s="88">
        <f t="shared" si="4"/>
        <v>2000</v>
      </c>
      <c r="R11" s="88">
        <f t="shared" si="5"/>
        <v>2005</v>
      </c>
      <c r="S11" s="88">
        <f t="shared" si="6"/>
        <v>2010</v>
      </c>
      <c r="T11" s="88">
        <f t="shared" si="7"/>
        <v>2015</v>
      </c>
      <c r="U11" s="88">
        <f t="shared" si="8"/>
        <v>2020</v>
      </c>
      <c r="V11" s="88">
        <f t="shared" si="9"/>
        <v>2020</v>
      </c>
      <c r="W11" s="88">
        <f t="shared" si="10"/>
        <v>2020</v>
      </c>
      <c r="X11" s="88">
        <f t="shared" si="11"/>
        <v>2025</v>
      </c>
      <c r="Y11" s="86" t="s">
        <v>437</v>
      </c>
      <c r="Z11" s="86" t="s">
        <v>441</v>
      </c>
      <c r="AA11" s="88" t="s">
        <v>519</v>
      </c>
      <c r="AB11" s="88">
        <v>900</v>
      </c>
      <c r="AC11" s="88" t="s">
        <v>396</v>
      </c>
      <c r="AD11" s="88" t="s">
        <v>520</v>
      </c>
      <c r="AH11" s="86" t="s">
        <v>542</v>
      </c>
      <c r="AI11" s="88" t="s">
        <v>543</v>
      </c>
      <c r="AJ11" s="88" t="s">
        <v>544</v>
      </c>
      <c r="AK11" s="88" t="s">
        <v>545</v>
      </c>
      <c r="AL11" s="88" t="s">
        <v>546</v>
      </c>
      <c r="AO11" s="88" t="str">
        <f t="shared" si="12"/>
        <v>Operating</v>
      </c>
      <c r="AP11" s="88" t="str">
        <f t="shared" si="13"/>
        <v>COperating</v>
      </c>
      <c r="AQ11" s="88" t="str">
        <f t="shared" si="14"/>
        <v>YesOperating</v>
      </c>
      <c r="AR11" s="88" t="str">
        <f t="shared" si="15"/>
        <v>NoOperating</v>
      </c>
      <c r="AS11" s="88" t="str">
        <f t="shared" si="16"/>
        <v>900Operating</v>
      </c>
      <c r="AT11" s="88" t="str">
        <f t="shared" si="17"/>
        <v>SuburbOperating</v>
      </c>
      <c r="AU11" s="88" t="str">
        <f t="shared" si="18"/>
        <v>ESMSOperating</v>
      </c>
      <c r="AV11" s="88">
        <f t="shared" si="19"/>
        <v>900</v>
      </c>
    </row>
    <row r="12" spans="1:61" ht="24.95" customHeight="1">
      <c r="A12" s="97">
        <v>414</v>
      </c>
      <c r="B12" s="86" t="s">
        <v>272</v>
      </c>
      <c r="C12" s="86" t="s">
        <v>493</v>
      </c>
      <c r="D12" s="86">
        <v>3</v>
      </c>
      <c r="E12" s="86" t="e">
        <f t="shared" si="0"/>
        <v>#REF!</v>
      </c>
      <c r="F12" s="92" t="s">
        <v>547</v>
      </c>
      <c r="G12" s="92" t="s">
        <v>495</v>
      </c>
      <c r="H12" s="88">
        <v>2003</v>
      </c>
      <c r="I12" s="88" t="s">
        <v>437</v>
      </c>
      <c r="J12" s="88">
        <v>2004</v>
      </c>
      <c r="K12" s="88">
        <f t="shared" si="1"/>
        <v>21</v>
      </c>
      <c r="L12" s="88">
        <f t="shared" si="2"/>
        <v>2009</v>
      </c>
      <c r="M12" s="88">
        <f t="shared" si="3"/>
        <v>2014</v>
      </c>
      <c r="N12" s="88">
        <f t="shared" si="3"/>
        <v>2019</v>
      </c>
      <c r="O12" s="88">
        <f t="shared" si="3"/>
        <v>2024</v>
      </c>
      <c r="P12" s="88">
        <f t="shared" si="3"/>
        <v>2029</v>
      </c>
      <c r="Q12" s="88">
        <f t="shared" si="4"/>
        <v>2009</v>
      </c>
      <c r="R12" s="88">
        <f t="shared" si="5"/>
        <v>2014</v>
      </c>
      <c r="S12" s="88">
        <f t="shared" si="6"/>
        <v>2019</v>
      </c>
      <c r="T12" s="88">
        <f t="shared" si="7"/>
        <v>2024</v>
      </c>
      <c r="U12" s="88" t="str">
        <f t="shared" si="8"/>
        <v>NA</v>
      </c>
      <c r="V12" s="88">
        <f t="shared" si="9"/>
        <v>2024</v>
      </c>
      <c r="W12" s="88">
        <f t="shared" si="10"/>
        <v>2029</v>
      </c>
      <c r="X12" s="88">
        <f t="shared" si="11"/>
        <v>2029</v>
      </c>
      <c r="Y12" s="86" t="s">
        <v>437</v>
      </c>
      <c r="Z12" s="86" t="s">
        <v>441</v>
      </c>
      <c r="AA12" s="88" t="s">
        <v>512</v>
      </c>
      <c r="AB12" s="88">
        <v>363</v>
      </c>
      <c r="AC12" s="88" t="s">
        <v>399</v>
      </c>
      <c r="AD12" s="88" t="s">
        <v>505</v>
      </c>
      <c r="AH12" s="86" t="s">
        <v>548</v>
      </c>
      <c r="AI12" s="88" t="s">
        <v>549</v>
      </c>
      <c r="AJ12" s="88" t="s">
        <v>550</v>
      </c>
      <c r="AL12" s="88" t="s">
        <v>551</v>
      </c>
      <c r="AN12" s="88" t="s">
        <v>517</v>
      </c>
      <c r="AO12" s="88" t="str">
        <f t="shared" si="12"/>
        <v>Operating</v>
      </c>
      <c r="AP12" s="88" t="str">
        <f t="shared" si="13"/>
        <v>COperating</v>
      </c>
      <c r="AQ12" s="88" t="str">
        <f t="shared" si="14"/>
        <v>YesOperating</v>
      </c>
      <c r="AR12" s="88" t="str">
        <f t="shared" si="15"/>
        <v>NoOperating</v>
      </c>
      <c r="AS12" s="88" t="str">
        <f t="shared" si="16"/>
        <v>363Operating</v>
      </c>
      <c r="AT12" s="88" t="str">
        <f t="shared" si="17"/>
        <v>RuralOperating</v>
      </c>
      <c r="AU12" s="88" t="str">
        <f t="shared" si="18"/>
        <v>MSHSOperating</v>
      </c>
      <c r="AV12" s="88">
        <f t="shared" si="19"/>
        <v>363</v>
      </c>
    </row>
    <row r="13" spans="1:61" ht="24.95" customHeight="1">
      <c r="A13" s="97">
        <v>449</v>
      </c>
      <c r="B13" s="86" t="s">
        <v>273</v>
      </c>
      <c r="C13" s="86" t="s">
        <v>493</v>
      </c>
      <c r="D13" s="86">
        <v>2</v>
      </c>
      <c r="E13" s="86" t="e">
        <f t="shared" si="0"/>
        <v>#REF!</v>
      </c>
      <c r="F13" s="92" t="s">
        <v>389</v>
      </c>
      <c r="G13" s="92" t="s">
        <v>495</v>
      </c>
      <c r="H13" s="88">
        <v>1998</v>
      </c>
      <c r="I13" s="88" t="s">
        <v>437</v>
      </c>
      <c r="J13" s="88">
        <v>1998</v>
      </c>
      <c r="K13" s="88">
        <f t="shared" si="1"/>
        <v>27</v>
      </c>
      <c r="L13" s="88">
        <f t="shared" si="2"/>
        <v>2003</v>
      </c>
      <c r="M13" s="88">
        <f t="shared" si="3"/>
        <v>2008</v>
      </c>
      <c r="N13" s="88">
        <f t="shared" si="3"/>
        <v>2013</v>
      </c>
      <c r="O13" s="88">
        <f t="shared" si="3"/>
        <v>2018</v>
      </c>
      <c r="P13" s="88">
        <f t="shared" si="3"/>
        <v>2023</v>
      </c>
      <c r="Q13" s="88">
        <f t="shared" si="4"/>
        <v>2003</v>
      </c>
      <c r="R13" s="88">
        <f t="shared" si="5"/>
        <v>2008</v>
      </c>
      <c r="S13" s="88">
        <f t="shared" si="6"/>
        <v>2013</v>
      </c>
      <c r="T13" s="88">
        <f t="shared" si="7"/>
        <v>2018</v>
      </c>
      <c r="U13" s="88">
        <f t="shared" si="8"/>
        <v>2023</v>
      </c>
      <c r="V13" s="88">
        <f t="shared" si="9"/>
        <v>2023</v>
      </c>
      <c r="W13" s="88">
        <f t="shared" si="10"/>
        <v>2023</v>
      </c>
      <c r="X13" s="88">
        <f t="shared" si="11"/>
        <v>2028</v>
      </c>
      <c r="Y13" s="86" t="s">
        <v>441</v>
      </c>
      <c r="Z13" s="86" t="s">
        <v>441</v>
      </c>
      <c r="AA13" s="88" t="s">
        <v>504</v>
      </c>
      <c r="AB13" s="88">
        <v>700</v>
      </c>
      <c r="AC13" s="88" t="s">
        <v>389</v>
      </c>
      <c r="AD13" s="88" t="s">
        <v>505</v>
      </c>
      <c r="AG13" s="88" t="s">
        <v>552</v>
      </c>
      <c r="AH13" s="86"/>
      <c r="AI13" s="88" t="s">
        <v>553</v>
      </c>
      <c r="AJ13" s="88" t="s">
        <v>554</v>
      </c>
      <c r="AK13" s="88" t="s">
        <v>555</v>
      </c>
      <c r="AL13" s="88" t="s">
        <v>556</v>
      </c>
      <c r="AO13" s="88" t="str">
        <f t="shared" si="12"/>
        <v>Operating</v>
      </c>
      <c r="AP13" s="88" t="str">
        <f t="shared" si="13"/>
        <v>COperating</v>
      </c>
      <c r="AQ13" s="88" t="str">
        <f t="shared" si="14"/>
        <v>NoOperating</v>
      </c>
      <c r="AR13" s="88" t="str">
        <f t="shared" si="15"/>
        <v>NoOperating</v>
      </c>
      <c r="AS13" s="88" t="str">
        <f t="shared" si="16"/>
        <v>700Operating</v>
      </c>
      <c r="AT13" s="88" t="str">
        <f t="shared" si="17"/>
        <v>BostonOperating</v>
      </c>
      <c r="AU13" s="88" t="str">
        <f t="shared" si="18"/>
        <v>MSHSOperating</v>
      </c>
      <c r="AV13" s="88">
        <f t="shared" si="19"/>
        <v>700</v>
      </c>
    </row>
    <row r="14" spans="1:61" ht="24.95" customHeight="1">
      <c r="A14" s="97">
        <v>424</v>
      </c>
      <c r="B14" s="86" t="s">
        <v>274</v>
      </c>
      <c r="C14" s="86" t="s">
        <v>557</v>
      </c>
      <c r="D14" s="86">
        <v>2</v>
      </c>
      <c r="E14" s="86" t="e">
        <f t="shared" si="0"/>
        <v>#REF!</v>
      </c>
      <c r="F14" s="92" t="s">
        <v>389</v>
      </c>
      <c r="G14" s="92" t="s">
        <v>495</v>
      </c>
      <c r="H14" s="87">
        <v>1998</v>
      </c>
      <c r="I14" s="88" t="s">
        <v>437</v>
      </c>
      <c r="J14" s="88">
        <v>1998</v>
      </c>
      <c r="K14" s="88">
        <f t="shared" si="1"/>
        <v>27</v>
      </c>
      <c r="L14" s="88">
        <f t="shared" si="2"/>
        <v>2003</v>
      </c>
      <c r="M14" s="88">
        <f t="shared" si="3"/>
        <v>2008</v>
      </c>
      <c r="N14" s="88">
        <f t="shared" si="3"/>
        <v>2013</v>
      </c>
      <c r="O14" s="88">
        <f t="shared" si="3"/>
        <v>2018</v>
      </c>
      <c r="P14" s="88">
        <f t="shared" si="3"/>
        <v>2023</v>
      </c>
      <c r="Q14" s="88">
        <f t="shared" si="4"/>
        <v>2003</v>
      </c>
      <c r="R14" s="88">
        <f t="shared" si="5"/>
        <v>2008</v>
      </c>
      <c r="S14" s="88">
        <f t="shared" si="6"/>
        <v>2013</v>
      </c>
      <c r="T14" s="88">
        <f t="shared" si="7"/>
        <v>2018</v>
      </c>
      <c r="U14" s="88">
        <f t="shared" si="8"/>
        <v>2023</v>
      </c>
      <c r="V14" s="88">
        <f t="shared" si="9"/>
        <v>2023</v>
      </c>
      <c r="W14" s="88">
        <f t="shared" si="10"/>
        <v>2023</v>
      </c>
      <c r="X14" s="88">
        <f t="shared" si="11"/>
        <v>2028</v>
      </c>
      <c r="Y14" s="86" t="s">
        <v>441</v>
      </c>
      <c r="Z14" s="86" t="s">
        <v>441</v>
      </c>
      <c r="AA14" s="88" t="s">
        <v>559</v>
      </c>
      <c r="AB14" s="88">
        <v>505</v>
      </c>
      <c r="AC14" s="88" t="s">
        <v>389</v>
      </c>
      <c r="AD14" s="88" t="s">
        <v>560</v>
      </c>
      <c r="AG14" s="88" t="s">
        <v>561</v>
      </c>
      <c r="AH14" s="86"/>
      <c r="AI14" s="88" t="s">
        <v>562</v>
      </c>
      <c r="AJ14" s="88" t="s">
        <v>563</v>
      </c>
      <c r="AK14" s="88" t="s">
        <v>564</v>
      </c>
      <c r="AL14" s="88" t="s">
        <v>563</v>
      </c>
      <c r="AM14" s="88" t="s">
        <v>564</v>
      </c>
      <c r="AO14" s="88" t="str">
        <f t="shared" si="12"/>
        <v>Operating</v>
      </c>
      <c r="AP14" s="88" t="str">
        <f t="shared" si="13"/>
        <v>HMIOperating</v>
      </c>
      <c r="AQ14" s="88" t="str">
        <f t="shared" si="14"/>
        <v>NoOperating</v>
      </c>
      <c r="AR14" s="88" t="str">
        <f t="shared" si="15"/>
        <v>NoOperating</v>
      </c>
      <c r="AS14" s="88" t="str">
        <f t="shared" si="16"/>
        <v>505Operating</v>
      </c>
      <c r="AT14" s="88" t="str">
        <f t="shared" si="17"/>
        <v>BostonOperating</v>
      </c>
      <c r="AU14" s="88" t="str">
        <f t="shared" si="18"/>
        <v>HSOperating</v>
      </c>
      <c r="AV14" s="88">
        <f t="shared" si="19"/>
        <v>505</v>
      </c>
    </row>
    <row r="15" spans="1:61" ht="24.95" customHeight="1">
      <c r="A15" s="97">
        <v>411</v>
      </c>
      <c r="B15" s="86" t="s">
        <v>275</v>
      </c>
      <c r="C15" s="86" t="s">
        <v>565</v>
      </c>
      <c r="D15" s="86">
        <v>5</v>
      </c>
      <c r="E15" s="86" t="e">
        <f t="shared" si="0"/>
        <v>#REF!</v>
      </c>
      <c r="F15" s="92" t="s">
        <v>389</v>
      </c>
      <c r="G15" s="92" t="s">
        <v>524</v>
      </c>
      <c r="H15" s="87">
        <v>2011</v>
      </c>
      <c r="I15" s="88" t="s">
        <v>437</v>
      </c>
      <c r="J15" s="88">
        <v>2011</v>
      </c>
      <c r="K15" s="88">
        <f t="shared" si="1"/>
        <v>14</v>
      </c>
      <c r="L15" s="88">
        <f t="shared" si="2"/>
        <v>2016</v>
      </c>
      <c r="M15" s="88">
        <f t="shared" si="3"/>
        <v>2021</v>
      </c>
      <c r="N15" s="88">
        <f t="shared" si="3"/>
        <v>2026</v>
      </c>
      <c r="O15" s="88">
        <f t="shared" si="3"/>
        <v>2031</v>
      </c>
      <c r="P15" s="88">
        <f t="shared" si="3"/>
        <v>2036</v>
      </c>
      <c r="Q15" s="88">
        <f t="shared" si="4"/>
        <v>2016</v>
      </c>
      <c r="R15" s="88">
        <f t="shared" si="5"/>
        <v>2021</v>
      </c>
      <c r="S15" s="88" t="str">
        <f t="shared" si="6"/>
        <v>NA</v>
      </c>
      <c r="T15" s="88" t="str">
        <f t="shared" si="7"/>
        <v>NA</v>
      </c>
      <c r="U15" s="88" t="str">
        <f t="shared" si="8"/>
        <v>NA</v>
      </c>
      <c r="V15" s="88">
        <f t="shared" si="9"/>
        <v>2021</v>
      </c>
      <c r="W15" s="88">
        <f t="shared" si="10"/>
        <v>2026</v>
      </c>
      <c r="X15" s="88">
        <f t="shared" si="11"/>
        <v>2026</v>
      </c>
      <c r="Y15" s="86" t="s">
        <v>441</v>
      </c>
      <c r="Z15" s="86" t="s">
        <v>441</v>
      </c>
      <c r="AA15" s="398" t="s">
        <v>649</v>
      </c>
      <c r="AB15" s="88">
        <v>595</v>
      </c>
      <c r="AC15" s="88" t="s">
        <v>389</v>
      </c>
      <c r="AD15" s="88" t="s">
        <v>505</v>
      </c>
      <c r="AH15" s="86" t="s">
        <v>566</v>
      </c>
      <c r="AI15" s="100" t="s">
        <v>567</v>
      </c>
      <c r="AJ15" s="88" t="s">
        <v>522</v>
      </c>
      <c r="AL15" s="88" t="s">
        <v>522</v>
      </c>
      <c r="AO15" s="88" t="str">
        <f t="shared" si="12"/>
        <v>Operating</v>
      </c>
      <c r="AP15" s="88" t="str">
        <f t="shared" si="13"/>
        <v>HMIIIOperating</v>
      </c>
      <c r="AQ15" s="88" t="str">
        <f t="shared" si="14"/>
        <v>NoOperating</v>
      </c>
      <c r="AR15" s="88" t="s">
        <v>568</v>
      </c>
      <c r="AS15" s="88" t="str">
        <f t="shared" si="16"/>
        <v>595Operating</v>
      </c>
      <c r="AT15" s="88" t="str">
        <f t="shared" si="17"/>
        <v>BostonOperating</v>
      </c>
      <c r="AU15" s="88" t="str">
        <f t="shared" si="18"/>
        <v>MSHSOperating</v>
      </c>
      <c r="AV15" s="88">
        <f t="shared" si="19"/>
        <v>595</v>
      </c>
    </row>
    <row r="16" spans="1:61" ht="24.95" customHeight="1">
      <c r="A16" s="97">
        <v>416</v>
      </c>
      <c r="B16" s="86" t="s">
        <v>276</v>
      </c>
      <c r="C16" s="86" t="s">
        <v>493</v>
      </c>
      <c r="D16" s="86">
        <v>3</v>
      </c>
      <c r="E16" s="86" t="e">
        <f t="shared" si="0"/>
        <v>#REF!</v>
      </c>
      <c r="F16" s="92" t="s">
        <v>389</v>
      </c>
      <c r="G16" s="92" t="s">
        <v>495</v>
      </c>
      <c r="H16" s="88">
        <v>2003</v>
      </c>
      <c r="I16" s="88" t="s">
        <v>437</v>
      </c>
      <c r="J16" s="88">
        <v>2004</v>
      </c>
      <c r="K16" s="88">
        <f t="shared" si="1"/>
        <v>21</v>
      </c>
      <c r="L16" s="88">
        <f t="shared" si="2"/>
        <v>2009</v>
      </c>
      <c r="M16" s="88">
        <f t="shared" si="3"/>
        <v>2014</v>
      </c>
      <c r="N16" s="88">
        <f t="shared" si="3"/>
        <v>2019</v>
      </c>
      <c r="O16" s="88">
        <f t="shared" si="3"/>
        <v>2024</v>
      </c>
      <c r="P16" s="88">
        <f t="shared" si="3"/>
        <v>2029</v>
      </c>
      <c r="Q16" s="88">
        <f t="shared" si="4"/>
        <v>2009</v>
      </c>
      <c r="R16" s="88">
        <f t="shared" si="5"/>
        <v>2014</v>
      </c>
      <c r="S16" s="88">
        <f t="shared" si="6"/>
        <v>2019</v>
      </c>
      <c r="T16" s="88">
        <f t="shared" si="7"/>
        <v>2024</v>
      </c>
      <c r="U16" s="88" t="str">
        <f t="shared" si="8"/>
        <v>NA</v>
      </c>
      <c r="V16" s="88">
        <f t="shared" si="9"/>
        <v>2024</v>
      </c>
      <c r="W16" s="88">
        <f t="shared" si="10"/>
        <v>2029</v>
      </c>
      <c r="X16" s="88">
        <f t="shared" si="11"/>
        <v>2029</v>
      </c>
      <c r="Y16" s="86" t="s">
        <v>441</v>
      </c>
      <c r="Z16" s="86" t="s">
        <v>441</v>
      </c>
      <c r="AA16" s="88" t="s">
        <v>512</v>
      </c>
      <c r="AB16" s="88">
        <v>700</v>
      </c>
      <c r="AC16" s="88" t="s">
        <v>389</v>
      </c>
      <c r="AD16" s="88" t="s">
        <v>505</v>
      </c>
      <c r="AH16" s="86"/>
      <c r="AI16" s="88" t="s">
        <v>569</v>
      </c>
      <c r="AJ16" s="88" t="s">
        <v>570</v>
      </c>
      <c r="AK16" s="88" t="s">
        <v>571</v>
      </c>
      <c r="AL16" s="88" t="s">
        <v>572</v>
      </c>
      <c r="AM16" s="88" t="s">
        <v>573</v>
      </c>
      <c r="AN16" s="88" t="s">
        <v>517</v>
      </c>
      <c r="AO16" s="88" t="str">
        <f t="shared" si="12"/>
        <v>Operating</v>
      </c>
      <c r="AP16" s="88" t="str">
        <f t="shared" si="13"/>
        <v>COperating</v>
      </c>
      <c r="AQ16" s="88" t="str">
        <f t="shared" si="14"/>
        <v>NoOperating</v>
      </c>
      <c r="AR16" s="88" t="str">
        <f>Z16&amp;AO16</f>
        <v>NoOperating</v>
      </c>
      <c r="AS16" s="88" t="str">
        <f t="shared" si="16"/>
        <v>700Operating</v>
      </c>
      <c r="AT16" s="88" t="str">
        <f t="shared" si="17"/>
        <v>BostonOperating</v>
      </c>
      <c r="AU16" s="88" t="str">
        <f t="shared" si="18"/>
        <v>MSHSOperating</v>
      </c>
      <c r="AV16" s="88">
        <f t="shared" si="19"/>
        <v>700</v>
      </c>
    </row>
    <row r="17" spans="1:48" ht="24.95" customHeight="1">
      <c r="A17" s="97">
        <v>481</v>
      </c>
      <c r="B17" s="86" t="s">
        <v>277</v>
      </c>
      <c r="C17" s="86" t="s">
        <v>493</v>
      </c>
      <c r="D17" s="86">
        <v>4</v>
      </c>
      <c r="E17" s="86" t="e">
        <f t="shared" si="0"/>
        <v>#REF!</v>
      </c>
      <c r="F17" s="92" t="s">
        <v>389</v>
      </c>
      <c r="G17" s="92" t="s">
        <v>524</v>
      </c>
      <c r="H17" s="87">
        <v>1994</v>
      </c>
      <c r="I17" s="88" t="s">
        <v>437</v>
      </c>
      <c r="J17" s="88">
        <v>1995</v>
      </c>
      <c r="K17" s="88">
        <f t="shared" si="1"/>
        <v>30</v>
      </c>
      <c r="L17" s="88">
        <f t="shared" si="2"/>
        <v>2000</v>
      </c>
      <c r="M17" s="88">
        <f t="shared" si="3"/>
        <v>2005</v>
      </c>
      <c r="N17" s="88">
        <f t="shared" si="3"/>
        <v>2010</v>
      </c>
      <c r="O17" s="88">
        <f t="shared" si="3"/>
        <v>2015</v>
      </c>
      <c r="P17" s="88">
        <f t="shared" si="3"/>
        <v>2020</v>
      </c>
      <c r="Q17" s="88">
        <f t="shared" si="4"/>
        <v>2000</v>
      </c>
      <c r="R17" s="88">
        <f t="shared" si="5"/>
        <v>2005</v>
      </c>
      <c r="S17" s="88">
        <f t="shared" si="6"/>
        <v>2010</v>
      </c>
      <c r="T17" s="88">
        <f t="shared" si="7"/>
        <v>2015</v>
      </c>
      <c r="U17" s="88">
        <f t="shared" si="8"/>
        <v>2020</v>
      </c>
      <c r="V17" s="88">
        <f t="shared" si="9"/>
        <v>2020</v>
      </c>
      <c r="W17" s="88">
        <f t="shared" si="10"/>
        <v>2020</v>
      </c>
      <c r="X17" s="88">
        <f t="shared" si="11"/>
        <v>2025</v>
      </c>
      <c r="Y17" s="86" t="s">
        <v>441</v>
      </c>
      <c r="Z17" s="86" t="s">
        <v>496</v>
      </c>
      <c r="AA17" s="88" t="s">
        <v>534</v>
      </c>
      <c r="AB17" s="88">
        <v>944</v>
      </c>
      <c r="AC17" s="88" t="s">
        <v>389</v>
      </c>
      <c r="AD17" s="88" t="s">
        <v>520</v>
      </c>
      <c r="AH17" s="86" t="s">
        <v>574</v>
      </c>
      <c r="AI17" s="88" t="s">
        <v>575</v>
      </c>
      <c r="AJ17" s="88" t="s">
        <v>576</v>
      </c>
      <c r="AK17" s="88" t="s">
        <v>577</v>
      </c>
      <c r="AL17" s="88" t="s">
        <v>578</v>
      </c>
      <c r="AM17" s="88" t="s">
        <v>579</v>
      </c>
      <c r="AO17" s="88" t="str">
        <f t="shared" si="12"/>
        <v>Operating</v>
      </c>
      <c r="AP17" s="88" t="str">
        <f t="shared" si="13"/>
        <v>COperating</v>
      </c>
      <c r="AQ17" s="88" t="str">
        <f t="shared" si="14"/>
        <v>NoOperating</v>
      </c>
      <c r="AR17" s="88" t="str">
        <f>Z17&amp;AO17</f>
        <v>FormerOperating</v>
      </c>
      <c r="AS17" s="88" t="str">
        <f t="shared" si="16"/>
        <v>944Operating</v>
      </c>
      <c r="AT17" s="88" t="str">
        <f t="shared" si="17"/>
        <v>BostonOperating</v>
      </c>
      <c r="AU17" s="88" t="str">
        <f t="shared" si="18"/>
        <v>ESMSOperating</v>
      </c>
      <c r="AV17" s="88">
        <f t="shared" si="19"/>
        <v>944</v>
      </c>
    </row>
    <row r="18" spans="1:48" ht="24.95" customHeight="1">
      <c r="A18" s="97">
        <v>417</v>
      </c>
      <c r="B18" s="86" t="s">
        <v>278</v>
      </c>
      <c r="C18" s="86" t="s">
        <v>493</v>
      </c>
      <c r="D18" s="86">
        <v>5</v>
      </c>
      <c r="E18" s="86" t="e">
        <f t="shared" si="0"/>
        <v>#REF!</v>
      </c>
      <c r="F18" s="92" t="s">
        <v>389</v>
      </c>
      <c r="G18" s="92" t="s">
        <v>495</v>
      </c>
      <c r="H18" s="88">
        <v>2011</v>
      </c>
      <c r="I18" s="88" t="s">
        <v>441</v>
      </c>
      <c r="J18" s="88">
        <v>2011</v>
      </c>
      <c r="K18" s="88">
        <f t="shared" si="1"/>
        <v>14</v>
      </c>
      <c r="L18" s="88">
        <f t="shared" si="2"/>
        <v>2016</v>
      </c>
      <c r="M18" s="88">
        <f t="shared" si="3"/>
        <v>2021</v>
      </c>
      <c r="N18" s="88">
        <f t="shared" si="3"/>
        <v>2026</v>
      </c>
      <c r="O18" s="88">
        <f t="shared" si="3"/>
        <v>2031</v>
      </c>
      <c r="P18" s="88">
        <f t="shared" si="3"/>
        <v>2036</v>
      </c>
      <c r="Q18" s="88">
        <f t="shared" si="4"/>
        <v>2016</v>
      </c>
      <c r="R18" s="88">
        <f t="shared" si="5"/>
        <v>2021</v>
      </c>
      <c r="S18" s="88" t="str">
        <f t="shared" si="6"/>
        <v>NA</v>
      </c>
      <c r="T18" s="88" t="str">
        <f t="shared" si="7"/>
        <v>NA</v>
      </c>
      <c r="U18" s="88" t="str">
        <f t="shared" si="8"/>
        <v>NA</v>
      </c>
      <c r="V18" s="88">
        <f t="shared" si="9"/>
        <v>2021</v>
      </c>
      <c r="W18" s="88">
        <f t="shared" si="10"/>
        <v>2026</v>
      </c>
      <c r="X18" s="88">
        <f t="shared" si="11"/>
        <v>2026</v>
      </c>
      <c r="Y18" s="86" t="s">
        <v>441</v>
      </c>
      <c r="Z18" s="86" t="s">
        <v>441</v>
      </c>
      <c r="AA18" s="88" t="s">
        <v>580</v>
      </c>
      <c r="AB18" s="88">
        <v>335</v>
      </c>
      <c r="AC18" s="88" t="s">
        <v>389</v>
      </c>
      <c r="AD18" s="88" t="s">
        <v>520</v>
      </c>
      <c r="AH18" s="86"/>
      <c r="AI18" s="100" t="s">
        <v>581</v>
      </c>
      <c r="AJ18" s="88" t="s">
        <v>582</v>
      </c>
      <c r="AL18" s="88" t="s">
        <v>522</v>
      </c>
      <c r="AO18" s="88" t="str">
        <f t="shared" si="12"/>
        <v>Operating</v>
      </c>
      <c r="AP18" s="88" t="str">
        <f t="shared" si="13"/>
        <v>COperating</v>
      </c>
      <c r="AQ18" s="88" t="str">
        <f t="shared" si="14"/>
        <v>NoOperating</v>
      </c>
      <c r="AR18" s="88" t="s">
        <v>568</v>
      </c>
      <c r="AS18" s="88" t="str">
        <f t="shared" si="16"/>
        <v>335Operating</v>
      </c>
      <c r="AT18" s="88" t="str">
        <f t="shared" si="17"/>
        <v>BostonOperating</v>
      </c>
      <c r="AU18" s="88" t="str">
        <f t="shared" si="18"/>
        <v>ESMSOperating</v>
      </c>
      <c r="AV18" s="88">
        <f t="shared" si="19"/>
        <v>335</v>
      </c>
    </row>
    <row r="19" spans="1:48" ht="24.95" customHeight="1">
      <c r="A19" s="97">
        <v>428</v>
      </c>
      <c r="B19" s="86" t="s">
        <v>583</v>
      </c>
      <c r="C19" s="86" t="s">
        <v>493</v>
      </c>
      <c r="D19" s="86">
        <v>1</v>
      </c>
      <c r="E19" s="86" t="e">
        <f t="shared" si="0"/>
        <v>#REF!</v>
      </c>
      <c r="F19" s="92" t="s">
        <v>389</v>
      </c>
      <c r="G19" s="92" t="s">
        <v>495</v>
      </c>
      <c r="H19" s="87">
        <v>2001</v>
      </c>
      <c r="I19" s="88" t="s">
        <v>437</v>
      </c>
      <c r="J19" s="88">
        <v>2002</v>
      </c>
      <c r="K19" s="88">
        <f t="shared" si="1"/>
        <v>23</v>
      </c>
      <c r="L19" s="88">
        <f t="shared" si="2"/>
        <v>2007</v>
      </c>
      <c r="M19" s="88">
        <f t="shared" si="3"/>
        <v>2012</v>
      </c>
      <c r="N19" s="88">
        <f t="shared" si="3"/>
        <v>2017</v>
      </c>
      <c r="O19" s="88">
        <f t="shared" si="3"/>
        <v>2022</v>
      </c>
      <c r="P19" s="88">
        <f t="shared" si="3"/>
        <v>2027</v>
      </c>
      <c r="Q19" s="88">
        <f t="shared" si="4"/>
        <v>2007</v>
      </c>
      <c r="R19" s="88">
        <f t="shared" si="5"/>
        <v>2012</v>
      </c>
      <c r="S19" s="88">
        <f t="shared" si="6"/>
        <v>2017</v>
      </c>
      <c r="T19" s="88">
        <f t="shared" si="7"/>
        <v>2022</v>
      </c>
      <c r="U19" s="88" t="str">
        <f t="shared" si="8"/>
        <v>NA</v>
      </c>
      <c r="V19" s="88">
        <f t="shared" si="9"/>
        <v>2022</v>
      </c>
      <c r="W19" s="88">
        <f t="shared" si="10"/>
        <v>2027</v>
      </c>
      <c r="X19" s="88">
        <f t="shared" si="11"/>
        <v>2027</v>
      </c>
      <c r="Y19" s="86" t="s">
        <v>437</v>
      </c>
      <c r="Z19" s="86" t="s">
        <v>441</v>
      </c>
      <c r="AA19" s="88" t="s">
        <v>378</v>
      </c>
      <c r="AB19" s="88">
        <v>2221</v>
      </c>
      <c r="AC19" s="88" t="s">
        <v>389</v>
      </c>
      <c r="AD19" s="88" t="s">
        <v>498</v>
      </c>
      <c r="AG19" s="88" t="s">
        <v>584</v>
      </c>
      <c r="AH19" s="86"/>
      <c r="AI19" s="88" t="s">
        <v>585</v>
      </c>
      <c r="AJ19" s="88" t="s">
        <v>586</v>
      </c>
      <c r="AK19" s="88" t="s">
        <v>587</v>
      </c>
      <c r="AL19" s="88" t="s">
        <v>588</v>
      </c>
      <c r="AM19" s="88" t="s">
        <v>589</v>
      </c>
      <c r="AO19" s="88" t="str">
        <f t="shared" si="12"/>
        <v>Operating</v>
      </c>
      <c r="AP19" s="88" t="str">
        <f t="shared" si="13"/>
        <v>COperating</v>
      </c>
      <c r="AQ19" s="88" t="str">
        <f t="shared" si="14"/>
        <v>YesOperating</v>
      </c>
      <c r="AR19" s="88" t="str">
        <f t="shared" ref="AR19:AR50" si="20">Z19&amp;AO19</f>
        <v>NoOperating</v>
      </c>
      <c r="AS19" s="88" t="str">
        <f t="shared" si="16"/>
        <v>2221Operating</v>
      </c>
      <c r="AT19" s="88" t="str">
        <f t="shared" si="17"/>
        <v>BostonOperating</v>
      </c>
      <c r="AU19" s="88" t="str">
        <f t="shared" si="18"/>
        <v>K12Operating</v>
      </c>
      <c r="AV19" s="88">
        <f t="shared" si="19"/>
        <v>2221</v>
      </c>
    </row>
    <row r="20" spans="1:48" ht="24.95" customHeight="1">
      <c r="A20" s="97">
        <v>432</v>
      </c>
      <c r="B20" s="86" t="s">
        <v>280</v>
      </c>
      <c r="C20" s="86" t="s">
        <v>493</v>
      </c>
      <c r="D20" s="86">
        <v>4</v>
      </c>
      <c r="E20" s="86" t="e">
        <f t="shared" si="0"/>
        <v>#REF!</v>
      </c>
      <c r="F20" s="92" t="s">
        <v>590</v>
      </c>
      <c r="G20" s="92" t="s">
        <v>495</v>
      </c>
      <c r="H20" s="87">
        <v>1994</v>
      </c>
      <c r="I20" s="88" t="s">
        <v>437</v>
      </c>
      <c r="J20" s="88">
        <v>1995</v>
      </c>
      <c r="K20" s="88">
        <f t="shared" si="1"/>
        <v>30</v>
      </c>
      <c r="L20" s="88">
        <f t="shared" si="2"/>
        <v>2000</v>
      </c>
      <c r="M20" s="88">
        <f t="shared" si="3"/>
        <v>2005</v>
      </c>
      <c r="N20" s="88">
        <f t="shared" si="3"/>
        <v>2010</v>
      </c>
      <c r="O20" s="88">
        <f t="shared" si="3"/>
        <v>2015</v>
      </c>
      <c r="P20" s="88">
        <f t="shared" si="3"/>
        <v>2020</v>
      </c>
      <c r="Q20" s="88">
        <f t="shared" si="4"/>
        <v>2000</v>
      </c>
      <c r="R20" s="88">
        <f t="shared" si="5"/>
        <v>2005</v>
      </c>
      <c r="S20" s="88">
        <f t="shared" si="6"/>
        <v>2010</v>
      </c>
      <c r="T20" s="88">
        <f t="shared" si="7"/>
        <v>2015</v>
      </c>
      <c r="U20" s="88">
        <f t="shared" si="8"/>
        <v>2020</v>
      </c>
      <c r="V20" s="88">
        <f t="shared" si="9"/>
        <v>2020</v>
      </c>
      <c r="W20" s="88">
        <f t="shared" si="10"/>
        <v>2020</v>
      </c>
      <c r="X20" s="88">
        <f t="shared" si="11"/>
        <v>2025</v>
      </c>
      <c r="Y20" s="86" t="s">
        <v>437</v>
      </c>
      <c r="Z20" s="86" t="s">
        <v>441</v>
      </c>
      <c r="AA20" s="88" t="s">
        <v>591</v>
      </c>
      <c r="AB20" s="88">
        <v>260</v>
      </c>
      <c r="AC20" s="88" t="s">
        <v>396</v>
      </c>
      <c r="AD20" s="88" t="s">
        <v>592</v>
      </c>
      <c r="AH20" s="86" t="s">
        <v>593</v>
      </c>
      <c r="AI20" s="88" t="s">
        <v>594</v>
      </c>
      <c r="AJ20" s="88" t="s">
        <v>595</v>
      </c>
      <c r="AK20" s="88" t="s">
        <v>596</v>
      </c>
      <c r="AL20" s="88" t="s">
        <v>595</v>
      </c>
      <c r="AM20" s="88" t="s">
        <v>597</v>
      </c>
      <c r="AO20" s="88" t="str">
        <f t="shared" si="12"/>
        <v>Operating</v>
      </c>
      <c r="AP20" s="88" t="str">
        <f t="shared" si="13"/>
        <v>COperating</v>
      </c>
      <c r="AQ20" s="88" t="str">
        <f t="shared" si="14"/>
        <v>YesOperating</v>
      </c>
      <c r="AR20" s="88" t="str">
        <f t="shared" si="20"/>
        <v>NoOperating</v>
      </c>
      <c r="AS20" s="88" t="str">
        <f t="shared" si="16"/>
        <v>260Operating</v>
      </c>
      <c r="AT20" s="88" t="str">
        <f t="shared" si="17"/>
        <v>SuburbOperating</v>
      </c>
      <c r="AU20" s="88" t="str">
        <f t="shared" si="18"/>
        <v>MSOperating</v>
      </c>
      <c r="AV20" s="88">
        <f t="shared" si="19"/>
        <v>260</v>
      </c>
    </row>
    <row r="21" spans="1:48" ht="24.95" customHeight="1">
      <c r="A21" s="97">
        <v>418</v>
      </c>
      <c r="B21" s="86" t="s">
        <v>598</v>
      </c>
      <c r="C21" s="86" t="s">
        <v>493</v>
      </c>
      <c r="D21" s="86">
        <v>1</v>
      </c>
      <c r="E21" s="86" t="e">
        <f t="shared" si="0"/>
        <v>#REF!</v>
      </c>
      <c r="F21" s="92" t="s">
        <v>599</v>
      </c>
      <c r="G21" s="92" t="s">
        <v>495</v>
      </c>
      <c r="H21" s="88">
        <v>2001</v>
      </c>
      <c r="I21" s="88" t="s">
        <v>437</v>
      </c>
      <c r="J21" s="88">
        <v>2002</v>
      </c>
      <c r="K21" s="88">
        <f t="shared" si="1"/>
        <v>23</v>
      </c>
      <c r="L21" s="88">
        <f t="shared" si="2"/>
        <v>2007</v>
      </c>
      <c r="M21" s="88">
        <f t="shared" si="3"/>
        <v>2012</v>
      </c>
      <c r="N21" s="88">
        <f t="shared" si="3"/>
        <v>2017</v>
      </c>
      <c r="O21" s="88">
        <f t="shared" si="3"/>
        <v>2022</v>
      </c>
      <c r="P21" s="88">
        <f t="shared" si="3"/>
        <v>2027</v>
      </c>
      <c r="Q21" s="88">
        <f t="shared" si="4"/>
        <v>2007</v>
      </c>
      <c r="R21" s="88">
        <f t="shared" si="5"/>
        <v>2012</v>
      </c>
      <c r="S21" s="88">
        <f t="shared" si="6"/>
        <v>2017</v>
      </c>
      <c r="T21" s="88">
        <f t="shared" si="7"/>
        <v>2022</v>
      </c>
      <c r="U21" s="88" t="str">
        <f t="shared" si="8"/>
        <v>NA</v>
      </c>
      <c r="V21" s="88">
        <f t="shared" si="9"/>
        <v>2022</v>
      </c>
      <c r="W21" s="88">
        <f t="shared" si="10"/>
        <v>2027</v>
      </c>
      <c r="X21" s="88">
        <f t="shared" si="11"/>
        <v>2027</v>
      </c>
      <c r="Y21" s="86" t="s">
        <v>437</v>
      </c>
      <c r="Z21" s="86" t="s">
        <v>496</v>
      </c>
      <c r="AA21" s="88" t="s">
        <v>591</v>
      </c>
      <c r="AB21" s="88">
        <v>396</v>
      </c>
      <c r="AC21" s="88" t="s">
        <v>396</v>
      </c>
      <c r="AD21" s="88" t="s">
        <v>592</v>
      </c>
      <c r="AG21" s="88" t="s">
        <v>600</v>
      </c>
      <c r="AH21" s="86"/>
      <c r="AI21" s="88" t="s">
        <v>601</v>
      </c>
      <c r="AJ21" s="88" t="s">
        <v>602</v>
      </c>
      <c r="AL21" s="88" t="s">
        <v>602</v>
      </c>
      <c r="AO21" s="88" t="str">
        <f t="shared" si="12"/>
        <v>Operating</v>
      </c>
      <c r="AP21" s="88" t="str">
        <f t="shared" si="13"/>
        <v>COperating</v>
      </c>
      <c r="AQ21" s="88" t="str">
        <f t="shared" si="14"/>
        <v>YesOperating</v>
      </c>
      <c r="AR21" s="88" t="str">
        <f t="shared" si="20"/>
        <v>FormerOperating</v>
      </c>
      <c r="AS21" s="88" t="str">
        <f t="shared" si="16"/>
        <v>396Operating</v>
      </c>
      <c r="AT21" s="88" t="str">
        <f t="shared" si="17"/>
        <v>SuburbOperating</v>
      </c>
      <c r="AU21" s="88" t="str">
        <f t="shared" si="18"/>
        <v>MSOperating</v>
      </c>
      <c r="AV21" s="88">
        <f t="shared" si="19"/>
        <v>396</v>
      </c>
    </row>
    <row r="22" spans="1:48" ht="24.95" customHeight="1">
      <c r="A22" s="97">
        <v>437</v>
      </c>
      <c r="B22" s="86" t="s">
        <v>603</v>
      </c>
      <c r="C22" s="86" t="s">
        <v>493</v>
      </c>
      <c r="D22" s="86">
        <v>4</v>
      </c>
      <c r="E22" s="86" t="e">
        <f t="shared" si="0"/>
        <v>#REF!</v>
      </c>
      <c r="F22" s="92" t="s">
        <v>389</v>
      </c>
      <c r="G22" s="92" t="s">
        <v>604</v>
      </c>
      <c r="H22" s="87">
        <v>1994</v>
      </c>
      <c r="I22" s="88" t="s">
        <v>437</v>
      </c>
      <c r="J22" s="88">
        <v>1995</v>
      </c>
      <c r="K22" s="88">
        <f t="shared" si="1"/>
        <v>30</v>
      </c>
      <c r="L22" s="88">
        <f t="shared" si="2"/>
        <v>2000</v>
      </c>
      <c r="M22" s="88">
        <f t="shared" si="3"/>
        <v>2005</v>
      </c>
      <c r="N22" s="88">
        <f t="shared" si="3"/>
        <v>2010</v>
      </c>
      <c r="O22" s="88">
        <f t="shared" si="3"/>
        <v>2015</v>
      </c>
      <c r="P22" s="88">
        <f t="shared" si="3"/>
        <v>2020</v>
      </c>
      <c r="Q22" s="88">
        <f t="shared" si="4"/>
        <v>2000</v>
      </c>
      <c r="R22" s="88">
        <f t="shared" si="5"/>
        <v>2005</v>
      </c>
      <c r="S22" s="88">
        <f t="shared" si="6"/>
        <v>2010</v>
      </c>
      <c r="T22" s="88">
        <f t="shared" si="7"/>
        <v>2015</v>
      </c>
      <c r="U22" s="88">
        <f t="shared" si="8"/>
        <v>2020</v>
      </c>
      <c r="V22" s="88">
        <f t="shared" si="9"/>
        <v>2020</v>
      </c>
      <c r="W22" s="88">
        <f t="shared" si="10"/>
        <v>2020</v>
      </c>
      <c r="X22" s="88">
        <f t="shared" si="11"/>
        <v>2025</v>
      </c>
      <c r="Y22" s="86" t="s">
        <v>441</v>
      </c>
      <c r="Z22" s="86" t="s">
        <v>441</v>
      </c>
      <c r="AA22" s="88" t="s">
        <v>605</v>
      </c>
      <c r="AB22" s="88">
        <v>350</v>
      </c>
      <c r="AC22" s="88" t="s">
        <v>389</v>
      </c>
      <c r="AD22" s="88" t="s">
        <v>560</v>
      </c>
      <c r="AH22" s="86" t="s">
        <v>606</v>
      </c>
      <c r="AI22" s="88" t="s">
        <v>607</v>
      </c>
      <c r="AJ22" s="88" t="s">
        <v>608</v>
      </c>
      <c r="AK22" s="88" t="s">
        <v>609</v>
      </c>
      <c r="AL22" s="88" t="s">
        <v>610</v>
      </c>
      <c r="AM22" s="88" t="s">
        <v>611</v>
      </c>
      <c r="AO22" s="88" t="str">
        <f t="shared" si="12"/>
        <v>Operating</v>
      </c>
      <c r="AP22" s="88" t="str">
        <f t="shared" si="13"/>
        <v>COperating</v>
      </c>
      <c r="AQ22" s="88" t="str">
        <f t="shared" si="14"/>
        <v>NoOperating</v>
      </c>
      <c r="AR22" s="88" t="str">
        <f t="shared" si="20"/>
        <v>NoOperating</v>
      </c>
      <c r="AS22" s="88" t="str">
        <f t="shared" si="16"/>
        <v>350Operating</v>
      </c>
      <c r="AT22" s="88" t="str">
        <f t="shared" si="17"/>
        <v>BostonOperating</v>
      </c>
      <c r="AU22" s="88" t="str">
        <f t="shared" si="18"/>
        <v>HSOperating</v>
      </c>
      <c r="AV22" s="88">
        <f t="shared" si="19"/>
        <v>350</v>
      </c>
    </row>
    <row r="23" spans="1:48" ht="24.95" customHeight="1">
      <c r="A23" s="97">
        <v>438</v>
      </c>
      <c r="B23" s="86" t="s">
        <v>285</v>
      </c>
      <c r="C23" s="86" t="s">
        <v>493</v>
      </c>
      <c r="D23" s="86">
        <v>5</v>
      </c>
      <c r="E23" s="86" t="e">
        <f t="shared" si="0"/>
        <v>#REF!</v>
      </c>
      <c r="F23" s="92" t="s">
        <v>389</v>
      </c>
      <c r="G23" s="92" t="s">
        <v>524</v>
      </c>
      <c r="H23" s="87">
        <v>2001</v>
      </c>
      <c r="I23" s="88" t="s">
        <v>437</v>
      </c>
      <c r="J23" s="88">
        <v>2001</v>
      </c>
      <c r="K23" s="88">
        <f t="shared" si="1"/>
        <v>24</v>
      </c>
      <c r="L23" s="88">
        <f t="shared" si="2"/>
        <v>2006</v>
      </c>
      <c r="M23" s="88">
        <f t="shared" ref="M23:P42" si="21">L23+5</f>
        <v>2011</v>
      </c>
      <c r="N23" s="88">
        <f t="shared" si="21"/>
        <v>2016</v>
      </c>
      <c r="O23" s="88">
        <f t="shared" si="21"/>
        <v>2021</v>
      </c>
      <c r="P23" s="88">
        <f t="shared" si="21"/>
        <v>2026</v>
      </c>
      <c r="Q23" s="88">
        <f t="shared" si="4"/>
        <v>2006</v>
      </c>
      <c r="R23" s="88">
        <f t="shared" si="5"/>
        <v>2011</v>
      </c>
      <c r="S23" s="88">
        <f t="shared" si="6"/>
        <v>2016</v>
      </c>
      <c r="T23" s="88">
        <f t="shared" si="7"/>
        <v>2021</v>
      </c>
      <c r="U23" s="88" t="str">
        <f t="shared" si="8"/>
        <v>NA</v>
      </c>
      <c r="V23" s="88">
        <f t="shared" si="9"/>
        <v>2021</v>
      </c>
      <c r="W23" s="88">
        <f t="shared" si="10"/>
        <v>2026</v>
      </c>
      <c r="X23" s="88">
        <f t="shared" si="11"/>
        <v>2026</v>
      </c>
      <c r="Y23" s="86" t="s">
        <v>441</v>
      </c>
      <c r="Z23" s="86" t="s">
        <v>441</v>
      </c>
      <c r="AA23" s="88" t="s">
        <v>612</v>
      </c>
      <c r="AB23" s="88">
        <v>345</v>
      </c>
      <c r="AC23" s="88" t="s">
        <v>389</v>
      </c>
      <c r="AD23" s="88" t="s">
        <v>498</v>
      </c>
      <c r="AG23" s="88" t="s">
        <v>613</v>
      </c>
      <c r="AH23" s="86"/>
      <c r="AI23" s="88" t="s">
        <v>614</v>
      </c>
      <c r="AJ23" s="88" t="s">
        <v>615</v>
      </c>
      <c r="AK23" s="88" t="s">
        <v>616</v>
      </c>
      <c r="AL23" s="88" t="s">
        <v>589</v>
      </c>
      <c r="AO23" s="88" t="str">
        <f t="shared" si="12"/>
        <v>Operating</v>
      </c>
      <c r="AP23" s="88" t="str">
        <f t="shared" si="13"/>
        <v>COperating</v>
      </c>
      <c r="AQ23" s="88" t="str">
        <f t="shared" si="14"/>
        <v>NoOperating</v>
      </c>
      <c r="AR23" s="88" t="str">
        <f t="shared" si="20"/>
        <v>NoOperating</v>
      </c>
      <c r="AS23" s="88" t="str">
        <f t="shared" si="16"/>
        <v>345Operating</v>
      </c>
      <c r="AT23" s="88" t="str">
        <f t="shared" si="17"/>
        <v>BostonOperating</v>
      </c>
      <c r="AU23" s="88" t="str">
        <f t="shared" si="18"/>
        <v>K12Operating</v>
      </c>
      <c r="AV23" s="88">
        <f t="shared" si="19"/>
        <v>345</v>
      </c>
    </row>
    <row r="24" spans="1:48" ht="24.95" customHeight="1">
      <c r="A24" s="97">
        <v>3503</v>
      </c>
      <c r="B24" s="86" t="s">
        <v>286</v>
      </c>
      <c r="C24" s="86" t="s">
        <v>493</v>
      </c>
      <c r="D24" s="86">
        <v>2</v>
      </c>
      <c r="E24" s="86" t="e">
        <f t="shared" si="0"/>
        <v>#REF!</v>
      </c>
      <c r="F24" s="92" t="s">
        <v>617</v>
      </c>
      <c r="G24" s="92" t="s">
        <v>495</v>
      </c>
      <c r="H24" s="88">
        <v>2012</v>
      </c>
      <c r="I24" s="88" t="s">
        <v>441</v>
      </c>
      <c r="J24" s="88">
        <v>2013</v>
      </c>
      <c r="K24" s="88">
        <f t="shared" si="1"/>
        <v>12</v>
      </c>
      <c r="L24" s="88">
        <f t="shared" si="2"/>
        <v>2018</v>
      </c>
      <c r="M24" s="88">
        <f t="shared" si="21"/>
        <v>2023</v>
      </c>
      <c r="N24" s="88">
        <f t="shared" si="21"/>
        <v>2028</v>
      </c>
      <c r="O24" s="88">
        <f t="shared" si="21"/>
        <v>2033</v>
      </c>
      <c r="P24" s="88">
        <f t="shared" si="21"/>
        <v>2038</v>
      </c>
      <c r="Q24" s="88">
        <f t="shared" si="4"/>
        <v>2018</v>
      </c>
      <c r="R24" s="88">
        <f t="shared" si="5"/>
        <v>2023</v>
      </c>
      <c r="S24" s="88" t="str">
        <f t="shared" si="6"/>
        <v>NA</v>
      </c>
      <c r="T24" s="88" t="str">
        <f t="shared" si="7"/>
        <v>NA</v>
      </c>
      <c r="U24" s="88" t="str">
        <f t="shared" si="8"/>
        <v>NA</v>
      </c>
      <c r="V24" s="88">
        <f t="shared" si="9"/>
        <v>2023</v>
      </c>
      <c r="W24" s="88">
        <f t="shared" si="10"/>
        <v>2028</v>
      </c>
      <c r="X24" s="88">
        <f t="shared" si="11"/>
        <v>2028</v>
      </c>
      <c r="Y24" s="86" t="s">
        <v>441</v>
      </c>
      <c r="Z24" s="86" t="s">
        <v>496</v>
      </c>
      <c r="AA24" s="88" t="s">
        <v>378</v>
      </c>
      <c r="AB24" s="88">
        <v>1200</v>
      </c>
      <c r="AC24" s="88" t="s">
        <v>497</v>
      </c>
      <c r="AD24" s="88" t="s">
        <v>498</v>
      </c>
      <c r="AH24" s="86"/>
      <c r="AI24" s="88" t="s">
        <v>618</v>
      </c>
      <c r="AJ24" s="88" t="s">
        <v>532</v>
      </c>
      <c r="AO24" s="88" t="str">
        <f t="shared" si="12"/>
        <v>Operating</v>
      </c>
      <c r="AP24" s="88" t="str">
        <f t="shared" si="13"/>
        <v>COperating</v>
      </c>
      <c r="AQ24" s="88" t="str">
        <f t="shared" si="14"/>
        <v>NoOperating</v>
      </c>
      <c r="AR24" s="88" t="str">
        <f t="shared" si="20"/>
        <v>FormerOperating</v>
      </c>
      <c r="AS24" s="88" t="str">
        <f t="shared" si="16"/>
        <v>1200Operating</v>
      </c>
      <c r="AT24" s="88" t="str">
        <f t="shared" si="17"/>
        <v>UrbanOperating</v>
      </c>
      <c r="AU24" s="88" t="str">
        <f t="shared" si="18"/>
        <v>K12Operating</v>
      </c>
      <c r="AV24" s="88">
        <f t="shared" si="19"/>
        <v>1200</v>
      </c>
    </row>
    <row r="25" spans="1:48" ht="24.95" customHeight="1">
      <c r="A25" s="97">
        <v>436</v>
      </c>
      <c r="B25" s="86" t="s">
        <v>287</v>
      </c>
      <c r="C25" s="86" t="s">
        <v>493</v>
      </c>
      <c r="D25" s="86">
        <v>4</v>
      </c>
      <c r="E25" s="86" t="e">
        <f t="shared" si="0"/>
        <v>#REF!</v>
      </c>
      <c r="F25" s="92" t="s">
        <v>533</v>
      </c>
      <c r="G25" s="92" t="s">
        <v>495</v>
      </c>
      <c r="H25" s="88">
        <v>2004</v>
      </c>
      <c r="I25" s="88" t="s">
        <v>437</v>
      </c>
      <c r="J25" s="88">
        <v>2005</v>
      </c>
      <c r="K25" s="88">
        <f t="shared" si="1"/>
        <v>20</v>
      </c>
      <c r="L25" s="88">
        <f t="shared" si="2"/>
        <v>2010</v>
      </c>
      <c r="M25" s="88">
        <f t="shared" si="21"/>
        <v>2015</v>
      </c>
      <c r="N25" s="88">
        <f t="shared" si="21"/>
        <v>2020</v>
      </c>
      <c r="O25" s="88">
        <f t="shared" si="21"/>
        <v>2025</v>
      </c>
      <c r="P25" s="88">
        <f t="shared" si="21"/>
        <v>2030</v>
      </c>
      <c r="Q25" s="88">
        <f t="shared" si="4"/>
        <v>2010</v>
      </c>
      <c r="R25" s="88">
        <f t="shared" si="5"/>
        <v>2015</v>
      </c>
      <c r="S25" s="88">
        <f t="shared" si="6"/>
        <v>2020</v>
      </c>
      <c r="T25" s="88" t="str">
        <f t="shared" si="7"/>
        <v>NA</v>
      </c>
      <c r="U25" s="88" t="str">
        <f t="shared" si="8"/>
        <v>NA</v>
      </c>
      <c r="V25" s="88">
        <f t="shared" si="9"/>
        <v>2020</v>
      </c>
      <c r="W25" s="88">
        <f t="shared" si="10"/>
        <v>2025</v>
      </c>
      <c r="X25" s="88">
        <f t="shared" si="11"/>
        <v>2025</v>
      </c>
      <c r="Y25" s="86" t="s">
        <v>441</v>
      </c>
      <c r="Z25" s="86" t="s">
        <v>441</v>
      </c>
      <c r="AA25" s="88" t="s">
        <v>512</v>
      </c>
      <c r="AB25" s="88">
        <v>420</v>
      </c>
      <c r="AC25" s="88" t="s">
        <v>497</v>
      </c>
      <c r="AD25" s="88" t="s">
        <v>505</v>
      </c>
      <c r="AG25" s="88" t="s">
        <v>619</v>
      </c>
      <c r="AH25" s="86"/>
      <c r="AI25" s="88" t="s">
        <v>620</v>
      </c>
      <c r="AJ25" s="88" t="s">
        <v>621</v>
      </c>
      <c r="AL25" s="88" t="s">
        <v>621</v>
      </c>
      <c r="AN25" s="88" t="s">
        <v>517</v>
      </c>
      <c r="AO25" s="88" t="str">
        <f t="shared" si="12"/>
        <v>Operating</v>
      </c>
      <c r="AP25" s="88" t="str">
        <f t="shared" si="13"/>
        <v>COperating</v>
      </c>
      <c r="AQ25" s="88" t="str">
        <f t="shared" si="14"/>
        <v>NoOperating</v>
      </c>
      <c r="AR25" s="88" t="str">
        <f t="shared" si="20"/>
        <v>NoOperating</v>
      </c>
      <c r="AS25" s="88" t="str">
        <f t="shared" si="16"/>
        <v>420Operating</v>
      </c>
      <c r="AT25" s="88" t="str">
        <f t="shared" si="17"/>
        <v>UrbanOperating</v>
      </c>
      <c r="AU25" s="88" t="str">
        <f t="shared" si="18"/>
        <v>MSHSOperating</v>
      </c>
      <c r="AV25" s="88">
        <f t="shared" si="19"/>
        <v>420</v>
      </c>
    </row>
    <row r="26" spans="1:48" ht="24.95" customHeight="1">
      <c r="A26" s="97">
        <v>440</v>
      </c>
      <c r="B26" s="86" t="s">
        <v>622</v>
      </c>
      <c r="C26" s="86" t="s">
        <v>493</v>
      </c>
      <c r="D26" s="86">
        <v>4</v>
      </c>
      <c r="E26" s="86" t="e">
        <f t="shared" si="0"/>
        <v>#REF!</v>
      </c>
      <c r="F26" s="92" t="s">
        <v>623</v>
      </c>
      <c r="G26" s="92" t="s">
        <v>495</v>
      </c>
      <c r="H26" s="87">
        <v>1994</v>
      </c>
      <c r="I26" s="88" t="s">
        <v>437</v>
      </c>
      <c r="J26" s="88">
        <v>1995</v>
      </c>
      <c r="K26" s="88">
        <f t="shared" si="1"/>
        <v>30</v>
      </c>
      <c r="L26" s="88">
        <f t="shared" si="2"/>
        <v>2000</v>
      </c>
      <c r="M26" s="88">
        <f t="shared" si="21"/>
        <v>2005</v>
      </c>
      <c r="N26" s="88">
        <f t="shared" si="21"/>
        <v>2010</v>
      </c>
      <c r="O26" s="88">
        <f t="shared" si="21"/>
        <v>2015</v>
      </c>
      <c r="P26" s="88">
        <f t="shared" si="21"/>
        <v>2020</v>
      </c>
      <c r="Q26" s="88">
        <f t="shared" si="4"/>
        <v>2000</v>
      </c>
      <c r="R26" s="88">
        <f t="shared" si="5"/>
        <v>2005</v>
      </c>
      <c r="S26" s="88">
        <f t="shared" si="6"/>
        <v>2010</v>
      </c>
      <c r="T26" s="88">
        <f t="shared" si="7"/>
        <v>2015</v>
      </c>
      <c r="U26" s="88">
        <f t="shared" si="8"/>
        <v>2020</v>
      </c>
      <c r="V26" s="88">
        <f t="shared" si="9"/>
        <v>2020</v>
      </c>
      <c r="W26" s="88">
        <f t="shared" si="10"/>
        <v>2020</v>
      </c>
      <c r="X26" s="88">
        <f t="shared" si="11"/>
        <v>2025</v>
      </c>
      <c r="Y26" s="86" t="s">
        <v>441</v>
      </c>
      <c r="Z26" s="86" t="s">
        <v>437</v>
      </c>
      <c r="AA26" s="88" t="s">
        <v>624</v>
      </c>
      <c r="AB26" s="399">
        <v>1200</v>
      </c>
      <c r="AC26" s="88" t="s">
        <v>497</v>
      </c>
      <c r="AD26" s="88" t="s">
        <v>520</v>
      </c>
      <c r="AG26" s="88" t="s">
        <v>625</v>
      </c>
      <c r="AH26" s="86"/>
      <c r="AI26" s="88" t="s">
        <v>626</v>
      </c>
      <c r="AJ26" s="88" t="s">
        <v>608</v>
      </c>
      <c r="AK26" s="88" t="s">
        <v>627</v>
      </c>
      <c r="AL26" s="88" t="s">
        <v>628</v>
      </c>
      <c r="AO26" s="88" t="str">
        <f t="shared" si="12"/>
        <v>Operating</v>
      </c>
      <c r="AP26" s="88" t="str">
        <f t="shared" si="13"/>
        <v>COperating</v>
      </c>
      <c r="AQ26" s="88" t="str">
        <f t="shared" si="14"/>
        <v>NoOperating</v>
      </c>
      <c r="AR26" s="88" t="str">
        <f t="shared" si="20"/>
        <v>YesOperating</v>
      </c>
      <c r="AS26" s="88" t="str">
        <f t="shared" si="16"/>
        <v>1200Operating</v>
      </c>
      <c r="AT26" s="88" t="str">
        <f t="shared" si="17"/>
        <v>UrbanOperating</v>
      </c>
      <c r="AU26" s="88" t="str">
        <f t="shared" si="18"/>
        <v>ESMSOperating</v>
      </c>
      <c r="AV26" s="88">
        <f t="shared" si="19"/>
        <v>1200</v>
      </c>
    </row>
    <row r="27" spans="1:48" ht="24.95" customHeight="1">
      <c r="A27" s="97">
        <v>439</v>
      </c>
      <c r="B27" s="86" t="s">
        <v>291</v>
      </c>
      <c r="C27" s="86" t="s">
        <v>493</v>
      </c>
      <c r="D27" s="86">
        <v>3</v>
      </c>
      <c r="E27" s="86" t="e">
        <f t="shared" si="0"/>
        <v>#REF!</v>
      </c>
      <c r="F27" s="92" t="s">
        <v>389</v>
      </c>
      <c r="G27" s="92" t="s">
        <v>495</v>
      </c>
      <c r="H27" s="87">
        <v>1998</v>
      </c>
      <c r="I27" s="88" t="s">
        <v>437</v>
      </c>
      <c r="J27" s="88">
        <v>1999</v>
      </c>
      <c r="K27" s="88">
        <f t="shared" si="1"/>
        <v>26</v>
      </c>
      <c r="L27" s="88">
        <f t="shared" si="2"/>
        <v>2004</v>
      </c>
      <c r="M27" s="88">
        <f t="shared" si="21"/>
        <v>2009</v>
      </c>
      <c r="N27" s="88">
        <f t="shared" si="21"/>
        <v>2014</v>
      </c>
      <c r="O27" s="88">
        <f t="shared" si="21"/>
        <v>2019</v>
      </c>
      <c r="P27" s="88">
        <f t="shared" si="21"/>
        <v>2024</v>
      </c>
      <c r="Q27" s="88">
        <f t="shared" si="4"/>
        <v>2004</v>
      </c>
      <c r="R27" s="88">
        <f t="shared" si="5"/>
        <v>2009</v>
      </c>
      <c r="S27" s="88">
        <f t="shared" si="6"/>
        <v>2014</v>
      </c>
      <c r="T27" s="88">
        <f t="shared" si="7"/>
        <v>2019</v>
      </c>
      <c r="U27" s="88">
        <f t="shared" si="8"/>
        <v>2024</v>
      </c>
      <c r="V27" s="88">
        <f t="shared" si="9"/>
        <v>2024</v>
      </c>
      <c r="W27" s="88">
        <f t="shared" si="10"/>
        <v>2024</v>
      </c>
      <c r="X27" s="88">
        <f t="shared" si="11"/>
        <v>2029</v>
      </c>
      <c r="Y27" s="86" t="s">
        <v>441</v>
      </c>
      <c r="Z27" s="86" t="s">
        <v>441</v>
      </c>
      <c r="AA27" s="88" t="s">
        <v>624</v>
      </c>
      <c r="AB27" s="88">
        <f>169+275</f>
        <v>444</v>
      </c>
      <c r="AC27" s="88" t="s">
        <v>389</v>
      </c>
      <c r="AD27" s="88" t="s">
        <v>520</v>
      </c>
      <c r="AG27" s="91" t="s">
        <v>629</v>
      </c>
      <c r="AH27" s="86"/>
      <c r="AI27" s="91" t="s">
        <v>630</v>
      </c>
      <c r="AJ27" s="88" t="s">
        <v>631</v>
      </c>
      <c r="AK27" s="88" t="s">
        <v>632</v>
      </c>
      <c r="AL27" s="88" t="s">
        <v>633</v>
      </c>
      <c r="AM27" s="88" t="s">
        <v>634</v>
      </c>
      <c r="AO27" s="88" t="str">
        <f t="shared" si="12"/>
        <v>Operating</v>
      </c>
      <c r="AP27" s="88" t="str">
        <f t="shared" si="13"/>
        <v>COperating</v>
      </c>
      <c r="AQ27" s="88" t="str">
        <f t="shared" si="14"/>
        <v>NoOperating</v>
      </c>
      <c r="AR27" s="88" t="str">
        <f t="shared" si="20"/>
        <v>NoOperating</v>
      </c>
      <c r="AS27" s="88" t="str">
        <f t="shared" si="16"/>
        <v>444Operating</v>
      </c>
      <c r="AT27" s="88" t="str">
        <f t="shared" si="17"/>
        <v>BostonOperating</v>
      </c>
      <c r="AU27" s="88" t="str">
        <f t="shared" si="18"/>
        <v>ESMSOperating</v>
      </c>
      <c r="AV27" s="88">
        <f t="shared" si="19"/>
        <v>444</v>
      </c>
    </row>
    <row r="28" spans="1:48" ht="24.95" customHeight="1">
      <c r="A28" s="97">
        <v>407</v>
      </c>
      <c r="B28" s="86" t="s">
        <v>635</v>
      </c>
      <c r="C28" s="86" t="s">
        <v>565</v>
      </c>
      <c r="D28" s="86">
        <v>1</v>
      </c>
      <c r="E28" s="86" t="e">
        <f t="shared" si="0"/>
        <v>#REF!</v>
      </c>
      <c r="F28" s="92" t="s">
        <v>389</v>
      </c>
      <c r="G28" s="92" t="s">
        <v>524</v>
      </c>
      <c r="H28" s="88">
        <v>2012</v>
      </c>
      <c r="I28" s="88" t="s">
        <v>437</v>
      </c>
      <c r="J28" s="88">
        <v>2012</v>
      </c>
      <c r="K28" s="88">
        <f t="shared" si="1"/>
        <v>13</v>
      </c>
      <c r="L28" s="88">
        <f t="shared" si="2"/>
        <v>2017</v>
      </c>
      <c r="M28" s="88">
        <f t="shared" si="21"/>
        <v>2022</v>
      </c>
      <c r="N28" s="88">
        <f t="shared" si="21"/>
        <v>2027</v>
      </c>
      <c r="O28" s="88">
        <f t="shared" si="21"/>
        <v>2032</v>
      </c>
      <c r="P28" s="88">
        <f t="shared" si="21"/>
        <v>2037</v>
      </c>
      <c r="Q28" s="88">
        <f t="shared" si="4"/>
        <v>2017</v>
      </c>
      <c r="R28" s="88">
        <f t="shared" si="5"/>
        <v>2022</v>
      </c>
      <c r="S28" s="88" t="str">
        <f t="shared" si="6"/>
        <v>NA</v>
      </c>
      <c r="T28" s="88" t="str">
        <f t="shared" si="7"/>
        <v>NA</v>
      </c>
      <c r="U28" s="88" t="str">
        <f t="shared" si="8"/>
        <v>NA</v>
      </c>
      <c r="V28" s="88">
        <f t="shared" si="9"/>
        <v>2022</v>
      </c>
      <c r="W28" s="88">
        <f t="shared" si="10"/>
        <v>2027</v>
      </c>
      <c r="X28" s="88">
        <f t="shared" si="11"/>
        <v>2027</v>
      </c>
      <c r="Y28" s="86" t="s">
        <v>441</v>
      </c>
      <c r="Z28" s="86" t="s">
        <v>437</v>
      </c>
      <c r="AA28" s="88" t="s">
        <v>636</v>
      </c>
      <c r="AB28" s="88">
        <v>325</v>
      </c>
      <c r="AC28" s="88" t="s">
        <v>389</v>
      </c>
      <c r="AD28" s="88" t="s">
        <v>637</v>
      </c>
      <c r="AH28" s="86"/>
      <c r="AI28" s="100" t="s">
        <v>638</v>
      </c>
      <c r="AJ28" s="88" t="s">
        <v>532</v>
      </c>
      <c r="AO28" s="88" t="str">
        <f t="shared" si="12"/>
        <v>Operating</v>
      </c>
      <c r="AP28" s="88" t="str">
        <f t="shared" si="13"/>
        <v>HMIIIOperating</v>
      </c>
      <c r="AQ28" s="88" t="str">
        <f t="shared" si="14"/>
        <v>NoOperating</v>
      </c>
      <c r="AR28" s="88" t="str">
        <f t="shared" si="20"/>
        <v>YesOperating</v>
      </c>
      <c r="AS28" s="88" t="str">
        <f t="shared" si="16"/>
        <v>325Operating</v>
      </c>
      <c r="AT28" s="88" t="str">
        <f t="shared" si="17"/>
        <v>BostonOperating</v>
      </c>
      <c r="AU28" s="88" t="str">
        <f t="shared" si="18"/>
        <v>ESOperating</v>
      </c>
      <c r="AV28" s="88">
        <f t="shared" si="19"/>
        <v>325</v>
      </c>
    </row>
    <row r="29" spans="1:48" ht="24.95" customHeight="1">
      <c r="A29" s="97">
        <v>452</v>
      </c>
      <c r="B29" s="86" t="s">
        <v>639</v>
      </c>
      <c r="C29" s="86" t="s">
        <v>557</v>
      </c>
      <c r="D29" s="86">
        <v>2</v>
      </c>
      <c r="E29" s="86" t="e">
        <f t="shared" si="0"/>
        <v>#REF!</v>
      </c>
      <c r="F29" s="92" t="s">
        <v>389</v>
      </c>
      <c r="G29" s="92" t="s">
        <v>495</v>
      </c>
      <c r="H29" s="87">
        <v>1998</v>
      </c>
      <c r="I29" s="88" t="s">
        <v>437</v>
      </c>
      <c r="J29" s="88">
        <v>1998</v>
      </c>
      <c r="K29" s="88">
        <f t="shared" si="1"/>
        <v>27</v>
      </c>
      <c r="L29" s="88">
        <f t="shared" si="2"/>
        <v>2003</v>
      </c>
      <c r="M29" s="88">
        <f t="shared" si="21"/>
        <v>2008</v>
      </c>
      <c r="N29" s="88">
        <f t="shared" si="21"/>
        <v>2013</v>
      </c>
      <c r="O29" s="88">
        <f t="shared" si="21"/>
        <v>2018</v>
      </c>
      <c r="P29" s="88">
        <f t="shared" si="21"/>
        <v>2023</v>
      </c>
      <c r="Q29" s="88">
        <f t="shared" si="4"/>
        <v>2003</v>
      </c>
      <c r="R29" s="88">
        <f t="shared" si="5"/>
        <v>2008</v>
      </c>
      <c r="S29" s="88">
        <f t="shared" si="6"/>
        <v>2013</v>
      </c>
      <c r="T29" s="88">
        <f t="shared" si="7"/>
        <v>2018</v>
      </c>
      <c r="U29" s="88">
        <f t="shared" si="8"/>
        <v>2023</v>
      </c>
      <c r="V29" s="88">
        <f t="shared" si="9"/>
        <v>2023</v>
      </c>
      <c r="W29" s="88">
        <f t="shared" si="10"/>
        <v>2023</v>
      </c>
      <c r="X29" s="88">
        <f t="shared" si="11"/>
        <v>2028</v>
      </c>
      <c r="Y29" s="86" t="s">
        <v>441</v>
      </c>
      <c r="Z29" s="86" t="s">
        <v>441</v>
      </c>
      <c r="AA29" s="88" t="s">
        <v>559</v>
      </c>
      <c r="AB29" s="88">
        <v>448</v>
      </c>
      <c r="AC29" s="88" t="s">
        <v>389</v>
      </c>
      <c r="AD29" s="88" t="s">
        <v>560</v>
      </c>
      <c r="AH29" s="86"/>
      <c r="AI29" s="88" t="s">
        <v>640</v>
      </c>
      <c r="AJ29" s="88" t="s">
        <v>641</v>
      </c>
      <c r="AK29" s="88" t="s">
        <v>611</v>
      </c>
      <c r="AL29" s="88" t="s">
        <v>641</v>
      </c>
      <c r="AM29" s="88" t="s">
        <v>611</v>
      </c>
      <c r="AO29" s="88" t="str">
        <f t="shared" si="12"/>
        <v>Operating</v>
      </c>
      <c r="AP29" s="88" t="str">
        <f t="shared" si="13"/>
        <v>HMIOperating</v>
      </c>
      <c r="AQ29" s="88" t="str">
        <f t="shared" si="14"/>
        <v>NoOperating</v>
      </c>
      <c r="AR29" s="88" t="str">
        <f t="shared" si="20"/>
        <v>NoOperating</v>
      </c>
      <c r="AS29" s="88" t="str">
        <f t="shared" si="16"/>
        <v>448Operating</v>
      </c>
      <c r="AT29" s="88" t="str">
        <f t="shared" si="17"/>
        <v>BostonOperating</v>
      </c>
      <c r="AU29" s="88" t="str">
        <f t="shared" si="18"/>
        <v>HSOperating</v>
      </c>
      <c r="AV29" s="88">
        <f t="shared" si="19"/>
        <v>448</v>
      </c>
    </row>
    <row r="30" spans="1:48" ht="24.95" customHeight="1">
      <c r="A30" s="97">
        <v>410</v>
      </c>
      <c r="B30" s="86" t="s">
        <v>294</v>
      </c>
      <c r="C30" s="86" t="s">
        <v>493</v>
      </c>
      <c r="D30" s="86">
        <v>2</v>
      </c>
      <c r="E30" s="86" t="e">
        <f t="shared" si="0"/>
        <v>#REF!</v>
      </c>
      <c r="F30" s="397" t="s">
        <v>642</v>
      </c>
      <c r="G30" s="92" t="s">
        <v>495</v>
      </c>
      <c r="H30" s="88">
        <v>2003</v>
      </c>
      <c r="I30" s="88" t="s">
        <v>437</v>
      </c>
      <c r="J30" s="88">
        <v>2003</v>
      </c>
      <c r="K30" s="88">
        <f t="shared" si="1"/>
        <v>22</v>
      </c>
      <c r="L30" s="88">
        <f t="shared" si="2"/>
        <v>2008</v>
      </c>
      <c r="M30" s="88">
        <f t="shared" si="21"/>
        <v>2013</v>
      </c>
      <c r="N30" s="88">
        <f t="shared" si="21"/>
        <v>2018</v>
      </c>
      <c r="O30" s="88">
        <f t="shared" si="21"/>
        <v>2023</v>
      </c>
      <c r="P30" s="88">
        <f t="shared" si="21"/>
        <v>2028</v>
      </c>
      <c r="Q30" s="88">
        <f t="shared" si="4"/>
        <v>2008</v>
      </c>
      <c r="R30" s="88">
        <f t="shared" si="5"/>
        <v>2013</v>
      </c>
      <c r="S30" s="88">
        <f t="shared" si="6"/>
        <v>2018</v>
      </c>
      <c r="T30" s="88">
        <f t="shared" si="7"/>
        <v>2023</v>
      </c>
      <c r="U30" s="88" t="str">
        <f t="shared" si="8"/>
        <v>NA</v>
      </c>
      <c r="V30" s="88">
        <f t="shared" si="9"/>
        <v>2023</v>
      </c>
      <c r="W30" s="88">
        <f t="shared" si="10"/>
        <v>2028</v>
      </c>
      <c r="X30" s="88">
        <f t="shared" si="11"/>
        <v>2028</v>
      </c>
      <c r="Y30" s="86" t="s">
        <v>437</v>
      </c>
      <c r="Z30" s="86" t="s">
        <v>437</v>
      </c>
      <c r="AA30" s="88" t="s">
        <v>504</v>
      </c>
      <c r="AB30" s="88">
        <v>1400</v>
      </c>
      <c r="AC30" s="88" t="s">
        <v>389</v>
      </c>
      <c r="AD30" s="88" t="s">
        <v>505</v>
      </c>
      <c r="AG30" s="88" t="s">
        <v>643</v>
      </c>
      <c r="AH30" s="86" t="s">
        <v>644</v>
      </c>
      <c r="AI30" s="88" t="s">
        <v>645</v>
      </c>
      <c r="AJ30" s="88" t="s">
        <v>646</v>
      </c>
      <c r="AK30" s="88" t="s">
        <v>573</v>
      </c>
      <c r="AL30" s="88" t="s">
        <v>647</v>
      </c>
      <c r="AM30" s="88" t="s">
        <v>573</v>
      </c>
      <c r="AN30" s="88" t="s">
        <v>517</v>
      </c>
      <c r="AO30" s="88" t="str">
        <f t="shared" si="12"/>
        <v>Operating</v>
      </c>
      <c r="AP30" s="88" t="str">
        <f t="shared" si="13"/>
        <v>COperating</v>
      </c>
      <c r="AQ30" s="88" t="str">
        <f t="shared" si="14"/>
        <v>YesOperating</v>
      </c>
      <c r="AR30" s="88" t="str">
        <f t="shared" si="20"/>
        <v>YesOperating</v>
      </c>
      <c r="AS30" s="88" t="str">
        <f t="shared" si="16"/>
        <v>1400Operating</v>
      </c>
      <c r="AT30" s="88" t="str">
        <f t="shared" si="17"/>
        <v>BostonOperating</v>
      </c>
      <c r="AU30" s="88" t="str">
        <f t="shared" si="18"/>
        <v>MSHSOperating</v>
      </c>
      <c r="AV30" s="88">
        <f t="shared" si="19"/>
        <v>1400</v>
      </c>
    </row>
    <row r="31" spans="1:48" ht="24.95" customHeight="1">
      <c r="A31" s="97">
        <v>413</v>
      </c>
      <c r="B31" s="86" t="s">
        <v>295</v>
      </c>
      <c r="C31" s="86" t="s">
        <v>493</v>
      </c>
      <c r="D31" s="86">
        <v>2</v>
      </c>
      <c r="E31" s="86" t="e">
        <f t="shared" si="0"/>
        <v>#REF!</v>
      </c>
      <c r="F31" s="92" t="s">
        <v>648</v>
      </c>
      <c r="G31" s="92" t="s">
        <v>495</v>
      </c>
      <c r="H31" s="88">
        <v>2002</v>
      </c>
      <c r="I31" s="88" t="s">
        <v>437</v>
      </c>
      <c r="J31" s="88">
        <v>2003</v>
      </c>
      <c r="K31" s="88">
        <f t="shared" si="1"/>
        <v>22</v>
      </c>
      <c r="L31" s="88">
        <f t="shared" si="2"/>
        <v>2008</v>
      </c>
      <c r="M31" s="88">
        <f t="shared" si="21"/>
        <v>2013</v>
      </c>
      <c r="N31" s="88">
        <f t="shared" si="21"/>
        <v>2018</v>
      </c>
      <c r="O31" s="88">
        <f t="shared" si="21"/>
        <v>2023</v>
      </c>
      <c r="P31" s="88">
        <f t="shared" si="21"/>
        <v>2028</v>
      </c>
      <c r="Q31" s="88">
        <f t="shared" si="4"/>
        <v>2008</v>
      </c>
      <c r="R31" s="88">
        <f t="shared" si="5"/>
        <v>2013</v>
      </c>
      <c r="S31" s="88">
        <f t="shared" si="6"/>
        <v>2018</v>
      </c>
      <c r="T31" s="88">
        <f t="shared" si="7"/>
        <v>2023</v>
      </c>
      <c r="U31" s="88" t="str">
        <f t="shared" si="8"/>
        <v>NA</v>
      </c>
      <c r="V31" s="88">
        <f t="shared" si="9"/>
        <v>2023</v>
      </c>
      <c r="W31" s="88">
        <f t="shared" si="10"/>
        <v>2028</v>
      </c>
      <c r="X31" s="88">
        <f t="shared" si="11"/>
        <v>2028</v>
      </c>
      <c r="Y31" s="86" t="s">
        <v>437</v>
      </c>
      <c r="Z31" s="86" t="s">
        <v>441</v>
      </c>
      <c r="AA31" s="88" t="s">
        <v>649</v>
      </c>
      <c r="AB31" s="88">
        <v>220</v>
      </c>
      <c r="AC31" s="88" t="s">
        <v>497</v>
      </c>
      <c r="AD31" s="88" t="s">
        <v>505</v>
      </c>
      <c r="AG31" s="88" t="s">
        <v>650</v>
      </c>
      <c r="AH31" s="86"/>
      <c r="AI31" s="88" t="s">
        <v>651</v>
      </c>
      <c r="AJ31" s="88" t="s">
        <v>652</v>
      </c>
      <c r="AK31" s="88" t="s">
        <v>653</v>
      </c>
      <c r="AL31" s="88" t="s">
        <v>654</v>
      </c>
      <c r="AM31" s="88" t="s">
        <v>655</v>
      </c>
      <c r="AN31" s="88" t="s">
        <v>517</v>
      </c>
      <c r="AO31" s="88" t="str">
        <f t="shared" si="12"/>
        <v>Operating</v>
      </c>
      <c r="AP31" s="88" t="str">
        <f t="shared" si="13"/>
        <v>COperating</v>
      </c>
      <c r="AQ31" s="88" t="str">
        <f t="shared" si="14"/>
        <v>YesOperating</v>
      </c>
      <c r="AR31" s="88" t="str">
        <f t="shared" si="20"/>
        <v>NoOperating</v>
      </c>
      <c r="AS31" s="88" t="str">
        <f t="shared" si="16"/>
        <v>220Operating</v>
      </c>
      <c r="AT31" s="88" t="str">
        <f t="shared" si="17"/>
        <v>UrbanOperating</v>
      </c>
      <c r="AU31" s="88" t="str">
        <f t="shared" si="18"/>
        <v>MSHSOperating</v>
      </c>
      <c r="AV31" s="88">
        <f t="shared" si="19"/>
        <v>220</v>
      </c>
    </row>
    <row r="32" spans="1:48" ht="24.95" customHeight="1">
      <c r="A32" s="97">
        <v>446</v>
      </c>
      <c r="B32" s="86" t="s">
        <v>296</v>
      </c>
      <c r="C32" s="86" t="s">
        <v>493</v>
      </c>
      <c r="D32" s="86">
        <v>2</v>
      </c>
      <c r="E32" s="86" t="e">
        <f t="shared" si="0"/>
        <v>#REF!</v>
      </c>
      <c r="F32" s="92" t="s">
        <v>656</v>
      </c>
      <c r="G32" s="92" t="s">
        <v>495</v>
      </c>
      <c r="H32" s="88">
        <v>1998</v>
      </c>
      <c r="I32" s="88" t="s">
        <v>437</v>
      </c>
      <c r="J32" s="88">
        <v>1998</v>
      </c>
      <c r="K32" s="88">
        <f t="shared" si="1"/>
        <v>27</v>
      </c>
      <c r="L32" s="88">
        <f t="shared" si="2"/>
        <v>2003</v>
      </c>
      <c r="M32" s="88">
        <f t="shared" si="21"/>
        <v>2008</v>
      </c>
      <c r="N32" s="88">
        <f t="shared" si="21"/>
        <v>2013</v>
      </c>
      <c r="O32" s="88">
        <f t="shared" si="21"/>
        <v>2018</v>
      </c>
      <c r="P32" s="88">
        <f t="shared" si="21"/>
        <v>2023</v>
      </c>
      <c r="Q32" s="88">
        <f t="shared" si="4"/>
        <v>2003</v>
      </c>
      <c r="R32" s="88">
        <f t="shared" si="5"/>
        <v>2008</v>
      </c>
      <c r="S32" s="88">
        <f t="shared" si="6"/>
        <v>2013</v>
      </c>
      <c r="T32" s="88">
        <f t="shared" si="7"/>
        <v>2018</v>
      </c>
      <c r="U32" s="88">
        <f t="shared" si="8"/>
        <v>2023</v>
      </c>
      <c r="V32" s="88">
        <f t="shared" si="9"/>
        <v>2023</v>
      </c>
      <c r="W32" s="88">
        <f t="shared" si="10"/>
        <v>2023</v>
      </c>
      <c r="X32" s="88">
        <f t="shared" si="11"/>
        <v>2028</v>
      </c>
      <c r="Y32" s="86" t="s">
        <v>437</v>
      </c>
      <c r="Z32" s="86" t="s">
        <v>496</v>
      </c>
      <c r="AA32" s="88" t="s">
        <v>378</v>
      </c>
      <c r="AB32" s="88">
        <v>1700</v>
      </c>
      <c r="AC32" s="88" t="s">
        <v>396</v>
      </c>
      <c r="AD32" s="88" t="s">
        <v>498</v>
      </c>
      <c r="AH32" s="86"/>
      <c r="AI32" s="88" t="s">
        <v>657</v>
      </c>
      <c r="AJ32" s="88" t="s">
        <v>502</v>
      </c>
      <c r="AK32" s="88" t="s">
        <v>658</v>
      </c>
      <c r="AL32" s="88" t="s">
        <v>502</v>
      </c>
      <c r="AM32" s="88" t="s">
        <v>658</v>
      </c>
      <c r="AO32" s="88" t="str">
        <f t="shared" si="12"/>
        <v>Operating</v>
      </c>
      <c r="AP32" s="88" t="str">
        <f t="shared" si="13"/>
        <v>COperating</v>
      </c>
      <c r="AQ32" s="88" t="str">
        <f t="shared" si="14"/>
        <v>YesOperating</v>
      </c>
      <c r="AR32" s="88" t="str">
        <f t="shared" si="20"/>
        <v>FormerOperating</v>
      </c>
      <c r="AS32" s="88" t="str">
        <f t="shared" si="16"/>
        <v>1700Operating</v>
      </c>
      <c r="AT32" s="88" t="str">
        <f t="shared" si="17"/>
        <v>SuburbOperating</v>
      </c>
      <c r="AU32" s="88" t="str">
        <f t="shared" si="18"/>
        <v>K12Operating</v>
      </c>
      <c r="AV32" s="88">
        <f t="shared" si="19"/>
        <v>1700</v>
      </c>
    </row>
    <row r="33" spans="1:48" ht="24.95" customHeight="1">
      <c r="A33" s="97">
        <v>478</v>
      </c>
      <c r="B33" s="86" t="s">
        <v>297</v>
      </c>
      <c r="C33" s="86" t="s">
        <v>493</v>
      </c>
      <c r="D33" s="86">
        <v>4</v>
      </c>
      <c r="E33" s="86" t="e">
        <f t="shared" si="0"/>
        <v>#REF!</v>
      </c>
      <c r="F33" s="92" t="s">
        <v>659</v>
      </c>
      <c r="G33" s="92" t="s">
        <v>495</v>
      </c>
      <c r="H33" s="88">
        <v>1994</v>
      </c>
      <c r="I33" s="88" t="s">
        <v>437</v>
      </c>
      <c r="J33" s="88">
        <v>1995</v>
      </c>
      <c r="K33" s="88">
        <f t="shared" si="1"/>
        <v>30</v>
      </c>
      <c r="L33" s="88">
        <f t="shared" si="2"/>
        <v>2000</v>
      </c>
      <c r="M33" s="88">
        <f t="shared" si="21"/>
        <v>2005</v>
      </c>
      <c r="N33" s="88">
        <f t="shared" si="21"/>
        <v>2010</v>
      </c>
      <c r="O33" s="88">
        <f t="shared" si="21"/>
        <v>2015</v>
      </c>
      <c r="P33" s="88">
        <f t="shared" si="21"/>
        <v>2020</v>
      </c>
      <c r="Q33" s="88">
        <f t="shared" si="4"/>
        <v>2000</v>
      </c>
      <c r="R33" s="88">
        <f t="shared" si="5"/>
        <v>2005</v>
      </c>
      <c r="S33" s="88">
        <f t="shared" si="6"/>
        <v>2010</v>
      </c>
      <c r="T33" s="88">
        <f t="shared" si="7"/>
        <v>2015</v>
      </c>
      <c r="U33" s="88">
        <f t="shared" si="8"/>
        <v>2020</v>
      </c>
      <c r="V33" s="88">
        <f t="shared" si="9"/>
        <v>2020</v>
      </c>
      <c r="W33" s="88">
        <f t="shared" si="10"/>
        <v>2020</v>
      </c>
      <c r="X33" s="88">
        <f t="shared" si="11"/>
        <v>2025</v>
      </c>
      <c r="Y33" s="86" t="s">
        <v>437</v>
      </c>
      <c r="Z33" s="86" t="s">
        <v>441</v>
      </c>
      <c r="AA33" s="88" t="s">
        <v>649</v>
      </c>
      <c r="AB33" s="88">
        <v>400</v>
      </c>
      <c r="AC33" s="88" t="s">
        <v>396</v>
      </c>
      <c r="AD33" s="88" t="s">
        <v>505</v>
      </c>
      <c r="AH33" s="86"/>
      <c r="AI33" s="88" t="s">
        <v>660</v>
      </c>
      <c r="AJ33" s="88" t="s">
        <v>661</v>
      </c>
      <c r="AK33" s="88" t="s">
        <v>662</v>
      </c>
      <c r="AL33" s="88" t="s">
        <v>661</v>
      </c>
      <c r="AO33" s="88" t="str">
        <f t="shared" si="12"/>
        <v>Operating</v>
      </c>
      <c r="AP33" s="88" t="str">
        <f t="shared" si="13"/>
        <v>COperating</v>
      </c>
      <c r="AQ33" s="88" t="str">
        <f t="shared" si="14"/>
        <v>YesOperating</v>
      </c>
      <c r="AR33" s="88" t="str">
        <f t="shared" si="20"/>
        <v>NoOperating</v>
      </c>
      <c r="AS33" s="88" t="str">
        <f t="shared" si="16"/>
        <v>400Operating</v>
      </c>
      <c r="AT33" s="88" t="str">
        <f t="shared" si="17"/>
        <v>SuburbOperating</v>
      </c>
      <c r="AU33" s="88" t="str">
        <f t="shared" si="18"/>
        <v>MSHSOperating</v>
      </c>
      <c r="AV33" s="88">
        <f t="shared" si="19"/>
        <v>400</v>
      </c>
    </row>
    <row r="34" spans="1:48" ht="24.95" customHeight="1">
      <c r="A34" s="97">
        <v>496</v>
      </c>
      <c r="B34" s="86" t="s">
        <v>298</v>
      </c>
      <c r="C34" s="86" t="s">
        <v>493</v>
      </c>
      <c r="D34" s="86">
        <v>1</v>
      </c>
      <c r="E34" s="86" t="e">
        <f t="shared" si="0"/>
        <v>#REF!</v>
      </c>
      <c r="F34" s="92" t="s">
        <v>518</v>
      </c>
      <c r="G34" s="92" t="s">
        <v>495</v>
      </c>
      <c r="H34" s="88">
        <v>2006</v>
      </c>
      <c r="I34" s="88" t="s">
        <v>437</v>
      </c>
      <c r="J34" s="88">
        <v>2007</v>
      </c>
      <c r="K34" s="88">
        <f t="shared" si="1"/>
        <v>18</v>
      </c>
      <c r="L34" s="88">
        <f t="shared" si="2"/>
        <v>2012</v>
      </c>
      <c r="M34" s="88">
        <f t="shared" si="21"/>
        <v>2017</v>
      </c>
      <c r="N34" s="88">
        <f t="shared" si="21"/>
        <v>2022</v>
      </c>
      <c r="O34" s="88">
        <f t="shared" si="21"/>
        <v>2027</v>
      </c>
      <c r="P34" s="88">
        <f t="shared" si="21"/>
        <v>2032</v>
      </c>
      <c r="Q34" s="88">
        <f t="shared" si="4"/>
        <v>2012</v>
      </c>
      <c r="R34" s="88">
        <f t="shared" si="5"/>
        <v>2017</v>
      </c>
      <c r="S34" s="88">
        <f t="shared" si="6"/>
        <v>2022</v>
      </c>
      <c r="T34" s="88" t="str">
        <f t="shared" si="7"/>
        <v>NA</v>
      </c>
      <c r="U34" s="88" t="str">
        <f t="shared" si="8"/>
        <v>NA</v>
      </c>
      <c r="V34" s="88">
        <f t="shared" si="9"/>
        <v>2022</v>
      </c>
      <c r="W34" s="88">
        <f t="shared" si="10"/>
        <v>2027</v>
      </c>
      <c r="X34" s="88">
        <f t="shared" si="11"/>
        <v>2027</v>
      </c>
      <c r="Y34" s="86" t="s">
        <v>441</v>
      </c>
      <c r="Z34" s="86" t="s">
        <v>441</v>
      </c>
      <c r="AA34" s="88" t="s">
        <v>504</v>
      </c>
      <c r="AB34" s="88">
        <v>500</v>
      </c>
      <c r="AC34" s="88" t="s">
        <v>497</v>
      </c>
      <c r="AD34" s="88" t="s">
        <v>505</v>
      </c>
      <c r="AH34" s="86" t="s">
        <v>663</v>
      </c>
      <c r="AI34" s="88" t="s">
        <v>664</v>
      </c>
      <c r="AJ34" s="88" t="s">
        <v>665</v>
      </c>
      <c r="AL34" s="88" t="s">
        <v>666</v>
      </c>
      <c r="AO34" s="88" t="str">
        <f t="shared" si="12"/>
        <v>Operating</v>
      </c>
      <c r="AP34" s="88" t="str">
        <f t="shared" si="13"/>
        <v>COperating</v>
      </c>
      <c r="AQ34" s="88" t="str">
        <f t="shared" si="14"/>
        <v>NoOperating</v>
      </c>
      <c r="AR34" s="88" t="str">
        <f t="shared" si="20"/>
        <v>NoOperating</v>
      </c>
      <c r="AS34" s="88" t="str">
        <f t="shared" si="16"/>
        <v>500Operating</v>
      </c>
      <c r="AT34" s="88" t="str">
        <f t="shared" si="17"/>
        <v>UrbanOperating</v>
      </c>
      <c r="AU34" s="88" t="str">
        <f t="shared" si="18"/>
        <v>MSHSOperating</v>
      </c>
      <c r="AV34" s="88">
        <f t="shared" si="19"/>
        <v>500</v>
      </c>
    </row>
    <row r="35" spans="1:48" ht="24.95" customHeight="1">
      <c r="A35" s="97">
        <v>499</v>
      </c>
      <c r="B35" s="86" t="s">
        <v>667</v>
      </c>
      <c r="C35" s="86" t="s">
        <v>493</v>
      </c>
      <c r="D35" s="86">
        <v>3</v>
      </c>
      <c r="E35" s="86" t="e">
        <f t="shared" si="0"/>
        <v>#REF!</v>
      </c>
      <c r="F35" s="397" t="s">
        <v>668</v>
      </c>
      <c r="G35" s="92" t="s">
        <v>495</v>
      </c>
      <c r="H35" s="88">
        <v>2008</v>
      </c>
      <c r="I35" s="88" t="s">
        <v>437</v>
      </c>
      <c r="J35" s="88">
        <v>2009</v>
      </c>
      <c r="K35" s="88">
        <f t="shared" ref="K35:K66" si="22">2025-J35</f>
        <v>16</v>
      </c>
      <c r="L35" s="88">
        <f t="shared" ref="L35:L66" si="23">J35+5</f>
        <v>2014</v>
      </c>
      <c r="M35" s="88">
        <f t="shared" si="21"/>
        <v>2019</v>
      </c>
      <c r="N35" s="88">
        <f t="shared" si="21"/>
        <v>2024</v>
      </c>
      <c r="O35" s="88">
        <f t="shared" si="21"/>
        <v>2029</v>
      </c>
      <c r="P35" s="88">
        <f t="shared" si="21"/>
        <v>2034</v>
      </c>
      <c r="Q35" s="88">
        <f t="shared" ref="Q35:Q66" si="24">IF(L35&gt;=2025, "NA", L35)</f>
        <v>2014</v>
      </c>
      <c r="R35" s="88">
        <f t="shared" ref="R35:R66" si="25">IF(M35&gt;=2025, "NA", M35)</f>
        <v>2019</v>
      </c>
      <c r="S35" s="88">
        <f t="shared" ref="S35:S66" si="26">IF(N35&gt;=2025, "NA", N35)</f>
        <v>2024</v>
      </c>
      <c r="T35" s="88" t="str">
        <f t="shared" ref="T35:T66" si="27">IF(O35&gt;=2025, "NA", O35)</f>
        <v>NA</v>
      </c>
      <c r="U35" s="88" t="str">
        <f t="shared" ref="U35:U66" si="28">IF(P35&gt;=2025, "NA", P35)</f>
        <v>NA</v>
      </c>
      <c r="V35" s="88">
        <f t="shared" ref="V35:V66" si="29">MAX(Q35:U35)</f>
        <v>2024</v>
      </c>
      <c r="W35" s="88">
        <f t="shared" ref="W35:W66" si="30">MAX(J35,Q35:T35)+5</f>
        <v>2029</v>
      </c>
      <c r="X35" s="88">
        <f t="shared" ref="X35:X66" si="31">V35+5</f>
        <v>2029</v>
      </c>
      <c r="Y35" s="86" t="s">
        <v>437</v>
      </c>
      <c r="Z35" s="86" t="s">
        <v>441</v>
      </c>
      <c r="AA35" s="88" t="s">
        <v>512</v>
      </c>
      <c r="AB35" s="88">
        <v>1148</v>
      </c>
      <c r="AC35" s="88" t="s">
        <v>497</v>
      </c>
      <c r="AD35" s="88" t="s">
        <v>505</v>
      </c>
      <c r="AH35" s="86"/>
      <c r="AI35" s="88" t="s">
        <v>669</v>
      </c>
      <c r="AJ35" s="88" t="s">
        <v>670</v>
      </c>
      <c r="AL35" s="88" t="s">
        <v>670</v>
      </c>
      <c r="AO35" s="88" t="str">
        <f t="shared" si="12"/>
        <v>Operating</v>
      </c>
      <c r="AP35" s="88" t="str">
        <f t="shared" ref="AP35:AP66" si="32">C35&amp;AO35</f>
        <v>COperating</v>
      </c>
      <c r="AQ35" s="88" t="str">
        <f t="shared" ref="AQ35:AQ66" si="33">Y35&amp;AO35</f>
        <v>YesOperating</v>
      </c>
      <c r="AR35" s="88" t="str">
        <f t="shared" si="20"/>
        <v>NoOperating</v>
      </c>
      <c r="AS35" s="88" t="str">
        <f t="shared" ref="AS35:AS66" si="34">AB35&amp;AO35</f>
        <v>1148Operating</v>
      </c>
      <c r="AT35" s="88" t="str">
        <f t="shared" ref="AT35:AT66" si="35">AC35&amp;AO35</f>
        <v>UrbanOperating</v>
      </c>
      <c r="AU35" s="88" t="str">
        <f t="shared" ref="AU35:AU66" si="36">AD35&amp;AO35</f>
        <v>MSHSOperating</v>
      </c>
      <c r="AV35" s="88">
        <f t="shared" ref="AV35:AV66" si="37">IF(AO35="Operating", AB35, "Not Operating")</f>
        <v>1148</v>
      </c>
    </row>
    <row r="36" spans="1:48" ht="24.95" customHeight="1">
      <c r="A36" s="97">
        <v>455</v>
      </c>
      <c r="B36" s="86" t="s">
        <v>302</v>
      </c>
      <c r="C36" s="86" t="s">
        <v>493</v>
      </c>
      <c r="D36" s="86">
        <v>3</v>
      </c>
      <c r="E36" s="86" t="e">
        <f t="shared" si="0"/>
        <v>#REF!</v>
      </c>
      <c r="F36" s="92" t="s">
        <v>671</v>
      </c>
      <c r="G36" s="92" t="s">
        <v>495</v>
      </c>
      <c r="H36" s="88">
        <v>2003</v>
      </c>
      <c r="I36" s="88" t="s">
        <v>437</v>
      </c>
      <c r="J36" s="88">
        <v>2004</v>
      </c>
      <c r="K36" s="88">
        <f t="shared" si="22"/>
        <v>21</v>
      </c>
      <c r="L36" s="88">
        <f t="shared" si="23"/>
        <v>2009</v>
      </c>
      <c r="M36" s="88">
        <f t="shared" si="21"/>
        <v>2014</v>
      </c>
      <c r="N36" s="88">
        <f t="shared" si="21"/>
        <v>2019</v>
      </c>
      <c r="O36" s="88">
        <f t="shared" si="21"/>
        <v>2024</v>
      </c>
      <c r="P36" s="88">
        <f t="shared" si="21"/>
        <v>2029</v>
      </c>
      <c r="Q36" s="88">
        <f t="shared" si="24"/>
        <v>2009</v>
      </c>
      <c r="R36" s="88">
        <f t="shared" si="25"/>
        <v>2014</v>
      </c>
      <c r="S36" s="88">
        <f t="shared" si="26"/>
        <v>2019</v>
      </c>
      <c r="T36" s="88">
        <f t="shared" si="27"/>
        <v>2024</v>
      </c>
      <c r="U36" s="88" t="str">
        <f t="shared" si="28"/>
        <v>NA</v>
      </c>
      <c r="V36" s="88">
        <f t="shared" si="29"/>
        <v>2024</v>
      </c>
      <c r="W36" s="88">
        <f t="shared" si="30"/>
        <v>2029</v>
      </c>
      <c r="X36" s="88">
        <f t="shared" si="31"/>
        <v>2029</v>
      </c>
      <c r="Y36" s="86" t="s">
        <v>441</v>
      </c>
      <c r="Z36" s="86" t="s">
        <v>441</v>
      </c>
      <c r="AA36" s="88" t="s">
        <v>519</v>
      </c>
      <c r="AB36" s="88">
        <v>306</v>
      </c>
      <c r="AC36" s="88" t="s">
        <v>497</v>
      </c>
      <c r="AD36" s="88" t="s">
        <v>520</v>
      </c>
      <c r="AH36" s="86"/>
      <c r="AI36" s="88" t="s">
        <v>672</v>
      </c>
      <c r="AJ36" s="88" t="s">
        <v>673</v>
      </c>
      <c r="AK36" s="88" t="s">
        <v>674</v>
      </c>
      <c r="AL36" s="88" t="s">
        <v>675</v>
      </c>
      <c r="AM36" s="88" t="s">
        <v>676</v>
      </c>
      <c r="AN36" s="88" t="s">
        <v>517</v>
      </c>
      <c r="AO36" s="88" t="str">
        <f t="shared" si="12"/>
        <v>Operating</v>
      </c>
      <c r="AP36" s="88" t="str">
        <f t="shared" si="32"/>
        <v>COperating</v>
      </c>
      <c r="AQ36" s="88" t="str">
        <f t="shared" si="33"/>
        <v>NoOperating</v>
      </c>
      <c r="AR36" s="88" t="str">
        <f t="shared" si="20"/>
        <v>NoOperating</v>
      </c>
      <c r="AS36" s="88" t="str">
        <f t="shared" si="34"/>
        <v>306Operating</v>
      </c>
      <c r="AT36" s="88" t="str">
        <f t="shared" si="35"/>
        <v>UrbanOperating</v>
      </c>
      <c r="AU36" s="88" t="str">
        <f t="shared" si="36"/>
        <v>ESMSOperating</v>
      </c>
      <c r="AV36" s="88">
        <f t="shared" si="37"/>
        <v>306</v>
      </c>
    </row>
    <row r="37" spans="1:48" ht="24.95" customHeight="1">
      <c r="A37" s="97">
        <v>450</v>
      </c>
      <c r="B37" s="86" t="s">
        <v>303</v>
      </c>
      <c r="C37" s="86" t="s">
        <v>493</v>
      </c>
      <c r="D37" s="86">
        <v>4</v>
      </c>
      <c r="E37" s="86" t="e">
        <f t="shared" si="0"/>
        <v>#REF!</v>
      </c>
      <c r="F37" s="92" t="s">
        <v>677</v>
      </c>
      <c r="G37" s="92" t="s">
        <v>495</v>
      </c>
      <c r="H37" s="88">
        <v>1994</v>
      </c>
      <c r="I37" s="88" t="s">
        <v>437</v>
      </c>
      <c r="J37" s="88">
        <v>1995</v>
      </c>
      <c r="K37" s="88">
        <f t="shared" si="22"/>
        <v>30</v>
      </c>
      <c r="L37" s="88">
        <f t="shared" si="23"/>
        <v>2000</v>
      </c>
      <c r="M37" s="88">
        <f t="shared" si="21"/>
        <v>2005</v>
      </c>
      <c r="N37" s="88">
        <f t="shared" si="21"/>
        <v>2010</v>
      </c>
      <c r="O37" s="88">
        <f t="shared" si="21"/>
        <v>2015</v>
      </c>
      <c r="P37" s="88">
        <f t="shared" si="21"/>
        <v>2020</v>
      </c>
      <c r="Q37" s="88">
        <f t="shared" si="24"/>
        <v>2000</v>
      </c>
      <c r="R37" s="88">
        <f t="shared" si="25"/>
        <v>2005</v>
      </c>
      <c r="S37" s="88">
        <f t="shared" si="26"/>
        <v>2010</v>
      </c>
      <c r="T37" s="88">
        <f t="shared" si="27"/>
        <v>2015</v>
      </c>
      <c r="U37" s="88">
        <f t="shared" si="28"/>
        <v>2020</v>
      </c>
      <c r="V37" s="88">
        <f t="shared" si="29"/>
        <v>2020</v>
      </c>
      <c r="W37" s="88">
        <f t="shared" si="30"/>
        <v>2020</v>
      </c>
      <c r="X37" s="88">
        <f t="shared" si="31"/>
        <v>2025</v>
      </c>
      <c r="Y37" s="86" t="s">
        <v>437</v>
      </c>
      <c r="Z37" s="86" t="s">
        <v>441</v>
      </c>
      <c r="AA37" s="88" t="s">
        <v>519</v>
      </c>
      <c r="AB37" s="88">
        <v>218</v>
      </c>
      <c r="AC37" s="88" t="s">
        <v>399</v>
      </c>
      <c r="AD37" s="88" t="s">
        <v>520</v>
      </c>
      <c r="AH37" s="86"/>
      <c r="AI37" s="88" t="s">
        <v>678</v>
      </c>
      <c r="AJ37" s="88" t="s">
        <v>679</v>
      </c>
      <c r="AK37" s="88" t="s">
        <v>680</v>
      </c>
      <c r="AL37" s="88" t="s">
        <v>681</v>
      </c>
      <c r="AM37" s="88" t="s">
        <v>682</v>
      </c>
      <c r="AO37" s="88" t="str">
        <f t="shared" si="12"/>
        <v>Operating</v>
      </c>
      <c r="AP37" s="88" t="str">
        <f t="shared" si="32"/>
        <v>COperating</v>
      </c>
      <c r="AQ37" s="88" t="str">
        <f t="shared" si="33"/>
        <v>YesOperating</v>
      </c>
      <c r="AR37" s="88" t="str">
        <f t="shared" si="20"/>
        <v>NoOperating</v>
      </c>
      <c r="AS37" s="88" t="str">
        <f t="shared" si="34"/>
        <v>218Operating</v>
      </c>
      <c r="AT37" s="88" t="str">
        <f t="shared" si="35"/>
        <v>RuralOperating</v>
      </c>
      <c r="AU37" s="88" t="str">
        <f t="shared" si="36"/>
        <v>ESMSOperating</v>
      </c>
      <c r="AV37" s="88">
        <f t="shared" si="37"/>
        <v>218</v>
      </c>
    </row>
    <row r="38" spans="1:48" ht="24.95" customHeight="1">
      <c r="A38" s="97">
        <v>453</v>
      </c>
      <c r="B38" s="86" t="s">
        <v>304</v>
      </c>
      <c r="C38" s="86" t="s">
        <v>493</v>
      </c>
      <c r="D38" s="86">
        <v>4</v>
      </c>
      <c r="E38" s="86" t="e">
        <f t="shared" si="0"/>
        <v>#REF!</v>
      </c>
      <c r="F38" s="89" t="s">
        <v>683</v>
      </c>
      <c r="G38" s="92" t="s">
        <v>495</v>
      </c>
      <c r="H38" s="88">
        <v>2001</v>
      </c>
      <c r="I38" s="88" t="s">
        <v>437</v>
      </c>
      <c r="J38" s="88">
        <v>2005</v>
      </c>
      <c r="K38" s="88">
        <f t="shared" si="22"/>
        <v>20</v>
      </c>
      <c r="L38" s="88">
        <f t="shared" si="23"/>
        <v>2010</v>
      </c>
      <c r="M38" s="88">
        <f t="shared" si="21"/>
        <v>2015</v>
      </c>
      <c r="N38" s="88">
        <f t="shared" si="21"/>
        <v>2020</v>
      </c>
      <c r="O38" s="88">
        <f t="shared" si="21"/>
        <v>2025</v>
      </c>
      <c r="P38" s="88">
        <f t="shared" si="21"/>
        <v>2030</v>
      </c>
      <c r="Q38" s="88">
        <f t="shared" si="24"/>
        <v>2010</v>
      </c>
      <c r="R38" s="88">
        <f t="shared" si="25"/>
        <v>2015</v>
      </c>
      <c r="S38" s="88">
        <f t="shared" si="26"/>
        <v>2020</v>
      </c>
      <c r="T38" s="88" t="str">
        <f t="shared" si="27"/>
        <v>NA</v>
      </c>
      <c r="U38" s="88" t="str">
        <f t="shared" si="28"/>
        <v>NA</v>
      </c>
      <c r="V38" s="88">
        <f t="shared" si="29"/>
        <v>2020</v>
      </c>
      <c r="W38" s="88">
        <f t="shared" si="30"/>
        <v>2025</v>
      </c>
      <c r="X38" s="88">
        <f t="shared" si="31"/>
        <v>2025</v>
      </c>
      <c r="Y38" s="86" t="s">
        <v>437</v>
      </c>
      <c r="Z38" s="86" t="s">
        <v>437</v>
      </c>
      <c r="AA38" s="88" t="s">
        <v>519</v>
      </c>
      <c r="AB38" s="88">
        <v>702</v>
      </c>
      <c r="AC38" s="86" t="s">
        <v>497</v>
      </c>
      <c r="AD38" s="88" t="s">
        <v>520</v>
      </c>
      <c r="AH38" s="86"/>
      <c r="AI38" s="88" t="s">
        <v>684</v>
      </c>
      <c r="AJ38" s="88" t="s">
        <v>685</v>
      </c>
      <c r="AL38" s="88" t="s">
        <v>685</v>
      </c>
      <c r="AO38" s="88" t="str">
        <f t="shared" si="12"/>
        <v>Operating</v>
      </c>
      <c r="AP38" s="88" t="str">
        <f t="shared" si="32"/>
        <v>COperating</v>
      </c>
      <c r="AQ38" s="88" t="str">
        <f t="shared" si="33"/>
        <v>YesOperating</v>
      </c>
      <c r="AR38" s="88" t="str">
        <f t="shared" si="20"/>
        <v>YesOperating</v>
      </c>
      <c r="AS38" s="88" t="str">
        <f t="shared" si="34"/>
        <v>702Operating</v>
      </c>
      <c r="AT38" s="88" t="str">
        <f t="shared" si="35"/>
        <v>UrbanOperating</v>
      </c>
      <c r="AU38" s="88" t="str">
        <f t="shared" si="36"/>
        <v>ESMSOperating</v>
      </c>
      <c r="AV38" s="88">
        <f t="shared" si="37"/>
        <v>702</v>
      </c>
    </row>
    <row r="39" spans="1:48" ht="24.95" customHeight="1">
      <c r="A39" s="97">
        <v>435</v>
      </c>
      <c r="B39" s="86" t="s">
        <v>305</v>
      </c>
      <c r="C39" s="86" t="s">
        <v>493</v>
      </c>
      <c r="D39" s="86">
        <v>5</v>
      </c>
      <c r="E39" s="86" t="e">
        <f t="shared" si="0"/>
        <v>#REF!</v>
      </c>
      <c r="F39" s="92" t="s">
        <v>686</v>
      </c>
      <c r="G39" s="92" t="s">
        <v>495</v>
      </c>
      <c r="H39" s="88">
        <v>1995</v>
      </c>
      <c r="I39" s="88" t="s">
        <v>437</v>
      </c>
      <c r="J39" s="88">
        <v>1996</v>
      </c>
      <c r="K39" s="88">
        <f t="shared" si="22"/>
        <v>29</v>
      </c>
      <c r="L39" s="88">
        <f t="shared" si="23"/>
        <v>2001</v>
      </c>
      <c r="M39" s="88">
        <f t="shared" si="21"/>
        <v>2006</v>
      </c>
      <c r="N39" s="88">
        <f t="shared" si="21"/>
        <v>2011</v>
      </c>
      <c r="O39" s="88">
        <f t="shared" si="21"/>
        <v>2016</v>
      </c>
      <c r="P39" s="88">
        <f t="shared" si="21"/>
        <v>2021</v>
      </c>
      <c r="Q39" s="88">
        <f t="shared" si="24"/>
        <v>2001</v>
      </c>
      <c r="R39" s="88">
        <f t="shared" si="25"/>
        <v>2006</v>
      </c>
      <c r="S39" s="88">
        <f t="shared" si="26"/>
        <v>2011</v>
      </c>
      <c r="T39" s="88">
        <f t="shared" si="27"/>
        <v>2016</v>
      </c>
      <c r="U39" s="88">
        <f t="shared" si="28"/>
        <v>2021</v>
      </c>
      <c r="V39" s="88">
        <f t="shared" si="29"/>
        <v>2021</v>
      </c>
      <c r="W39" s="88">
        <f t="shared" si="30"/>
        <v>2021</v>
      </c>
      <c r="X39" s="88">
        <f t="shared" si="31"/>
        <v>2026</v>
      </c>
      <c r="Y39" s="86" t="s">
        <v>437</v>
      </c>
      <c r="Z39" s="86" t="s">
        <v>496</v>
      </c>
      <c r="AA39" s="88" t="s">
        <v>504</v>
      </c>
      <c r="AB39" s="88">
        <v>800</v>
      </c>
      <c r="AC39" s="88" t="s">
        <v>396</v>
      </c>
      <c r="AD39" s="88" t="s">
        <v>505</v>
      </c>
      <c r="AH39" s="86"/>
      <c r="AI39" s="88" t="s">
        <v>687</v>
      </c>
      <c r="AJ39" s="88" t="s">
        <v>688</v>
      </c>
      <c r="AK39" s="88" t="s">
        <v>689</v>
      </c>
      <c r="AL39" s="88" t="s">
        <v>690</v>
      </c>
      <c r="AM39" s="88" t="s">
        <v>691</v>
      </c>
      <c r="AO39" s="88" t="str">
        <f t="shared" si="12"/>
        <v>Operating</v>
      </c>
      <c r="AP39" s="88" t="str">
        <f t="shared" si="32"/>
        <v>COperating</v>
      </c>
      <c r="AQ39" s="88" t="str">
        <f t="shared" si="33"/>
        <v>YesOperating</v>
      </c>
      <c r="AR39" s="88" t="str">
        <f t="shared" si="20"/>
        <v>FormerOperating</v>
      </c>
      <c r="AS39" s="88" t="str">
        <f t="shared" si="34"/>
        <v>800Operating</v>
      </c>
      <c r="AT39" s="88" t="str">
        <f t="shared" si="35"/>
        <v>SuburbOperating</v>
      </c>
      <c r="AU39" s="88" t="str">
        <f t="shared" si="36"/>
        <v>MSHSOperating</v>
      </c>
      <c r="AV39" s="88">
        <f t="shared" si="37"/>
        <v>800</v>
      </c>
    </row>
    <row r="40" spans="1:48" ht="24.95" customHeight="1">
      <c r="A40" s="97">
        <v>463</v>
      </c>
      <c r="B40" s="86" t="s">
        <v>306</v>
      </c>
      <c r="C40" s="86" t="s">
        <v>493</v>
      </c>
      <c r="D40" s="86">
        <v>1</v>
      </c>
      <c r="E40" s="86" t="e">
        <f t="shared" si="0"/>
        <v>#REF!</v>
      </c>
      <c r="F40" s="92" t="s">
        <v>389</v>
      </c>
      <c r="G40" s="92" t="s">
        <v>495</v>
      </c>
      <c r="H40" s="88">
        <v>2011</v>
      </c>
      <c r="I40" s="88" t="s">
        <v>441</v>
      </c>
      <c r="J40" s="88">
        <v>2012</v>
      </c>
      <c r="K40" s="88">
        <f t="shared" si="22"/>
        <v>13</v>
      </c>
      <c r="L40" s="88">
        <f t="shared" si="23"/>
        <v>2017</v>
      </c>
      <c r="M40" s="88">
        <f t="shared" si="21"/>
        <v>2022</v>
      </c>
      <c r="N40" s="88">
        <f t="shared" si="21"/>
        <v>2027</v>
      </c>
      <c r="O40" s="88">
        <f t="shared" si="21"/>
        <v>2032</v>
      </c>
      <c r="P40" s="88">
        <f t="shared" si="21"/>
        <v>2037</v>
      </c>
      <c r="Q40" s="88">
        <f t="shared" si="24"/>
        <v>2017</v>
      </c>
      <c r="R40" s="88">
        <f t="shared" si="25"/>
        <v>2022</v>
      </c>
      <c r="S40" s="88" t="str">
        <f t="shared" si="26"/>
        <v>NA</v>
      </c>
      <c r="T40" s="88" t="str">
        <f t="shared" si="27"/>
        <v>NA</v>
      </c>
      <c r="U40" s="88" t="str">
        <f t="shared" si="28"/>
        <v>NA</v>
      </c>
      <c r="V40" s="88">
        <f t="shared" si="29"/>
        <v>2022</v>
      </c>
      <c r="W40" s="88">
        <f t="shared" si="30"/>
        <v>2027</v>
      </c>
      <c r="X40" s="88">
        <f t="shared" si="31"/>
        <v>2027</v>
      </c>
      <c r="Y40" s="86" t="s">
        <v>441</v>
      </c>
      <c r="Z40" s="86" t="s">
        <v>441</v>
      </c>
      <c r="AA40" s="88" t="s">
        <v>519</v>
      </c>
      <c r="AB40" s="88">
        <v>588</v>
      </c>
      <c r="AC40" s="88" t="s">
        <v>389</v>
      </c>
      <c r="AD40" s="88" t="s">
        <v>520</v>
      </c>
      <c r="AH40" s="86"/>
      <c r="AI40" s="101" t="s">
        <v>692</v>
      </c>
      <c r="AJ40" s="88" t="s">
        <v>693</v>
      </c>
      <c r="AL40" s="88" t="s">
        <v>522</v>
      </c>
      <c r="AO40" s="88" t="str">
        <f t="shared" si="12"/>
        <v>Operating</v>
      </c>
      <c r="AP40" s="88" t="str">
        <f t="shared" si="32"/>
        <v>COperating</v>
      </c>
      <c r="AQ40" s="88" t="str">
        <f t="shared" si="33"/>
        <v>NoOperating</v>
      </c>
      <c r="AR40" s="88" t="str">
        <f t="shared" si="20"/>
        <v>NoOperating</v>
      </c>
      <c r="AS40" s="88" t="str">
        <f t="shared" si="34"/>
        <v>588Operating</v>
      </c>
      <c r="AT40" s="88" t="str">
        <f t="shared" si="35"/>
        <v>BostonOperating</v>
      </c>
      <c r="AU40" s="88" t="str">
        <f t="shared" si="36"/>
        <v>ESMSOperating</v>
      </c>
      <c r="AV40" s="88">
        <f t="shared" si="37"/>
        <v>588</v>
      </c>
    </row>
    <row r="41" spans="1:48" ht="24.95" customHeight="1">
      <c r="A41" s="97">
        <v>429</v>
      </c>
      <c r="B41" s="86" t="s">
        <v>307</v>
      </c>
      <c r="C41" s="86" t="s">
        <v>493</v>
      </c>
      <c r="D41" s="86">
        <v>3</v>
      </c>
      <c r="E41" s="86" t="e">
        <f t="shared" si="0"/>
        <v>#REF!</v>
      </c>
      <c r="F41" s="92" t="s">
        <v>694</v>
      </c>
      <c r="G41" s="92" t="s">
        <v>495</v>
      </c>
      <c r="H41" s="88">
        <v>2004</v>
      </c>
      <c r="I41" s="88" t="s">
        <v>437</v>
      </c>
      <c r="J41" s="88">
        <v>2004</v>
      </c>
      <c r="K41" s="88">
        <f t="shared" si="22"/>
        <v>21</v>
      </c>
      <c r="L41" s="88">
        <f t="shared" si="23"/>
        <v>2009</v>
      </c>
      <c r="M41" s="88">
        <f t="shared" si="21"/>
        <v>2014</v>
      </c>
      <c r="N41" s="88">
        <f t="shared" si="21"/>
        <v>2019</v>
      </c>
      <c r="O41" s="88">
        <f t="shared" si="21"/>
        <v>2024</v>
      </c>
      <c r="P41" s="88">
        <f t="shared" si="21"/>
        <v>2029</v>
      </c>
      <c r="Q41" s="88">
        <f t="shared" si="24"/>
        <v>2009</v>
      </c>
      <c r="R41" s="88">
        <f t="shared" si="25"/>
        <v>2014</v>
      </c>
      <c r="S41" s="88">
        <f t="shared" si="26"/>
        <v>2019</v>
      </c>
      <c r="T41" s="88">
        <f t="shared" si="27"/>
        <v>2024</v>
      </c>
      <c r="U41" s="88" t="str">
        <f t="shared" si="28"/>
        <v>NA</v>
      </c>
      <c r="V41" s="88">
        <f t="shared" si="29"/>
        <v>2024</v>
      </c>
      <c r="W41" s="88">
        <f t="shared" si="30"/>
        <v>2029</v>
      </c>
      <c r="X41" s="88">
        <f t="shared" si="31"/>
        <v>2029</v>
      </c>
      <c r="Y41" s="86" t="s">
        <v>441</v>
      </c>
      <c r="Z41" s="86" t="s">
        <v>441</v>
      </c>
      <c r="AA41" s="88" t="s">
        <v>378</v>
      </c>
      <c r="AB41" s="88">
        <v>1586</v>
      </c>
      <c r="AC41" s="88" t="s">
        <v>497</v>
      </c>
      <c r="AD41" s="88" t="s">
        <v>505</v>
      </c>
      <c r="AG41" s="88" t="s">
        <v>695</v>
      </c>
      <c r="AH41" s="86"/>
      <c r="AI41" s="88" t="s">
        <v>696</v>
      </c>
      <c r="AJ41" s="88" t="s">
        <v>697</v>
      </c>
      <c r="AL41" s="88" t="s">
        <v>698</v>
      </c>
      <c r="AN41" s="88" t="s">
        <v>517</v>
      </c>
      <c r="AO41" s="88" t="str">
        <f t="shared" si="12"/>
        <v>Operating</v>
      </c>
      <c r="AP41" s="88" t="str">
        <f t="shared" si="32"/>
        <v>COperating</v>
      </c>
      <c r="AQ41" s="88" t="str">
        <f t="shared" si="33"/>
        <v>NoOperating</v>
      </c>
      <c r="AR41" s="88" t="str">
        <f t="shared" si="20"/>
        <v>NoOperating</v>
      </c>
      <c r="AS41" s="88" t="str">
        <f t="shared" si="34"/>
        <v>1586Operating</v>
      </c>
      <c r="AT41" s="88" t="str">
        <f t="shared" si="35"/>
        <v>UrbanOperating</v>
      </c>
      <c r="AU41" s="88" t="str">
        <f t="shared" si="36"/>
        <v>MSHSOperating</v>
      </c>
      <c r="AV41" s="88">
        <f t="shared" si="37"/>
        <v>1586</v>
      </c>
    </row>
    <row r="42" spans="1:48" ht="24.95" customHeight="1">
      <c r="A42" s="97">
        <v>454</v>
      </c>
      <c r="B42" s="86" t="s">
        <v>308</v>
      </c>
      <c r="C42" s="86" t="s">
        <v>493</v>
      </c>
      <c r="D42" s="86">
        <v>4</v>
      </c>
      <c r="E42" s="86" t="e">
        <f t="shared" si="0"/>
        <v>#REF!</v>
      </c>
      <c r="F42" s="92" t="s">
        <v>623</v>
      </c>
      <c r="G42" s="92" t="s">
        <v>495</v>
      </c>
      <c r="H42" s="88">
        <v>1995</v>
      </c>
      <c r="I42" s="88" t="s">
        <v>437</v>
      </c>
      <c r="J42" s="88">
        <v>1995</v>
      </c>
      <c r="K42" s="88">
        <f t="shared" si="22"/>
        <v>30</v>
      </c>
      <c r="L42" s="88">
        <f t="shared" si="23"/>
        <v>2000</v>
      </c>
      <c r="M42" s="88">
        <f t="shared" si="21"/>
        <v>2005</v>
      </c>
      <c r="N42" s="88">
        <f t="shared" si="21"/>
        <v>2010</v>
      </c>
      <c r="O42" s="88">
        <f t="shared" si="21"/>
        <v>2015</v>
      </c>
      <c r="P42" s="88">
        <f t="shared" si="21"/>
        <v>2020</v>
      </c>
      <c r="Q42" s="88">
        <f t="shared" si="24"/>
        <v>2000</v>
      </c>
      <c r="R42" s="88">
        <f t="shared" si="25"/>
        <v>2005</v>
      </c>
      <c r="S42" s="88">
        <f t="shared" si="26"/>
        <v>2010</v>
      </c>
      <c r="T42" s="88">
        <f t="shared" si="27"/>
        <v>2015</v>
      </c>
      <c r="U42" s="88">
        <f t="shared" si="28"/>
        <v>2020</v>
      </c>
      <c r="V42" s="88">
        <f t="shared" si="29"/>
        <v>2020</v>
      </c>
      <c r="W42" s="88">
        <f t="shared" si="30"/>
        <v>2020</v>
      </c>
      <c r="X42" s="88">
        <f t="shared" si="31"/>
        <v>2025</v>
      </c>
      <c r="Y42" s="86" t="s">
        <v>441</v>
      </c>
      <c r="Z42" s="86" t="s">
        <v>441</v>
      </c>
      <c r="AA42" s="88" t="s">
        <v>624</v>
      </c>
      <c r="AB42" s="88">
        <v>1000</v>
      </c>
      <c r="AC42" s="88" t="s">
        <v>497</v>
      </c>
      <c r="AD42" s="88" t="s">
        <v>520</v>
      </c>
      <c r="AG42" s="88" t="s">
        <v>699</v>
      </c>
      <c r="AH42" s="86"/>
      <c r="AI42" s="88" t="s">
        <v>700</v>
      </c>
      <c r="AJ42" s="88" t="s">
        <v>631</v>
      </c>
      <c r="AK42" s="88" t="s">
        <v>701</v>
      </c>
      <c r="AL42" s="88" t="s">
        <v>631</v>
      </c>
      <c r="AM42" s="88" t="s">
        <v>702</v>
      </c>
      <c r="AO42" s="88" t="str">
        <f t="shared" si="12"/>
        <v>Operating</v>
      </c>
      <c r="AP42" s="88" t="str">
        <f t="shared" si="32"/>
        <v>COperating</v>
      </c>
      <c r="AQ42" s="88" t="str">
        <f t="shared" si="33"/>
        <v>NoOperating</v>
      </c>
      <c r="AR42" s="88" t="str">
        <f t="shared" si="20"/>
        <v>NoOperating</v>
      </c>
      <c r="AS42" s="88" t="str">
        <f t="shared" si="34"/>
        <v>1000Operating</v>
      </c>
      <c r="AT42" s="88" t="str">
        <f t="shared" si="35"/>
        <v>UrbanOperating</v>
      </c>
      <c r="AU42" s="88" t="str">
        <f t="shared" si="36"/>
        <v>ESMSOperating</v>
      </c>
      <c r="AV42" s="88">
        <f t="shared" si="37"/>
        <v>1000</v>
      </c>
    </row>
    <row r="43" spans="1:48" ht="24.95" customHeight="1">
      <c r="A43" s="97">
        <v>486</v>
      </c>
      <c r="B43" s="52" t="s">
        <v>703</v>
      </c>
      <c r="C43" s="86" t="s">
        <v>493</v>
      </c>
      <c r="D43" s="86">
        <v>5</v>
      </c>
      <c r="E43" s="86" t="e">
        <f t="shared" si="0"/>
        <v>#REF!</v>
      </c>
      <c r="F43" s="92" t="s">
        <v>494</v>
      </c>
      <c r="G43" s="92" t="s">
        <v>495</v>
      </c>
      <c r="H43" s="88">
        <v>1994</v>
      </c>
      <c r="I43" s="88" t="s">
        <v>437</v>
      </c>
      <c r="J43" s="88">
        <v>1996</v>
      </c>
      <c r="K43" s="88">
        <f t="shared" si="22"/>
        <v>29</v>
      </c>
      <c r="L43" s="88">
        <f t="shared" si="23"/>
        <v>2001</v>
      </c>
      <c r="M43" s="88">
        <f t="shared" ref="M43:P62" si="38">L43+5</f>
        <v>2006</v>
      </c>
      <c r="N43" s="88">
        <f t="shared" si="38"/>
        <v>2011</v>
      </c>
      <c r="O43" s="88">
        <f t="shared" si="38"/>
        <v>2016</v>
      </c>
      <c r="P43" s="88">
        <f t="shared" si="38"/>
        <v>2021</v>
      </c>
      <c r="Q43" s="88">
        <f t="shared" si="24"/>
        <v>2001</v>
      </c>
      <c r="R43" s="88">
        <f t="shared" si="25"/>
        <v>2006</v>
      </c>
      <c r="S43" s="88">
        <f t="shared" si="26"/>
        <v>2011</v>
      </c>
      <c r="T43" s="88">
        <f t="shared" si="27"/>
        <v>2016</v>
      </c>
      <c r="U43" s="88">
        <f t="shared" si="28"/>
        <v>2021</v>
      </c>
      <c r="V43" s="88">
        <f t="shared" si="29"/>
        <v>2021</v>
      </c>
      <c r="W43" s="88">
        <f t="shared" si="30"/>
        <v>2021</v>
      </c>
      <c r="X43" s="88">
        <f t="shared" si="31"/>
        <v>2026</v>
      </c>
      <c r="Y43" s="86" t="s">
        <v>441</v>
      </c>
      <c r="Z43" s="86" t="s">
        <v>496</v>
      </c>
      <c r="AA43" s="88" t="s">
        <v>519</v>
      </c>
      <c r="AB43" s="88">
        <v>666</v>
      </c>
      <c r="AC43" s="88" t="s">
        <v>497</v>
      </c>
      <c r="AD43" s="88" t="s">
        <v>520</v>
      </c>
      <c r="AH43" s="86"/>
      <c r="AI43" s="88" t="s">
        <v>704</v>
      </c>
      <c r="AJ43" s="88" t="s">
        <v>705</v>
      </c>
      <c r="AK43" s="88" t="s">
        <v>706</v>
      </c>
      <c r="AL43" s="88" t="s">
        <v>705</v>
      </c>
      <c r="AM43" s="88" t="s">
        <v>707</v>
      </c>
      <c r="AO43" s="88" t="str">
        <f t="shared" si="12"/>
        <v>Operating</v>
      </c>
      <c r="AP43" s="88" t="str">
        <f t="shared" si="32"/>
        <v>COperating</v>
      </c>
      <c r="AQ43" s="88" t="str">
        <f t="shared" si="33"/>
        <v>NoOperating</v>
      </c>
      <c r="AR43" s="88" t="str">
        <f t="shared" si="20"/>
        <v>FormerOperating</v>
      </c>
      <c r="AS43" s="88" t="str">
        <f t="shared" si="34"/>
        <v>666Operating</v>
      </c>
      <c r="AT43" s="88" t="str">
        <f t="shared" si="35"/>
        <v>UrbanOperating</v>
      </c>
      <c r="AU43" s="88" t="str">
        <f t="shared" si="36"/>
        <v>ESMSOperating</v>
      </c>
      <c r="AV43" s="88">
        <f t="shared" si="37"/>
        <v>666</v>
      </c>
    </row>
    <row r="44" spans="1:48" ht="24.95" customHeight="1">
      <c r="A44" s="102">
        <v>3514</v>
      </c>
      <c r="B44" s="149" t="s">
        <v>708</v>
      </c>
      <c r="C44" s="149" t="s">
        <v>493</v>
      </c>
      <c r="D44" s="206" t="s">
        <v>530</v>
      </c>
      <c r="E44" s="207" t="s">
        <v>441</v>
      </c>
      <c r="F44" s="92" t="s">
        <v>530</v>
      </c>
      <c r="G44" s="92" t="s">
        <v>495</v>
      </c>
      <c r="H44" s="88">
        <v>2016</v>
      </c>
      <c r="I44" s="88" t="s">
        <v>441</v>
      </c>
      <c r="J44" s="88">
        <v>2017</v>
      </c>
      <c r="K44" s="88">
        <f t="shared" si="22"/>
        <v>8</v>
      </c>
      <c r="L44" s="88">
        <f t="shared" si="23"/>
        <v>2022</v>
      </c>
      <c r="M44" s="88">
        <f t="shared" si="38"/>
        <v>2027</v>
      </c>
      <c r="N44" s="88">
        <f t="shared" si="38"/>
        <v>2032</v>
      </c>
      <c r="O44" s="88">
        <f t="shared" si="38"/>
        <v>2037</v>
      </c>
      <c r="P44" s="88">
        <f t="shared" si="38"/>
        <v>2042</v>
      </c>
      <c r="Q44" s="88">
        <f t="shared" si="24"/>
        <v>2022</v>
      </c>
      <c r="R44" s="88" t="str">
        <f t="shared" si="25"/>
        <v>NA</v>
      </c>
      <c r="S44" s="88" t="str">
        <f t="shared" si="26"/>
        <v>NA</v>
      </c>
      <c r="T44" s="88" t="str">
        <f t="shared" si="27"/>
        <v>NA</v>
      </c>
      <c r="U44" s="88" t="str">
        <f t="shared" si="28"/>
        <v>NA</v>
      </c>
      <c r="V44" s="88">
        <f t="shared" si="29"/>
        <v>2022</v>
      </c>
      <c r="W44" s="88">
        <f t="shared" si="30"/>
        <v>2027</v>
      </c>
      <c r="X44" s="88">
        <f t="shared" si="31"/>
        <v>2027</v>
      </c>
      <c r="Y44" s="86" t="s">
        <v>441</v>
      </c>
      <c r="Z44" s="86" t="s">
        <v>441</v>
      </c>
      <c r="AA44" s="88" t="s">
        <v>512</v>
      </c>
      <c r="AB44" s="88">
        <v>630</v>
      </c>
      <c r="AC44" s="88" t="s">
        <v>497</v>
      </c>
      <c r="AD44" s="88" t="s">
        <v>520</v>
      </c>
      <c r="AH44" s="86"/>
      <c r="AI44" s="52" t="s">
        <v>709</v>
      </c>
      <c r="AJ44" s="88" t="s">
        <v>710</v>
      </c>
      <c r="AO44" s="88" t="s">
        <v>711</v>
      </c>
      <c r="AP44" s="88" t="str">
        <f t="shared" si="32"/>
        <v>COperating</v>
      </c>
      <c r="AQ44" s="88" t="str">
        <f t="shared" si="33"/>
        <v>NoOperating</v>
      </c>
      <c r="AR44" s="88" t="str">
        <f t="shared" si="20"/>
        <v>NoOperating</v>
      </c>
      <c r="AS44" s="88" t="str">
        <f t="shared" si="34"/>
        <v>630Operating</v>
      </c>
      <c r="AT44" s="88" t="str">
        <f t="shared" si="35"/>
        <v>UrbanOperating</v>
      </c>
      <c r="AU44" s="88" t="str">
        <f t="shared" si="36"/>
        <v>ESMSOperating</v>
      </c>
      <c r="AV44" s="88">
        <f t="shared" si="37"/>
        <v>630</v>
      </c>
    </row>
    <row r="45" spans="1:48" ht="24.95" customHeight="1">
      <c r="A45" s="97">
        <v>456</v>
      </c>
      <c r="B45" s="86" t="s">
        <v>310</v>
      </c>
      <c r="C45" s="86" t="s">
        <v>493</v>
      </c>
      <c r="D45" s="86">
        <v>4</v>
      </c>
      <c r="E45" s="86" t="e">
        <f>VLOOKUP(A45, LIAISONS, 3, FALSE)</f>
        <v>#REF!</v>
      </c>
      <c r="F45" s="92" t="s">
        <v>617</v>
      </c>
      <c r="G45" s="92" t="s">
        <v>495</v>
      </c>
      <c r="H45" s="88">
        <v>1999</v>
      </c>
      <c r="I45" s="88" t="s">
        <v>437</v>
      </c>
      <c r="J45" s="88">
        <v>2000</v>
      </c>
      <c r="K45" s="88">
        <f t="shared" si="22"/>
        <v>25</v>
      </c>
      <c r="L45" s="88">
        <f t="shared" si="23"/>
        <v>2005</v>
      </c>
      <c r="M45" s="88">
        <f t="shared" si="38"/>
        <v>2010</v>
      </c>
      <c r="N45" s="88">
        <f t="shared" si="38"/>
        <v>2015</v>
      </c>
      <c r="O45" s="88">
        <f t="shared" si="38"/>
        <v>2020</v>
      </c>
      <c r="P45" s="88">
        <f t="shared" si="38"/>
        <v>2025</v>
      </c>
      <c r="Q45" s="88">
        <f t="shared" si="24"/>
        <v>2005</v>
      </c>
      <c r="R45" s="88">
        <f t="shared" si="25"/>
        <v>2010</v>
      </c>
      <c r="S45" s="88">
        <f t="shared" si="26"/>
        <v>2015</v>
      </c>
      <c r="T45" s="88">
        <f t="shared" si="27"/>
        <v>2020</v>
      </c>
      <c r="U45" s="88" t="str">
        <f t="shared" si="28"/>
        <v>NA</v>
      </c>
      <c r="V45" s="88">
        <f t="shared" si="29"/>
        <v>2020</v>
      </c>
      <c r="W45" s="88">
        <f t="shared" si="30"/>
        <v>2025</v>
      </c>
      <c r="X45" s="88">
        <f t="shared" si="31"/>
        <v>2025</v>
      </c>
      <c r="Y45" s="86" t="s">
        <v>441</v>
      </c>
      <c r="Z45" s="86" t="s">
        <v>496</v>
      </c>
      <c r="AA45" s="88" t="s">
        <v>624</v>
      </c>
      <c r="AB45" s="88">
        <v>815</v>
      </c>
      <c r="AC45" s="88" t="s">
        <v>497</v>
      </c>
      <c r="AD45" s="88" t="s">
        <v>520</v>
      </c>
      <c r="AG45" s="88" t="s">
        <v>712</v>
      </c>
      <c r="AH45" s="86"/>
      <c r="AI45" s="88" t="s">
        <v>713</v>
      </c>
      <c r="AJ45" s="88" t="s">
        <v>714</v>
      </c>
      <c r="AK45" s="88" t="s">
        <v>715</v>
      </c>
      <c r="AL45" s="88" t="s">
        <v>716</v>
      </c>
      <c r="AM45" s="88" t="s">
        <v>717</v>
      </c>
      <c r="AO45" s="88" t="str">
        <f t="shared" ref="AO45:AO53" si="39">IF(K45="NA","Closed",IF(K45&lt;=0,"Pending","Operating"))</f>
        <v>Operating</v>
      </c>
      <c r="AP45" s="88" t="str">
        <f t="shared" si="32"/>
        <v>COperating</v>
      </c>
      <c r="AQ45" s="88" t="str">
        <f t="shared" si="33"/>
        <v>NoOperating</v>
      </c>
      <c r="AR45" s="88" t="str">
        <f t="shared" si="20"/>
        <v>FormerOperating</v>
      </c>
      <c r="AS45" s="88" t="str">
        <f t="shared" si="34"/>
        <v>815Operating</v>
      </c>
      <c r="AT45" s="88" t="str">
        <f t="shared" si="35"/>
        <v>UrbanOperating</v>
      </c>
      <c r="AU45" s="88" t="str">
        <f t="shared" si="36"/>
        <v>ESMSOperating</v>
      </c>
      <c r="AV45" s="88">
        <f t="shared" si="37"/>
        <v>815</v>
      </c>
    </row>
    <row r="46" spans="1:48" ht="24.95" customHeight="1">
      <c r="A46" s="97">
        <v>458</v>
      </c>
      <c r="B46" s="86" t="s">
        <v>311</v>
      </c>
      <c r="C46" s="86" t="s">
        <v>493</v>
      </c>
      <c r="D46" s="86">
        <v>4</v>
      </c>
      <c r="E46" s="86" t="e">
        <f>VLOOKUP(A46, LIAISONS, 3, FALSE)</f>
        <v>#REF!</v>
      </c>
      <c r="F46" s="92" t="s">
        <v>617</v>
      </c>
      <c r="G46" s="92" t="s">
        <v>495</v>
      </c>
      <c r="H46" s="88">
        <v>1994</v>
      </c>
      <c r="I46" s="88" t="s">
        <v>437</v>
      </c>
      <c r="J46" s="88">
        <v>1995</v>
      </c>
      <c r="K46" s="88">
        <f t="shared" si="22"/>
        <v>30</v>
      </c>
      <c r="L46" s="88">
        <f t="shared" si="23"/>
        <v>2000</v>
      </c>
      <c r="M46" s="88">
        <f t="shared" si="38"/>
        <v>2005</v>
      </c>
      <c r="N46" s="88">
        <f t="shared" si="38"/>
        <v>2010</v>
      </c>
      <c r="O46" s="88">
        <f t="shared" si="38"/>
        <v>2015</v>
      </c>
      <c r="P46" s="88">
        <f t="shared" si="38"/>
        <v>2020</v>
      </c>
      <c r="Q46" s="88">
        <f t="shared" si="24"/>
        <v>2000</v>
      </c>
      <c r="R46" s="88">
        <f t="shared" si="25"/>
        <v>2005</v>
      </c>
      <c r="S46" s="88">
        <f t="shared" si="26"/>
        <v>2010</v>
      </c>
      <c r="T46" s="88">
        <f t="shared" si="27"/>
        <v>2015</v>
      </c>
      <c r="U46" s="88">
        <f t="shared" si="28"/>
        <v>2020</v>
      </c>
      <c r="V46" s="88">
        <f t="shared" si="29"/>
        <v>2020</v>
      </c>
      <c r="W46" s="88">
        <f t="shared" si="30"/>
        <v>2020</v>
      </c>
      <c r="X46" s="88">
        <f t="shared" si="31"/>
        <v>2025</v>
      </c>
      <c r="Y46" s="86" t="s">
        <v>441</v>
      </c>
      <c r="Z46" s="86" t="s">
        <v>441</v>
      </c>
      <c r="AA46" s="88" t="s">
        <v>559</v>
      </c>
      <c r="AB46" s="88">
        <v>150</v>
      </c>
      <c r="AC46" s="88" t="s">
        <v>497</v>
      </c>
      <c r="AD46" s="88" t="s">
        <v>560</v>
      </c>
      <c r="AG46" s="88" t="s">
        <v>718</v>
      </c>
      <c r="AH46" s="86"/>
      <c r="AI46" s="88" t="s">
        <v>719</v>
      </c>
      <c r="AJ46" s="88" t="s">
        <v>720</v>
      </c>
      <c r="AK46" s="88" t="s">
        <v>721</v>
      </c>
      <c r="AL46" s="88" t="s">
        <v>707</v>
      </c>
      <c r="AO46" s="88" t="str">
        <f t="shared" si="39"/>
        <v>Operating</v>
      </c>
      <c r="AP46" s="88" t="str">
        <f t="shared" si="32"/>
        <v>COperating</v>
      </c>
      <c r="AQ46" s="88" t="str">
        <f t="shared" si="33"/>
        <v>NoOperating</v>
      </c>
      <c r="AR46" s="88" t="str">
        <f t="shared" si="20"/>
        <v>NoOperating</v>
      </c>
      <c r="AS46" s="88" t="str">
        <f t="shared" si="34"/>
        <v>150Operating</v>
      </c>
      <c r="AT46" s="88" t="str">
        <f t="shared" si="35"/>
        <v>UrbanOperating</v>
      </c>
      <c r="AU46" s="88" t="str">
        <f t="shared" si="36"/>
        <v>HSOperating</v>
      </c>
      <c r="AV46" s="88">
        <f t="shared" si="37"/>
        <v>150</v>
      </c>
    </row>
    <row r="47" spans="1:48" ht="24.95" customHeight="1">
      <c r="A47" s="97">
        <v>3517</v>
      </c>
      <c r="B47" s="86" t="s">
        <v>312</v>
      </c>
      <c r="C47" s="86" t="s">
        <v>493</v>
      </c>
      <c r="F47" s="92" t="s">
        <v>722</v>
      </c>
      <c r="G47" s="92" t="s">
        <v>495</v>
      </c>
      <c r="H47" s="88">
        <v>2017</v>
      </c>
      <c r="I47" s="88" t="s">
        <v>437</v>
      </c>
      <c r="J47" s="88">
        <v>2018</v>
      </c>
      <c r="K47" s="88">
        <f t="shared" si="22"/>
        <v>7</v>
      </c>
      <c r="L47" s="88">
        <f t="shared" si="23"/>
        <v>2023</v>
      </c>
      <c r="M47" s="88">
        <f t="shared" si="38"/>
        <v>2028</v>
      </c>
      <c r="N47" s="88">
        <f t="shared" si="38"/>
        <v>2033</v>
      </c>
      <c r="O47" s="88">
        <f t="shared" si="38"/>
        <v>2038</v>
      </c>
      <c r="P47" s="88">
        <f t="shared" si="38"/>
        <v>2043</v>
      </c>
      <c r="Q47" s="88">
        <f t="shared" si="24"/>
        <v>2023</v>
      </c>
      <c r="R47" s="88" t="str">
        <f t="shared" si="25"/>
        <v>NA</v>
      </c>
      <c r="S47" s="88" t="str">
        <f t="shared" si="26"/>
        <v>NA</v>
      </c>
      <c r="T47" s="88" t="str">
        <f t="shared" si="27"/>
        <v>NA</v>
      </c>
      <c r="U47" s="88" t="str">
        <f t="shared" si="28"/>
        <v>NA</v>
      </c>
      <c r="V47" s="88">
        <f t="shared" si="29"/>
        <v>2023</v>
      </c>
      <c r="W47" s="88">
        <f t="shared" si="30"/>
        <v>2028</v>
      </c>
      <c r="X47" s="88">
        <f t="shared" si="31"/>
        <v>2028</v>
      </c>
      <c r="Y47" s="86" t="s">
        <v>437</v>
      </c>
      <c r="Z47" s="86" t="s">
        <v>441</v>
      </c>
      <c r="AA47" s="88" t="s">
        <v>559</v>
      </c>
      <c r="AB47" s="88">
        <v>300</v>
      </c>
      <c r="AC47" s="88" t="s">
        <v>396</v>
      </c>
      <c r="AD47" s="88" t="s">
        <v>560</v>
      </c>
      <c r="AH47" s="86"/>
      <c r="AI47" s="52" t="s">
        <v>723</v>
      </c>
      <c r="AJ47" s="88" t="s">
        <v>724</v>
      </c>
      <c r="AO47" s="88" t="str">
        <f t="shared" si="39"/>
        <v>Operating</v>
      </c>
      <c r="AP47" s="88" t="str">
        <f t="shared" si="32"/>
        <v>COperating</v>
      </c>
      <c r="AQ47" s="88" t="str">
        <f t="shared" si="33"/>
        <v>YesOperating</v>
      </c>
      <c r="AR47" s="88" t="str">
        <f t="shared" si="20"/>
        <v>NoOperating</v>
      </c>
      <c r="AS47" s="88" t="str">
        <f t="shared" si="34"/>
        <v>300Operating</v>
      </c>
      <c r="AT47" s="88" t="str">
        <f t="shared" si="35"/>
        <v>SuburbOperating</v>
      </c>
      <c r="AU47" s="88" t="str">
        <f t="shared" si="36"/>
        <v>HSOperating</v>
      </c>
      <c r="AV47" s="88">
        <f t="shared" si="37"/>
        <v>300</v>
      </c>
    </row>
    <row r="48" spans="1:48" ht="24.95" customHeight="1">
      <c r="A48" s="97">
        <v>464</v>
      </c>
      <c r="B48" s="86" t="s">
        <v>313</v>
      </c>
      <c r="C48" s="86" t="s">
        <v>493</v>
      </c>
      <c r="D48" s="86">
        <v>4</v>
      </c>
      <c r="E48" s="86" t="e">
        <f t="shared" ref="E48:E53" si="40">VLOOKUP(A48, LIAISONS, 3, FALSE)</f>
        <v>#REF!</v>
      </c>
      <c r="F48" s="92" t="s">
        <v>725</v>
      </c>
      <c r="G48" s="92" t="s">
        <v>495</v>
      </c>
      <c r="H48" s="88">
        <v>1994</v>
      </c>
      <c r="I48" s="88" t="s">
        <v>437</v>
      </c>
      <c r="J48" s="88">
        <v>1995</v>
      </c>
      <c r="K48" s="88">
        <f t="shared" si="22"/>
        <v>30</v>
      </c>
      <c r="L48" s="88">
        <f t="shared" si="23"/>
        <v>2000</v>
      </c>
      <c r="M48" s="88">
        <f t="shared" si="38"/>
        <v>2005</v>
      </c>
      <c r="N48" s="88">
        <f t="shared" si="38"/>
        <v>2010</v>
      </c>
      <c r="O48" s="88">
        <f t="shared" si="38"/>
        <v>2015</v>
      </c>
      <c r="P48" s="88">
        <f t="shared" si="38"/>
        <v>2020</v>
      </c>
      <c r="Q48" s="88">
        <f t="shared" si="24"/>
        <v>2000</v>
      </c>
      <c r="R48" s="88">
        <f t="shared" si="25"/>
        <v>2005</v>
      </c>
      <c r="S48" s="88">
        <f t="shared" si="26"/>
        <v>2010</v>
      </c>
      <c r="T48" s="88">
        <f t="shared" si="27"/>
        <v>2015</v>
      </c>
      <c r="U48" s="88">
        <f t="shared" si="28"/>
        <v>2020</v>
      </c>
      <c r="V48" s="88">
        <f t="shared" si="29"/>
        <v>2020</v>
      </c>
      <c r="W48" s="88">
        <f t="shared" si="30"/>
        <v>2020</v>
      </c>
      <c r="X48" s="88">
        <f t="shared" si="31"/>
        <v>2025</v>
      </c>
      <c r="Y48" s="86" t="s">
        <v>437</v>
      </c>
      <c r="Z48" s="86" t="s">
        <v>441</v>
      </c>
      <c r="AA48" s="88" t="s">
        <v>726</v>
      </c>
      <c r="AB48" s="88">
        <v>230</v>
      </c>
      <c r="AC48" s="88" t="s">
        <v>396</v>
      </c>
      <c r="AD48" s="88" t="s">
        <v>520</v>
      </c>
      <c r="AH48" s="86"/>
      <c r="AI48" s="88" t="s">
        <v>727</v>
      </c>
      <c r="AJ48" s="88" t="s">
        <v>728</v>
      </c>
      <c r="AK48" s="88" t="s">
        <v>729</v>
      </c>
      <c r="AL48" s="88" t="s">
        <v>729</v>
      </c>
      <c r="AO48" s="88" t="str">
        <f t="shared" si="39"/>
        <v>Operating</v>
      </c>
      <c r="AP48" s="88" t="str">
        <f t="shared" si="32"/>
        <v>COperating</v>
      </c>
      <c r="AQ48" s="88" t="str">
        <f t="shared" si="33"/>
        <v>YesOperating</v>
      </c>
      <c r="AR48" s="88" t="str">
        <f t="shared" si="20"/>
        <v>NoOperating</v>
      </c>
      <c r="AS48" s="88" t="str">
        <f t="shared" si="34"/>
        <v>230Operating</v>
      </c>
      <c r="AT48" s="88" t="str">
        <f t="shared" si="35"/>
        <v>SuburbOperating</v>
      </c>
      <c r="AU48" s="88" t="str">
        <f t="shared" si="36"/>
        <v>ESMSOperating</v>
      </c>
      <c r="AV48" s="88">
        <f t="shared" si="37"/>
        <v>230</v>
      </c>
    </row>
    <row r="49" spans="1:48" ht="24.95" customHeight="1">
      <c r="A49" s="97">
        <v>466</v>
      </c>
      <c r="B49" s="86" t="s">
        <v>730</v>
      </c>
      <c r="C49" s="86" t="s">
        <v>493</v>
      </c>
      <c r="D49" s="86">
        <v>5</v>
      </c>
      <c r="E49" s="86" t="e">
        <f t="shared" si="40"/>
        <v>#REF!</v>
      </c>
      <c r="F49" s="92" t="s">
        <v>731</v>
      </c>
      <c r="G49" s="92" t="s">
        <v>495</v>
      </c>
      <c r="H49" s="88">
        <v>1995</v>
      </c>
      <c r="I49" s="88" t="s">
        <v>437</v>
      </c>
      <c r="J49" s="88">
        <v>1996</v>
      </c>
      <c r="K49" s="88">
        <f t="shared" si="22"/>
        <v>29</v>
      </c>
      <c r="L49" s="88">
        <f t="shared" si="23"/>
        <v>2001</v>
      </c>
      <c r="M49" s="88">
        <f t="shared" si="38"/>
        <v>2006</v>
      </c>
      <c r="N49" s="88">
        <f t="shared" si="38"/>
        <v>2011</v>
      </c>
      <c r="O49" s="88">
        <f t="shared" si="38"/>
        <v>2016</v>
      </c>
      <c r="P49" s="88">
        <f t="shared" si="38"/>
        <v>2021</v>
      </c>
      <c r="Q49" s="88">
        <f t="shared" si="24"/>
        <v>2001</v>
      </c>
      <c r="R49" s="88">
        <f t="shared" si="25"/>
        <v>2006</v>
      </c>
      <c r="S49" s="88">
        <f t="shared" si="26"/>
        <v>2011</v>
      </c>
      <c r="T49" s="88">
        <f t="shared" si="27"/>
        <v>2016</v>
      </c>
      <c r="U49" s="88">
        <f t="shared" si="28"/>
        <v>2021</v>
      </c>
      <c r="V49" s="88">
        <f t="shared" si="29"/>
        <v>2021</v>
      </c>
      <c r="W49" s="88">
        <f t="shared" si="30"/>
        <v>2021</v>
      </c>
      <c r="X49" s="88">
        <f t="shared" si="31"/>
        <v>2026</v>
      </c>
      <c r="Y49" s="86" t="s">
        <v>437</v>
      </c>
      <c r="Z49" s="86" t="s">
        <v>441</v>
      </c>
      <c r="AA49" s="88" t="s">
        <v>378</v>
      </c>
      <c r="AB49" s="88">
        <v>180</v>
      </c>
      <c r="AC49" s="88" t="s">
        <v>396</v>
      </c>
      <c r="AD49" s="88" t="s">
        <v>498</v>
      </c>
      <c r="AH49" s="86"/>
      <c r="AI49" s="88" t="s">
        <v>732</v>
      </c>
      <c r="AJ49" s="88" t="s">
        <v>733</v>
      </c>
      <c r="AK49" s="88" t="s">
        <v>734</v>
      </c>
      <c r="AL49" s="88" t="s">
        <v>733</v>
      </c>
      <c r="AM49" s="88" t="s">
        <v>735</v>
      </c>
      <c r="AO49" s="88" t="str">
        <f t="shared" si="39"/>
        <v>Operating</v>
      </c>
      <c r="AP49" s="88" t="str">
        <f t="shared" si="32"/>
        <v>COperating</v>
      </c>
      <c r="AQ49" s="88" t="str">
        <f t="shared" si="33"/>
        <v>YesOperating</v>
      </c>
      <c r="AR49" s="88" t="str">
        <f t="shared" si="20"/>
        <v>NoOperating</v>
      </c>
      <c r="AS49" s="88" t="str">
        <f t="shared" si="34"/>
        <v>180Operating</v>
      </c>
      <c r="AT49" s="88" t="str">
        <f t="shared" si="35"/>
        <v>SuburbOperating</v>
      </c>
      <c r="AU49" s="88" t="str">
        <f t="shared" si="36"/>
        <v>K12Operating</v>
      </c>
      <c r="AV49" s="88">
        <f t="shared" si="37"/>
        <v>180</v>
      </c>
    </row>
    <row r="50" spans="1:48" ht="24.95" customHeight="1">
      <c r="A50" s="97">
        <v>492</v>
      </c>
      <c r="B50" s="86" t="s">
        <v>736</v>
      </c>
      <c r="C50" s="86" t="s">
        <v>493</v>
      </c>
      <c r="D50" s="86">
        <v>5</v>
      </c>
      <c r="E50" s="86" t="e">
        <f t="shared" si="40"/>
        <v>#REF!</v>
      </c>
      <c r="F50" s="92" t="s">
        <v>530</v>
      </c>
      <c r="G50" s="92" t="s">
        <v>495</v>
      </c>
      <c r="H50" s="88">
        <v>2005</v>
      </c>
      <c r="I50" s="88" t="s">
        <v>437</v>
      </c>
      <c r="J50" s="88">
        <v>2006</v>
      </c>
      <c r="K50" s="88">
        <f t="shared" si="22"/>
        <v>19</v>
      </c>
      <c r="L50" s="88">
        <f t="shared" si="23"/>
        <v>2011</v>
      </c>
      <c r="M50" s="88">
        <f t="shared" si="38"/>
        <v>2016</v>
      </c>
      <c r="N50" s="88">
        <f t="shared" si="38"/>
        <v>2021</v>
      </c>
      <c r="O50" s="88">
        <f t="shared" si="38"/>
        <v>2026</v>
      </c>
      <c r="P50" s="88">
        <f t="shared" si="38"/>
        <v>2031</v>
      </c>
      <c r="Q50" s="88">
        <f t="shared" si="24"/>
        <v>2011</v>
      </c>
      <c r="R50" s="88">
        <f t="shared" si="25"/>
        <v>2016</v>
      </c>
      <c r="S50" s="88">
        <f t="shared" si="26"/>
        <v>2021</v>
      </c>
      <c r="T50" s="88" t="str">
        <f t="shared" si="27"/>
        <v>NA</v>
      </c>
      <c r="U50" s="88" t="str">
        <f t="shared" si="28"/>
        <v>NA</v>
      </c>
      <c r="V50" s="88">
        <f t="shared" si="29"/>
        <v>2021</v>
      </c>
      <c r="W50" s="88">
        <f t="shared" si="30"/>
        <v>2026</v>
      </c>
      <c r="X50" s="88">
        <f t="shared" si="31"/>
        <v>2026</v>
      </c>
      <c r="Y50" s="86" t="s">
        <v>441</v>
      </c>
      <c r="Z50" s="86" t="s">
        <v>441</v>
      </c>
      <c r="AA50" s="88" t="s">
        <v>737</v>
      </c>
      <c r="AB50" s="88">
        <v>360</v>
      </c>
      <c r="AC50" s="88" t="s">
        <v>497</v>
      </c>
      <c r="AD50" s="88" t="s">
        <v>637</v>
      </c>
      <c r="AH50" s="86" t="s">
        <v>738</v>
      </c>
      <c r="AI50" s="88" t="s">
        <v>739</v>
      </c>
      <c r="AJ50" s="88" t="s">
        <v>740</v>
      </c>
      <c r="AL50" s="88" t="s">
        <v>741</v>
      </c>
      <c r="AO50" s="88" t="str">
        <f t="shared" si="39"/>
        <v>Operating</v>
      </c>
      <c r="AP50" s="88" t="str">
        <f t="shared" si="32"/>
        <v>COperating</v>
      </c>
      <c r="AQ50" s="88" t="str">
        <f t="shared" si="33"/>
        <v>NoOperating</v>
      </c>
      <c r="AR50" s="88" t="str">
        <f t="shared" si="20"/>
        <v>NoOperating</v>
      </c>
      <c r="AS50" s="88" t="str">
        <f t="shared" si="34"/>
        <v>360Operating</v>
      </c>
      <c r="AT50" s="88" t="str">
        <f t="shared" si="35"/>
        <v>UrbanOperating</v>
      </c>
      <c r="AU50" s="88" t="str">
        <f t="shared" si="36"/>
        <v>ESOperating</v>
      </c>
      <c r="AV50" s="88">
        <f t="shared" si="37"/>
        <v>360</v>
      </c>
    </row>
    <row r="51" spans="1:48" ht="24.95" customHeight="1">
      <c r="A51" s="97">
        <v>469</v>
      </c>
      <c r="B51" s="86" t="s">
        <v>742</v>
      </c>
      <c r="C51" s="86" t="s">
        <v>493</v>
      </c>
      <c r="D51" s="86">
        <v>4</v>
      </c>
      <c r="E51" s="86" t="e">
        <f t="shared" si="40"/>
        <v>#REF!</v>
      </c>
      <c r="F51" s="92" t="s">
        <v>389</v>
      </c>
      <c r="G51" s="92" t="s">
        <v>495</v>
      </c>
      <c r="H51" s="88">
        <v>1999</v>
      </c>
      <c r="I51" s="88" t="s">
        <v>437</v>
      </c>
      <c r="J51" s="88">
        <v>2000</v>
      </c>
      <c r="K51" s="88">
        <f t="shared" si="22"/>
        <v>25</v>
      </c>
      <c r="L51" s="88">
        <f t="shared" si="23"/>
        <v>2005</v>
      </c>
      <c r="M51" s="88">
        <f t="shared" si="38"/>
        <v>2010</v>
      </c>
      <c r="N51" s="88">
        <f t="shared" si="38"/>
        <v>2015</v>
      </c>
      <c r="O51" s="88">
        <f t="shared" si="38"/>
        <v>2020</v>
      </c>
      <c r="P51" s="88">
        <f t="shared" si="38"/>
        <v>2025</v>
      </c>
      <c r="Q51" s="88">
        <f t="shared" si="24"/>
        <v>2005</v>
      </c>
      <c r="R51" s="88">
        <f t="shared" si="25"/>
        <v>2010</v>
      </c>
      <c r="S51" s="88">
        <f t="shared" si="26"/>
        <v>2015</v>
      </c>
      <c r="T51" s="88">
        <f t="shared" si="27"/>
        <v>2020</v>
      </c>
      <c r="U51" s="88" t="str">
        <f t="shared" si="28"/>
        <v>NA</v>
      </c>
      <c r="V51" s="88">
        <f t="shared" si="29"/>
        <v>2020</v>
      </c>
      <c r="W51" s="88">
        <f t="shared" si="30"/>
        <v>2025</v>
      </c>
      <c r="X51" s="88">
        <f t="shared" si="31"/>
        <v>2025</v>
      </c>
      <c r="Y51" s="86" t="s">
        <v>441</v>
      </c>
      <c r="Z51" s="86" t="s">
        <v>441</v>
      </c>
      <c r="AA51" s="88" t="s">
        <v>612</v>
      </c>
      <c r="AB51" s="88">
        <v>1250</v>
      </c>
      <c r="AC51" s="88" t="s">
        <v>389</v>
      </c>
      <c r="AD51" s="88" t="s">
        <v>498</v>
      </c>
      <c r="AG51" s="88" t="s">
        <v>743</v>
      </c>
      <c r="AH51" s="86" t="s">
        <v>744</v>
      </c>
      <c r="AI51" s="88" t="s">
        <v>745</v>
      </c>
      <c r="AJ51" s="88" t="s">
        <v>746</v>
      </c>
      <c r="AK51" s="88" t="s">
        <v>747</v>
      </c>
      <c r="AL51" s="88" t="s">
        <v>748</v>
      </c>
      <c r="AM51" s="88" t="s">
        <v>749</v>
      </c>
      <c r="AO51" s="88" t="str">
        <f t="shared" si="39"/>
        <v>Operating</v>
      </c>
      <c r="AP51" s="88" t="str">
        <f t="shared" si="32"/>
        <v>COperating</v>
      </c>
      <c r="AQ51" s="88" t="str">
        <f t="shared" si="33"/>
        <v>NoOperating</v>
      </c>
      <c r="AR51" s="88" t="str">
        <f t="shared" ref="AR51:AR75" si="41">Z51&amp;AO51</f>
        <v>NoOperating</v>
      </c>
      <c r="AS51" s="88" t="str">
        <f t="shared" si="34"/>
        <v>1250Operating</v>
      </c>
      <c r="AT51" s="88" t="str">
        <f t="shared" si="35"/>
        <v>BostonOperating</v>
      </c>
      <c r="AU51" s="88" t="str">
        <f t="shared" si="36"/>
        <v>K12Operating</v>
      </c>
      <c r="AV51" s="88">
        <f t="shared" si="37"/>
        <v>1250</v>
      </c>
    </row>
    <row r="52" spans="1:48" ht="24.95" customHeight="1">
      <c r="A52" s="97">
        <v>470</v>
      </c>
      <c r="B52" s="86" t="s">
        <v>317</v>
      </c>
      <c r="C52" s="86" t="s">
        <v>493</v>
      </c>
      <c r="D52" s="86">
        <v>2</v>
      </c>
      <c r="E52" s="86" t="e">
        <f t="shared" si="40"/>
        <v>#REF!</v>
      </c>
      <c r="F52" s="92" t="s">
        <v>750</v>
      </c>
      <c r="G52" s="92" t="s">
        <v>495</v>
      </c>
      <c r="H52" s="88">
        <v>1998</v>
      </c>
      <c r="I52" s="88" t="s">
        <v>437</v>
      </c>
      <c r="J52" s="88">
        <v>1998</v>
      </c>
      <c r="K52" s="88">
        <f t="shared" si="22"/>
        <v>27</v>
      </c>
      <c r="L52" s="88">
        <f t="shared" si="23"/>
        <v>2003</v>
      </c>
      <c r="M52" s="88">
        <f t="shared" si="38"/>
        <v>2008</v>
      </c>
      <c r="N52" s="88">
        <f t="shared" si="38"/>
        <v>2013</v>
      </c>
      <c r="O52" s="88">
        <f t="shared" si="38"/>
        <v>2018</v>
      </c>
      <c r="P52" s="88">
        <f t="shared" si="38"/>
        <v>2023</v>
      </c>
      <c r="Q52" s="88">
        <f t="shared" si="24"/>
        <v>2003</v>
      </c>
      <c r="R52" s="88">
        <f t="shared" si="25"/>
        <v>2008</v>
      </c>
      <c r="S52" s="88">
        <f t="shared" si="26"/>
        <v>2013</v>
      </c>
      <c r="T52" s="88">
        <f t="shared" si="27"/>
        <v>2018</v>
      </c>
      <c r="U52" s="88">
        <f t="shared" si="28"/>
        <v>2023</v>
      </c>
      <c r="V52" s="88">
        <f t="shared" si="29"/>
        <v>2023</v>
      </c>
      <c r="W52" s="88">
        <f t="shared" si="30"/>
        <v>2023</v>
      </c>
      <c r="X52" s="88">
        <f t="shared" si="31"/>
        <v>2028</v>
      </c>
      <c r="Y52" s="86" t="s">
        <v>437</v>
      </c>
      <c r="Z52" s="86" t="s">
        <v>496</v>
      </c>
      <c r="AA52" s="88" t="s">
        <v>378</v>
      </c>
      <c r="AB52" s="88">
        <v>1900</v>
      </c>
      <c r="AC52" s="86" t="s">
        <v>497</v>
      </c>
      <c r="AD52" s="86" t="s">
        <v>498</v>
      </c>
      <c r="AF52" s="86"/>
      <c r="AH52" s="86" t="s">
        <v>751</v>
      </c>
      <c r="AI52" s="88" t="s">
        <v>752</v>
      </c>
      <c r="AJ52" s="88" t="s">
        <v>502</v>
      </c>
      <c r="AK52" s="88" t="s">
        <v>753</v>
      </c>
      <c r="AL52" s="88" t="s">
        <v>502</v>
      </c>
      <c r="AM52" s="88" t="s">
        <v>754</v>
      </c>
      <c r="AO52" s="88" t="str">
        <f t="shared" si="39"/>
        <v>Operating</v>
      </c>
      <c r="AP52" s="88" t="str">
        <f t="shared" si="32"/>
        <v>COperating</v>
      </c>
      <c r="AQ52" s="88" t="str">
        <f t="shared" si="33"/>
        <v>YesOperating</v>
      </c>
      <c r="AR52" s="88" t="str">
        <f t="shared" si="41"/>
        <v>FormerOperating</v>
      </c>
      <c r="AS52" s="88" t="str">
        <f t="shared" si="34"/>
        <v>1900Operating</v>
      </c>
      <c r="AT52" s="88" t="str">
        <f t="shared" si="35"/>
        <v>UrbanOperating</v>
      </c>
      <c r="AU52" s="88" t="str">
        <f t="shared" si="36"/>
        <v>K12Operating</v>
      </c>
      <c r="AV52" s="88">
        <f t="shared" si="37"/>
        <v>1900</v>
      </c>
    </row>
    <row r="53" spans="1:48" ht="24.95" customHeight="1">
      <c r="A53" s="97">
        <v>444</v>
      </c>
      <c r="B53" s="86" t="s">
        <v>318</v>
      </c>
      <c r="C53" s="86" t="s">
        <v>493</v>
      </c>
      <c r="D53" s="86">
        <v>4</v>
      </c>
      <c r="E53" s="86" t="e">
        <f t="shared" si="40"/>
        <v>#REF!</v>
      </c>
      <c r="F53" s="92" t="s">
        <v>389</v>
      </c>
      <c r="G53" s="92" t="s">
        <v>495</v>
      </c>
      <c r="H53" s="88">
        <v>1994</v>
      </c>
      <c r="I53" s="88" t="s">
        <v>437</v>
      </c>
      <c r="J53" s="88">
        <v>1995</v>
      </c>
      <c r="K53" s="88">
        <f t="shared" si="22"/>
        <v>30</v>
      </c>
      <c r="L53" s="88">
        <f t="shared" si="23"/>
        <v>2000</v>
      </c>
      <c r="M53" s="88">
        <f t="shared" si="38"/>
        <v>2005</v>
      </c>
      <c r="N53" s="88">
        <f t="shared" si="38"/>
        <v>2010</v>
      </c>
      <c r="O53" s="88">
        <f t="shared" si="38"/>
        <v>2015</v>
      </c>
      <c r="P53" s="88">
        <f t="shared" si="38"/>
        <v>2020</v>
      </c>
      <c r="Q53" s="88">
        <f t="shared" si="24"/>
        <v>2000</v>
      </c>
      <c r="R53" s="88">
        <f t="shared" si="25"/>
        <v>2005</v>
      </c>
      <c r="S53" s="88">
        <f t="shared" si="26"/>
        <v>2010</v>
      </c>
      <c r="T53" s="88">
        <f t="shared" si="27"/>
        <v>2015</v>
      </c>
      <c r="U53" s="88">
        <f t="shared" si="28"/>
        <v>2020</v>
      </c>
      <c r="V53" s="88">
        <f t="shared" si="29"/>
        <v>2020</v>
      </c>
      <c r="W53" s="88">
        <f t="shared" si="30"/>
        <v>2020</v>
      </c>
      <c r="X53" s="88">
        <f t="shared" si="31"/>
        <v>2025</v>
      </c>
      <c r="Y53" s="86" t="s">
        <v>441</v>
      </c>
      <c r="Z53" s="86" t="s">
        <v>441</v>
      </c>
      <c r="AA53" s="88" t="s">
        <v>612</v>
      </c>
      <c r="AB53" s="88">
        <v>828</v>
      </c>
      <c r="AC53" s="88" t="s">
        <v>389</v>
      </c>
      <c r="AD53" s="88" t="s">
        <v>498</v>
      </c>
      <c r="AG53" s="88" t="s">
        <v>755</v>
      </c>
      <c r="AH53" s="86"/>
      <c r="AI53" s="88" t="s">
        <v>756</v>
      </c>
      <c r="AJ53" s="88" t="s">
        <v>757</v>
      </c>
      <c r="AK53" s="88" t="s">
        <v>758</v>
      </c>
      <c r="AL53" s="88" t="s">
        <v>757</v>
      </c>
      <c r="AM53" s="88" t="s">
        <v>611</v>
      </c>
      <c r="AO53" s="88" t="str">
        <f t="shared" si="39"/>
        <v>Operating</v>
      </c>
      <c r="AP53" s="88" t="str">
        <f t="shared" si="32"/>
        <v>COperating</v>
      </c>
      <c r="AQ53" s="88" t="str">
        <f t="shared" si="33"/>
        <v>NoOperating</v>
      </c>
      <c r="AR53" s="88" t="str">
        <f t="shared" si="41"/>
        <v>NoOperating</v>
      </c>
      <c r="AS53" s="88" t="str">
        <f t="shared" si="34"/>
        <v>828Operating</v>
      </c>
      <c r="AT53" s="88" t="str">
        <f t="shared" si="35"/>
        <v>BostonOperating</v>
      </c>
      <c r="AU53" s="88" t="str">
        <f t="shared" si="36"/>
        <v>K12Operating</v>
      </c>
      <c r="AV53" s="88">
        <f t="shared" si="37"/>
        <v>828</v>
      </c>
    </row>
    <row r="54" spans="1:48" ht="24.95" customHeight="1">
      <c r="A54" s="88">
        <v>3513</v>
      </c>
      <c r="B54" s="150" t="s">
        <v>319</v>
      </c>
      <c r="C54" s="150" t="s">
        <v>493</v>
      </c>
      <c r="D54" s="150">
        <v>315</v>
      </c>
      <c r="E54" s="150">
        <v>315</v>
      </c>
      <c r="F54" s="150" t="s">
        <v>759</v>
      </c>
      <c r="G54" s="88" t="s">
        <v>495</v>
      </c>
      <c r="H54" s="208">
        <v>2016</v>
      </c>
      <c r="I54" s="150" t="s">
        <v>441</v>
      </c>
      <c r="J54" s="150">
        <v>2016</v>
      </c>
      <c r="K54" s="88">
        <f t="shared" si="22"/>
        <v>9</v>
      </c>
      <c r="L54" s="88">
        <f t="shared" si="23"/>
        <v>2021</v>
      </c>
      <c r="M54" s="88">
        <f t="shared" si="38"/>
        <v>2026</v>
      </c>
      <c r="N54" s="88">
        <f t="shared" si="38"/>
        <v>2031</v>
      </c>
      <c r="O54" s="88">
        <f t="shared" si="38"/>
        <v>2036</v>
      </c>
      <c r="P54" s="88">
        <f t="shared" si="38"/>
        <v>2041</v>
      </c>
      <c r="Q54" s="88">
        <f t="shared" si="24"/>
        <v>2021</v>
      </c>
      <c r="R54" s="88" t="str">
        <f t="shared" si="25"/>
        <v>NA</v>
      </c>
      <c r="S54" s="88" t="str">
        <f t="shared" si="26"/>
        <v>NA</v>
      </c>
      <c r="T54" s="88" t="str">
        <f t="shared" si="27"/>
        <v>NA</v>
      </c>
      <c r="U54" s="88" t="str">
        <f t="shared" si="28"/>
        <v>NA</v>
      </c>
      <c r="V54" s="88">
        <f t="shared" si="29"/>
        <v>2021</v>
      </c>
      <c r="W54" s="88">
        <f t="shared" si="30"/>
        <v>2026</v>
      </c>
      <c r="X54" s="88">
        <f t="shared" si="31"/>
        <v>2026</v>
      </c>
      <c r="Y54" s="150" t="s">
        <v>437</v>
      </c>
      <c r="Z54" s="150" t="s">
        <v>441</v>
      </c>
      <c r="AA54" s="88" t="s">
        <v>512</v>
      </c>
      <c r="AB54" s="150">
        <v>735</v>
      </c>
      <c r="AC54" s="150" t="s">
        <v>497</v>
      </c>
      <c r="AD54" s="88" t="s">
        <v>520</v>
      </c>
      <c r="AE54" s="150"/>
      <c r="AG54" s="150"/>
      <c r="AH54" s="150"/>
      <c r="AI54" s="150" t="s">
        <v>760</v>
      </c>
      <c r="AJ54" s="150" t="s">
        <v>710</v>
      </c>
      <c r="AK54" s="150"/>
      <c r="AL54" s="150"/>
      <c r="AM54" s="150"/>
      <c r="AN54" s="150"/>
      <c r="AO54" s="150" t="s">
        <v>711</v>
      </c>
      <c r="AP54" s="88" t="str">
        <f t="shared" si="32"/>
        <v>COperating</v>
      </c>
      <c r="AQ54" s="88" t="str">
        <f t="shared" si="33"/>
        <v>YesOperating</v>
      </c>
      <c r="AR54" s="88" t="str">
        <f t="shared" si="41"/>
        <v>NoOperating</v>
      </c>
      <c r="AS54" s="88" t="str">
        <f t="shared" si="34"/>
        <v>735Operating</v>
      </c>
      <c r="AT54" s="88" t="str">
        <f t="shared" si="35"/>
        <v>UrbanOperating</v>
      </c>
      <c r="AU54" s="88" t="str">
        <f t="shared" si="36"/>
        <v>ESMSOperating</v>
      </c>
      <c r="AV54" s="88">
        <f t="shared" si="37"/>
        <v>735</v>
      </c>
    </row>
    <row r="55" spans="1:48" ht="24.95" customHeight="1">
      <c r="A55" s="88">
        <v>3515</v>
      </c>
      <c r="B55" s="150" t="s">
        <v>320</v>
      </c>
      <c r="C55" s="150" t="s">
        <v>493</v>
      </c>
      <c r="D55" s="150"/>
      <c r="E55" s="150"/>
      <c r="F55" s="150" t="s">
        <v>761</v>
      </c>
      <c r="G55" s="88" t="s">
        <v>495</v>
      </c>
      <c r="H55" s="208">
        <v>2017</v>
      </c>
      <c r="I55" s="150" t="s">
        <v>437</v>
      </c>
      <c r="J55" s="150">
        <v>2017</v>
      </c>
      <c r="K55" s="88">
        <f t="shared" si="22"/>
        <v>8</v>
      </c>
      <c r="L55" s="88">
        <f t="shared" si="23"/>
        <v>2022</v>
      </c>
      <c r="M55" s="88">
        <f t="shared" si="38"/>
        <v>2027</v>
      </c>
      <c r="N55" s="88">
        <f t="shared" si="38"/>
        <v>2032</v>
      </c>
      <c r="O55" s="88">
        <f t="shared" si="38"/>
        <v>2037</v>
      </c>
      <c r="P55" s="88">
        <f t="shared" si="38"/>
        <v>2042</v>
      </c>
      <c r="Q55" s="88">
        <f t="shared" si="24"/>
        <v>2022</v>
      </c>
      <c r="R55" s="88" t="str">
        <f t="shared" si="25"/>
        <v>NA</v>
      </c>
      <c r="S55" s="88" t="str">
        <f t="shared" si="26"/>
        <v>NA</v>
      </c>
      <c r="T55" s="88" t="str">
        <f t="shared" si="27"/>
        <v>NA</v>
      </c>
      <c r="U55" s="88" t="str">
        <f t="shared" si="28"/>
        <v>NA</v>
      </c>
      <c r="V55" s="88">
        <f t="shared" si="29"/>
        <v>2022</v>
      </c>
      <c r="W55" s="88">
        <f t="shared" si="30"/>
        <v>2027</v>
      </c>
      <c r="X55" s="88">
        <f t="shared" si="31"/>
        <v>2027</v>
      </c>
      <c r="Y55" s="150" t="s">
        <v>437</v>
      </c>
      <c r="Z55" s="150" t="s">
        <v>437</v>
      </c>
      <c r="AA55" s="88" t="s">
        <v>519</v>
      </c>
      <c r="AB55" s="150">
        <v>360</v>
      </c>
      <c r="AC55" s="150" t="s">
        <v>399</v>
      </c>
      <c r="AD55" s="88" t="s">
        <v>520</v>
      </c>
      <c r="AE55" s="150"/>
      <c r="AG55" s="150"/>
      <c r="AH55" s="150"/>
      <c r="AI55" s="381" t="s">
        <v>762</v>
      </c>
      <c r="AJ55" s="150" t="s">
        <v>763</v>
      </c>
      <c r="AK55" s="150"/>
      <c r="AL55" s="150"/>
      <c r="AM55" s="150"/>
      <c r="AN55" s="150"/>
      <c r="AO55" s="150" t="s">
        <v>711</v>
      </c>
      <c r="AP55" s="88" t="str">
        <f t="shared" si="32"/>
        <v>COperating</v>
      </c>
      <c r="AQ55" s="88" t="str">
        <f t="shared" si="33"/>
        <v>YesOperating</v>
      </c>
      <c r="AR55" s="88" t="str">
        <f t="shared" si="41"/>
        <v>YesOperating</v>
      </c>
      <c r="AS55" s="88" t="str">
        <f t="shared" si="34"/>
        <v>360Operating</v>
      </c>
      <c r="AT55" s="88" t="str">
        <f t="shared" si="35"/>
        <v>RuralOperating</v>
      </c>
      <c r="AU55" s="88" t="str">
        <f t="shared" si="36"/>
        <v>ESMSOperating</v>
      </c>
      <c r="AV55" s="88">
        <f t="shared" si="37"/>
        <v>360</v>
      </c>
    </row>
    <row r="56" spans="1:48" ht="24.95" customHeight="1">
      <c r="A56" s="97">
        <v>493</v>
      </c>
      <c r="B56" s="92" t="s">
        <v>764</v>
      </c>
      <c r="C56" s="86" t="s">
        <v>493</v>
      </c>
      <c r="D56" s="86">
        <v>5</v>
      </c>
      <c r="E56" s="86" t="e">
        <f>VLOOKUP(A56, LIAISONS, 3, FALSE)</f>
        <v>#REF!</v>
      </c>
      <c r="F56" s="92" t="s">
        <v>765</v>
      </c>
      <c r="G56" s="92" t="s">
        <v>524</v>
      </c>
      <c r="H56" s="88">
        <v>2005</v>
      </c>
      <c r="I56" s="88" t="s">
        <v>437</v>
      </c>
      <c r="J56" s="88">
        <v>2006</v>
      </c>
      <c r="K56" s="88">
        <f t="shared" si="22"/>
        <v>19</v>
      </c>
      <c r="L56" s="88">
        <f t="shared" si="23"/>
        <v>2011</v>
      </c>
      <c r="M56" s="88">
        <f t="shared" si="38"/>
        <v>2016</v>
      </c>
      <c r="N56" s="88">
        <f t="shared" si="38"/>
        <v>2021</v>
      </c>
      <c r="O56" s="88">
        <f t="shared" si="38"/>
        <v>2026</v>
      </c>
      <c r="P56" s="88">
        <f t="shared" si="38"/>
        <v>2031</v>
      </c>
      <c r="Q56" s="88">
        <f t="shared" si="24"/>
        <v>2011</v>
      </c>
      <c r="R56" s="88">
        <f t="shared" si="25"/>
        <v>2016</v>
      </c>
      <c r="S56" s="88">
        <f t="shared" si="26"/>
        <v>2021</v>
      </c>
      <c r="T56" s="88" t="str">
        <f t="shared" si="27"/>
        <v>NA</v>
      </c>
      <c r="U56" s="88" t="str">
        <f t="shared" si="28"/>
        <v>NA</v>
      </c>
      <c r="V56" s="88">
        <f t="shared" si="29"/>
        <v>2021</v>
      </c>
      <c r="W56" s="88">
        <f t="shared" si="30"/>
        <v>2026</v>
      </c>
      <c r="X56" s="88">
        <f t="shared" si="31"/>
        <v>2026</v>
      </c>
      <c r="Y56" s="86" t="s">
        <v>437</v>
      </c>
      <c r="Z56" s="86" t="s">
        <v>441</v>
      </c>
      <c r="AA56" s="88" t="s">
        <v>559</v>
      </c>
      <c r="AB56" s="88">
        <v>225</v>
      </c>
      <c r="AC56" s="88" t="s">
        <v>497</v>
      </c>
      <c r="AD56" s="88" t="s">
        <v>560</v>
      </c>
      <c r="AH56" s="86" t="s">
        <v>766</v>
      </c>
      <c r="AI56" s="88" t="s">
        <v>767</v>
      </c>
      <c r="AJ56" s="88" t="s">
        <v>741</v>
      </c>
      <c r="AL56" s="88" t="s">
        <v>741</v>
      </c>
      <c r="AO56" s="88" t="str">
        <f t="shared" ref="AO56:AO75" si="42">IF(K56="NA","Closed",IF(K56&lt;=0,"Pending","Operating"))</f>
        <v>Operating</v>
      </c>
      <c r="AP56" s="88" t="str">
        <f t="shared" si="32"/>
        <v>COperating</v>
      </c>
      <c r="AQ56" s="88" t="str">
        <f t="shared" si="33"/>
        <v>YesOperating</v>
      </c>
      <c r="AR56" s="88" t="str">
        <f t="shared" si="41"/>
        <v>NoOperating</v>
      </c>
      <c r="AS56" s="88" t="str">
        <f t="shared" si="34"/>
        <v>225Operating</v>
      </c>
      <c r="AT56" s="88" t="str">
        <f t="shared" si="35"/>
        <v>UrbanOperating</v>
      </c>
      <c r="AU56" s="88" t="str">
        <f t="shared" si="36"/>
        <v>HSOperating</v>
      </c>
      <c r="AV56" s="88">
        <f t="shared" si="37"/>
        <v>225</v>
      </c>
    </row>
    <row r="57" spans="1:48" ht="24.95" customHeight="1">
      <c r="A57" s="88">
        <v>3518</v>
      </c>
      <c r="B57" s="86" t="s">
        <v>768</v>
      </c>
      <c r="C57" s="86" t="s">
        <v>493</v>
      </c>
      <c r="F57" s="92" t="s">
        <v>623</v>
      </c>
      <c r="G57" s="92" t="s">
        <v>495</v>
      </c>
      <c r="H57" s="88">
        <v>2018</v>
      </c>
      <c r="I57" s="88" t="s">
        <v>441</v>
      </c>
      <c r="J57" s="88">
        <v>2018</v>
      </c>
      <c r="K57" s="88">
        <f t="shared" si="22"/>
        <v>7</v>
      </c>
      <c r="L57" s="88">
        <f t="shared" si="23"/>
        <v>2023</v>
      </c>
      <c r="M57" s="88">
        <f t="shared" si="38"/>
        <v>2028</v>
      </c>
      <c r="N57" s="88">
        <f t="shared" si="38"/>
        <v>2033</v>
      </c>
      <c r="O57" s="88">
        <f t="shared" si="38"/>
        <v>2038</v>
      </c>
      <c r="P57" s="88">
        <f t="shared" si="38"/>
        <v>2043</v>
      </c>
      <c r="Q57" s="88">
        <f t="shared" si="24"/>
        <v>2023</v>
      </c>
      <c r="R57" s="88" t="str">
        <f t="shared" si="25"/>
        <v>NA</v>
      </c>
      <c r="S57" s="88" t="str">
        <f t="shared" si="26"/>
        <v>NA</v>
      </c>
      <c r="T57" s="88" t="str">
        <f t="shared" si="27"/>
        <v>NA</v>
      </c>
      <c r="U57" s="88" t="str">
        <f t="shared" si="28"/>
        <v>NA</v>
      </c>
      <c r="V57" s="88">
        <f t="shared" si="29"/>
        <v>2023</v>
      </c>
      <c r="W57" s="88">
        <f t="shared" si="30"/>
        <v>2028</v>
      </c>
      <c r="X57" s="88">
        <f t="shared" si="31"/>
        <v>2028</v>
      </c>
      <c r="Y57" s="86" t="s">
        <v>437</v>
      </c>
      <c r="Z57" s="86" t="s">
        <v>441</v>
      </c>
      <c r="AA57" s="88" t="s">
        <v>559</v>
      </c>
      <c r="AB57" s="88">
        <v>250</v>
      </c>
      <c r="AC57" s="88" t="s">
        <v>497</v>
      </c>
      <c r="AD57" s="88" t="s">
        <v>560</v>
      </c>
      <c r="AH57" s="86"/>
      <c r="AI57" s="52" t="s">
        <v>769</v>
      </c>
      <c r="AO57" s="88" t="str">
        <f t="shared" si="42"/>
        <v>Operating</v>
      </c>
      <c r="AP57" s="88" t="str">
        <f t="shared" si="32"/>
        <v>COperating</v>
      </c>
      <c r="AQ57" s="88" t="str">
        <f t="shared" si="33"/>
        <v>YesOperating</v>
      </c>
      <c r="AR57" s="88" t="str">
        <f t="shared" si="41"/>
        <v>NoOperating</v>
      </c>
      <c r="AS57" s="88" t="str">
        <f t="shared" si="34"/>
        <v>250Operating</v>
      </c>
      <c r="AT57" s="88" t="str">
        <f t="shared" si="35"/>
        <v>UrbanOperating</v>
      </c>
      <c r="AU57" s="88" t="str">
        <f t="shared" si="36"/>
        <v>HSOperating</v>
      </c>
      <c r="AV57" s="88">
        <f t="shared" si="37"/>
        <v>250</v>
      </c>
    </row>
    <row r="58" spans="1:48" ht="24.95" customHeight="1">
      <c r="A58" s="88">
        <v>3508</v>
      </c>
      <c r="B58" s="86" t="s">
        <v>770</v>
      </c>
      <c r="C58" s="86" t="s">
        <v>493</v>
      </c>
      <c r="D58" s="86">
        <v>3</v>
      </c>
      <c r="E58" s="86" t="e">
        <f t="shared" ref="E58:E74" si="43">VLOOKUP(A58, LIAISONS, 3, FALSE)</f>
        <v>#REF!</v>
      </c>
      <c r="F58" s="92" t="s">
        <v>530</v>
      </c>
      <c r="G58" s="92" t="s">
        <v>495</v>
      </c>
      <c r="H58" s="88">
        <v>2013</v>
      </c>
      <c r="I58" s="88" t="s">
        <v>441</v>
      </c>
      <c r="J58" s="88">
        <v>2014</v>
      </c>
      <c r="K58" s="88">
        <f t="shared" si="22"/>
        <v>11</v>
      </c>
      <c r="L58" s="88">
        <f t="shared" si="23"/>
        <v>2019</v>
      </c>
      <c r="M58" s="88">
        <f t="shared" si="38"/>
        <v>2024</v>
      </c>
      <c r="N58" s="88">
        <f t="shared" si="38"/>
        <v>2029</v>
      </c>
      <c r="O58" s="88">
        <f t="shared" si="38"/>
        <v>2034</v>
      </c>
      <c r="P58" s="88">
        <f t="shared" si="38"/>
        <v>2039</v>
      </c>
      <c r="Q58" s="88">
        <f t="shared" si="24"/>
        <v>2019</v>
      </c>
      <c r="R58" s="88">
        <f t="shared" si="25"/>
        <v>2024</v>
      </c>
      <c r="S58" s="88" t="str">
        <f t="shared" si="26"/>
        <v>NA</v>
      </c>
      <c r="T58" s="88" t="str">
        <f t="shared" si="27"/>
        <v>NA</v>
      </c>
      <c r="U58" s="88" t="str">
        <f t="shared" si="28"/>
        <v>NA</v>
      </c>
      <c r="V58" s="88">
        <f t="shared" si="29"/>
        <v>2024</v>
      </c>
      <c r="W58" s="88">
        <f t="shared" si="30"/>
        <v>2029</v>
      </c>
      <c r="X58" s="88">
        <f t="shared" si="31"/>
        <v>2029</v>
      </c>
      <c r="Y58" s="86" t="s">
        <v>437</v>
      </c>
      <c r="Z58" s="86" t="s">
        <v>441</v>
      </c>
      <c r="AA58" s="88" t="s">
        <v>559</v>
      </c>
      <c r="AB58" s="88">
        <v>250</v>
      </c>
      <c r="AC58" s="88" t="s">
        <v>497</v>
      </c>
      <c r="AD58" s="88" t="s">
        <v>560</v>
      </c>
      <c r="AH58" s="86"/>
      <c r="AI58" s="88" t="s">
        <v>771</v>
      </c>
      <c r="AJ58" s="88" t="s">
        <v>772</v>
      </c>
      <c r="AO58" s="88" t="str">
        <f t="shared" si="42"/>
        <v>Operating</v>
      </c>
      <c r="AP58" s="88" t="str">
        <f t="shared" si="32"/>
        <v>COperating</v>
      </c>
      <c r="AQ58" s="88" t="str">
        <f t="shared" si="33"/>
        <v>YesOperating</v>
      </c>
      <c r="AR58" s="88" t="str">
        <f t="shared" si="41"/>
        <v>NoOperating</v>
      </c>
      <c r="AS58" s="88" t="str">
        <f t="shared" si="34"/>
        <v>250Operating</v>
      </c>
      <c r="AT58" s="88" t="str">
        <f t="shared" si="35"/>
        <v>UrbanOperating</v>
      </c>
      <c r="AU58" s="88" t="str">
        <f t="shared" si="36"/>
        <v>HSOperating</v>
      </c>
      <c r="AV58" s="88">
        <f t="shared" si="37"/>
        <v>250</v>
      </c>
    </row>
    <row r="59" spans="1:48" ht="24.95" customHeight="1">
      <c r="A59" s="97">
        <v>494</v>
      </c>
      <c r="B59" s="86" t="s">
        <v>325</v>
      </c>
      <c r="C59" s="86" t="s">
        <v>493</v>
      </c>
      <c r="D59" s="86">
        <v>1</v>
      </c>
      <c r="E59" s="86" t="e">
        <f t="shared" si="43"/>
        <v>#REF!</v>
      </c>
      <c r="F59" s="92" t="s">
        <v>773</v>
      </c>
      <c r="G59" s="92" t="s">
        <v>495</v>
      </c>
      <c r="H59" s="88">
        <v>2006</v>
      </c>
      <c r="I59" s="88" t="s">
        <v>437</v>
      </c>
      <c r="J59" s="88">
        <v>2007</v>
      </c>
      <c r="K59" s="88">
        <f t="shared" si="22"/>
        <v>18</v>
      </c>
      <c r="L59" s="88">
        <f t="shared" si="23"/>
        <v>2012</v>
      </c>
      <c r="M59" s="88">
        <f t="shared" si="38"/>
        <v>2017</v>
      </c>
      <c r="N59" s="88">
        <f t="shared" si="38"/>
        <v>2022</v>
      </c>
      <c r="O59" s="88">
        <f t="shared" si="38"/>
        <v>2027</v>
      </c>
      <c r="P59" s="88">
        <f t="shared" si="38"/>
        <v>2032</v>
      </c>
      <c r="Q59" s="88">
        <f t="shared" si="24"/>
        <v>2012</v>
      </c>
      <c r="R59" s="88">
        <f t="shared" si="25"/>
        <v>2017</v>
      </c>
      <c r="S59" s="88">
        <f t="shared" si="26"/>
        <v>2022</v>
      </c>
      <c r="T59" s="88" t="str">
        <f t="shared" si="27"/>
        <v>NA</v>
      </c>
      <c r="U59" s="88" t="str">
        <f t="shared" si="28"/>
        <v>NA</v>
      </c>
      <c r="V59" s="88">
        <f t="shared" si="29"/>
        <v>2022</v>
      </c>
      <c r="W59" s="88">
        <f t="shared" si="30"/>
        <v>2027</v>
      </c>
      <c r="X59" s="88">
        <f t="shared" si="31"/>
        <v>2027</v>
      </c>
      <c r="Y59" s="86" t="s">
        <v>437</v>
      </c>
      <c r="Z59" s="86" t="s">
        <v>441</v>
      </c>
      <c r="AA59" s="88" t="s">
        <v>378</v>
      </c>
      <c r="AB59" s="88">
        <v>780</v>
      </c>
      <c r="AC59" s="88" t="s">
        <v>497</v>
      </c>
      <c r="AD59" s="88" t="s">
        <v>498</v>
      </c>
      <c r="AG59" s="88" t="s">
        <v>774</v>
      </c>
      <c r="AH59" s="86" t="s">
        <v>775</v>
      </c>
      <c r="AI59" s="88" t="s">
        <v>776</v>
      </c>
      <c r="AJ59" s="88" t="s">
        <v>777</v>
      </c>
      <c r="AL59" s="88" t="s">
        <v>777</v>
      </c>
      <c r="AO59" s="88" t="str">
        <f t="shared" si="42"/>
        <v>Operating</v>
      </c>
      <c r="AP59" s="88" t="str">
        <f t="shared" si="32"/>
        <v>COperating</v>
      </c>
      <c r="AQ59" s="88" t="str">
        <f t="shared" si="33"/>
        <v>YesOperating</v>
      </c>
      <c r="AR59" s="88" t="str">
        <f t="shared" si="41"/>
        <v>NoOperating</v>
      </c>
      <c r="AS59" s="88" t="str">
        <f t="shared" si="34"/>
        <v>780Operating</v>
      </c>
      <c r="AT59" s="88" t="str">
        <f t="shared" si="35"/>
        <v>UrbanOperating</v>
      </c>
      <c r="AU59" s="88" t="str">
        <f t="shared" si="36"/>
        <v>K12Operating</v>
      </c>
      <c r="AV59" s="88">
        <f t="shared" si="37"/>
        <v>780</v>
      </c>
    </row>
    <row r="60" spans="1:48" ht="24.95" customHeight="1">
      <c r="A60" s="88">
        <v>3506</v>
      </c>
      <c r="B60" s="86" t="s">
        <v>778</v>
      </c>
      <c r="C60" s="86" t="s">
        <v>493</v>
      </c>
      <c r="D60" s="86">
        <v>3</v>
      </c>
      <c r="E60" s="86" t="e">
        <f t="shared" si="43"/>
        <v>#REF!</v>
      </c>
      <c r="F60" s="92" t="s">
        <v>779</v>
      </c>
      <c r="G60" s="92" t="s">
        <v>524</v>
      </c>
      <c r="H60" s="88">
        <v>2013</v>
      </c>
      <c r="I60" s="88" t="s">
        <v>441</v>
      </c>
      <c r="J60" s="88">
        <v>2013</v>
      </c>
      <c r="K60" s="88">
        <f t="shared" si="22"/>
        <v>12</v>
      </c>
      <c r="L60" s="88">
        <f t="shared" si="23"/>
        <v>2018</v>
      </c>
      <c r="M60" s="88">
        <f t="shared" si="38"/>
        <v>2023</v>
      </c>
      <c r="N60" s="88">
        <f t="shared" si="38"/>
        <v>2028</v>
      </c>
      <c r="O60" s="88">
        <f t="shared" si="38"/>
        <v>2033</v>
      </c>
      <c r="P60" s="88">
        <f t="shared" si="38"/>
        <v>2038</v>
      </c>
      <c r="Q60" s="88">
        <f t="shared" si="24"/>
        <v>2018</v>
      </c>
      <c r="R60" s="88">
        <f t="shared" si="25"/>
        <v>2023</v>
      </c>
      <c r="S60" s="88" t="str">
        <f t="shared" si="26"/>
        <v>NA</v>
      </c>
      <c r="T60" s="88" t="str">
        <f t="shared" si="27"/>
        <v>NA</v>
      </c>
      <c r="U60" s="88" t="str">
        <f t="shared" si="28"/>
        <v>NA</v>
      </c>
      <c r="V60" s="88">
        <f t="shared" si="29"/>
        <v>2023</v>
      </c>
      <c r="W60" s="88">
        <f t="shared" si="30"/>
        <v>2028</v>
      </c>
      <c r="X60" s="88">
        <f t="shared" si="31"/>
        <v>2028</v>
      </c>
      <c r="Y60" s="86" t="s">
        <v>437</v>
      </c>
      <c r="Z60" s="86" t="s">
        <v>441</v>
      </c>
      <c r="AA60" s="88" t="s">
        <v>378</v>
      </c>
      <c r="AB60" s="88">
        <v>858</v>
      </c>
      <c r="AC60" s="88" t="s">
        <v>497</v>
      </c>
      <c r="AD60" s="88" t="s">
        <v>498</v>
      </c>
      <c r="AH60" s="86"/>
      <c r="AI60" s="88" t="s">
        <v>780</v>
      </c>
      <c r="AJ60" s="88" t="s">
        <v>772</v>
      </c>
      <c r="AO60" s="88" t="str">
        <f t="shared" si="42"/>
        <v>Operating</v>
      </c>
      <c r="AP60" s="88" t="str">
        <f t="shared" si="32"/>
        <v>COperating</v>
      </c>
      <c r="AQ60" s="88" t="str">
        <f t="shared" si="33"/>
        <v>YesOperating</v>
      </c>
      <c r="AR60" s="88" t="str">
        <f t="shared" si="41"/>
        <v>NoOperating</v>
      </c>
      <c r="AS60" s="88" t="str">
        <f t="shared" si="34"/>
        <v>858Operating</v>
      </c>
      <c r="AT60" s="88" t="str">
        <f t="shared" si="35"/>
        <v>UrbanOperating</v>
      </c>
      <c r="AU60" s="88" t="str">
        <f t="shared" si="36"/>
        <v>K12Operating</v>
      </c>
      <c r="AV60" s="88">
        <f t="shared" si="37"/>
        <v>858</v>
      </c>
    </row>
    <row r="61" spans="1:48" ht="24.95" customHeight="1">
      <c r="A61" s="97">
        <v>497</v>
      </c>
      <c r="B61" s="86" t="s">
        <v>327</v>
      </c>
      <c r="C61" s="86" t="s">
        <v>493</v>
      </c>
      <c r="D61" s="86">
        <v>1</v>
      </c>
      <c r="E61" s="86" t="e">
        <f t="shared" si="43"/>
        <v>#REF!</v>
      </c>
      <c r="F61" s="92" t="s">
        <v>781</v>
      </c>
      <c r="G61" s="92" t="s">
        <v>495</v>
      </c>
      <c r="H61" s="88">
        <v>2007</v>
      </c>
      <c r="I61" s="88" t="s">
        <v>437</v>
      </c>
      <c r="J61" s="88">
        <v>2007</v>
      </c>
      <c r="K61" s="88">
        <f t="shared" si="22"/>
        <v>18</v>
      </c>
      <c r="L61" s="88">
        <f t="shared" si="23"/>
        <v>2012</v>
      </c>
      <c r="M61" s="88">
        <f t="shared" si="38"/>
        <v>2017</v>
      </c>
      <c r="N61" s="88">
        <f t="shared" si="38"/>
        <v>2022</v>
      </c>
      <c r="O61" s="88">
        <f t="shared" si="38"/>
        <v>2027</v>
      </c>
      <c r="P61" s="88">
        <f t="shared" si="38"/>
        <v>2032</v>
      </c>
      <c r="Q61" s="88">
        <f t="shared" si="24"/>
        <v>2012</v>
      </c>
      <c r="R61" s="88">
        <f t="shared" si="25"/>
        <v>2017</v>
      </c>
      <c r="S61" s="88">
        <f t="shared" si="26"/>
        <v>2022</v>
      </c>
      <c r="T61" s="88" t="str">
        <f t="shared" si="27"/>
        <v>NA</v>
      </c>
      <c r="U61" s="88" t="str">
        <f t="shared" si="28"/>
        <v>NA</v>
      </c>
      <c r="V61" s="88">
        <f t="shared" si="29"/>
        <v>2022</v>
      </c>
      <c r="W61" s="88">
        <f t="shared" si="30"/>
        <v>2027</v>
      </c>
      <c r="X61" s="88">
        <f t="shared" si="31"/>
        <v>2027</v>
      </c>
      <c r="Y61" s="86" t="s">
        <v>437</v>
      </c>
      <c r="Z61" s="86" t="s">
        <v>441</v>
      </c>
      <c r="AA61" s="88" t="s">
        <v>378</v>
      </c>
      <c r="AB61" s="88">
        <f>300+284</f>
        <v>584</v>
      </c>
      <c r="AC61" s="88" t="s">
        <v>396</v>
      </c>
      <c r="AD61" s="88" t="s">
        <v>498</v>
      </c>
      <c r="AG61" s="88" t="s">
        <v>782</v>
      </c>
      <c r="AH61" s="86"/>
      <c r="AI61" s="88" t="s">
        <v>783</v>
      </c>
      <c r="AJ61" s="88" t="s">
        <v>784</v>
      </c>
      <c r="AL61" s="88" t="s">
        <v>784</v>
      </c>
      <c r="AO61" s="88" t="str">
        <f t="shared" si="42"/>
        <v>Operating</v>
      </c>
      <c r="AP61" s="88" t="str">
        <f t="shared" si="32"/>
        <v>COperating</v>
      </c>
      <c r="AQ61" s="88" t="str">
        <f t="shared" si="33"/>
        <v>YesOperating</v>
      </c>
      <c r="AR61" s="88" t="str">
        <f t="shared" si="41"/>
        <v>NoOperating</v>
      </c>
      <c r="AS61" s="88" t="str">
        <f t="shared" si="34"/>
        <v>584Operating</v>
      </c>
      <c r="AT61" s="88" t="str">
        <f t="shared" si="35"/>
        <v>SuburbOperating</v>
      </c>
      <c r="AU61" s="88" t="str">
        <f t="shared" si="36"/>
        <v>K12Operating</v>
      </c>
      <c r="AV61" s="88">
        <f t="shared" si="37"/>
        <v>584</v>
      </c>
    </row>
    <row r="62" spans="1:48" ht="24.95" customHeight="1">
      <c r="A62" s="97">
        <v>479</v>
      </c>
      <c r="B62" s="86" t="s">
        <v>328</v>
      </c>
      <c r="C62" s="86" t="s">
        <v>493</v>
      </c>
      <c r="D62" s="86">
        <v>5</v>
      </c>
      <c r="E62" s="86" t="e">
        <f t="shared" si="43"/>
        <v>#REF!</v>
      </c>
      <c r="F62" s="92" t="s">
        <v>785</v>
      </c>
      <c r="G62" s="396" t="s">
        <v>495</v>
      </c>
      <c r="H62" s="88">
        <v>1996</v>
      </c>
      <c r="I62" s="88" t="s">
        <v>437</v>
      </c>
      <c r="J62" s="88">
        <v>1996</v>
      </c>
      <c r="K62" s="88">
        <f t="shared" si="22"/>
        <v>29</v>
      </c>
      <c r="L62" s="88">
        <f t="shared" si="23"/>
        <v>2001</v>
      </c>
      <c r="M62" s="88">
        <f t="shared" si="38"/>
        <v>2006</v>
      </c>
      <c r="N62" s="88">
        <f t="shared" si="38"/>
        <v>2011</v>
      </c>
      <c r="O62" s="88">
        <f t="shared" si="38"/>
        <v>2016</v>
      </c>
      <c r="P62" s="88">
        <f t="shared" si="38"/>
        <v>2021</v>
      </c>
      <c r="Q62" s="88">
        <f t="shared" si="24"/>
        <v>2001</v>
      </c>
      <c r="R62" s="88">
        <f t="shared" si="25"/>
        <v>2006</v>
      </c>
      <c r="S62" s="88">
        <f t="shared" si="26"/>
        <v>2011</v>
      </c>
      <c r="T62" s="88">
        <f t="shared" si="27"/>
        <v>2016</v>
      </c>
      <c r="U62" s="88">
        <f t="shared" si="28"/>
        <v>2021</v>
      </c>
      <c r="V62" s="88">
        <f t="shared" si="29"/>
        <v>2021</v>
      </c>
      <c r="W62" s="88">
        <f t="shared" si="30"/>
        <v>2021</v>
      </c>
      <c r="X62" s="88">
        <f t="shared" si="31"/>
        <v>2026</v>
      </c>
      <c r="Y62" s="86" t="s">
        <v>437</v>
      </c>
      <c r="Z62" s="86" t="s">
        <v>441</v>
      </c>
      <c r="AA62" s="88" t="s">
        <v>649</v>
      </c>
      <c r="AB62" s="88">
        <v>400</v>
      </c>
      <c r="AC62" s="88" t="s">
        <v>396</v>
      </c>
      <c r="AD62" s="88" t="s">
        <v>505</v>
      </c>
      <c r="AH62" s="86" t="s">
        <v>786</v>
      </c>
      <c r="AI62" s="88" t="s">
        <v>787</v>
      </c>
      <c r="AJ62" s="88" t="s">
        <v>615</v>
      </c>
      <c r="AK62" s="88" t="s">
        <v>788</v>
      </c>
      <c r="AL62" s="88" t="s">
        <v>789</v>
      </c>
      <c r="AO62" s="88" t="str">
        <f t="shared" si="42"/>
        <v>Operating</v>
      </c>
      <c r="AP62" s="88" t="str">
        <f t="shared" si="32"/>
        <v>COperating</v>
      </c>
      <c r="AQ62" s="88" t="str">
        <f t="shared" si="33"/>
        <v>YesOperating</v>
      </c>
      <c r="AR62" s="88" t="str">
        <f t="shared" si="41"/>
        <v>NoOperating</v>
      </c>
      <c r="AS62" s="88" t="str">
        <f t="shared" si="34"/>
        <v>400Operating</v>
      </c>
      <c r="AT62" s="88" t="str">
        <f t="shared" si="35"/>
        <v>SuburbOperating</v>
      </c>
      <c r="AU62" s="88" t="str">
        <f t="shared" si="36"/>
        <v>MSHSOperating</v>
      </c>
      <c r="AV62" s="88">
        <f t="shared" si="37"/>
        <v>400</v>
      </c>
    </row>
    <row r="63" spans="1:48" ht="24.95" customHeight="1">
      <c r="A63" s="97">
        <v>487</v>
      </c>
      <c r="B63" s="86" t="s">
        <v>329</v>
      </c>
      <c r="C63" s="86" t="s">
        <v>493</v>
      </c>
      <c r="D63" s="86">
        <v>5</v>
      </c>
      <c r="E63" s="86" t="e">
        <f t="shared" si="43"/>
        <v>#REF!</v>
      </c>
      <c r="F63" s="397" t="s">
        <v>790</v>
      </c>
      <c r="G63" s="396" t="s">
        <v>495</v>
      </c>
      <c r="H63" s="88">
        <v>1996</v>
      </c>
      <c r="I63" s="88" t="s">
        <v>437</v>
      </c>
      <c r="J63" s="88">
        <v>1996</v>
      </c>
      <c r="K63" s="88">
        <f t="shared" si="22"/>
        <v>29</v>
      </c>
      <c r="L63" s="88">
        <f t="shared" si="23"/>
        <v>2001</v>
      </c>
      <c r="M63" s="88">
        <f t="shared" ref="M63:P75" si="44">L63+5</f>
        <v>2006</v>
      </c>
      <c r="N63" s="88">
        <f t="shared" si="44"/>
        <v>2011</v>
      </c>
      <c r="O63" s="88">
        <f t="shared" si="44"/>
        <v>2016</v>
      </c>
      <c r="P63" s="88">
        <f t="shared" si="44"/>
        <v>2021</v>
      </c>
      <c r="Q63" s="88">
        <f t="shared" si="24"/>
        <v>2001</v>
      </c>
      <c r="R63" s="88">
        <f t="shared" si="25"/>
        <v>2006</v>
      </c>
      <c r="S63" s="88">
        <f t="shared" si="26"/>
        <v>2011</v>
      </c>
      <c r="T63" s="88">
        <f t="shared" si="27"/>
        <v>2016</v>
      </c>
      <c r="U63" s="88">
        <f t="shared" si="28"/>
        <v>2021</v>
      </c>
      <c r="V63" s="88">
        <f t="shared" si="29"/>
        <v>2021</v>
      </c>
      <c r="W63" s="88">
        <f t="shared" si="30"/>
        <v>2021</v>
      </c>
      <c r="X63" s="88">
        <f t="shared" si="31"/>
        <v>2026</v>
      </c>
      <c r="Y63" s="86" t="s">
        <v>437</v>
      </c>
      <c r="Z63" s="86" t="s">
        <v>496</v>
      </c>
      <c r="AA63" s="88" t="s">
        <v>612</v>
      </c>
      <c r="AB63" s="88">
        <v>1200</v>
      </c>
      <c r="AC63" s="88" t="s">
        <v>497</v>
      </c>
      <c r="AD63" s="88" t="s">
        <v>498</v>
      </c>
      <c r="AH63" s="86"/>
      <c r="AI63" s="88" t="s">
        <v>791</v>
      </c>
      <c r="AJ63" s="88" t="s">
        <v>733</v>
      </c>
      <c r="AK63" s="88" t="s">
        <v>792</v>
      </c>
      <c r="AL63" s="88" t="s">
        <v>733</v>
      </c>
      <c r="AM63" s="88" t="s">
        <v>793</v>
      </c>
      <c r="AO63" s="88" t="str">
        <f t="shared" si="42"/>
        <v>Operating</v>
      </c>
      <c r="AP63" s="88" t="str">
        <f t="shared" si="32"/>
        <v>COperating</v>
      </c>
      <c r="AQ63" s="88" t="str">
        <f t="shared" si="33"/>
        <v>YesOperating</v>
      </c>
      <c r="AR63" s="88" t="str">
        <f t="shared" si="41"/>
        <v>FormerOperating</v>
      </c>
      <c r="AS63" s="88" t="str">
        <f t="shared" si="34"/>
        <v>1200Operating</v>
      </c>
      <c r="AT63" s="88" t="str">
        <f t="shared" si="35"/>
        <v>UrbanOperating</v>
      </c>
      <c r="AU63" s="88" t="str">
        <f t="shared" si="36"/>
        <v>K12Operating</v>
      </c>
      <c r="AV63" s="88">
        <f t="shared" si="37"/>
        <v>1200</v>
      </c>
    </row>
    <row r="64" spans="1:48" ht="24.95" customHeight="1">
      <c r="A64" s="97">
        <v>483</v>
      </c>
      <c r="B64" s="86" t="s">
        <v>330</v>
      </c>
      <c r="C64" s="86" t="s">
        <v>493</v>
      </c>
      <c r="D64" s="86">
        <v>2</v>
      </c>
      <c r="E64" s="86" t="e">
        <f t="shared" si="43"/>
        <v>#REF!</v>
      </c>
      <c r="F64" s="92" t="s">
        <v>722</v>
      </c>
      <c r="G64" s="92" t="s">
        <v>495</v>
      </c>
      <c r="H64" s="88">
        <v>1998</v>
      </c>
      <c r="I64" s="88" t="s">
        <v>437</v>
      </c>
      <c r="J64" s="88">
        <v>1998</v>
      </c>
      <c r="K64" s="88">
        <f t="shared" si="22"/>
        <v>27</v>
      </c>
      <c r="L64" s="88">
        <f t="shared" si="23"/>
        <v>2003</v>
      </c>
      <c r="M64" s="88">
        <f t="shared" si="44"/>
        <v>2008</v>
      </c>
      <c r="N64" s="88">
        <f t="shared" si="44"/>
        <v>2013</v>
      </c>
      <c r="O64" s="88">
        <f t="shared" si="44"/>
        <v>2018</v>
      </c>
      <c r="P64" s="88">
        <f t="shared" si="44"/>
        <v>2023</v>
      </c>
      <c r="Q64" s="88">
        <f t="shared" si="24"/>
        <v>2003</v>
      </c>
      <c r="R64" s="88">
        <f t="shared" si="25"/>
        <v>2008</v>
      </c>
      <c r="S64" s="88">
        <f t="shared" si="26"/>
        <v>2013</v>
      </c>
      <c r="T64" s="88">
        <f t="shared" si="27"/>
        <v>2018</v>
      </c>
      <c r="U64" s="88">
        <f t="shared" si="28"/>
        <v>2023</v>
      </c>
      <c r="V64" s="88">
        <f t="shared" si="29"/>
        <v>2023</v>
      </c>
      <c r="W64" s="88">
        <f t="shared" si="30"/>
        <v>2023</v>
      </c>
      <c r="X64" s="88">
        <f t="shared" si="31"/>
        <v>2028</v>
      </c>
      <c r="Y64" s="86" t="s">
        <v>437</v>
      </c>
      <c r="Z64" s="86" t="s">
        <v>496</v>
      </c>
      <c r="AA64" s="88" t="s">
        <v>504</v>
      </c>
      <c r="AB64" s="88">
        <v>700</v>
      </c>
      <c r="AC64" s="88" t="s">
        <v>396</v>
      </c>
      <c r="AD64" s="88" t="s">
        <v>505</v>
      </c>
      <c r="AH64" s="86"/>
      <c r="AI64" s="88" t="s">
        <v>794</v>
      </c>
      <c r="AJ64" s="88" t="s">
        <v>795</v>
      </c>
      <c r="AK64" s="88" t="s">
        <v>796</v>
      </c>
      <c r="AL64" s="88" t="s">
        <v>797</v>
      </c>
      <c r="AM64" s="88" t="s">
        <v>798</v>
      </c>
      <c r="AO64" s="88" t="str">
        <f t="shared" si="42"/>
        <v>Operating</v>
      </c>
      <c r="AP64" s="88" t="str">
        <f t="shared" si="32"/>
        <v>COperating</v>
      </c>
      <c r="AQ64" s="88" t="str">
        <f t="shared" si="33"/>
        <v>YesOperating</v>
      </c>
      <c r="AR64" s="88" t="str">
        <f t="shared" si="41"/>
        <v>FormerOperating</v>
      </c>
      <c r="AS64" s="88" t="str">
        <f t="shared" si="34"/>
        <v>700Operating</v>
      </c>
      <c r="AT64" s="88" t="str">
        <f t="shared" si="35"/>
        <v>SuburbOperating</v>
      </c>
      <c r="AU64" s="88" t="str">
        <f t="shared" si="36"/>
        <v>MSHSOperating</v>
      </c>
      <c r="AV64" s="88">
        <f t="shared" si="37"/>
        <v>700</v>
      </c>
    </row>
    <row r="65" spans="1:48" ht="24.95" customHeight="1">
      <c r="A65" s="97">
        <v>482</v>
      </c>
      <c r="B65" s="86" t="s">
        <v>331</v>
      </c>
      <c r="C65" s="86" t="s">
        <v>493</v>
      </c>
      <c r="D65" s="86">
        <v>3</v>
      </c>
      <c r="E65" s="86" t="e">
        <f t="shared" si="43"/>
        <v>#REF!</v>
      </c>
      <c r="F65" s="92" t="s">
        <v>799</v>
      </c>
      <c r="G65" s="92" t="s">
        <v>495</v>
      </c>
      <c r="H65" s="88">
        <v>1999</v>
      </c>
      <c r="I65" s="88" t="s">
        <v>437</v>
      </c>
      <c r="J65" s="88">
        <v>1999</v>
      </c>
      <c r="K65" s="88">
        <f t="shared" si="22"/>
        <v>26</v>
      </c>
      <c r="L65" s="88">
        <f t="shared" si="23"/>
        <v>2004</v>
      </c>
      <c r="M65" s="88">
        <f t="shared" si="44"/>
        <v>2009</v>
      </c>
      <c r="N65" s="88">
        <f t="shared" si="44"/>
        <v>2014</v>
      </c>
      <c r="O65" s="88">
        <f t="shared" si="44"/>
        <v>2019</v>
      </c>
      <c r="P65" s="88">
        <f t="shared" si="44"/>
        <v>2024</v>
      </c>
      <c r="Q65" s="88">
        <f t="shared" si="24"/>
        <v>2004</v>
      </c>
      <c r="R65" s="88">
        <f t="shared" si="25"/>
        <v>2009</v>
      </c>
      <c r="S65" s="88">
        <f t="shared" si="26"/>
        <v>2014</v>
      </c>
      <c r="T65" s="88">
        <f t="shared" si="27"/>
        <v>2019</v>
      </c>
      <c r="U65" s="88">
        <f t="shared" si="28"/>
        <v>2024</v>
      </c>
      <c r="V65" s="88">
        <f t="shared" si="29"/>
        <v>2024</v>
      </c>
      <c r="W65" s="88">
        <f t="shared" si="30"/>
        <v>2024</v>
      </c>
      <c r="X65" s="88">
        <f t="shared" si="31"/>
        <v>2029</v>
      </c>
      <c r="Y65" s="86" t="s">
        <v>437</v>
      </c>
      <c r="Z65" s="86" t="s">
        <v>441</v>
      </c>
      <c r="AA65" s="88" t="s">
        <v>519</v>
      </c>
      <c r="AB65" s="88">
        <v>288</v>
      </c>
      <c r="AC65" s="88" t="s">
        <v>399</v>
      </c>
      <c r="AD65" s="88" t="s">
        <v>520</v>
      </c>
      <c r="AG65" s="88" t="s">
        <v>800</v>
      </c>
      <c r="AH65" s="86"/>
      <c r="AI65" s="88" t="s">
        <v>801</v>
      </c>
      <c r="AJ65" s="88" t="s">
        <v>802</v>
      </c>
      <c r="AK65" s="88" t="s">
        <v>803</v>
      </c>
      <c r="AL65" s="88" t="s">
        <v>802</v>
      </c>
      <c r="AM65" s="88" t="s">
        <v>803</v>
      </c>
      <c r="AO65" s="88" t="str">
        <f t="shared" si="42"/>
        <v>Operating</v>
      </c>
      <c r="AP65" s="88" t="str">
        <f t="shared" si="32"/>
        <v>COperating</v>
      </c>
      <c r="AQ65" s="88" t="str">
        <f t="shared" si="33"/>
        <v>YesOperating</v>
      </c>
      <c r="AR65" s="88" t="str">
        <f t="shared" si="41"/>
        <v>NoOperating</v>
      </c>
      <c r="AS65" s="88" t="str">
        <f t="shared" si="34"/>
        <v>288Operating</v>
      </c>
      <c r="AT65" s="88" t="str">
        <f t="shared" si="35"/>
        <v>RuralOperating</v>
      </c>
      <c r="AU65" s="88" t="str">
        <f t="shared" si="36"/>
        <v>ESMSOperating</v>
      </c>
      <c r="AV65" s="88">
        <f t="shared" si="37"/>
        <v>288</v>
      </c>
    </row>
    <row r="66" spans="1:48" ht="24.95" customHeight="1">
      <c r="A66" s="97">
        <v>484</v>
      </c>
      <c r="B66" s="86" t="s">
        <v>332</v>
      </c>
      <c r="C66" s="86" t="s">
        <v>493</v>
      </c>
      <c r="D66" s="86">
        <v>3</v>
      </c>
      <c r="E66" s="86" t="e">
        <f t="shared" si="43"/>
        <v>#REF!</v>
      </c>
      <c r="F66" s="92" t="s">
        <v>389</v>
      </c>
      <c r="G66" s="92" t="s">
        <v>524</v>
      </c>
      <c r="H66" s="88">
        <v>1998</v>
      </c>
      <c r="I66" s="88" t="s">
        <v>437</v>
      </c>
      <c r="J66" s="88">
        <v>1999</v>
      </c>
      <c r="K66" s="88">
        <f t="shared" si="22"/>
        <v>26</v>
      </c>
      <c r="L66" s="88">
        <f t="shared" si="23"/>
        <v>2004</v>
      </c>
      <c r="M66" s="88">
        <f t="shared" si="44"/>
        <v>2009</v>
      </c>
      <c r="N66" s="88">
        <f t="shared" si="44"/>
        <v>2014</v>
      </c>
      <c r="O66" s="88">
        <f t="shared" si="44"/>
        <v>2019</v>
      </c>
      <c r="P66" s="88">
        <f t="shared" si="44"/>
        <v>2024</v>
      </c>
      <c r="Q66" s="88">
        <f t="shared" si="24"/>
        <v>2004</v>
      </c>
      <c r="R66" s="88">
        <f t="shared" si="25"/>
        <v>2009</v>
      </c>
      <c r="S66" s="88">
        <f t="shared" si="26"/>
        <v>2014</v>
      </c>
      <c r="T66" s="88">
        <f t="shared" si="27"/>
        <v>2019</v>
      </c>
      <c r="U66" s="88">
        <f t="shared" si="28"/>
        <v>2024</v>
      </c>
      <c r="V66" s="88">
        <f t="shared" si="29"/>
        <v>2024</v>
      </c>
      <c r="W66" s="88">
        <f t="shared" si="30"/>
        <v>2024</v>
      </c>
      <c r="X66" s="88">
        <f t="shared" si="31"/>
        <v>2029</v>
      </c>
      <c r="Y66" s="86" t="s">
        <v>441</v>
      </c>
      <c r="Z66" s="86" t="s">
        <v>437</v>
      </c>
      <c r="AA66" s="88" t="s">
        <v>504</v>
      </c>
      <c r="AB66" s="88">
        <v>1800</v>
      </c>
      <c r="AC66" s="88" t="s">
        <v>389</v>
      </c>
      <c r="AD66" s="88" t="s">
        <v>505</v>
      </c>
      <c r="AG66" s="88" t="s">
        <v>804</v>
      </c>
      <c r="AH66" s="86" t="s">
        <v>805</v>
      </c>
      <c r="AI66" s="88" t="s">
        <v>806</v>
      </c>
      <c r="AJ66" s="88" t="s">
        <v>807</v>
      </c>
      <c r="AK66" s="88" t="s">
        <v>611</v>
      </c>
      <c r="AL66" s="88" t="s">
        <v>808</v>
      </c>
      <c r="AM66" s="88" t="s">
        <v>809</v>
      </c>
      <c r="AO66" s="88" t="str">
        <f t="shared" si="42"/>
        <v>Operating</v>
      </c>
      <c r="AP66" s="88" t="str">
        <f t="shared" si="32"/>
        <v>COperating</v>
      </c>
      <c r="AQ66" s="88" t="str">
        <f t="shared" si="33"/>
        <v>NoOperating</v>
      </c>
      <c r="AR66" s="88" t="str">
        <f t="shared" si="41"/>
        <v>YesOperating</v>
      </c>
      <c r="AS66" s="88" t="str">
        <f t="shared" si="34"/>
        <v>1800Operating</v>
      </c>
      <c r="AT66" s="88" t="str">
        <f t="shared" si="35"/>
        <v>BostonOperating</v>
      </c>
      <c r="AU66" s="88" t="str">
        <f t="shared" si="36"/>
        <v>MSHSOperating</v>
      </c>
      <c r="AV66" s="88">
        <f t="shared" si="37"/>
        <v>1800</v>
      </c>
    </row>
    <row r="67" spans="1:48" ht="24.95" customHeight="1">
      <c r="A67" s="97">
        <v>485</v>
      </c>
      <c r="B67" s="86" t="s">
        <v>334</v>
      </c>
      <c r="C67" s="86" t="s">
        <v>493</v>
      </c>
      <c r="D67" s="86">
        <v>3</v>
      </c>
      <c r="E67" s="86" t="e">
        <f t="shared" si="43"/>
        <v>#REF!</v>
      </c>
      <c r="F67" s="92" t="s">
        <v>814</v>
      </c>
      <c r="G67" s="92" t="s">
        <v>495</v>
      </c>
      <c r="H67" s="88">
        <v>2003</v>
      </c>
      <c r="I67" s="88" t="s">
        <v>437</v>
      </c>
      <c r="J67" s="88">
        <v>2004</v>
      </c>
      <c r="K67" s="88">
        <f t="shared" ref="K67:K75" si="45">2025-J67</f>
        <v>21</v>
      </c>
      <c r="L67" s="88">
        <f t="shared" ref="L67:L75" si="46">J67+5</f>
        <v>2009</v>
      </c>
      <c r="M67" s="88">
        <f t="shared" si="44"/>
        <v>2014</v>
      </c>
      <c r="N67" s="88">
        <f t="shared" si="44"/>
        <v>2019</v>
      </c>
      <c r="O67" s="88">
        <f t="shared" si="44"/>
        <v>2024</v>
      </c>
      <c r="P67" s="88">
        <f t="shared" si="44"/>
        <v>2029</v>
      </c>
      <c r="Q67" s="88">
        <f t="shared" ref="Q67:Q75" si="47">IF(L67&gt;=2025, "NA", L67)</f>
        <v>2009</v>
      </c>
      <c r="R67" s="88">
        <f t="shared" ref="R67:R75" si="48">IF(M67&gt;=2025, "NA", M67)</f>
        <v>2014</v>
      </c>
      <c r="S67" s="88">
        <f t="shared" ref="S67:S75" si="49">IF(N67&gt;=2025, "NA", N67)</f>
        <v>2019</v>
      </c>
      <c r="T67" s="88">
        <f t="shared" ref="T67:T75" si="50">IF(O67&gt;=2025, "NA", O67)</f>
        <v>2024</v>
      </c>
      <c r="U67" s="88" t="str">
        <f t="shared" ref="U67:U75" si="51">IF(P67&gt;=2025, "NA", P67)</f>
        <v>NA</v>
      </c>
      <c r="V67" s="88">
        <f t="shared" ref="V67:V74" si="52">MAX(Q67:U67)</f>
        <v>2024</v>
      </c>
      <c r="W67" s="88">
        <f t="shared" ref="W67:W75" si="53">MAX(J67,Q67:T67)+5</f>
        <v>2029</v>
      </c>
      <c r="X67" s="88">
        <f t="shared" ref="X67:X74" si="54">V67+5</f>
        <v>2029</v>
      </c>
      <c r="Y67" s="86" t="s">
        <v>441</v>
      </c>
      <c r="Z67" s="86" t="s">
        <v>441</v>
      </c>
      <c r="AA67" s="88" t="s">
        <v>512</v>
      </c>
      <c r="AB67" s="88">
        <v>480</v>
      </c>
      <c r="AC67" s="88" t="s">
        <v>497</v>
      </c>
      <c r="AD67" s="88" t="s">
        <v>505</v>
      </c>
      <c r="AH67" s="86"/>
      <c r="AI67" s="88" t="s">
        <v>815</v>
      </c>
      <c r="AJ67" s="88" t="s">
        <v>816</v>
      </c>
      <c r="AL67" s="88" t="s">
        <v>816</v>
      </c>
      <c r="AN67" s="88" t="s">
        <v>517</v>
      </c>
      <c r="AO67" s="88" t="str">
        <f t="shared" si="42"/>
        <v>Operating</v>
      </c>
      <c r="AP67" s="88" t="str">
        <f t="shared" ref="AP67:AP75" si="55">C67&amp;AO67</f>
        <v>COperating</v>
      </c>
      <c r="AQ67" s="88" t="str">
        <f t="shared" ref="AQ67:AQ75" si="56">Y67&amp;AO67</f>
        <v>NoOperating</v>
      </c>
      <c r="AR67" s="88" t="str">
        <f t="shared" si="41"/>
        <v>NoOperating</v>
      </c>
      <c r="AS67" s="88" t="str">
        <f t="shared" ref="AS67:AS75" si="57">AB67&amp;AO67</f>
        <v>480Operating</v>
      </c>
      <c r="AT67" s="88" t="str">
        <f t="shared" ref="AT67:AT75" si="58">AC67&amp;AO67</f>
        <v>UrbanOperating</v>
      </c>
      <c r="AU67" s="88" t="str">
        <f t="shared" ref="AU67:AU75" si="59">AD67&amp;AO67</f>
        <v>MSHSOperating</v>
      </c>
      <c r="AV67" s="88">
        <f t="shared" ref="AV67:AV75" si="60">IF(AO67="Operating", AB67, "Not Operating")</f>
        <v>480</v>
      </c>
    </row>
    <row r="68" spans="1:48" ht="24.95" customHeight="1">
      <c r="A68" s="97">
        <v>474</v>
      </c>
      <c r="B68" s="92" t="s">
        <v>817</v>
      </c>
      <c r="C68" s="86" t="s">
        <v>493</v>
      </c>
      <c r="D68" s="86">
        <v>1</v>
      </c>
      <c r="E68" s="86" t="e">
        <f t="shared" si="43"/>
        <v>#REF!</v>
      </c>
      <c r="F68" s="92" t="s">
        <v>818</v>
      </c>
      <c r="G68" s="92" t="s">
        <v>495</v>
      </c>
      <c r="H68" s="88">
        <v>2001</v>
      </c>
      <c r="I68" s="88" t="s">
        <v>437</v>
      </c>
      <c r="J68" s="88">
        <v>2002</v>
      </c>
      <c r="K68" s="88">
        <f t="shared" si="45"/>
        <v>23</v>
      </c>
      <c r="L68" s="88">
        <f t="shared" si="46"/>
        <v>2007</v>
      </c>
      <c r="M68" s="88">
        <f t="shared" si="44"/>
        <v>2012</v>
      </c>
      <c r="N68" s="88">
        <f t="shared" si="44"/>
        <v>2017</v>
      </c>
      <c r="O68" s="88">
        <f t="shared" si="44"/>
        <v>2022</v>
      </c>
      <c r="P68" s="88">
        <f t="shared" si="44"/>
        <v>2027</v>
      </c>
      <c r="Q68" s="88">
        <f t="shared" si="47"/>
        <v>2007</v>
      </c>
      <c r="R68" s="88">
        <f t="shared" si="48"/>
        <v>2012</v>
      </c>
      <c r="S68" s="88">
        <f t="shared" si="49"/>
        <v>2017</v>
      </c>
      <c r="T68" s="88">
        <f t="shared" si="50"/>
        <v>2022</v>
      </c>
      <c r="U68" s="88" t="str">
        <f t="shared" si="51"/>
        <v>NA</v>
      </c>
      <c r="V68" s="88">
        <f t="shared" si="52"/>
        <v>2022</v>
      </c>
      <c r="W68" s="88">
        <f t="shared" si="53"/>
        <v>2027</v>
      </c>
      <c r="X68" s="88">
        <f t="shared" si="54"/>
        <v>2027</v>
      </c>
      <c r="Y68" s="86" t="s">
        <v>437</v>
      </c>
      <c r="Z68" s="86" t="s">
        <v>441</v>
      </c>
      <c r="AA68" s="88" t="s">
        <v>649</v>
      </c>
      <c r="AB68" s="88">
        <v>400</v>
      </c>
      <c r="AC68" s="88" t="s">
        <v>497</v>
      </c>
      <c r="AD68" s="88" t="s">
        <v>505</v>
      </c>
      <c r="AH68" s="86" t="s">
        <v>819</v>
      </c>
      <c r="AI68" s="88" t="s">
        <v>820</v>
      </c>
      <c r="AJ68" s="88" t="s">
        <v>821</v>
      </c>
      <c r="AL68" s="88" t="s">
        <v>821</v>
      </c>
      <c r="AO68" s="88" t="str">
        <f t="shared" si="42"/>
        <v>Operating</v>
      </c>
      <c r="AP68" s="88" t="str">
        <f t="shared" si="55"/>
        <v>COperating</v>
      </c>
      <c r="AQ68" s="88" t="str">
        <f t="shared" si="56"/>
        <v>YesOperating</v>
      </c>
      <c r="AR68" s="88" t="str">
        <f t="shared" si="41"/>
        <v>NoOperating</v>
      </c>
      <c r="AS68" s="88" t="str">
        <f t="shared" si="57"/>
        <v>400Operating</v>
      </c>
      <c r="AT68" s="88" t="str">
        <f t="shared" si="58"/>
        <v>UrbanOperating</v>
      </c>
      <c r="AU68" s="88" t="str">
        <f t="shared" si="59"/>
        <v>MSHSOperating</v>
      </c>
      <c r="AV68" s="88">
        <f t="shared" si="60"/>
        <v>400</v>
      </c>
    </row>
    <row r="69" spans="1:48" ht="24.95" customHeight="1">
      <c r="A69" s="97">
        <v>488</v>
      </c>
      <c r="B69" s="86" t="s">
        <v>337</v>
      </c>
      <c r="C69" s="86" t="s">
        <v>493</v>
      </c>
      <c r="D69" s="86">
        <v>4</v>
      </c>
      <c r="E69" s="86" t="e">
        <f t="shared" si="43"/>
        <v>#REF!</v>
      </c>
      <c r="F69" s="92" t="s">
        <v>822</v>
      </c>
      <c r="G69" s="92" t="s">
        <v>495</v>
      </c>
      <c r="H69" s="88">
        <v>1994</v>
      </c>
      <c r="I69" s="88" t="s">
        <v>437</v>
      </c>
      <c r="J69" s="88">
        <v>1995</v>
      </c>
      <c r="K69" s="88">
        <f t="shared" si="45"/>
        <v>30</v>
      </c>
      <c r="L69" s="88">
        <f t="shared" si="46"/>
        <v>2000</v>
      </c>
      <c r="M69" s="88">
        <f t="shared" si="44"/>
        <v>2005</v>
      </c>
      <c r="N69" s="88">
        <f t="shared" si="44"/>
        <v>2010</v>
      </c>
      <c r="O69" s="88">
        <f t="shared" si="44"/>
        <v>2015</v>
      </c>
      <c r="P69" s="88">
        <f t="shared" si="44"/>
        <v>2020</v>
      </c>
      <c r="Q69" s="88">
        <f t="shared" si="47"/>
        <v>2000</v>
      </c>
      <c r="R69" s="88">
        <f t="shared" si="48"/>
        <v>2005</v>
      </c>
      <c r="S69" s="88">
        <f t="shared" si="49"/>
        <v>2010</v>
      </c>
      <c r="T69" s="88">
        <f t="shared" si="50"/>
        <v>2015</v>
      </c>
      <c r="U69" s="88">
        <f t="shared" si="51"/>
        <v>2020</v>
      </c>
      <c r="V69" s="88">
        <f t="shared" si="52"/>
        <v>2020</v>
      </c>
      <c r="W69" s="88">
        <f t="shared" si="53"/>
        <v>2020</v>
      </c>
      <c r="X69" s="88">
        <f t="shared" si="54"/>
        <v>2025</v>
      </c>
      <c r="Y69" s="86" t="s">
        <v>437</v>
      </c>
      <c r="Z69" s="86" t="s">
        <v>441</v>
      </c>
      <c r="AA69" s="88" t="s">
        <v>378</v>
      </c>
      <c r="AB69" s="88">
        <v>1075</v>
      </c>
      <c r="AC69" s="88" t="s">
        <v>399</v>
      </c>
      <c r="AD69" s="88" t="s">
        <v>498</v>
      </c>
      <c r="AG69" s="88" t="s">
        <v>823</v>
      </c>
      <c r="AH69" s="86"/>
      <c r="AI69" s="88" t="s">
        <v>824</v>
      </c>
      <c r="AJ69" s="88" t="s">
        <v>825</v>
      </c>
      <c r="AK69" s="88" t="s">
        <v>826</v>
      </c>
      <c r="AL69" s="88" t="s">
        <v>827</v>
      </c>
      <c r="AM69" s="88" t="s">
        <v>828</v>
      </c>
      <c r="AO69" s="88" t="str">
        <f t="shared" si="42"/>
        <v>Operating</v>
      </c>
      <c r="AP69" s="88" t="str">
        <f t="shared" si="55"/>
        <v>COperating</v>
      </c>
      <c r="AQ69" s="88" t="str">
        <f t="shared" si="56"/>
        <v>YesOperating</v>
      </c>
      <c r="AR69" s="88" t="str">
        <f t="shared" si="41"/>
        <v>NoOperating</v>
      </c>
      <c r="AS69" s="88" t="str">
        <f t="shared" si="57"/>
        <v>1075Operating</v>
      </c>
      <c r="AT69" s="88" t="str">
        <f t="shared" si="58"/>
        <v>RuralOperating</v>
      </c>
      <c r="AU69" s="88" t="str">
        <f t="shared" si="59"/>
        <v>K12Operating</v>
      </c>
      <c r="AV69" s="88">
        <f t="shared" si="60"/>
        <v>1075</v>
      </c>
    </row>
    <row r="70" spans="1:48" ht="24.95" customHeight="1">
      <c r="A70" s="97">
        <v>441</v>
      </c>
      <c r="B70" s="86" t="s">
        <v>810</v>
      </c>
      <c r="C70" s="86" t="s">
        <v>493</v>
      </c>
      <c r="D70" s="86">
        <v>4</v>
      </c>
      <c r="E70" s="86" t="e">
        <f>VLOOKUP(A70, LIAISONS, 3, FALSE)</f>
        <v>#REF!</v>
      </c>
      <c r="F70" s="92" t="s">
        <v>530</v>
      </c>
      <c r="G70" s="92" t="s">
        <v>524</v>
      </c>
      <c r="H70" s="88">
        <v>1995</v>
      </c>
      <c r="I70" s="88" t="s">
        <v>437</v>
      </c>
      <c r="J70" s="88">
        <v>1995</v>
      </c>
      <c r="K70" s="88">
        <f>2025-J70</f>
        <v>30</v>
      </c>
      <c r="L70" s="88">
        <f>J70+5</f>
        <v>2000</v>
      </c>
      <c r="M70" s="88">
        <f>L70+5</f>
        <v>2005</v>
      </c>
      <c r="N70" s="88">
        <f>M70+5</f>
        <v>2010</v>
      </c>
      <c r="O70" s="88">
        <f>N70+5</f>
        <v>2015</v>
      </c>
      <c r="P70" s="88">
        <f>O70+5</f>
        <v>2020</v>
      </c>
      <c r="Q70" s="88">
        <f>IF(L70&gt;=2025, "NA", L70)</f>
        <v>2000</v>
      </c>
      <c r="R70" s="88">
        <f>IF(M70&gt;=2025, "NA", M70)</f>
        <v>2005</v>
      </c>
      <c r="S70" s="88">
        <f>IF(N70&gt;=2025, "NA", N70)</f>
        <v>2010</v>
      </c>
      <c r="T70" s="88">
        <f>IF(O70&gt;=2025, "NA", O70)</f>
        <v>2015</v>
      </c>
      <c r="U70" s="88">
        <f>IF(P70&gt;=2025, "NA", P70)</f>
        <v>2020</v>
      </c>
      <c r="V70" s="88">
        <f>MAX(Q70:U70)</f>
        <v>2020</v>
      </c>
      <c r="W70" s="88">
        <f>MAX(J70,Q70:T70)+5</f>
        <v>2020</v>
      </c>
      <c r="X70" s="88">
        <f>V70+5</f>
        <v>2025</v>
      </c>
      <c r="Y70" s="86" t="s">
        <v>441</v>
      </c>
      <c r="Z70" s="86" t="s">
        <v>496</v>
      </c>
      <c r="AA70" s="88" t="s">
        <v>378</v>
      </c>
      <c r="AB70" s="88">
        <v>1574</v>
      </c>
      <c r="AC70" s="88" t="s">
        <v>497</v>
      </c>
      <c r="AD70" s="88" t="s">
        <v>498</v>
      </c>
      <c r="AH70" s="86"/>
      <c r="AI70" s="88" t="s">
        <v>811</v>
      </c>
      <c r="AJ70" s="88" t="s">
        <v>608</v>
      </c>
      <c r="AK70" s="88" t="s">
        <v>812</v>
      </c>
      <c r="AL70" s="88" t="s">
        <v>813</v>
      </c>
      <c r="AO70" s="88" t="str">
        <f>IF(K70="NA","Closed",IF(K70&lt;=0,"Pending","Operating"))</f>
        <v>Operating</v>
      </c>
      <c r="AP70" s="88" t="str">
        <f>C70&amp;AO70</f>
        <v>COperating</v>
      </c>
      <c r="AQ70" s="88" t="str">
        <f>Y70&amp;AO70</f>
        <v>NoOperating</v>
      </c>
      <c r="AR70" s="88" t="str">
        <f>Z70&amp;AO70</f>
        <v>FormerOperating</v>
      </c>
      <c r="AS70" s="88" t="str">
        <f>AB70&amp;AO70</f>
        <v>1574Operating</v>
      </c>
      <c r="AT70" s="88" t="str">
        <f>AC70&amp;AO70</f>
        <v>UrbanOperating</v>
      </c>
      <c r="AU70" s="88" t="str">
        <f>AD70&amp;AO70</f>
        <v>K12Operating</v>
      </c>
      <c r="AV70" s="88">
        <f>IF(AO70="Operating", AB70, "Not Operating")</f>
        <v>1574</v>
      </c>
    </row>
    <row r="71" spans="1:48" ht="24.95" customHeight="1">
      <c r="A71" s="97">
        <v>3510</v>
      </c>
      <c r="B71" s="86" t="s">
        <v>338</v>
      </c>
      <c r="C71" s="86" t="s">
        <v>493</v>
      </c>
      <c r="D71" s="86">
        <v>4</v>
      </c>
      <c r="E71" s="86" t="e">
        <f t="shared" si="43"/>
        <v>#REF!</v>
      </c>
      <c r="F71" s="92" t="s">
        <v>530</v>
      </c>
      <c r="G71" s="92" t="s">
        <v>495</v>
      </c>
      <c r="H71" s="88">
        <v>2014</v>
      </c>
      <c r="I71" s="88" t="s">
        <v>441</v>
      </c>
      <c r="J71" s="88">
        <v>2015</v>
      </c>
      <c r="K71" s="88">
        <f t="shared" si="45"/>
        <v>10</v>
      </c>
      <c r="L71" s="88">
        <f t="shared" si="46"/>
        <v>2020</v>
      </c>
      <c r="M71" s="88">
        <f t="shared" si="44"/>
        <v>2025</v>
      </c>
      <c r="N71" s="88">
        <f t="shared" si="44"/>
        <v>2030</v>
      </c>
      <c r="O71" s="88">
        <f t="shared" si="44"/>
        <v>2035</v>
      </c>
      <c r="P71" s="88">
        <f t="shared" si="44"/>
        <v>2040</v>
      </c>
      <c r="Q71" s="88">
        <f t="shared" si="47"/>
        <v>2020</v>
      </c>
      <c r="R71" s="88" t="str">
        <f t="shared" si="48"/>
        <v>NA</v>
      </c>
      <c r="S71" s="88" t="str">
        <f t="shared" si="49"/>
        <v>NA</v>
      </c>
      <c r="T71" s="88" t="str">
        <f t="shared" si="50"/>
        <v>NA</v>
      </c>
      <c r="U71" s="88" t="str">
        <f t="shared" si="51"/>
        <v>NA</v>
      </c>
      <c r="V71" s="88">
        <f t="shared" si="52"/>
        <v>2020</v>
      </c>
      <c r="W71" s="88">
        <f t="shared" si="53"/>
        <v>2025</v>
      </c>
      <c r="X71" s="88">
        <f t="shared" si="54"/>
        <v>2025</v>
      </c>
      <c r="Y71" s="86" t="s">
        <v>441</v>
      </c>
      <c r="Z71" s="86" t="s">
        <v>441</v>
      </c>
      <c r="AA71" s="88" t="s">
        <v>519</v>
      </c>
      <c r="AB71" s="88">
        <v>486</v>
      </c>
      <c r="AC71" s="88" t="s">
        <v>497</v>
      </c>
      <c r="AD71" s="88" t="s">
        <v>520</v>
      </c>
      <c r="AH71" s="86" t="s">
        <v>829</v>
      </c>
      <c r="AI71" s="201" t="s">
        <v>830</v>
      </c>
      <c r="AO71" s="88" t="str">
        <f t="shared" si="42"/>
        <v>Operating</v>
      </c>
      <c r="AP71" s="88" t="str">
        <f t="shared" si="55"/>
        <v>COperating</v>
      </c>
      <c r="AQ71" s="88" t="str">
        <f t="shared" si="56"/>
        <v>NoOperating</v>
      </c>
      <c r="AR71" s="88" t="str">
        <f t="shared" si="41"/>
        <v>NoOperating</v>
      </c>
      <c r="AS71" s="88" t="str">
        <f t="shared" si="57"/>
        <v>486Operating</v>
      </c>
      <c r="AT71" s="88" t="str">
        <f t="shared" si="58"/>
        <v>UrbanOperating</v>
      </c>
      <c r="AU71" s="88" t="str">
        <f t="shared" si="59"/>
        <v>ESMSOperating</v>
      </c>
      <c r="AV71" s="88">
        <f t="shared" si="60"/>
        <v>486</v>
      </c>
    </row>
    <row r="72" spans="1:48" ht="24.95" customHeight="1">
      <c r="A72" s="97">
        <v>489</v>
      </c>
      <c r="B72" s="86" t="s">
        <v>339</v>
      </c>
      <c r="C72" s="86" t="s">
        <v>493</v>
      </c>
      <c r="D72" s="86">
        <v>2</v>
      </c>
      <c r="E72" s="86" t="e">
        <f t="shared" si="43"/>
        <v>#REF!</v>
      </c>
      <c r="F72" s="92" t="s">
        <v>831</v>
      </c>
      <c r="G72" s="92" t="s">
        <v>495</v>
      </c>
      <c r="H72" s="88">
        <v>1998</v>
      </c>
      <c r="I72" s="88" t="s">
        <v>437</v>
      </c>
      <c r="J72" s="88">
        <v>1998</v>
      </c>
      <c r="K72" s="88">
        <f t="shared" si="45"/>
        <v>27</v>
      </c>
      <c r="L72" s="88">
        <f t="shared" si="46"/>
        <v>2003</v>
      </c>
      <c r="M72" s="88">
        <f t="shared" si="44"/>
        <v>2008</v>
      </c>
      <c r="N72" s="88">
        <f t="shared" si="44"/>
        <v>2013</v>
      </c>
      <c r="O72" s="88">
        <f t="shared" si="44"/>
        <v>2018</v>
      </c>
      <c r="P72" s="88">
        <f t="shared" si="44"/>
        <v>2023</v>
      </c>
      <c r="Q72" s="88">
        <f t="shared" si="47"/>
        <v>2003</v>
      </c>
      <c r="R72" s="88">
        <f t="shared" si="48"/>
        <v>2008</v>
      </c>
      <c r="S72" s="88">
        <f t="shared" si="49"/>
        <v>2013</v>
      </c>
      <c r="T72" s="88">
        <f t="shared" si="50"/>
        <v>2018</v>
      </c>
      <c r="U72" s="88">
        <f t="shared" si="51"/>
        <v>2023</v>
      </c>
      <c r="V72" s="88">
        <f t="shared" si="52"/>
        <v>2023</v>
      </c>
      <c r="W72" s="88">
        <f t="shared" si="53"/>
        <v>2023</v>
      </c>
      <c r="X72" s="88">
        <f t="shared" si="54"/>
        <v>2028</v>
      </c>
      <c r="Y72" s="86" t="s">
        <v>437</v>
      </c>
      <c r="Z72" s="86" t="s">
        <v>441</v>
      </c>
      <c r="AA72" s="88" t="s">
        <v>559</v>
      </c>
      <c r="AB72" s="88">
        <v>850</v>
      </c>
      <c r="AC72" s="88" t="s">
        <v>396</v>
      </c>
      <c r="AD72" s="88" t="s">
        <v>560</v>
      </c>
      <c r="AH72" s="86"/>
      <c r="AI72" s="88" t="s">
        <v>832</v>
      </c>
      <c r="AJ72" s="88" t="s">
        <v>502</v>
      </c>
      <c r="AK72" s="88" t="s">
        <v>833</v>
      </c>
      <c r="AL72" s="88" t="s">
        <v>502</v>
      </c>
      <c r="AM72" s="88" t="s">
        <v>611</v>
      </c>
      <c r="AO72" s="88" t="str">
        <f t="shared" si="42"/>
        <v>Operating</v>
      </c>
      <c r="AP72" s="88" t="str">
        <f t="shared" si="55"/>
        <v>COperating</v>
      </c>
      <c r="AQ72" s="88" t="str">
        <f t="shared" si="56"/>
        <v>YesOperating</v>
      </c>
      <c r="AR72" s="88" t="str">
        <f t="shared" si="41"/>
        <v>NoOperating</v>
      </c>
      <c r="AS72" s="88" t="str">
        <f t="shared" si="57"/>
        <v>850Operating</v>
      </c>
      <c r="AT72" s="88" t="str">
        <f t="shared" si="58"/>
        <v>SuburbOperating</v>
      </c>
      <c r="AU72" s="88" t="str">
        <f t="shared" si="59"/>
        <v>HSOperating</v>
      </c>
      <c r="AV72" s="88">
        <f t="shared" si="60"/>
        <v>850</v>
      </c>
    </row>
    <row r="73" spans="1:48" ht="24.95" customHeight="1">
      <c r="A73" s="97">
        <v>480</v>
      </c>
      <c r="B73" s="86" t="s">
        <v>834</v>
      </c>
      <c r="C73" s="86" t="s">
        <v>565</v>
      </c>
      <c r="D73" s="86">
        <v>5</v>
      </c>
      <c r="E73" s="86" t="e">
        <f t="shared" si="43"/>
        <v>#REF!</v>
      </c>
      <c r="F73" s="92" t="s">
        <v>389</v>
      </c>
      <c r="G73" s="92" t="s">
        <v>524</v>
      </c>
      <c r="H73" s="88">
        <v>2013</v>
      </c>
      <c r="I73" s="88" t="s">
        <v>437</v>
      </c>
      <c r="J73" s="88">
        <v>2013</v>
      </c>
      <c r="K73" s="88">
        <f t="shared" si="45"/>
        <v>12</v>
      </c>
      <c r="L73" s="88">
        <f t="shared" si="46"/>
        <v>2018</v>
      </c>
      <c r="M73" s="88">
        <f t="shared" si="44"/>
        <v>2023</v>
      </c>
      <c r="N73" s="88">
        <f t="shared" si="44"/>
        <v>2028</v>
      </c>
      <c r="O73" s="88">
        <f t="shared" si="44"/>
        <v>2033</v>
      </c>
      <c r="P73" s="88">
        <f t="shared" si="44"/>
        <v>2038</v>
      </c>
      <c r="Q73" s="88">
        <f t="shared" si="47"/>
        <v>2018</v>
      </c>
      <c r="R73" s="88">
        <f t="shared" si="48"/>
        <v>2023</v>
      </c>
      <c r="S73" s="88" t="str">
        <f t="shared" si="49"/>
        <v>NA</v>
      </c>
      <c r="T73" s="88" t="str">
        <f t="shared" si="50"/>
        <v>NA</v>
      </c>
      <c r="U73" s="88" t="str">
        <f t="shared" si="51"/>
        <v>NA</v>
      </c>
      <c r="V73" s="88">
        <f t="shared" si="52"/>
        <v>2023</v>
      </c>
      <c r="W73" s="88">
        <f t="shared" si="53"/>
        <v>2028</v>
      </c>
      <c r="X73" s="88">
        <f t="shared" si="54"/>
        <v>2028</v>
      </c>
      <c r="Y73" s="86" t="s">
        <v>441</v>
      </c>
      <c r="Z73" s="86" t="s">
        <v>437</v>
      </c>
      <c r="AA73" s="88" t="s">
        <v>624</v>
      </c>
      <c r="AB73" s="88">
        <v>750</v>
      </c>
      <c r="AC73" s="88" t="s">
        <v>389</v>
      </c>
      <c r="AD73" s="88" t="s">
        <v>520</v>
      </c>
      <c r="AH73" s="86"/>
      <c r="AI73" s="101" t="s">
        <v>835</v>
      </c>
      <c r="AJ73" s="88" t="s">
        <v>522</v>
      </c>
      <c r="AL73" s="88" t="s">
        <v>522</v>
      </c>
      <c r="AO73" s="88" t="str">
        <f t="shared" si="42"/>
        <v>Operating</v>
      </c>
      <c r="AP73" s="88" t="str">
        <f t="shared" si="55"/>
        <v>HMIIIOperating</v>
      </c>
      <c r="AQ73" s="88" t="str">
        <f t="shared" si="56"/>
        <v>NoOperating</v>
      </c>
      <c r="AR73" s="88" t="str">
        <f t="shared" si="41"/>
        <v>YesOperating</v>
      </c>
      <c r="AS73" s="88" t="str">
        <f t="shared" si="57"/>
        <v>750Operating</v>
      </c>
      <c r="AT73" s="88" t="str">
        <f t="shared" si="58"/>
        <v>BostonOperating</v>
      </c>
      <c r="AU73" s="88" t="str">
        <f t="shared" si="59"/>
        <v>ESMSOperating</v>
      </c>
      <c r="AV73" s="88">
        <f t="shared" si="60"/>
        <v>750</v>
      </c>
    </row>
    <row r="74" spans="1:48" ht="24.95" customHeight="1">
      <c r="A74" s="275">
        <v>498</v>
      </c>
      <c r="B74" s="276" t="s">
        <v>342</v>
      </c>
      <c r="C74" s="276" t="s">
        <v>493</v>
      </c>
      <c r="D74" s="276">
        <v>1</v>
      </c>
      <c r="E74" s="276" t="e">
        <f t="shared" si="43"/>
        <v>#REF!</v>
      </c>
      <c r="F74" s="277" t="s">
        <v>530</v>
      </c>
      <c r="G74" s="277" t="s">
        <v>495</v>
      </c>
      <c r="H74" s="278">
        <v>2011</v>
      </c>
      <c r="I74" s="278" t="s">
        <v>437</v>
      </c>
      <c r="J74" s="278">
        <v>2012</v>
      </c>
      <c r="K74" s="88">
        <f t="shared" si="45"/>
        <v>13</v>
      </c>
      <c r="L74" s="278">
        <f t="shared" si="46"/>
        <v>2017</v>
      </c>
      <c r="M74" s="278">
        <f t="shared" si="44"/>
        <v>2022</v>
      </c>
      <c r="N74" s="278">
        <f t="shared" si="44"/>
        <v>2027</v>
      </c>
      <c r="O74" s="278">
        <f t="shared" si="44"/>
        <v>2032</v>
      </c>
      <c r="P74" s="278">
        <f t="shared" si="44"/>
        <v>2037</v>
      </c>
      <c r="Q74" s="88">
        <f t="shared" si="47"/>
        <v>2017</v>
      </c>
      <c r="R74" s="88">
        <f t="shared" si="48"/>
        <v>2022</v>
      </c>
      <c r="S74" s="88" t="str">
        <f t="shared" si="49"/>
        <v>NA</v>
      </c>
      <c r="T74" s="88" t="str">
        <f t="shared" si="50"/>
        <v>NA</v>
      </c>
      <c r="U74" s="88" t="str">
        <f t="shared" si="51"/>
        <v>NA</v>
      </c>
      <c r="V74" s="278">
        <f t="shared" si="52"/>
        <v>2022</v>
      </c>
      <c r="W74" s="278">
        <f t="shared" si="53"/>
        <v>2027</v>
      </c>
      <c r="X74" s="88">
        <f t="shared" si="54"/>
        <v>2027</v>
      </c>
      <c r="Y74" s="276" t="s">
        <v>441</v>
      </c>
      <c r="Z74" s="276" t="s">
        <v>441</v>
      </c>
      <c r="AA74" s="278" t="s">
        <v>504</v>
      </c>
      <c r="AB74" s="278">
        <v>766</v>
      </c>
      <c r="AC74" s="278" t="s">
        <v>497</v>
      </c>
      <c r="AD74" s="88" t="s">
        <v>505</v>
      </c>
      <c r="AE74" s="278"/>
      <c r="AF74" s="278"/>
      <c r="AH74" s="86"/>
      <c r="AI74" s="101" t="s">
        <v>836</v>
      </c>
      <c r="AJ74" s="88" t="s">
        <v>522</v>
      </c>
      <c r="AL74" s="88" t="s">
        <v>522</v>
      </c>
      <c r="AO74" s="88" t="str">
        <f t="shared" si="42"/>
        <v>Operating</v>
      </c>
      <c r="AP74" s="88" t="str">
        <f t="shared" si="55"/>
        <v>COperating</v>
      </c>
      <c r="AQ74" s="88" t="str">
        <f t="shared" si="56"/>
        <v>NoOperating</v>
      </c>
      <c r="AR74" s="88" t="str">
        <f t="shared" si="41"/>
        <v>NoOperating</v>
      </c>
      <c r="AS74" s="88" t="str">
        <f t="shared" si="57"/>
        <v>766Operating</v>
      </c>
      <c r="AT74" s="88" t="str">
        <f t="shared" si="58"/>
        <v>UrbanOperating</v>
      </c>
      <c r="AU74" s="88" t="str">
        <f t="shared" si="59"/>
        <v>MSHSOperating</v>
      </c>
      <c r="AV74" s="88">
        <f t="shared" si="60"/>
        <v>766</v>
      </c>
    </row>
    <row r="75" spans="1:48" ht="24.95" customHeight="1">
      <c r="A75" s="275">
        <v>3519</v>
      </c>
      <c r="B75" s="276" t="s">
        <v>837</v>
      </c>
      <c r="C75" s="276" t="s">
        <v>493</v>
      </c>
      <c r="D75" s="276"/>
      <c r="E75" s="276"/>
      <c r="F75" s="277" t="s">
        <v>494</v>
      </c>
      <c r="G75" s="92" t="s">
        <v>495</v>
      </c>
      <c r="H75" s="278">
        <v>2023</v>
      </c>
      <c r="I75" s="278" t="s">
        <v>437</v>
      </c>
      <c r="J75" s="278">
        <v>2023</v>
      </c>
      <c r="K75" s="88">
        <f t="shared" si="45"/>
        <v>2</v>
      </c>
      <c r="L75" s="278">
        <f t="shared" si="46"/>
        <v>2028</v>
      </c>
      <c r="M75" s="278">
        <f t="shared" si="44"/>
        <v>2033</v>
      </c>
      <c r="N75" s="278">
        <f t="shared" si="44"/>
        <v>2038</v>
      </c>
      <c r="O75" s="278">
        <f t="shared" si="44"/>
        <v>2043</v>
      </c>
      <c r="P75" s="278">
        <f t="shared" si="44"/>
        <v>2048</v>
      </c>
      <c r="Q75" s="88" t="str">
        <f t="shared" si="47"/>
        <v>NA</v>
      </c>
      <c r="R75" s="88" t="str">
        <f t="shared" si="48"/>
        <v>NA</v>
      </c>
      <c r="S75" s="88" t="str">
        <f t="shared" si="49"/>
        <v>NA</v>
      </c>
      <c r="T75" s="88" t="str">
        <f t="shared" si="50"/>
        <v>NA</v>
      </c>
      <c r="U75" s="88" t="str">
        <f t="shared" si="51"/>
        <v>NA</v>
      </c>
      <c r="V75" s="278" t="s">
        <v>558</v>
      </c>
      <c r="W75" s="278">
        <f t="shared" si="53"/>
        <v>2028</v>
      </c>
      <c r="X75" s="88">
        <v>2028</v>
      </c>
      <c r="Y75" s="276" t="s">
        <v>441</v>
      </c>
      <c r="Z75" s="276" t="s">
        <v>437</v>
      </c>
      <c r="AA75" s="88" t="s">
        <v>519</v>
      </c>
      <c r="AB75" s="278">
        <v>360</v>
      </c>
      <c r="AC75" s="278" t="s">
        <v>497</v>
      </c>
      <c r="AD75" s="278" t="s">
        <v>520</v>
      </c>
      <c r="AE75" s="389"/>
      <c r="AF75" s="389"/>
      <c r="AG75" s="299"/>
      <c r="AH75" s="86"/>
      <c r="AI75" s="101"/>
      <c r="AO75" s="88" t="str">
        <f t="shared" si="42"/>
        <v>Operating</v>
      </c>
      <c r="AP75" s="88" t="str">
        <f t="shared" si="55"/>
        <v>COperating</v>
      </c>
      <c r="AQ75" s="88" t="str">
        <f t="shared" si="56"/>
        <v>NoOperating</v>
      </c>
      <c r="AR75" s="88" t="str">
        <f t="shared" si="41"/>
        <v>YesOperating</v>
      </c>
      <c r="AS75" s="88" t="str">
        <f t="shared" si="57"/>
        <v>360Operating</v>
      </c>
      <c r="AT75" s="88" t="str">
        <f t="shared" si="58"/>
        <v>UrbanOperating</v>
      </c>
      <c r="AU75" s="88" t="str">
        <f t="shared" si="59"/>
        <v>ESMSOperating</v>
      </c>
      <c r="AV75" s="88">
        <f t="shared" si="60"/>
        <v>360</v>
      </c>
    </row>
    <row r="76" spans="1:48" ht="57">
      <c r="A76" s="288" t="s">
        <v>456</v>
      </c>
      <c r="B76" s="273" t="s">
        <v>457</v>
      </c>
      <c r="C76" s="273"/>
      <c r="D76" s="273"/>
      <c r="E76" s="273"/>
      <c r="F76" s="240"/>
      <c r="G76" s="286"/>
      <c r="H76" s="286"/>
      <c r="I76" s="273"/>
      <c r="J76" s="273"/>
      <c r="K76" s="273"/>
      <c r="L76" s="273"/>
      <c r="M76" s="273"/>
      <c r="N76" s="273"/>
      <c r="O76" s="273"/>
      <c r="P76" s="273"/>
      <c r="Q76" s="273"/>
      <c r="R76" s="273"/>
      <c r="S76" s="273"/>
      <c r="T76" s="273"/>
      <c r="U76" s="273"/>
      <c r="V76" s="273"/>
      <c r="W76" s="273"/>
      <c r="X76" s="273"/>
      <c r="Y76" s="273"/>
      <c r="Z76" s="273"/>
      <c r="AA76" s="286"/>
      <c r="AB76" s="273"/>
      <c r="AC76" s="273"/>
      <c r="AD76" s="273"/>
      <c r="AE76" s="380" t="s">
        <v>838</v>
      </c>
      <c r="AF76" s="379" t="s">
        <v>839</v>
      </c>
      <c r="AG76" s="274"/>
      <c r="AH76" s="94"/>
      <c r="AI76" s="120"/>
      <c r="AJ76" s="93"/>
      <c r="AK76" s="93"/>
      <c r="AL76" s="93"/>
      <c r="AM76" s="93"/>
      <c r="AN76" s="93"/>
      <c r="AO76" s="93"/>
      <c r="AP76" s="93"/>
      <c r="AQ76" s="93"/>
      <c r="AR76" s="93"/>
      <c r="AS76" s="93"/>
      <c r="AT76" s="93"/>
      <c r="AU76" s="93"/>
      <c r="AV76" s="93"/>
    </row>
    <row r="77" spans="1:48" ht="28.5">
      <c r="A77" s="279">
        <v>415</v>
      </c>
      <c r="B77" s="280" t="s">
        <v>840</v>
      </c>
      <c r="C77" s="280" t="s">
        <v>557</v>
      </c>
      <c r="D77" s="280">
        <v>5</v>
      </c>
      <c r="E77" s="280" t="e">
        <f>VLOOKUP(A77, LIAISONS, 3, FALSE)</f>
        <v>#REF!</v>
      </c>
      <c r="F77" s="281" t="s">
        <v>841</v>
      </c>
      <c r="G77" s="281" t="s">
        <v>558</v>
      </c>
      <c r="H77" s="282">
        <v>2001</v>
      </c>
      <c r="I77" s="283" t="s">
        <v>558</v>
      </c>
      <c r="J77" s="283">
        <v>2001</v>
      </c>
      <c r="K77" s="283" t="s">
        <v>558</v>
      </c>
      <c r="L77" s="283">
        <f>J77+5</f>
        <v>2006</v>
      </c>
      <c r="M77" s="283">
        <f>L77+5</f>
        <v>2011</v>
      </c>
      <c r="N77" s="280" t="s">
        <v>842</v>
      </c>
      <c r="O77" s="284" t="s">
        <v>558</v>
      </c>
      <c r="P77" s="284" t="s">
        <v>558</v>
      </c>
      <c r="Q77" s="284" t="s">
        <v>558</v>
      </c>
      <c r="R77" s="284" t="s">
        <v>558</v>
      </c>
      <c r="S77" s="284" t="s">
        <v>558</v>
      </c>
      <c r="T77" s="284" t="s">
        <v>558</v>
      </c>
      <c r="U77" s="284" t="s">
        <v>558</v>
      </c>
      <c r="V77" s="284" t="s">
        <v>558</v>
      </c>
      <c r="W77" s="283" t="s">
        <v>558</v>
      </c>
      <c r="X77" s="284" t="s">
        <v>558</v>
      </c>
      <c r="Y77" s="280" t="s">
        <v>441</v>
      </c>
      <c r="Z77" s="280" t="s">
        <v>441</v>
      </c>
      <c r="AA77" s="283" t="s">
        <v>843</v>
      </c>
      <c r="AB77" s="283">
        <v>50</v>
      </c>
      <c r="AC77" s="283" t="s">
        <v>399</v>
      </c>
      <c r="AD77" s="283" t="s">
        <v>560</v>
      </c>
      <c r="AE77" s="285">
        <v>2015</v>
      </c>
      <c r="AF77" s="209" t="s">
        <v>844</v>
      </c>
      <c r="AG77" s="93"/>
      <c r="AH77" s="94" t="s">
        <v>845</v>
      </c>
      <c r="AI77" s="93" t="s">
        <v>846</v>
      </c>
      <c r="AJ77" s="93" t="s">
        <v>847</v>
      </c>
      <c r="AK77" s="93" t="s">
        <v>589</v>
      </c>
      <c r="AL77" s="93" t="s">
        <v>847</v>
      </c>
      <c r="AM77" s="93" t="s">
        <v>589</v>
      </c>
      <c r="AN77" s="93"/>
      <c r="AO77" s="93" t="str">
        <f t="shared" ref="AO77:AO90" si="61">IF(K77="NA","Closed",IF(K77&lt;=0,"Pending","Operating"))</f>
        <v>Closed</v>
      </c>
      <c r="AP77" s="93" t="str">
        <f t="shared" ref="AP77:AP83" si="62">C77&amp;AO77</f>
        <v>HMIClosed</v>
      </c>
      <c r="AQ77" s="93" t="str">
        <f t="shared" ref="AQ77:AQ96" si="63">Y77&amp;AO77</f>
        <v>NoClosed</v>
      </c>
      <c r="AR77" s="93" t="str">
        <f t="shared" ref="AR77:AR97" si="64">Z77&amp;AO77</f>
        <v>NoClosed</v>
      </c>
      <c r="AS77" s="93" t="str">
        <f t="shared" ref="AS77:AS96" si="65">AB77&amp;AO77</f>
        <v>50Closed</v>
      </c>
      <c r="AT77" s="93" t="str">
        <f t="shared" ref="AT77:AT96" si="66">AC77&amp;AO77</f>
        <v>RuralClosed</v>
      </c>
      <c r="AU77" s="93" t="str">
        <f t="shared" ref="AU77:AU96" si="67">AD77&amp;AO77</f>
        <v>HSClosed</v>
      </c>
      <c r="AV77" s="93" t="str">
        <f t="shared" ref="AV77:AV96" si="68">IF(AO77="Operating", AB77, "Not Operating")</f>
        <v>Not Operating</v>
      </c>
    </row>
    <row r="78" spans="1:48" ht="28.5">
      <c r="A78" s="98">
        <v>423</v>
      </c>
      <c r="B78" s="94" t="s">
        <v>848</v>
      </c>
      <c r="C78" s="94" t="s">
        <v>557</v>
      </c>
      <c r="D78" s="94" t="s">
        <v>558</v>
      </c>
      <c r="E78" s="94" t="s">
        <v>558</v>
      </c>
      <c r="F78" s="99" t="s">
        <v>849</v>
      </c>
      <c r="G78" s="99" t="s">
        <v>558</v>
      </c>
      <c r="H78" s="95">
        <v>1998</v>
      </c>
      <c r="I78" s="93" t="s">
        <v>558</v>
      </c>
      <c r="J78" s="93">
        <v>1999</v>
      </c>
      <c r="K78" s="93" t="s">
        <v>558</v>
      </c>
      <c r="L78" s="93">
        <v>2004</v>
      </c>
      <c r="M78" s="93">
        <v>2009</v>
      </c>
      <c r="N78" s="94" t="s">
        <v>842</v>
      </c>
      <c r="O78" s="119" t="s">
        <v>558</v>
      </c>
      <c r="P78" s="284" t="s">
        <v>558</v>
      </c>
      <c r="Q78" s="284" t="s">
        <v>558</v>
      </c>
      <c r="R78" s="284" t="s">
        <v>558</v>
      </c>
      <c r="S78" s="284" t="s">
        <v>558</v>
      </c>
      <c r="T78" s="284" t="s">
        <v>558</v>
      </c>
      <c r="U78" s="284" t="s">
        <v>558</v>
      </c>
      <c r="V78" s="284" t="s">
        <v>558</v>
      </c>
      <c r="W78" s="93" t="s">
        <v>558</v>
      </c>
      <c r="X78" s="119" t="s">
        <v>558</v>
      </c>
      <c r="Y78" s="94" t="s">
        <v>441</v>
      </c>
      <c r="Z78" s="94" t="s">
        <v>441</v>
      </c>
      <c r="AA78" s="93" t="s">
        <v>850</v>
      </c>
      <c r="AB78" s="93">
        <v>1000</v>
      </c>
      <c r="AC78" s="93" t="s">
        <v>396</v>
      </c>
      <c r="AD78" s="93" t="s">
        <v>592</v>
      </c>
      <c r="AE78" s="193">
        <v>2012</v>
      </c>
      <c r="AF78" s="209" t="s">
        <v>844</v>
      </c>
      <c r="AG78" s="93" t="s">
        <v>851</v>
      </c>
      <c r="AH78" s="94"/>
      <c r="AI78" s="93" t="s">
        <v>852</v>
      </c>
      <c r="AJ78" s="93" t="s">
        <v>853</v>
      </c>
      <c r="AK78" s="93" t="s">
        <v>854</v>
      </c>
      <c r="AL78" s="93" t="s">
        <v>853</v>
      </c>
      <c r="AM78" s="93" t="s">
        <v>855</v>
      </c>
      <c r="AN78" s="93"/>
      <c r="AO78" s="93" t="str">
        <f t="shared" si="61"/>
        <v>Closed</v>
      </c>
      <c r="AP78" s="93" t="str">
        <f t="shared" si="62"/>
        <v>HMIClosed</v>
      </c>
      <c r="AQ78" s="93" t="str">
        <f t="shared" si="63"/>
        <v>NoClosed</v>
      </c>
      <c r="AR78" s="93" t="str">
        <f t="shared" si="64"/>
        <v>NoClosed</v>
      </c>
      <c r="AS78" s="93" t="str">
        <f t="shared" si="65"/>
        <v>1000Closed</v>
      </c>
      <c r="AT78" s="93" t="str">
        <f t="shared" si="66"/>
        <v>SuburbClosed</v>
      </c>
      <c r="AU78" s="93" t="str">
        <f t="shared" si="67"/>
        <v>MSClosed</v>
      </c>
      <c r="AV78" s="93" t="str">
        <f t="shared" si="68"/>
        <v>Not Operating</v>
      </c>
    </row>
    <row r="79" spans="1:48" ht="28.5">
      <c r="A79" s="98">
        <v>427</v>
      </c>
      <c r="B79" s="94" t="s">
        <v>856</v>
      </c>
      <c r="C79" s="94" t="s">
        <v>557</v>
      </c>
      <c r="D79" s="94">
        <v>3</v>
      </c>
      <c r="E79" s="94" t="e">
        <f>VLOOKUP(A79, LIAISONS, 3, FALSE)</f>
        <v>#REF!</v>
      </c>
      <c r="F79" s="99" t="s">
        <v>849</v>
      </c>
      <c r="G79" s="99" t="s">
        <v>558</v>
      </c>
      <c r="H79" s="93">
        <v>2004</v>
      </c>
      <c r="I79" s="93" t="s">
        <v>558</v>
      </c>
      <c r="J79" s="93">
        <v>2004</v>
      </c>
      <c r="K79" s="93" t="s">
        <v>558</v>
      </c>
      <c r="L79" s="93">
        <f>J79+5</f>
        <v>2009</v>
      </c>
      <c r="M79" s="93">
        <f>L79+5</f>
        <v>2014</v>
      </c>
      <c r="N79" s="94" t="s">
        <v>842</v>
      </c>
      <c r="O79" s="93" t="s">
        <v>857</v>
      </c>
      <c r="P79" s="284" t="s">
        <v>558</v>
      </c>
      <c r="Q79" s="284" t="s">
        <v>558</v>
      </c>
      <c r="R79" s="284" t="s">
        <v>558</v>
      </c>
      <c r="S79" s="284" t="s">
        <v>558</v>
      </c>
      <c r="T79" s="284" t="s">
        <v>558</v>
      </c>
      <c r="U79" s="284" t="s">
        <v>558</v>
      </c>
      <c r="V79" s="284" t="s">
        <v>558</v>
      </c>
      <c r="W79" s="93" t="s">
        <v>558</v>
      </c>
      <c r="X79" s="119" t="s">
        <v>558</v>
      </c>
      <c r="Y79" s="94" t="s">
        <v>441</v>
      </c>
      <c r="Z79" s="94" t="s">
        <v>441</v>
      </c>
      <c r="AA79" s="93" t="s">
        <v>858</v>
      </c>
      <c r="AB79" s="93">
        <v>475</v>
      </c>
      <c r="AC79" s="93" t="s">
        <v>396</v>
      </c>
      <c r="AD79" s="93" t="s">
        <v>637</v>
      </c>
      <c r="AE79" s="93" t="s">
        <v>558</v>
      </c>
      <c r="AF79" s="209" t="s">
        <v>844</v>
      </c>
      <c r="AG79" s="93" t="s">
        <v>859</v>
      </c>
      <c r="AH79" s="94" t="s">
        <v>860</v>
      </c>
      <c r="AI79" s="93" t="s">
        <v>861</v>
      </c>
      <c r="AJ79" s="93" t="s">
        <v>862</v>
      </c>
      <c r="AK79" s="93" t="s">
        <v>863</v>
      </c>
      <c r="AL79" s="93" t="s">
        <v>864</v>
      </c>
      <c r="AM79" s="93"/>
      <c r="AN79" s="93" t="s">
        <v>517</v>
      </c>
      <c r="AO79" s="93" t="str">
        <f t="shared" si="61"/>
        <v>Closed</v>
      </c>
      <c r="AP79" s="93" t="str">
        <f t="shared" si="62"/>
        <v>HMIClosed</v>
      </c>
      <c r="AQ79" s="93" t="str">
        <f t="shared" si="63"/>
        <v>NoClosed</v>
      </c>
      <c r="AR79" s="93" t="str">
        <f t="shared" si="64"/>
        <v>NoClosed</v>
      </c>
      <c r="AS79" s="93" t="str">
        <f t="shared" si="65"/>
        <v>475Closed</v>
      </c>
      <c r="AT79" s="93" t="str">
        <f t="shared" si="66"/>
        <v>SuburbClosed</v>
      </c>
      <c r="AU79" s="93" t="str">
        <f t="shared" si="67"/>
        <v>ESClosed</v>
      </c>
      <c r="AV79" s="93" t="str">
        <f t="shared" si="68"/>
        <v>Not Operating</v>
      </c>
    </row>
    <row r="80" spans="1:48" ht="28.5">
      <c r="A80" s="98">
        <v>3511</v>
      </c>
      <c r="B80" s="94" t="s">
        <v>865</v>
      </c>
      <c r="C80" s="94" t="s">
        <v>565</v>
      </c>
      <c r="D80" s="94">
        <v>4</v>
      </c>
      <c r="E80" s="94">
        <f>'MA Charter School Directory'!G130</f>
        <v>0</v>
      </c>
      <c r="F80" s="99" t="s">
        <v>814</v>
      </c>
      <c r="G80" s="99" t="s">
        <v>558</v>
      </c>
      <c r="H80" s="95">
        <v>2015</v>
      </c>
      <c r="I80" s="93" t="s">
        <v>558</v>
      </c>
      <c r="J80" s="93">
        <v>2015</v>
      </c>
      <c r="K80" s="93" t="s">
        <v>558</v>
      </c>
      <c r="L80" s="94" t="s">
        <v>842</v>
      </c>
      <c r="M80" s="93" t="s">
        <v>558</v>
      </c>
      <c r="N80" s="94" t="s">
        <v>558</v>
      </c>
      <c r="O80" s="93" t="s">
        <v>857</v>
      </c>
      <c r="P80" s="284" t="s">
        <v>558</v>
      </c>
      <c r="Q80" s="284" t="s">
        <v>558</v>
      </c>
      <c r="R80" s="284" t="s">
        <v>558</v>
      </c>
      <c r="S80" s="284" t="s">
        <v>558</v>
      </c>
      <c r="T80" s="284" t="s">
        <v>558</v>
      </c>
      <c r="U80" s="284" t="s">
        <v>558</v>
      </c>
      <c r="V80" s="284" t="s">
        <v>558</v>
      </c>
      <c r="W80" s="93" t="s">
        <v>558</v>
      </c>
      <c r="X80" s="119" t="s">
        <v>558</v>
      </c>
      <c r="Y80" s="94" t="s">
        <v>441</v>
      </c>
      <c r="Z80" s="94" t="s">
        <v>441</v>
      </c>
      <c r="AA80" s="93" t="s">
        <v>737</v>
      </c>
      <c r="AB80" s="93">
        <v>350</v>
      </c>
      <c r="AC80" s="93" t="s">
        <v>497</v>
      </c>
      <c r="AD80" s="93" t="s">
        <v>637</v>
      </c>
      <c r="AE80" s="93">
        <v>2020</v>
      </c>
      <c r="AF80" s="209" t="s">
        <v>844</v>
      </c>
      <c r="AH80" s="86"/>
      <c r="AI80" s="88" t="s">
        <v>866</v>
      </c>
      <c r="AO80" s="88" t="str">
        <f t="shared" si="61"/>
        <v>Closed</v>
      </c>
      <c r="AP80" s="88" t="str">
        <f t="shared" si="62"/>
        <v>HMIIIClosed</v>
      </c>
      <c r="AQ80" s="88" t="str">
        <f t="shared" si="63"/>
        <v>NoClosed</v>
      </c>
      <c r="AR80" s="88" t="str">
        <f t="shared" si="64"/>
        <v>NoClosed</v>
      </c>
      <c r="AS80" s="88" t="str">
        <f t="shared" si="65"/>
        <v>350Closed</v>
      </c>
      <c r="AT80" s="88" t="str">
        <f t="shared" si="66"/>
        <v>UrbanClosed</v>
      </c>
      <c r="AU80" s="88" t="str">
        <f t="shared" si="67"/>
        <v>ESClosed</v>
      </c>
      <c r="AV80" s="88" t="str">
        <f t="shared" si="68"/>
        <v>Not Operating</v>
      </c>
    </row>
    <row r="81" spans="1:48" ht="28.5">
      <c r="A81" s="98">
        <v>425</v>
      </c>
      <c r="B81" s="94" t="s">
        <v>867</v>
      </c>
      <c r="C81" s="94" t="s">
        <v>493</v>
      </c>
      <c r="D81" s="94" t="s">
        <v>558</v>
      </c>
      <c r="E81" s="94" t="s">
        <v>558</v>
      </c>
      <c r="F81" s="99" t="s">
        <v>868</v>
      </c>
      <c r="G81" s="99" t="s">
        <v>558</v>
      </c>
      <c r="H81" s="93">
        <v>1994</v>
      </c>
      <c r="I81" s="93" t="s">
        <v>558</v>
      </c>
      <c r="J81" s="93">
        <v>1997</v>
      </c>
      <c r="K81" s="93" t="s">
        <v>558</v>
      </c>
      <c r="L81" s="94" t="s">
        <v>842</v>
      </c>
      <c r="M81" s="93" t="s">
        <v>558</v>
      </c>
      <c r="N81" s="119" t="s">
        <v>558</v>
      </c>
      <c r="O81" s="119" t="s">
        <v>558</v>
      </c>
      <c r="P81" s="284" t="s">
        <v>558</v>
      </c>
      <c r="Q81" s="284" t="s">
        <v>558</v>
      </c>
      <c r="R81" s="284" t="s">
        <v>558</v>
      </c>
      <c r="S81" s="284" t="s">
        <v>558</v>
      </c>
      <c r="T81" s="284" t="s">
        <v>558</v>
      </c>
      <c r="U81" s="284" t="s">
        <v>558</v>
      </c>
      <c r="V81" s="284" t="s">
        <v>558</v>
      </c>
      <c r="W81" s="93" t="s">
        <v>558</v>
      </c>
      <c r="X81" s="119" t="s">
        <v>558</v>
      </c>
      <c r="Y81" s="94" t="s">
        <v>441</v>
      </c>
      <c r="Z81" s="94" t="s">
        <v>441</v>
      </c>
      <c r="AA81" s="191" t="s">
        <v>558</v>
      </c>
      <c r="AB81" s="93" t="s">
        <v>558</v>
      </c>
      <c r="AC81" s="93" t="s">
        <v>399</v>
      </c>
      <c r="AD81" s="93" t="s">
        <v>505</v>
      </c>
      <c r="AE81" s="193">
        <v>2000</v>
      </c>
      <c r="AF81" s="209" t="s">
        <v>844</v>
      </c>
      <c r="AG81" s="93" t="s">
        <v>869</v>
      </c>
      <c r="AH81" s="94"/>
      <c r="AI81" s="93" t="s">
        <v>558</v>
      </c>
      <c r="AJ81" s="93" t="s">
        <v>558</v>
      </c>
      <c r="AK81" s="93" t="s">
        <v>558</v>
      </c>
      <c r="AL81" s="93" t="s">
        <v>558</v>
      </c>
      <c r="AM81" s="93" t="s">
        <v>558</v>
      </c>
      <c r="AN81" s="93"/>
      <c r="AO81" s="93" t="str">
        <f t="shared" si="61"/>
        <v>Closed</v>
      </c>
      <c r="AP81" s="93" t="str">
        <f t="shared" si="62"/>
        <v>CClosed</v>
      </c>
      <c r="AQ81" s="93" t="str">
        <f t="shared" si="63"/>
        <v>NoClosed</v>
      </c>
      <c r="AR81" s="93" t="str">
        <f t="shared" si="64"/>
        <v>NoClosed</v>
      </c>
      <c r="AS81" s="93" t="str">
        <f t="shared" si="65"/>
        <v>NAClosed</v>
      </c>
      <c r="AT81" s="93" t="str">
        <f t="shared" si="66"/>
        <v>RuralClosed</v>
      </c>
      <c r="AU81" s="93" t="str">
        <f t="shared" si="67"/>
        <v>MSHSClosed</v>
      </c>
      <c r="AV81" s="93" t="str">
        <f t="shared" si="68"/>
        <v>Not Operating</v>
      </c>
    </row>
    <row r="82" spans="1:48" ht="42.75">
      <c r="A82" s="98">
        <v>457</v>
      </c>
      <c r="B82" s="94" t="s">
        <v>870</v>
      </c>
      <c r="C82" s="94" t="s">
        <v>493</v>
      </c>
      <c r="D82" s="94">
        <v>1</v>
      </c>
      <c r="E82" s="94" t="s">
        <v>871</v>
      </c>
      <c r="F82" s="99" t="s">
        <v>389</v>
      </c>
      <c r="G82" s="99" t="s">
        <v>558</v>
      </c>
      <c r="H82" s="93">
        <v>2011</v>
      </c>
      <c r="I82" s="93" t="s">
        <v>558</v>
      </c>
      <c r="J82" s="93">
        <v>2012</v>
      </c>
      <c r="K82" s="93" t="s">
        <v>558</v>
      </c>
      <c r="L82" s="94" t="s">
        <v>872</v>
      </c>
      <c r="M82" s="93" t="s">
        <v>558</v>
      </c>
      <c r="N82" s="93" t="s">
        <v>558</v>
      </c>
      <c r="O82" s="93" t="s">
        <v>558</v>
      </c>
      <c r="P82" s="284" t="s">
        <v>558</v>
      </c>
      <c r="Q82" s="284" t="s">
        <v>558</v>
      </c>
      <c r="R82" s="284" t="s">
        <v>558</v>
      </c>
      <c r="S82" s="284" t="s">
        <v>558</v>
      </c>
      <c r="T82" s="284" t="s">
        <v>558</v>
      </c>
      <c r="U82" s="284" t="s">
        <v>558</v>
      </c>
      <c r="V82" s="284" t="s">
        <v>558</v>
      </c>
      <c r="W82" s="93" t="s">
        <v>558</v>
      </c>
      <c r="X82" s="93" t="s">
        <v>558</v>
      </c>
      <c r="Y82" s="94" t="s">
        <v>437</v>
      </c>
      <c r="Z82" s="94" t="s">
        <v>441</v>
      </c>
      <c r="AA82" s="93" t="s">
        <v>519</v>
      </c>
      <c r="AB82" s="93">
        <f>475+35</f>
        <v>510</v>
      </c>
      <c r="AC82" s="93" t="s">
        <v>389</v>
      </c>
      <c r="AD82" s="93" t="s">
        <v>520</v>
      </c>
      <c r="AE82" s="193">
        <v>2016</v>
      </c>
      <c r="AF82" s="209" t="s">
        <v>873</v>
      </c>
      <c r="AG82" s="93" t="s">
        <v>874</v>
      </c>
      <c r="AH82" s="94"/>
      <c r="AI82" s="93" t="s">
        <v>875</v>
      </c>
      <c r="AJ82" s="93" t="s">
        <v>693</v>
      </c>
      <c r="AK82" s="93"/>
      <c r="AL82" s="93" t="s">
        <v>522</v>
      </c>
      <c r="AM82" s="93"/>
      <c r="AN82" s="93"/>
      <c r="AO82" s="93" t="str">
        <f t="shared" si="61"/>
        <v>Closed</v>
      </c>
      <c r="AP82" s="93" t="str">
        <f t="shared" si="62"/>
        <v>CClosed</v>
      </c>
      <c r="AQ82" s="93" t="str">
        <f t="shared" si="63"/>
        <v>YesClosed</v>
      </c>
      <c r="AR82" s="93" t="str">
        <f t="shared" si="64"/>
        <v>NoClosed</v>
      </c>
      <c r="AS82" s="93" t="str">
        <f t="shared" si="65"/>
        <v>510Closed</v>
      </c>
      <c r="AT82" s="93" t="str">
        <f t="shared" si="66"/>
        <v>BostonClosed</v>
      </c>
      <c r="AU82" s="93" t="str">
        <f t="shared" si="67"/>
        <v>ESMSClosed</v>
      </c>
      <c r="AV82" s="93" t="str">
        <f t="shared" si="68"/>
        <v>Not Operating</v>
      </c>
    </row>
    <row r="83" spans="1:48" ht="28.5">
      <c r="A83" s="98">
        <v>443</v>
      </c>
      <c r="B83" s="94" t="s">
        <v>876</v>
      </c>
      <c r="C83" s="94" t="s">
        <v>493</v>
      </c>
      <c r="D83" s="94">
        <v>5</v>
      </c>
      <c r="E83" s="94" t="e">
        <f>VLOOKUP(A83, LIAISONS, 3, FALSE)</f>
        <v>#REF!</v>
      </c>
      <c r="F83" s="99" t="s">
        <v>389</v>
      </c>
      <c r="G83" s="99" t="s">
        <v>558</v>
      </c>
      <c r="H83" s="93">
        <v>2011</v>
      </c>
      <c r="I83" s="93" t="s">
        <v>558</v>
      </c>
      <c r="J83" s="93">
        <v>2011</v>
      </c>
      <c r="K83" s="93" t="s">
        <v>558</v>
      </c>
      <c r="L83" s="94" t="s">
        <v>872</v>
      </c>
      <c r="M83" s="93" t="s">
        <v>558</v>
      </c>
      <c r="N83" s="93" t="s">
        <v>558</v>
      </c>
      <c r="O83" s="93" t="s">
        <v>558</v>
      </c>
      <c r="P83" s="284" t="s">
        <v>558</v>
      </c>
      <c r="Q83" s="284" t="s">
        <v>558</v>
      </c>
      <c r="R83" s="284" t="s">
        <v>558</v>
      </c>
      <c r="S83" s="284" t="s">
        <v>558</v>
      </c>
      <c r="T83" s="284" t="s">
        <v>558</v>
      </c>
      <c r="U83" s="284" t="s">
        <v>558</v>
      </c>
      <c r="V83" s="284" t="s">
        <v>558</v>
      </c>
      <c r="W83" s="93" t="s">
        <v>558</v>
      </c>
      <c r="X83" s="93" t="s">
        <v>558</v>
      </c>
      <c r="Y83" s="94" t="s">
        <v>441</v>
      </c>
      <c r="Z83" s="94" t="s">
        <v>441</v>
      </c>
      <c r="AA83" s="93" t="s">
        <v>519</v>
      </c>
      <c r="AB83" s="93">
        <f>475+35</f>
        <v>510</v>
      </c>
      <c r="AC83" s="93" t="s">
        <v>389</v>
      </c>
      <c r="AD83" s="93" t="s">
        <v>520</v>
      </c>
      <c r="AE83" s="193">
        <v>2016</v>
      </c>
      <c r="AF83" s="209" t="s">
        <v>873</v>
      </c>
      <c r="AG83" s="93" t="s">
        <v>877</v>
      </c>
      <c r="AH83" s="94"/>
      <c r="AI83" s="148" t="s">
        <v>878</v>
      </c>
      <c r="AJ83" s="93" t="s">
        <v>879</v>
      </c>
      <c r="AK83" s="93"/>
      <c r="AL83" s="93" t="s">
        <v>522</v>
      </c>
      <c r="AM83" s="93"/>
      <c r="AN83" s="93"/>
      <c r="AO83" s="93" t="str">
        <f t="shared" si="61"/>
        <v>Closed</v>
      </c>
      <c r="AP83" s="93" t="str">
        <f t="shared" si="62"/>
        <v>CClosed</v>
      </c>
      <c r="AQ83" s="93" t="str">
        <f t="shared" si="63"/>
        <v>NoClosed</v>
      </c>
      <c r="AR83" s="93" t="str">
        <f t="shared" si="64"/>
        <v>NoClosed</v>
      </c>
      <c r="AS83" s="93" t="str">
        <f t="shared" si="65"/>
        <v>510Closed</v>
      </c>
      <c r="AT83" s="93" t="str">
        <f t="shared" si="66"/>
        <v>BostonClosed</v>
      </c>
      <c r="AU83" s="93" t="str">
        <f t="shared" si="67"/>
        <v>ESMSClosed</v>
      </c>
      <c r="AV83" s="93" t="str">
        <f t="shared" si="68"/>
        <v>Not Operating</v>
      </c>
    </row>
    <row r="84" spans="1:48" ht="28.5">
      <c r="A84" s="98">
        <v>434</v>
      </c>
      <c r="B84" s="94" t="s">
        <v>880</v>
      </c>
      <c r="C84" s="94" t="s">
        <v>557</v>
      </c>
      <c r="D84" s="94" t="s">
        <v>558</v>
      </c>
      <c r="E84" s="94" t="s">
        <v>558</v>
      </c>
      <c r="F84" s="99" t="s">
        <v>759</v>
      </c>
      <c r="G84" s="99" t="s">
        <v>558</v>
      </c>
      <c r="H84" s="95">
        <v>1998</v>
      </c>
      <c r="I84" s="93" t="s">
        <v>558</v>
      </c>
      <c r="J84" s="93">
        <v>1998</v>
      </c>
      <c r="K84" s="93" t="s">
        <v>558</v>
      </c>
      <c r="L84" s="94" t="s">
        <v>842</v>
      </c>
      <c r="M84" s="93" t="s">
        <v>558</v>
      </c>
      <c r="N84" s="119" t="s">
        <v>558</v>
      </c>
      <c r="O84" s="119" t="s">
        <v>558</v>
      </c>
      <c r="P84" s="284" t="s">
        <v>558</v>
      </c>
      <c r="Q84" s="284" t="s">
        <v>558</v>
      </c>
      <c r="R84" s="284" t="s">
        <v>558</v>
      </c>
      <c r="S84" s="284" t="s">
        <v>558</v>
      </c>
      <c r="T84" s="284" t="s">
        <v>558</v>
      </c>
      <c r="U84" s="284" t="s">
        <v>558</v>
      </c>
      <c r="V84" s="284" t="s">
        <v>558</v>
      </c>
      <c r="W84" s="93" t="s">
        <v>558</v>
      </c>
      <c r="X84" s="119" t="s">
        <v>558</v>
      </c>
      <c r="Y84" s="94" t="s">
        <v>441</v>
      </c>
      <c r="Z84" s="94" t="s">
        <v>441</v>
      </c>
      <c r="AA84" s="93" t="s">
        <v>559</v>
      </c>
      <c r="AB84" s="93">
        <v>125</v>
      </c>
      <c r="AC84" s="93" t="s">
        <v>497</v>
      </c>
      <c r="AD84" s="93" t="s">
        <v>560</v>
      </c>
      <c r="AE84" s="193">
        <v>2008</v>
      </c>
      <c r="AF84" s="209" t="s">
        <v>844</v>
      </c>
      <c r="AG84" s="93" t="s">
        <v>881</v>
      </c>
      <c r="AH84" s="94"/>
      <c r="AI84" s="93" t="s">
        <v>882</v>
      </c>
      <c r="AJ84" s="93" t="s">
        <v>555</v>
      </c>
      <c r="AK84" s="93" t="s">
        <v>883</v>
      </c>
      <c r="AL84" s="93" t="s">
        <v>555</v>
      </c>
      <c r="AM84" s="93" t="s">
        <v>611</v>
      </c>
      <c r="AN84" s="93"/>
      <c r="AO84" s="93" t="str">
        <f t="shared" si="61"/>
        <v>Closed</v>
      </c>
      <c r="AP84" s="93" t="s">
        <v>884</v>
      </c>
      <c r="AQ84" s="93" t="str">
        <f t="shared" si="63"/>
        <v>NoClosed</v>
      </c>
      <c r="AR84" s="93" t="str">
        <f t="shared" si="64"/>
        <v>NoClosed</v>
      </c>
      <c r="AS84" s="93" t="str">
        <f t="shared" si="65"/>
        <v>125Closed</v>
      </c>
      <c r="AT84" s="93" t="str">
        <f t="shared" si="66"/>
        <v>UrbanClosed</v>
      </c>
      <c r="AU84" s="93" t="str">
        <f t="shared" si="67"/>
        <v>HSClosed</v>
      </c>
      <c r="AV84" s="93" t="str">
        <f t="shared" si="68"/>
        <v>Not Operating</v>
      </c>
    </row>
    <row r="85" spans="1:48" ht="28.5">
      <c r="A85" s="93">
        <v>3504</v>
      </c>
      <c r="B85" s="94" t="s">
        <v>283</v>
      </c>
      <c r="C85" s="94" t="s">
        <v>493</v>
      </c>
      <c r="D85" s="94">
        <v>2</v>
      </c>
      <c r="E85" s="94" t="e">
        <f>VLOOKUP(A85, LIAISONS, 3, FALSE)</f>
        <v>#REF!</v>
      </c>
      <c r="F85" s="99" t="s">
        <v>389</v>
      </c>
      <c r="G85" s="99" t="s">
        <v>558</v>
      </c>
      <c r="H85" s="95">
        <v>2013</v>
      </c>
      <c r="I85" s="93" t="s">
        <v>558</v>
      </c>
      <c r="J85" s="93">
        <v>2013</v>
      </c>
      <c r="K85" s="93" t="s">
        <v>558</v>
      </c>
      <c r="L85" s="93">
        <f>J85+5</f>
        <v>2018</v>
      </c>
      <c r="M85" s="94" t="s">
        <v>872</v>
      </c>
      <c r="N85" s="119" t="s">
        <v>558</v>
      </c>
      <c r="O85" s="119" t="s">
        <v>558</v>
      </c>
      <c r="P85" s="284" t="s">
        <v>558</v>
      </c>
      <c r="Q85" s="284" t="s">
        <v>558</v>
      </c>
      <c r="R85" s="284" t="s">
        <v>558</v>
      </c>
      <c r="S85" s="284" t="s">
        <v>558</v>
      </c>
      <c r="T85" s="284" t="s">
        <v>558</v>
      </c>
      <c r="U85" s="284" t="s">
        <v>558</v>
      </c>
      <c r="V85" s="284" t="s">
        <v>558</v>
      </c>
      <c r="W85" s="93" t="s">
        <v>558</v>
      </c>
      <c r="X85" s="119" t="s">
        <v>558</v>
      </c>
      <c r="Y85" s="94" t="s">
        <v>441</v>
      </c>
      <c r="Z85" s="94" t="s">
        <v>441</v>
      </c>
      <c r="AA85" s="93" t="s">
        <v>559</v>
      </c>
      <c r="AB85" s="93">
        <v>280</v>
      </c>
      <c r="AC85" s="93" t="s">
        <v>389</v>
      </c>
      <c r="AD85" s="93" t="s">
        <v>560</v>
      </c>
      <c r="AE85" s="93" t="s">
        <v>558</v>
      </c>
      <c r="AF85" s="209" t="s">
        <v>873</v>
      </c>
      <c r="AH85" s="86" t="s">
        <v>885</v>
      </c>
      <c r="AI85" s="88" t="s">
        <v>886</v>
      </c>
      <c r="AJ85" s="88" t="s">
        <v>772</v>
      </c>
      <c r="AO85" s="88" t="str">
        <f t="shared" si="61"/>
        <v>Closed</v>
      </c>
      <c r="AP85" s="88" t="str">
        <f t="shared" ref="AP85:AP97" si="69">C85&amp;AO85</f>
        <v>CClosed</v>
      </c>
      <c r="AQ85" s="88" t="str">
        <f t="shared" si="63"/>
        <v>NoClosed</v>
      </c>
      <c r="AR85" s="88" t="str">
        <f t="shared" si="64"/>
        <v>NoClosed</v>
      </c>
      <c r="AS85" s="88" t="str">
        <f t="shared" si="65"/>
        <v>280Closed</v>
      </c>
      <c r="AT85" s="88" t="str">
        <f t="shared" si="66"/>
        <v>BostonClosed</v>
      </c>
      <c r="AU85" s="88" t="str">
        <f t="shared" si="67"/>
        <v>HSClosed</v>
      </c>
      <c r="AV85" s="88" t="str">
        <f t="shared" si="68"/>
        <v>Not Operating</v>
      </c>
    </row>
    <row r="86" spans="1:48" ht="28.5">
      <c r="A86" s="93">
        <v>3507</v>
      </c>
      <c r="B86" s="94" t="s">
        <v>887</v>
      </c>
      <c r="C86" s="94" t="s">
        <v>493</v>
      </c>
      <c r="D86" s="94">
        <v>3</v>
      </c>
      <c r="E86" s="94" t="e">
        <f>VLOOKUP(A86, LIAISONS, 3, FALSE)</f>
        <v>#REF!</v>
      </c>
      <c r="F86" s="99" t="s">
        <v>518</v>
      </c>
      <c r="G86" s="99" t="s">
        <v>558</v>
      </c>
      <c r="H86" s="95">
        <v>2013</v>
      </c>
      <c r="I86" s="93" t="s">
        <v>558</v>
      </c>
      <c r="J86" s="93">
        <v>2014</v>
      </c>
      <c r="K86" s="93" t="s">
        <v>558</v>
      </c>
      <c r="L86" s="93">
        <f>J86+5</f>
        <v>2019</v>
      </c>
      <c r="M86" s="94" t="s">
        <v>842</v>
      </c>
      <c r="N86" s="119" t="s">
        <v>558</v>
      </c>
      <c r="O86" s="119" t="s">
        <v>558</v>
      </c>
      <c r="P86" s="284" t="s">
        <v>558</v>
      </c>
      <c r="Q86" s="284" t="s">
        <v>558</v>
      </c>
      <c r="R86" s="284" t="s">
        <v>558</v>
      </c>
      <c r="S86" s="284" t="s">
        <v>558</v>
      </c>
      <c r="T86" s="284" t="s">
        <v>558</v>
      </c>
      <c r="U86" s="284" t="s">
        <v>558</v>
      </c>
      <c r="V86" s="284" t="s">
        <v>558</v>
      </c>
      <c r="W86" s="93" t="s">
        <v>558</v>
      </c>
      <c r="X86" s="119" t="s">
        <v>558</v>
      </c>
      <c r="Y86" s="94" t="s">
        <v>441</v>
      </c>
      <c r="Z86" s="94" t="s">
        <v>441</v>
      </c>
      <c r="AA86" s="93" t="s">
        <v>559</v>
      </c>
      <c r="AB86" s="93">
        <v>280</v>
      </c>
      <c r="AC86" s="93" t="s">
        <v>497</v>
      </c>
      <c r="AD86" s="93" t="s">
        <v>560</v>
      </c>
      <c r="AE86" s="93">
        <v>2020</v>
      </c>
      <c r="AF86" s="209" t="s">
        <v>844</v>
      </c>
      <c r="AH86" s="86"/>
      <c r="AI86" s="88" t="s">
        <v>888</v>
      </c>
      <c r="AJ86" s="88" t="s">
        <v>772</v>
      </c>
      <c r="AO86" s="88" t="str">
        <f t="shared" si="61"/>
        <v>Closed</v>
      </c>
      <c r="AP86" s="88" t="str">
        <f t="shared" si="69"/>
        <v>CClosed</v>
      </c>
      <c r="AQ86" s="88" t="str">
        <f t="shared" si="63"/>
        <v>NoClosed</v>
      </c>
      <c r="AR86" s="88" t="str">
        <f t="shared" si="64"/>
        <v>NoClosed</v>
      </c>
      <c r="AS86" s="88" t="str">
        <f t="shared" si="65"/>
        <v>280Closed</v>
      </c>
      <c r="AT86" s="88" t="str">
        <f t="shared" si="66"/>
        <v>UrbanClosed</v>
      </c>
      <c r="AU86" s="88" t="str">
        <f t="shared" si="67"/>
        <v>HSClosed</v>
      </c>
      <c r="AV86" s="88" t="str">
        <f t="shared" si="68"/>
        <v>Not Operating</v>
      </c>
    </row>
    <row r="87" spans="1:48" ht="28.5">
      <c r="A87" s="93">
        <v>426</v>
      </c>
      <c r="B87" s="94" t="s">
        <v>288</v>
      </c>
      <c r="C87" s="94" t="s">
        <v>493</v>
      </c>
      <c r="D87" s="94">
        <v>1</v>
      </c>
      <c r="E87" s="94" t="e">
        <f>VLOOKUP(A87, LIAISONS, 3, FALSE)</f>
        <v>#REF!</v>
      </c>
      <c r="F87" s="99" t="s">
        <v>623</v>
      </c>
      <c r="G87" s="99" t="s">
        <v>558</v>
      </c>
      <c r="H87" s="95">
        <v>2011</v>
      </c>
      <c r="I87" s="93" t="s">
        <v>558</v>
      </c>
      <c r="J87" s="93">
        <v>2012</v>
      </c>
      <c r="K87" s="93" t="s">
        <v>558</v>
      </c>
      <c r="L87" s="93">
        <f>J87+5</f>
        <v>2017</v>
      </c>
      <c r="M87" s="94" t="s">
        <v>872</v>
      </c>
      <c r="N87" s="119" t="s">
        <v>558</v>
      </c>
      <c r="O87" s="119" t="s">
        <v>558</v>
      </c>
      <c r="P87" s="284" t="s">
        <v>558</v>
      </c>
      <c r="Q87" s="284" t="s">
        <v>558</v>
      </c>
      <c r="R87" s="284" t="s">
        <v>558</v>
      </c>
      <c r="S87" s="284" t="s">
        <v>558</v>
      </c>
      <c r="T87" s="284" t="s">
        <v>558</v>
      </c>
      <c r="U87" s="284" t="s">
        <v>558</v>
      </c>
      <c r="V87" s="284" t="s">
        <v>558</v>
      </c>
      <c r="W87" s="88">
        <f>MAX(J87,Q87:T87)+5</f>
        <v>2017</v>
      </c>
      <c r="X87" s="119" t="s">
        <v>558</v>
      </c>
      <c r="Y87" s="94" t="s">
        <v>441</v>
      </c>
      <c r="Z87" s="94" t="s">
        <v>437</v>
      </c>
      <c r="AA87" s="93" t="s">
        <v>624</v>
      </c>
      <c r="AB87" s="93">
        <v>400</v>
      </c>
      <c r="AC87" s="93" t="s">
        <v>497</v>
      </c>
      <c r="AD87" s="93" t="s">
        <v>520</v>
      </c>
      <c r="AE87" s="93">
        <v>2022</v>
      </c>
      <c r="AF87" s="93" t="s">
        <v>873</v>
      </c>
      <c r="AH87" s="86"/>
      <c r="AI87" s="100" t="s">
        <v>889</v>
      </c>
      <c r="AJ87" s="88" t="s">
        <v>522</v>
      </c>
      <c r="AL87" s="88" t="s">
        <v>522</v>
      </c>
      <c r="AO87" s="88" t="str">
        <f t="shared" si="61"/>
        <v>Closed</v>
      </c>
      <c r="AP87" s="88" t="str">
        <f t="shared" si="69"/>
        <v>CClosed</v>
      </c>
      <c r="AQ87" s="88" t="str">
        <f t="shared" si="63"/>
        <v>NoClosed</v>
      </c>
      <c r="AR87" s="88" t="str">
        <f t="shared" si="64"/>
        <v>YesClosed</v>
      </c>
      <c r="AS87" s="88" t="str">
        <f t="shared" si="65"/>
        <v>400Closed</v>
      </c>
      <c r="AT87" s="88" t="str">
        <f t="shared" si="66"/>
        <v>UrbanClosed</v>
      </c>
      <c r="AU87" s="88" t="str">
        <f t="shared" si="67"/>
        <v>ESMSClosed</v>
      </c>
      <c r="AV87" s="88" t="str">
        <f t="shared" si="68"/>
        <v>Not Operating</v>
      </c>
    </row>
    <row r="88" spans="1:48" ht="28.5">
      <c r="A88" s="93">
        <v>431</v>
      </c>
      <c r="B88" s="94" t="s">
        <v>290</v>
      </c>
      <c r="C88" s="94" t="s">
        <v>493</v>
      </c>
      <c r="D88" s="94">
        <v>1</v>
      </c>
      <c r="E88" s="94" t="e">
        <f>VLOOKUP(A88, LIAISONS, 3, FALSE)</f>
        <v>#REF!</v>
      </c>
      <c r="F88" s="99" t="s">
        <v>623</v>
      </c>
      <c r="G88" s="99" t="s">
        <v>558</v>
      </c>
      <c r="H88" s="93">
        <v>2011</v>
      </c>
      <c r="I88" s="93" t="s">
        <v>558</v>
      </c>
      <c r="J88" s="93">
        <v>2012</v>
      </c>
      <c r="K88" s="93" t="s">
        <v>558</v>
      </c>
      <c r="L88" s="93">
        <f>J88+5</f>
        <v>2017</v>
      </c>
      <c r="M88" s="94" t="s">
        <v>872</v>
      </c>
      <c r="N88" s="119" t="s">
        <v>558</v>
      </c>
      <c r="O88" s="119" t="s">
        <v>558</v>
      </c>
      <c r="P88" s="284" t="s">
        <v>558</v>
      </c>
      <c r="Q88" s="284" t="s">
        <v>558</v>
      </c>
      <c r="R88" s="284" t="s">
        <v>558</v>
      </c>
      <c r="S88" s="284" t="s">
        <v>558</v>
      </c>
      <c r="T88" s="284" t="s">
        <v>558</v>
      </c>
      <c r="U88" s="284" t="s">
        <v>558</v>
      </c>
      <c r="V88" s="284" t="s">
        <v>558</v>
      </c>
      <c r="W88" s="88">
        <f>MAX(J88,Q88:T88)+5</f>
        <v>2017</v>
      </c>
      <c r="X88" s="119" t="s">
        <v>558</v>
      </c>
      <c r="Y88" s="94" t="s">
        <v>441</v>
      </c>
      <c r="Z88" s="94" t="s">
        <v>437</v>
      </c>
      <c r="AA88" s="93" t="s">
        <v>624</v>
      </c>
      <c r="AB88" s="93">
        <v>400</v>
      </c>
      <c r="AC88" s="93" t="s">
        <v>497</v>
      </c>
      <c r="AD88" s="93" t="s">
        <v>520</v>
      </c>
      <c r="AE88" s="93">
        <v>2022</v>
      </c>
      <c r="AF88" s="93" t="s">
        <v>873</v>
      </c>
      <c r="AH88" s="86"/>
      <c r="AI88" s="100" t="s">
        <v>890</v>
      </c>
      <c r="AJ88" s="88" t="s">
        <v>522</v>
      </c>
      <c r="AL88" s="88" t="s">
        <v>522</v>
      </c>
      <c r="AO88" s="88" t="str">
        <f t="shared" si="61"/>
        <v>Closed</v>
      </c>
      <c r="AP88" s="88" t="str">
        <f t="shared" si="69"/>
        <v>CClosed</v>
      </c>
      <c r="AQ88" s="88" t="str">
        <f t="shared" si="63"/>
        <v>NoClosed</v>
      </c>
      <c r="AR88" s="88" t="str">
        <f t="shared" si="64"/>
        <v>YesClosed</v>
      </c>
      <c r="AS88" s="88" t="str">
        <f t="shared" si="65"/>
        <v>400Closed</v>
      </c>
      <c r="AT88" s="88" t="str">
        <f t="shared" si="66"/>
        <v>UrbanClosed</v>
      </c>
      <c r="AU88" s="88" t="str">
        <f t="shared" si="67"/>
        <v>ESMSClosed</v>
      </c>
      <c r="AV88" s="88" t="str">
        <f t="shared" si="68"/>
        <v>Not Operating</v>
      </c>
    </row>
    <row r="89" spans="1:48" ht="28.5">
      <c r="A89" s="98">
        <v>433</v>
      </c>
      <c r="B89" s="94" t="s">
        <v>891</v>
      </c>
      <c r="C89" s="94" t="s">
        <v>493</v>
      </c>
      <c r="D89" s="94" t="s">
        <v>558</v>
      </c>
      <c r="E89" s="94" t="s">
        <v>558</v>
      </c>
      <c r="F89" s="99" t="s">
        <v>389</v>
      </c>
      <c r="G89" s="99" t="s">
        <v>558</v>
      </c>
      <c r="H89" s="95">
        <v>2011</v>
      </c>
      <c r="I89" s="93" t="s">
        <v>558</v>
      </c>
      <c r="J89" s="93" t="s">
        <v>558</v>
      </c>
      <c r="K89" s="93" t="s">
        <v>558</v>
      </c>
      <c r="L89" s="94" t="s">
        <v>872</v>
      </c>
      <c r="M89" s="93" t="s">
        <v>558</v>
      </c>
      <c r="N89" s="119" t="s">
        <v>558</v>
      </c>
      <c r="O89" s="119" t="s">
        <v>558</v>
      </c>
      <c r="P89" s="284" t="s">
        <v>558</v>
      </c>
      <c r="Q89" s="284" t="s">
        <v>558</v>
      </c>
      <c r="R89" s="284" t="s">
        <v>558</v>
      </c>
      <c r="S89" s="284" t="s">
        <v>558</v>
      </c>
      <c r="T89" s="284" t="s">
        <v>558</v>
      </c>
      <c r="U89" s="284" t="s">
        <v>558</v>
      </c>
      <c r="V89" s="284" t="s">
        <v>558</v>
      </c>
      <c r="W89" s="93" t="s">
        <v>558</v>
      </c>
      <c r="X89" s="119" t="s">
        <v>558</v>
      </c>
      <c r="Y89" s="94" t="s">
        <v>441</v>
      </c>
      <c r="Z89" s="94" t="s">
        <v>496</v>
      </c>
      <c r="AA89" s="119" t="s">
        <v>504</v>
      </c>
      <c r="AB89" s="93">
        <v>600</v>
      </c>
      <c r="AC89" s="93" t="s">
        <v>497</v>
      </c>
      <c r="AD89" s="93" t="s">
        <v>505</v>
      </c>
      <c r="AE89" s="193" t="s">
        <v>558</v>
      </c>
      <c r="AF89" s="209" t="s">
        <v>873</v>
      </c>
      <c r="AG89" s="93" t="s">
        <v>892</v>
      </c>
      <c r="AH89" s="94"/>
      <c r="AI89" s="93"/>
      <c r="AJ89" s="93"/>
      <c r="AK89" s="93"/>
      <c r="AL89" s="93"/>
      <c r="AM89" s="93"/>
      <c r="AN89" s="93"/>
      <c r="AO89" s="93" t="str">
        <f t="shared" si="61"/>
        <v>Closed</v>
      </c>
      <c r="AP89" s="93" t="str">
        <f t="shared" si="69"/>
        <v>CClosed</v>
      </c>
      <c r="AQ89" s="93" t="str">
        <f t="shared" si="63"/>
        <v>NoClosed</v>
      </c>
      <c r="AR89" s="93" t="str">
        <f t="shared" si="64"/>
        <v>FormerClosed</v>
      </c>
      <c r="AS89" s="93" t="str">
        <f t="shared" si="65"/>
        <v>600Closed</v>
      </c>
      <c r="AT89" s="93" t="str">
        <f t="shared" si="66"/>
        <v>UrbanClosed</v>
      </c>
      <c r="AU89" s="93" t="str">
        <f t="shared" si="67"/>
        <v>MSHSClosed</v>
      </c>
      <c r="AV89" s="93" t="str">
        <f t="shared" si="68"/>
        <v>Not Operating</v>
      </c>
    </row>
    <row r="90" spans="1:48" ht="14.25">
      <c r="A90" s="98">
        <v>475</v>
      </c>
      <c r="B90" s="94" t="s">
        <v>893</v>
      </c>
      <c r="C90" s="94" t="s">
        <v>493</v>
      </c>
      <c r="D90" s="94">
        <v>3</v>
      </c>
      <c r="E90" s="94" t="e">
        <f>VLOOKUP(A90, LIAISONS, 3, FALSE)</f>
        <v>#REF!</v>
      </c>
      <c r="F90" s="99" t="s">
        <v>389</v>
      </c>
      <c r="G90" s="99" t="s">
        <v>558</v>
      </c>
      <c r="H90" s="93">
        <v>2008</v>
      </c>
      <c r="I90" s="93" t="s">
        <v>558</v>
      </c>
      <c r="J90" s="93">
        <v>2009</v>
      </c>
      <c r="K90" s="93" t="s">
        <v>558</v>
      </c>
      <c r="L90" s="93">
        <f>J90+5</f>
        <v>2014</v>
      </c>
      <c r="M90" s="94" t="s">
        <v>894</v>
      </c>
      <c r="N90" s="119" t="s">
        <v>558</v>
      </c>
      <c r="O90" s="119" t="s">
        <v>558</v>
      </c>
      <c r="P90" s="284" t="s">
        <v>558</v>
      </c>
      <c r="Q90" s="284" t="s">
        <v>558</v>
      </c>
      <c r="R90" s="284" t="s">
        <v>558</v>
      </c>
      <c r="S90" s="284" t="s">
        <v>558</v>
      </c>
      <c r="T90" s="284" t="s">
        <v>558</v>
      </c>
      <c r="U90" s="284" t="s">
        <v>558</v>
      </c>
      <c r="V90" s="284" t="s">
        <v>558</v>
      </c>
      <c r="W90" s="93" t="s">
        <v>558</v>
      </c>
      <c r="X90" s="93" t="s">
        <v>558</v>
      </c>
      <c r="Y90" s="94" t="s">
        <v>441</v>
      </c>
      <c r="Z90" s="94" t="s">
        <v>441</v>
      </c>
      <c r="AA90" s="93" t="s">
        <v>726</v>
      </c>
      <c r="AB90" s="93">
        <v>238</v>
      </c>
      <c r="AC90" s="93" t="s">
        <v>389</v>
      </c>
      <c r="AD90" s="93" t="s">
        <v>520</v>
      </c>
      <c r="AE90" s="193">
        <v>2016</v>
      </c>
      <c r="AF90" s="209" t="s">
        <v>895</v>
      </c>
      <c r="AG90" s="93"/>
      <c r="AH90" s="94" t="s">
        <v>896</v>
      </c>
      <c r="AI90" s="93" t="s">
        <v>897</v>
      </c>
      <c r="AJ90" s="93" t="s">
        <v>670</v>
      </c>
      <c r="AK90" s="93"/>
      <c r="AL90" s="93" t="s">
        <v>670</v>
      </c>
      <c r="AM90" s="93"/>
      <c r="AN90" s="93"/>
      <c r="AO90" s="93" t="str">
        <f t="shared" si="61"/>
        <v>Closed</v>
      </c>
      <c r="AP90" s="93" t="str">
        <f t="shared" si="69"/>
        <v>CClosed</v>
      </c>
      <c r="AQ90" s="93" t="str">
        <f t="shared" si="63"/>
        <v>NoClosed</v>
      </c>
      <c r="AR90" s="93" t="str">
        <f t="shared" si="64"/>
        <v>NoClosed</v>
      </c>
      <c r="AS90" s="93" t="str">
        <f t="shared" si="65"/>
        <v>238Closed</v>
      </c>
      <c r="AT90" s="93" t="str">
        <f t="shared" si="66"/>
        <v>BostonClosed</v>
      </c>
      <c r="AU90" s="93" t="str">
        <f t="shared" si="67"/>
        <v>ESMSClosed</v>
      </c>
      <c r="AV90" s="93" t="str">
        <f t="shared" si="68"/>
        <v>Not Operating</v>
      </c>
    </row>
    <row r="91" spans="1:48" ht="28.5">
      <c r="A91" s="121">
        <v>459</v>
      </c>
      <c r="B91" s="122" t="s">
        <v>898</v>
      </c>
      <c r="C91" s="122" t="s">
        <v>493</v>
      </c>
      <c r="D91" s="122" t="s">
        <v>558</v>
      </c>
      <c r="E91" s="122" t="s">
        <v>558</v>
      </c>
      <c r="F91" s="123" t="s">
        <v>389</v>
      </c>
      <c r="G91" s="123" t="s">
        <v>558</v>
      </c>
      <c r="H91" s="119">
        <v>2011</v>
      </c>
      <c r="I91" s="93" t="s">
        <v>558</v>
      </c>
      <c r="J91" s="119">
        <v>2012</v>
      </c>
      <c r="K91" s="119" t="s">
        <v>558</v>
      </c>
      <c r="L91" s="94" t="s">
        <v>872</v>
      </c>
      <c r="M91" s="119" t="s">
        <v>558</v>
      </c>
      <c r="N91" s="119" t="s">
        <v>558</v>
      </c>
      <c r="O91" s="119" t="s">
        <v>558</v>
      </c>
      <c r="P91" s="284" t="s">
        <v>558</v>
      </c>
      <c r="Q91" s="284" t="s">
        <v>558</v>
      </c>
      <c r="R91" s="284" t="s">
        <v>558</v>
      </c>
      <c r="S91" s="284" t="s">
        <v>558</v>
      </c>
      <c r="T91" s="284" t="s">
        <v>558</v>
      </c>
      <c r="U91" s="284" t="s">
        <v>558</v>
      </c>
      <c r="V91" s="284" t="s">
        <v>558</v>
      </c>
      <c r="W91" s="93" t="s">
        <v>558</v>
      </c>
      <c r="X91" s="119" t="s">
        <v>558</v>
      </c>
      <c r="Y91" s="122" t="s">
        <v>441</v>
      </c>
      <c r="Z91" s="122" t="s">
        <v>441</v>
      </c>
      <c r="AA91" s="119" t="s">
        <v>504</v>
      </c>
      <c r="AB91" s="119">
        <v>448</v>
      </c>
      <c r="AC91" s="119" t="s">
        <v>389</v>
      </c>
      <c r="AD91" s="119" t="s">
        <v>505</v>
      </c>
      <c r="AE91" s="192">
        <v>2014</v>
      </c>
      <c r="AF91" s="209" t="s">
        <v>873</v>
      </c>
      <c r="AG91" s="119" t="s">
        <v>899</v>
      </c>
      <c r="AH91" s="122"/>
      <c r="AI91" s="119" t="s">
        <v>900</v>
      </c>
      <c r="AJ91" s="119" t="s">
        <v>693</v>
      </c>
      <c r="AK91" s="119"/>
      <c r="AL91" s="119" t="s">
        <v>522</v>
      </c>
      <c r="AM91" s="119"/>
      <c r="AN91" s="119"/>
      <c r="AO91" s="119" t="s">
        <v>901</v>
      </c>
      <c r="AP91" s="93" t="str">
        <f t="shared" si="69"/>
        <v>CClosed</v>
      </c>
      <c r="AQ91" s="93" t="str">
        <f t="shared" si="63"/>
        <v>NoClosed</v>
      </c>
      <c r="AR91" s="93" t="str">
        <f t="shared" si="64"/>
        <v>NoClosed</v>
      </c>
      <c r="AS91" s="93" t="str">
        <f t="shared" si="65"/>
        <v>448Closed</v>
      </c>
      <c r="AT91" s="93" t="str">
        <f t="shared" si="66"/>
        <v>BostonClosed</v>
      </c>
      <c r="AU91" s="93" t="str">
        <f t="shared" si="67"/>
        <v>MSHSClosed</v>
      </c>
      <c r="AV91" s="93" t="str">
        <f t="shared" si="68"/>
        <v>Not Operating</v>
      </c>
    </row>
    <row r="92" spans="1:48" ht="28.5">
      <c r="A92" s="121">
        <v>461</v>
      </c>
      <c r="B92" s="122" t="s">
        <v>902</v>
      </c>
      <c r="C92" s="122" t="s">
        <v>493</v>
      </c>
      <c r="D92" s="122" t="s">
        <v>558</v>
      </c>
      <c r="E92" s="122" t="s">
        <v>558</v>
      </c>
      <c r="F92" s="123" t="s">
        <v>765</v>
      </c>
      <c r="G92" s="123" t="s">
        <v>558</v>
      </c>
      <c r="H92" s="119">
        <v>2011</v>
      </c>
      <c r="I92" s="93" t="s">
        <v>558</v>
      </c>
      <c r="J92" s="119">
        <v>2011</v>
      </c>
      <c r="K92" s="119" t="s">
        <v>558</v>
      </c>
      <c r="L92" s="94" t="s">
        <v>872</v>
      </c>
      <c r="M92" s="119" t="s">
        <v>558</v>
      </c>
      <c r="N92" s="119" t="s">
        <v>558</v>
      </c>
      <c r="O92" s="119" t="s">
        <v>558</v>
      </c>
      <c r="P92" s="284" t="s">
        <v>558</v>
      </c>
      <c r="Q92" s="284" t="s">
        <v>558</v>
      </c>
      <c r="R92" s="284" t="s">
        <v>558</v>
      </c>
      <c r="S92" s="284" t="s">
        <v>558</v>
      </c>
      <c r="T92" s="284" t="s">
        <v>558</v>
      </c>
      <c r="U92" s="284" t="s">
        <v>558</v>
      </c>
      <c r="V92" s="284" t="s">
        <v>558</v>
      </c>
      <c r="W92" s="93" t="s">
        <v>558</v>
      </c>
      <c r="X92" s="119" t="s">
        <v>558</v>
      </c>
      <c r="Y92" s="122" t="s">
        <v>441</v>
      </c>
      <c r="Z92" s="122" t="s">
        <v>441</v>
      </c>
      <c r="AA92" s="119" t="s">
        <v>504</v>
      </c>
      <c r="AB92" s="119">
        <v>448</v>
      </c>
      <c r="AC92" s="119" t="s">
        <v>497</v>
      </c>
      <c r="AD92" s="119" t="s">
        <v>505</v>
      </c>
      <c r="AE92" s="192">
        <v>2014</v>
      </c>
      <c r="AF92" s="209" t="s">
        <v>873</v>
      </c>
      <c r="AG92" s="119" t="s">
        <v>899</v>
      </c>
      <c r="AH92" s="122"/>
      <c r="AI92" s="124" t="s">
        <v>903</v>
      </c>
      <c r="AJ92" s="119" t="s">
        <v>522</v>
      </c>
      <c r="AK92" s="119"/>
      <c r="AL92" s="119" t="s">
        <v>522</v>
      </c>
      <c r="AM92" s="119"/>
      <c r="AN92" s="119"/>
      <c r="AO92" s="119" t="s">
        <v>901</v>
      </c>
      <c r="AP92" s="93" t="str">
        <f t="shared" si="69"/>
        <v>CClosed</v>
      </c>
      <c r="AQ92" s="93" t="str">
        <f t="shared" si="63"/>
        <v>NoClosed</v>
      </c>
      <c r="AR92" s="93" t="str">
        <f t="shared" si="64"/>
        <v>NoClosed</v>
      </c>
      <c r="AS92" s="93" t="str">
        <f t="shared" si="65"/>
        <v>448Closed</v>
      </c>
      <c r="AT92" s="93" t="str">
        <f t="shared" si="66"/>
        <v>UrbanClosed</v>
      </c>
      <c r="AU92" s="93" t="str">
        <f t="shared" si="67"/>
        <v>MSHSClosed</v>
      </c>
      <c r="AV92" s="93" t="str">
        <f t="shared" si="68"/>
        <v>Not Operating</v>
      </c>
    </row>
    <row r="93" spans="1:48" ht="28.5">
      <c r="A93" s="98">
        <v>495</v>
      </c>
      <c r="B93" s="94" t="s">
        <v>904</v>
      </c>
      <c r="C93" s="94" t="s">
        <v>493</v>
      </c>
      <c r="D93" s="94" t="s">
        <v>558</v>
      </c>
      <c r="E93" s="94" t="s">
        <v>558</v>
      </c>
      <c r="F93" s="99" t="s">
        <v>523</v>
      </c>
      <c r="G93" s="99" t="s">
        <v>558</v>
      </c>
      <c r="H93" s="93">
        <v>2006</v>
      </c>
      <c r="I93" s="93" t="s">
        <v>558</v>
      </c>
      <c r="J93" s="93" t="s">
        <v>558</v>
      </c>
      <c r="K93" s="93" t="s">
        <v>558</v>
      </c>
      <c r="L93" s="94" t="s">
        <v>905</v>
      </c>
      <c r="M93" s="93" t="s">
        <v>558</v>
      </c>
      <c r="N93" s="119" t="s">
        <v>558</v>
      </c>
      <c r="O93" s="119" t="s">
        <v>558</v>
      </c>
      <c r="P93" s="284" t="s">
        <v>558</v>
      </c>
      <c r="Q93" s="284" t="s">
        <v>558</v>
      </c>
      <c r="R93" s="284" t="s">
        <v>558</v>
      </c>
      <c r="S93" s="284" t="s">
        <v>558</v>
      </c>
      <c r="T93" s="284" t="s">
        <v>558</v>
      </c>
      <c r="U93" s="284" t="s">
        <v>558</v>
      </c>
      <c r="V93" s="284" t="s">
        <v>558</v>
      </c>
      <c r="W93" s="93" t="s">
        <v>558</v>
      </c>
      <c r="X93" s="119" t="s">
        <v>558</v>
      </c>
      <c r="Y93" s="94" t="s">
        <v>441</v>
      </c>
      <c r="Z93" s="94" t="s">
        <v>496</v>
      </c>
      <c r="AA93" s="93" t="s">
        <v>906</v>
      </c>
      <c r="AB93" s="93">
        <v>80</v>
      </c>
      <c r="AC93" s="93" t="s">
        <v>497</v>
      </c>
      <c r="AD93" s="93" t="s">
        <v>592</v>
      </c>
      <c r="AE93" s="193" t="s">
        <v>558</v>
      </c>
      <c r="AF93" s="209" t="s">
        <v>844</v>
      </c>
      <c r="AG93" s="93" t="s">
        <v>907</v>
      </c>
      <c r="AH93" s="94"/>
      <c r="AI93" s="93" t="s">
        <v>908</v>
      </c>
      <c r="AJ93" s="93" t="s">
        <v>909</v>
      </c>
      <c r="AK93" s="93"/>
      <c r="AL93" s="93" t="s">
        <v>909</v>
      </c>
      <c r="AM93" s="93"/>
      <c r="AN93" s="93"/>
      <c r="AO93" s="93" t="str">
        <f t="shared" ref="AO93:AO100" si="70">IF(K93="NA","Closed",IF(K93&lt;=0,"Pending","Operating"))</f>
        <v>Closed</v>
      </c>
      <c r="AP93" s="93" t="str">
        <f t="shared" si="69"/>
        <v>CClosed</v>
      </c>
      <c r="AQ93" s="93" t="str">
        <f t="shared" si="63"/>
        <v>NoClosed</v>
      </c>
      <c r="AR93" s="93" t="str">
        <f t="shared" si="64"/>
        <v>FormerClosed</v>
      </c>
      <c r="AS93" s="93" t="str">
        <f t="shared" si="65"/>
        <v>80Closed</v>
      </c>
      <c r="AT93" s="93" t="str">
        <f t="shared" si="66"/>
        <v>UrbanClosed</v>
      </c>
      <c r="AU93" s="93" t="str">
        <f t="shared" si="67"/>
        <v>MSClosed</v>
      </c>
      <c r="AV93" s="93" t="str">
        <f t="shared" si="68"/>
        <v>Not Operating</v>
      </c>
    </row>
    <row r="94" spans="1:48" ht="14.25">
      <c r="A94" s="98">
        <v>442</v>
      </c>
      <c r="B94" s="94" t="s">
        <v>910</v>
      </c>
      <c r="C94" s="94" t="s">
        <v>493</v>
      </c>
      <c r="D94" s="94" t="s">
        <v>558</v>
      </c>
      <c r="E94" s="94" t="s">
        <v>558</v>
      </c>
      <c r="F94" s="99" t="s">
        <v>389</v>
      </c>
      <c r="G94" s="99" t="s">
        <v>558</v>
      </c>
      <c r="H94" s="93">
        <v>1999</v>
      </c>
      <c r="I94" s="93" t="s">
        <v>558</v>
      </c>
      <c r="J94" s="93">
        <v>2000</v>
      </c>
      <c r="K94" s="93" t="s">
        <v>558</v>
      </c>
      <c r="L94" s="94" t="s">
        <v>911</v>
      </c>
      <c r="M94" s="93" t="s">
        <v>558</v>
      </c>
      <c r="N94" s="119" t="s">
        <v>558</v>
      </c>
      <c r="O94" s="119" t="s">
        <v>558</v>
      </c>
      <c r="P94" s="284" t="s">
        <v>558</v>
      </c>
      <c r="Q94" s="284" t="s">
        <v>558</v>
      </c>
      <c r="R94" s="284" t="s">
        <v>558</v>
      </c>
      <c r="S94" s="284" t="s">
        <v>558</v>
      </c>
      <c r="T94" s="284" t="s">
        <v>558</v>
      </c>
      <c r="U94" s="284" t="s">
        <v>558</v>
      </c>
      <c r="V94" s="284" t="s">
        <v>558</v>
      </c>
      <c r="W94" s="93" t="s">
        <v>558</v>
      </c>
      <c r="X94" s="119" t="s">
        <v>558</v>
      </c>
      <c r="Y94" s="94" t="s">
        <v>441</v>
      </c>
      <c r="Z94" s="94" t="s">
        <v>441</v>
      </c>
      <c r="AA94" s="93" t="s">
        <v>512</v>
      </c>
      <c r="AB94" s="93">
        <v>408</v>
      </c>
      <c r="AC94" s="93" t="s">
        <v>389</v>
      </c>
      <c r="AD94" s="93" t="s">
        <v>505</v>
      </c>
      <c r="AE94" s="193">
        <v>2005</v>
      </c>
      <c r="AF94" s="209" t="s">
        <v>895</v>
      </c>
      <c r="AG94" s="93" t="s">
        <v>912</v>
      </c>
      <c r="AH94" s="94"/>
      <c r="AI94" s="93" t="s">
        <v>913</v>
      </c>
      <c r="AJ94" s="93" t="s">
        <v>914</v>
      </c>
      <c r="AK94" s="93" t="s">
        <v>915</v>
      </c>
      <c r="AL94" s="93" t="s">
        <v>916</v>
      </c>
      <c r="AM94" s="93"/>
      <c r="AN94" s="93"/>
      <c r="AO94" s="93" t="str">
        <f t="shared" si="70"/>
        <v>Closed</v>
      </c>
      <c r="AP94" s="93" t="str">
        <f t="shared" si="69"/>
        <v>CClosed</v>
      </c>
      <c r="AQ94" s="93" t="str">
        <f t="shared" si="63"/>
        <v>NoClosed</v>
      </c>
      <c r="AR94" s="93" t="str">
        <f t="shared" si="64"/>
        <v>NoClosed</v>
      </c>
      <c r="AS94" s="93" t="str">
        <f t="shared" si="65"/>
        <v>408Closed</v>
      </c>
      <c r="AT94" s="93" t="str">
        <f t="shared" si="66"/>
        <v>BostonClosed</v>
      </c>
      <c r="AU94" s="93" t="str">
        <f t="shared" si="67"/>
        <v>MSHSClosed</v>
      </c>
      <c r="AV94" s="93" t="str">
        <f t="shared" si="68"/>
        <v>Not Operating</v>
      </c>
    </row>
    <row r="95" spans="1:48" ht="28.5">
      <c r="A95" s="98">
        <v>448</v>
      </c>
      <c r="B95" s="94" t="s">
        <v>917</v>
      </c>
      <c r="C95" s="94" t="s">
        <v>493</v>
      </c>
      <c r="D95" s="94" t="s">
        <v>558</v>
      </c>
      <c r="E95" s="94" t="s">
        <v>558</v>
      </c>
      <c r="F95" s="99" t="s">
        <v>918</v>
      </c>
      <c r="G95" s="99" t="s">
        <v>558</v>
      </c>
      <c r="H95" s="93">
        <v>2009</v>
      </c>
      <c r="I95" s="93" t="s">
        <v>558</v>
      </c>
      <c r="J95" s="93">
        <v>2010</v>
      </c>
      <c r="K95" s="93" t="s">
        <v>558</v>
      </c>
      <c r="L95" s="94" t="s">
        <v>842</v>
      </c>
      <c r="M95" s="93" t="s">
        <v>558</v>
      </c>
      <c r="N95" s="119" t="s">
        <v>558</v>
      </c>
      <c r="O95" s="119" t="s">
        <v>558</v>
      </c>
      <c r="P95" s="284" t="s">
        <v>558</v>
      </c>
      <c r="Q95" s="284" t="s">
        <v>558</v>
      </c>
      <c r="R95" s="284" t="s">
        <v>558</v>
      </c>
      <c r="S95" s="284" t="s">
        <v>558</v>
      </c>
      <c r="T95" s="284" t="s">
        <v>558</v>
      </c>
      <c r="U95" s="284" t="s">
        <v>558</v>
      </c>
      <c r="V95" s="284" t="s">
        <v>558</v>
      </c>
      <c r="W95" s="93" t="s">
        <v>558</v>
      </c>
      <c r="X95" s="119" t="s">
        <v>558</v>
      </c>
      <c r="Y95" s="94" t="s">
        <v>441</v>
      </c>
      <c r="Z95" s="94" t="s">
        <v>441</v>
      </c>
      <c r="AA95" s="93" t="s">
        <v>519</v>
      </c>
      <c r="AB95" s="93">
        <v>240</v>
      </c>
      <c r="AC95" s="93" t="s">
        <v>497</v>
      </c>
      <c r="AD95" s="93" t="s">
        <v>520</v>
      </c>
      <c r="AE95" s="193">
        <v>2013</v>
      </c>
      <c r="AF95" s="209" t="s">
        <v>844</v>
      </c>
      <c r="AG95" s="93" t="s">
        <v>919</v>
      </c>
      <c r="AH95" s="94"/>
      <c r="AI95" s="93" t="s">
        <v>920</v>
      </c>
      <c r="AJ95" s="93" t="s">
        <v>921</v>
      </c>
      <c r="AK95" s="93"/>
      <c r="AL95" s="93" t="s">
        <v>921</v>
      </c>
      <c r="AM95" s="93"/>
      <c r="AN95" s="93"/>
      <c r="AO95" s="93" t="str">
        <f t="shared" si="70"/>
        <v>Closed</v>
      </c>
      <c r="AP95" s="93" t="str">
        <f t="shared" si="69"/>
        <v>CClosed</v>
      </c>
      <c r="AQ95" s="93" t="str">
        <f t="shared" si="63"/>
        <v>NoClosed</v>
      </c>
      <c r="AR95" s="93" t="str">
        <f t="shared" si="64"/>
        <v>NoClosed</v>
      </c>
      <c r="AS95" s="93" t="str">
        <f t="shared" si="65"/>
        <v>240Closed</v>
      </c>
      <c r="AT95" s="93" t="str">
        <f t="shared" si="66"/>
        <v>UrbanClosed</v>
      </c>
      <c r="AU95" s="93" t="str">
        <f t="shared" si="67"/>
        <v>ESMSClosed</v>
      </c>
      <c r="AV95" s="93" t="str">
        <f t="shared" si="68"/>
        <v>Not Operating</v>
      </c>
    </row>
    <row r="96" spans="1:48" ht="28.5">
      <c r="A96" s="98">
        <v>462</v>
      </c>
      <c r="B96" s="94" t="s">
        <v>922</v>
      </c>
      <c r="C96" s="94" t="s">
        <v>493</v>
      </c>
      <c r="D96" s="94" t="s">
        <v>558</v>
      </c>
      <c r="E96" s="94" t="s">
        <v>558</v>
      </c>
      <c r="F96" s="99" t="s">
        <v>389</v>
      </c>
      <c r="G96" s="99" t="s">
        <v>558</v>
      </c>
      <c r="H96" s="95">
        <v>2011</v>
      </c>
      <c r="I96" s="93" t="s">
        <v>558</v>
      </c>
      <c r="J96" s="93">
        <v>2011</v>
      </c>
      <c r="K96" s="93" t="s">
        <v>558</v>
      </c>
      <c r="L96" s="94" t="s">
        <v>872</v>
      </c>
      <c r="M96" s="93" t="s">
        <v>558</v>
      </c>
      <c r="N96" s="119" t="s">
        <v>558</v>
      </c>
      <c r="O96" s="119" t="s">
        <v>558</v>
      </c>
      <c r="P96" s="284" t="s">
        <v>558</v>
      </c>
      <c r="Q96" s="284" t="s">
        <v>558</v>
      </c>
      <c r="R96" s="284" t="s">
        <v>558</v>
      </c>
      <c r="S96" s="284" t="s">
        <v>558</v>
      </c>
      <c r="T96" s="284" t="s">
        <v>558</v>
      </c>
      <c r="U96" s="284" t="s">
        <v>558</v>
      </c>
      <c r="V96" s="284" t="s">
        <v>558</v>
      </c>
      <c r="W96" s="93" t="s">
        <v>558</v>
      </c>
      <c r="X96" s="119" t="s">
        <v>558</v>
      </c>
      <c r="Y96" s="94" t="s">
        <v>441</v>
      </c>
      <c r="Z96" s="94" t="s">
        <v>496</v>
      </c>
      <c r="AA96" s="119" t="s">
        <v>504</v>
      </c>
      <c r="AB96" s="93">
        <v>600</v>
      </c>
      <c r="AC96" s="93" t="s">
        <v>497</v>
      </c>
      <c r="AD96" s="93" t="s">
        <v>592</v>
      </c>
      <c r="AE96" s="193">
        <v>2012</v>
      </c>
      <c r="AF96" s="209" t="s">
        <v>873</v>
      </c>
      <c r="AG96" s="93" t="s">
        <v>923</v>
      </c>
      <c r="AH96" s="94"/>
      <c r="AI96" s="93"/>
      <c r="AJ96" s="93"/>
      <c r="AK96" s="93"/>
      <c r="AL96" s="93"/>
      <c r="AM96" s="93"/>
      <c r="AN96" s="93"/>
      <c r="AO96" s="93" t="str">
        <f t="shared" si="70"/>
        <v>Closed</v>
      </c>
      <c r="AP96" s="93" t="str">
        <f t="shared" si="69"/>
        <v>CClosed</v>
      </c>
      <c r="AQ96" s="93" t="str">
        <f t="shared" si="63"/>
        <v>NoClosed</v>
      </c>
      <c r="AR96" s="93" t="str">
        <f t="shared" si="64"/>
        <v>FormerClosed</v>
      </c>
      <c r="AS96" s="93" t="str">
        <f t="shared" si="65"/>
        <v>600Closed</v>
      </c>
      <c r="AT96" s="93" t="str">
        <f t="shared" si="66"/>
        <v>UrbanClosed</v>
      </c>
      <c r="AU96" s="93" t="str">
        <f t="shared" si="67"/>
        <v>MSClosed</v>
      </c>
      <c r="AV96" s="93" t="str">
        <f t="shared" si="68"/>
        <v>Not Operating</v>
      </c>
    </row>
    <row r="97" spans="1:48" ht="28.5">
      <c r="A97" s="98">
        <v>3516</v>
      </c>
      <c r="B97" s="94" t="s">
        <v>300</v>
      </c>
      <c r="C97" s="94" t="s">
        <v>493</v>
      </c>
      <c r="D97" s="94"/>
      <c r="E97" s="94"/>
      <c r="F97" s="99" t="s">
        <v>924</v>
      </c>
      <c r="G97" s="99" t="s">
        <v>558</v>
      </c>
      <c r="H97" s="95">
        <v>2017</v>
      </c>
      <c r="I97" s="93" t="s">
        <v>558</v>
      </c>
      <c r="J97" s="93">
        <v>2018</v>
      </c>
      <c r="K97" s="93" t="s">
        <v>558</v>
      </c>
      <c r="L97" s="94">
        <v>2023</v>
      </c>
      <c r="M97" s="94" t="s">
        <v>872</v>
      </c>
      <c r="N97" s="119" t="s">
        <v>558</v>
      </c>
      <c r="O97" s="119" t="s">
        <v>558</v>
      </c>
      <c r="P97" s="284" t="s">
        <v>558</v>
      </c>
      <c r="Q97" s="284">
        <v>2023</v>
      </c>
      <c r="R97" s="284" t="s">
        <v>558</v>
      </c>
      <c r="S97" s="284" t="s">
        <v>558</v>
      </c>
      <c r="T97" s="284" t="s">
        <v>558</v>
      </c>
      <c r="U97" s="284" t="s">
        <v>558</v>
      </c>
      <c r="V97" s="284" t="s">
        <v>558</v>
      </c>
      <c r="W97" s="93"/>
      <c r="X97" s="119" t="s">
        <v>558</v>
      </c>
      <c r="Y97" s="94" t="s">
        <v>437</v>
      </c>
      <c r="Z97" s="94" t="s">
        <v>441</v>
      </c>
      <c r="AA97" s="93" t="s">
        <v>512</v>
      </c>
      <c r="AB97" s="93">
        <v>588</v>
      </c>
      <c r="AC97" s="93" t="s">
        <v>399</v>
      </c>
      <c r="AD97" s="93" t="s">
        <v>505</v>
      </c>
      <c r="AE97" s="93">
        <v>2024</v>
      </c>
      <c r="AF97" s="209" t="s">
        <v>873</v>
      </c>
      <c r="AG97" s="93"/>
      <c r="AH97" s="94"/>
      <c r="AI97" s="93"/>
      <c r="AJ97" s="93"/>
      <c r="AK97" s="93"/>
      <c r="AL97" s="93"/>
      <c r="AM97" s="93"/>
      <c r="AN97" s="93"/>
      <c r="AO97" s="93" t="str">
        <f t="shared" si="70"/>
        <v>Closed</v>
      </c>
      <c r="AP97" s="93" t="str">
        <f t="shared" si="69"/>
        <v>CClosed</v>
      </c>
      <c r="AQ97" s="93"/>
      <c r="AR97" s="93" t="str">
        <f t="shared" si="64"/>
        <v>NoClosed</v>
      </c>
      <c r="AS97" s="93"/>
      <c r="AT97" s="93"/>
      <c r="AU97" s="93"/>
      <c r="AV97" s="93"/>
    </row>
    <row r="98" spans="1:48" ht="14.25">
      <c r="A98" s="98">
        <v>419</v>
      </c>
      <c r="B98" s="94" t="s">
        <v>925</v>
      </c>
      <c r="C98" s="94" t="s">
        <v>493</v>
      </c>
      <c r="D98" s="94">
        <v>2</v>
      </c>
      <c r="E98" s="94" t="e">
        <f>VLOOKUP(A98, LIAISONS, 3, FALSE)</f>
        <v>#REF!</v>
      </c>
      <c r="F98" s="99" t="s">
        <v>389</v>
      </c>
      <c r="G98" s="99" t="s">
        <v>558</v>
      </c>
      <c r="H98" s="93">
        <v>2002</v>
      </c>
      <c r="I98" s="93" t="s">
        <v>437</v>
      </c>
      <c r="J98" s="93">
        <v>2003</v>
      </c>
      <c r="K98" s="93" t="s">
        <v>558</v>
      </c>
      <c r="L98" s="93">
        <f>J98+5</f>
        <v>2008</v>
      </c>
      <c r="M98" s="93">
        <f>L98+5</f>
        <v>2013</v>
      </c>
      <c r="N98" s="93">
        <f>M98+5</f>
        <v>2018</v>
      </c>
      <c r="O98" s="93">
        <f>N98+5</f>
        <v>2023</v>
      </c>
      <c r="P98" s="93" t="s">
        <v>842</v>
      </c>
      <c r="Q98" s="93">
        <f>IF(L98&gt;=2025, "NA", L98)</f>
        <v>2008</v>
      </c>
      <c r="R98" s="93">
        <f>IF(M98&gt;=2025, "NA", M98)</f>
        <v>2013</v>
      </c>
      <c r="S98" s="93">
        <f>IF(N98&gt;=2025, "NA", N98)</f>
        <v>2018</v>
      </c>
      <c r="T98" s="93">
        <f>IF(O98&gt;=2025, "NA", O98)</f>
        <v>2023</v>
      </c>
      <c r="U98" s="93" t="str">
        <f>IF(P98&gt;=2025, "NA", P98)</f>
        <v>NA</v>
      </c>
      <c r="V98" s="93" t="s">
        <v>558</v>
      </c>
      <c r="W98" s="93">
        <f>MAX(J98,Q98:T98)+5</f>
        <v>2028</v>
      </c>
      <c r="X98" s="93" t="s">
        <v>558</v>
      </c>
      <c r="Y98" s="94" t="s">
        <v>441</v>
      </c>
      <c r="Z98" s="94" t="s">
        <v>441</v>
      </c>
      <c r="AA98" s="93" t="s">
        <v>591</v>
      </c>
      <c r="AB98" s="93">
        <v>216</v>
      </c>
      <c r="AC98" s="93" t="s">
        <v>389</v>
      </c>
      <c r="AD98" s="93" t="s">
        <v>592</v>
      </c>
      <c r="AE98" s="193">
        <v>2024</v>
      </c>
      <c r="AF98" s="209" t="s">
        <v>844</v>
      </c>
      <c r="AG98" s="93"/>
      <c r="AH98" s="94"/>
      <c r="AI98" s="93"/>
      <c r="AJ98" s="93"/>
      <c r="AK98" s="93"/>
      <c r="AL98" s="93"/>
      <c r="AM98" s="93"/>
      <c r="AN98" s="93"/>
      <c r="AO98" s="93" t="str">
        <f t="shared" si="70"/>
        <v>Closed</v>
      </c>
      <c r="AP98" s="93" t="str">
        <f t="shared" ref="AP98" si="71">C98&amp;AO98</f>
        <v>CClosed</v>
      </c>
      <c r="AQ98" s="93"/>
      <c r="AR98" s="93"/>
      <c r="AS98" s="93"/>
      <c r="AT98" s="93"/>
      <c r="AU98" s="93"/>
      <c r="AV98" s="93"/>
    </row>
    <row r="99" spans="1:48" ht="28.5">
      <c r="A99" s="98">
        <v>448</v>
      </c>
      <c r="B99" s="99" t="s">
        <v>926</v>
      </c>
      <c r="C99" s="94" t="s">
        <v>557</v>
      </c>
      <c r="D99" s="94" t="s">
        <v>558</v>
      </c>
      <c r="E99" s="94" t="s">
        <v>558</v>
      </c>
      <c r="F99" s="99" t="s">
        <v>530</v>
      </c>
      <c r="G99" s="99" t="s">
        <v>558</v>
      </c>
      <c r="H99" s="93">
        <v>1999</v>
      </c>
      <c r="I99" s="93" t="s">
        <v>558</v>
      </c>
      <c r="J99" s="93" t="s">
        <v>558</v>
      </c>
      <c r="K99" s="93" t="s">
        <v>558</v>
      </c>
      <c r="L99" s="94" t="s">
        <v>905</v>
      </c>
      <c r="M99" s="93" t="s">
        <v>558</v>
      </c>
      <c r="N99" s="119" t="s">
        <v>558</v>
      </c>
      <c r="O99" s="119" t="s">
        <v>558</v>
      </c>
      <c r="P99" s="284" t="s">
        <v>558</v>
      </c>
      <c r="Q99" s="284" t="s">
        <v>558</v>
      </c>
      <c r="R99" s="284" t="s">
        <v>558</v>
      </c>
      <c r="S99" s="284" t="s">
        <v>558</v>
      </c>
      <c r="T99" s="284" t="s">
        <v>558</v>
      </c>
      <c r="U99" s="284" t="s">
        <v>558</v>
      </c>
      <c r="V99" s="284" t="s">
        <v>558</v>
      </c>
      <c r="W99" s="93" t="s">
        <v>558</v>
      </c>
      <c r="X99" s="119" t="s">
        <v>558</v>
      </c>
      <c r="Y99" s="94" t="s">
        <v>441</v>
      </c>
      <c r="Z99" s="94" t="s">
        <v>441</v>
      </c>
      <c r="AA99" s="93" t="s">
        <v>559</v>
      </c>
      <c r="AB99" s="93">
        <v>600</v>
      </c>
      <c r="AC99" s="93" t="s">
        <v>497</v>
      </c>
      <c r="AD99" s="93" t="s">
        <v>520</v>
      </c>
      <c r="AE99" s="193" t="s">
        <v>558</v>
      </c>
      <c r="AF99" s="209" t="s">
        <v>844</v>
      </c>
      <c r="AG99" s="93" t="s">
        <v>927</v>
      </c>
      <c r="AH99" s="94"/>
      <c r="AI99" s="93" t="s">
        <v>928</v>
      </c>
      <c r="AJ99" s="93" t="s">
        <v>558</v>
      </c>
      <c r="AK99" s="93" t="s">
        <v>558</v>
      </c>
      <c r="AL99" s="93" t="s">
        <v>558</v>
      </c>
      <c r="AM99" s="93" t="s">
        <v>558</v>
      </c>
      <c r="AN99" s="93"/>
      <c r="AO99" s="93" t="str">
        <f t="shared" si="70"/>
        <v>Closed</v>
      </c>
      <c r="AP99" s="93" t="str">
        <f t="shared" ref="AP99:AP116" si="72">C99&amp;AO99</f>
        <v>HMIClosed</v>
      </c>
      <c r="AQ99" s="93" t="str">
        <f t="shared" ref="AQ99:AQ112" si="73">Y99&amp;AO99</f>
        <v>NoClosed</v>
      </c>
      <c r="AR99" s="93" t="str">
        <f t="shared" ref="AR99:AR112" si="74">Z99&amp;AO99</f>
        <v>NoClosed</v>
      </c>
      <c r="AS99" s="93" t="str">
        <f t="shared" ref="AS99:AS112" si="75">AB99&amp;AO99</f>
        <v>600Closed</v>
      </c>
      <c r="AT99" s="93" t="str">
        <f t="shared" ref="AT99:AT112" si="76">AC99&amp;AO99</f>
        <v>UrbanClosed</v>
      </c>
      <c r="AU99" s="93" t="str">
        <f t="shared" ref="AU99:AU112" si="77">AD99&amp;AO99</f>
        <v>ESMSClosed</v>
      </c>
      <c r="AV99" s="93" t="str">
        <f t="shared" ref="AV99:AV112" si="78">IF(AO99="Operating", AB99, "Not Operating")</f>
        <v>Not Operating</v>
      </c>
    </row>
    <row r="100" spans="1:48" ht="14.25">
      <c r="A100" s="98">
        <v>460</v>
      </c>
      <c r="B100" s="94" t="s">
        <v>929</v>
      </c>
      <c r="C100" s="94" t="s">
        <v>493</v>
      </c>
      <c r="D100" s="94" t="s">
        <v>558</v>
      </c>
      <c r="E100" s="94" t="s">
        <v>558</v>
      </c>
      <c r="F100" s="99" t="s">
        <v>694</v>
      </c>
      <c r="G100" s="99" t="s">
        <v>558</v>
      </c>
      <c r="H100" s="93">
        <v>1996</v>
      </c>
      <c r="I100" s="93" t="s">
        <v>558</v>
      </c>
      <c r="J100" s="93">
        <v>1997</v>
      </c>
      <c r="K100" s="93" t="s">
        <v>558</v>
      </c>
      <c r="L100" s="94" t="s">
        <v>911</v>
      </c>
      <c r="M100" s="93" t="s">
        <v>558</v>
      </c>
      <c r="N100" s="119" t="s">
        <v>558</v>
      </c>
      <c r="O100" s="119" t="s">
        <v>558</v>
      </c>
      <c r="P100" s="284" t="s">
        <v>558</v>
      </c>
      <c r="Q100" s="284" t="s">
        <v>558</v>
      </c>
      <c r="R100" s="284" t="s">
        <v>558</v>
      </c>
      <c r="S100" s="284" t="s">
        <v>558</v>
      </c>
      <c r="T100" s="284" t="s">
        <v>558</v>
      </c>
      <c r="U100" s="284" t="s">
        <v>558</v>
      </c>
      <c r="V100" s="284" t="s">
        <v>558</v>
      </c>
      <c r="W100" s="93" t="s">
        <v>558</v>
      </c>
      <c r="X100" s="119" t="s">
        <v>558</v>
      </c>
      <c r="Y100" s="94" t="s">
        <v>441</v>
      </c>
      <c r="Z100" s="94" t="s">
        <v>441</v>
      </c>
      <c r="AA100" s="93" t="s">
        <v>519</v>
      </c>
      <c r="AB100" s="93">
        <v>270</v>
      </c>
      <c r="AC100" s="93" t="s">
        <v>497</v>
      </c>
      <c r="AD100" s="93" t="s">
        <v>520</v>
      </c>
      <c r="AE100" s="193">
        <v>2002</v>
      </c>
      <c r="AF100" s="209" t="s">
        <v>930</v>
      </c>
      <c r="AG100" s="93" t="s">
        <v>931</v>
      </c>
      <c r="AH100" s="94"/>
      <c r="AI100" s="93" t="s">
        <v>932</v>
      </c>
      <c r="AJ100" s="93" t="s">
        <v>558</v>
      </c>
      <c r="AK100" s="93" t="s">
        <v>558</v>
      </c>
      <c r="AL100" s="93" t="s">
        <v>558</v>
      </c>
      <c r="AM100" s="93" t="s">
        <v>558</v>
      </c>
      <c r="AN100" s="93"/>
      <c r="AO100" s="93" t="str">
        <f t="shared" si="70"/>
        <v>Closed</v>
      </c>
      <c r="AP100" s="93" t="str">
        <f t="shared" si="72"/>
        <v>CClosed</v>
      </c>
      <c r="AQ100" s="93" t="str">
        <f t="shared" si="73"/>
        <v>NoClosed</v>
      </c>
      <c r="AR100" s="93" t="str">
        <f t="shared" si="74"/>
        <v>NoClosed</v>
      </c>
      <c r="AS100" s="93" t="str">
        <f t="shared" si="75"/>
        <v>270Closed</v>
      </c>
      <c r="AT100" s="93" t="str">
        <f t="shared" si="76"/>
        <v>UrbanClosed</v>
      </c>
      <c r="AU100" s="93" t="str">
        <f t="shared" si="77"/>
        <v>ESMSClosed</v>
      </c>
      <c r="AV100" s="93" t="str">
        <f t="shared" si="78"/>
        <v>Not Operating</v>
      </c>
    </row>
    <row r="101" spans="1:48" ht="28.5">
      <c r="A101" s="121">
        <v>465</v>
      </c>
      <c r="B101" s="122" t="s">
        <v>933</v>
      </c>
      <c r="C101" s="122" t="s">
        <v>493</v>
      </c>
      <c r="D101" s="122" t="s">
        <v>558</v>
      </c>
      <c r="E101" s="122" t="s">
        <v>558</v>
      </c>
      <c r="F101" s="123" t="s">
        <v>389</v>
      </c>
      <c r="G101" s="123" t="s">
        <v>558</v>
      </c>
      <c r="H101" s="119">
        <v>2011</v>
      </c>
      <c r="I101" s="93" t="s">
        <v>558</v>
      </c>
      <c r="J101" s="119">
        <v>2011</v>
      </c>
      <c r="K101" s="119" t="s">
        <v>558</v>
      </c>
      <c r="L101" s="94" t="s">
        <v>872</v>
      </c>
      <c r="M101" s="119" t="s">
        <v>558</v>
      </c>
      <c r="N101" s="119" t="s">
        <v>558</v>
      </c>
      <c r="O101" s="119" t="s">
        <v>558</v>
      </c>
      <c r="P101" s="284" t="s">
        <v>558</v>
      </c>
      <c r="Q101" s="284" t="s">
        <v>558</v>
      </c>
      <c r="R101" s="284" t="s">
        <v>558</v>
      </c>
      <c r="S101" s="284" t="s">
        <v>558</v>
      </c>
      <c r="T101" s="284" t="s">
        <v>558</v>
      </c>
      <c r="U101" s="284" t="s">
        <v>558</v>
      </c>
      <c r="V101" s="284" t="s">
        <v>558</v>
      </c>
      <c r="W101" s="93" t="s">
        <v>558</v>
      </c>
      <c r="X101" s="119" t="s">
        <v>558</v>
      </c>
      <c r="Y101" s="122" t="s">
        <v>441</v>
      </c>
      <c r="Z101" s="122" t="s">
        <v>441</v>
      </c>
      <c r="AA101" s="119" t="s">
        <v>612</v>
      </c>
      <c r="AB101" s="119">
        <v>700</v>
      </c>
      <c r="AC101" s="119" t="s">
        <v>389</v>
      </c>
      <c r="AD101" s="119" t="s">
        <v>498</v>
      </c>
      <c r="AE101" s="192">
        <v>2014</v>
      </c>
      <c r="AF101" s="209" t="s">
        <v>873</v>
      </c>
      <c r="AG101" s="119" t="s">
        <v>934</v>
      </c>
      <c r="AH101" s="122"/>
      <c r="AI101" s="124" t="s">
        <v>935</v>
      </c>
      <c r="AJ101" s="119" t="s">
        <v>936</v>
      </c>
      <c r="AK101" s="119"/>
      <c r="AL101" s="119" t="s">
        <v>522</v>
      </c>
      <c r="AM101" s="119"/>
      <c r="AN101" s="119"/>
      <c r="AO101" s="119" t="s">
        <v>901</v>
      </c>
      <c r="AP101" s="93" t="str">
        <f t="shared" si="72"/>
        <v>CClosed</v>
      </c>
      <c r="AQ101" s="93" t="str">
        <f t="shared" si="73"/>
        <v>NoClosed</v>
      </c>
      <c r="AR101" s="93" t="str">
        <f t="shared" si="74"/>
        <v>NoClosed</v>
      </c>
      <c r="AS101" s="93" t="str">
        <f t="shared" si="75"/>
        <v>700Closed</v>
      </c>
      <c r="AT101" s="93" t="str">
        <f t="shared" si="76"/>
        <v>BostonClosed</v>
      </c>
      <c r="AU101" s="93" t="str">
        <f t="shared" si="77"/>
        <v>K12Closed</v>
      </c>
      <c r="AV101" s="93" t="str">
        <f t="shared" si="78"/>
        <v>Not Operating</v>
      </c>
    </row>
    <row r="102" spans="1:48" ht="28.5">
      <c r="A102" s="98">
        <v>472</v>
      </c>
      <c r="B102" s="94" t="s">
        <v>937</v>
      </c>
      <c r="C102" s="94" t="s">
        <v>557</v>
      </c>
      <c r="D102" s="94" t="s">
        <v>558</v>
      </c>
      <c r="E102" s="94" t="s">
        <v>558</v>
      </c>
      <c r="F102" s="99" t="s">
        <v>518</v>
      </c>
      <c r="G102" s="99" t="s">
        <v>558</v>
      </c>
      <c r="H102" s="95">
        <v>2000</v>
      </c>
      <c r="I102" s="93" t="s">
        <v>558</v>
      </c>
      <c r="J102" s="93">
        <v>2002</v>
      </c>
      <c r="K102" s="93" t="s">
        <v>558</v>
      </c>
      <c r="L102" s="94" t="s">
        <v>842</v>
      </c>
      <c r="M102" s="93" t="s">
        <v>558</v>
      </c>
      <c r="N102" s="119" t="s">
        <v>558</v>
      </c>
      <c r="O102" s="119" t="s">
        <v>558</v>
      </c>
      <c r="P102" s="284" t="s">
        <v>558</v>
      </c>
      <c r="Q102" s="284" t="s">
        <v>558</v>
      </c>
      <c r="R102" s="284" t="s">
        <v>558</v>
      </c>
      <c r="S102" s="284" t="s">
        <v>558</v>
      </c>
      <c r="T102" s="284" t="s">
        <v>558</v>
      </c>
      <c r="U102" s="284" t="s">
        <v>558</v>
      </c>
      <c r="V102" s="284" t="s">
        <v>558</v>
      </c>
      <c r="W102" s="93" t="s">
        <v>558</v>
      </c>
      <c r="X102" s="119" t="s">
        <v>558</v>
      </c>
      <c r="Y102" s="94" t="s">
        <v>441</v>
      </c>
      <c r="Z102" s="94" t="s">
        <v>441</v>
      </c>
      <c r="AA102" s="93" t="s">
        <v>504</v>
      </c>
      <c r="AB102" s="93">
        <v>400</v>
      </c>
      <c r="AC102" s="93" t="s">
        <v>497</v>
      </c>
      <c r="AD102" s="93" t="s">
        <v>505</v>
      </c>
      <c r="AE102" s="193">
        <v>2007</v>
      </c>
      <c r="AF102" s="209" t="s">
        <v>844</v>
      </c>
      <c r="AG102" s="93" t="s">
        <v>938</v>
      </c>
      <c r="AH102" s="94"/>
      <c r="AI102" s="93" t="s">
        <v>939</v>
      </c>
      <c r="AJ102" s="93" t="s">
        <v>940</v>
      </c>
      <c r="AK102" s="93" t="s">
        <v>611</v>
      </c>
      <c r="AL102" s="93" t="s">
        <v>940</v>
      </c>
      <c r="AM102" s="93" t="s">
        <v>611</v>
      </c>
      <c r="AN102" s="93"/>
      <c r="AO102" s="93" t="s">
        <v>901</v>
      </c>
      <c r="AP102" s="93" t="str">
        <f t="shared" si="72"/>
        <v>HMIClosed</v>
      </c>
      <c r="AQ102" s="93" t="str">
        <f t="shared" si="73"/>
        <v>NoClosed</v>
      </c>
      <c r="AR102" s="93" t="str">
        <f t="shared" si="74"/>
        <v>NoClosed</v>
      </c>
      <c r="AS102" s="93" t="str">
        <f t="shared" si="75"/>
        <v>400Closed</v>
      </c>
      <c r="AT102" s="93" t="str">
        <f t="shared" si="76"/>
        <v>UrbanClosed</v>
      </c>
      <c r="AU102" s="93" t="str">
        <f t="shared" si="77"/>
        <v>MSHSClosed</v>
      </c>
      <c r="AV102" s="93" t="str">
        <f t="shared" si="78"/>
        <v>Not Operating</v>
      </c>
    </row>
    <row r="103" spans="1:48" ht="28.5">
      <c r="A103" s="98">
        <v>471</v>
      </c>
      <c r="B103" s="94" t="s">
        <v>941</v>
      </c>
      <c r="C103" s="94" t="s">
        <v>557</v>
      </c>
      <c r="D103" s="94" t="s">
        <v>558</v>
      </c>
      <c r="E103" s="94" t="s">
        <v>558</v>
      </c>
      <c r="F103" s="99" t="s">
        <v>530</v>
      </c>
      <c r="G103" s="99" t="s">
        <v>558</v>
      </c>
      <c r="H103" s="95">
        <v>1998</v>
      </c>
      <c r="I103" s="93" t="s">
        <v>558</v>
      </c>
      <c r="J103" s="93">
        <v>1998</v>
      </c>
      <c r="K103" s="93" t="s">
        <v>558</v>
      </c>
      <c r="L103" s="94">
        <f>J103+5</f>
        <v>2003</v>
      </c>
      <c r="M103" s="93">
        <f>L103+5</f>
        <v>2008</v>
      </c>
      <c r="N103" s="94" t="s">
        <v>842</v>
      </c>
      <c r="O103" s="119" t="s">
        <v>558</v>
      </c>
      <c r="P103" s="284" t="s">
        <v>558</v>
      </c>
      <c r="Q103" s="284" t="s">
        <v>558</v>
      </c>
      <c r="R103" s="284" t="s">
        <v>558</v>
      </c>
      <c r="S103" s="284" t="s">
        <v>558</v>
      </c>
      <c r="T103" s="284" t="s">
        <v>558</v>
      </c>
      <c r="U103" s="284" t="s">
        <v>558</v>
      </c>
      <c r="V103" s="284" t="s">
        <v>558</v>
      </c>
      <c r="W103" s="93" t="s">
        <v>558</v>
      </c>
      <c r="X103" s="119" t="s">
        <v>558</v>
      </c>
      <c r="Y103" s="94" t="s">
        <v>441</v>
      </c>
      <c r="Z103" s="94" t="s">
        <v>441</v>
      </c>
      <c r="AA103" s="93" t="s">
        <v>512</v>
      </c>
      <c r="AB103" s="93">
        <v>500</v>
      </c>
      <c r="AC103" s="93" t="s">
        <v>497</v>
      </c>
      <c r="AD103" s="93" t="s">
        <v>505</v>
      </c>
      <c r="AE103" s="193">
        <v>2013</v>
      </c>
      <c r="AF103" s="209" t="s">
        <v>844</v>
      </c>
      <c r="AG103" s="93" t="s">
        <v>942</v>
      </c>
      <c r="AH103" s="94"/>
      <c r="AI103" s="93" t="s">
        <v>943</v>
      </c>
      <c r="AJ103" s="93" t="s">
        <v>944</v>
      </c>
      <c r="AK103" s="93" t="s">
        <v>883</v>
      </c>
      <c r="AL103" s="93" t="s">
        <v>944</v>
      </c>
      <c r="AM103" s="93" t="s">
        <v>883</v>
      </c>
      <c r="AN103" s="93"/>
      <c r="AO103" s="93" t="s">
        <v>901</v>
      </c>
      <c r="AP103" s="93" t="str">
        <f t="shared" si="72"/>
        <v>HMIClosed</v>
      </c>
      <c r="AQ103" s="93" t="str">
        <f t="shared" si="73"/>
        <v>NoClosed</v>
      </c>
      <c r="AR103" s="93" t="str">
        <f t="shared" si="74"/>
        <v>NoClosed</v>
      </c>
      <c r="AS103" s="93" t="str">
        <f t="shared" si="75"/>
        <v>500Closed</v>
      </c>
      <c r="AT103" s="93" t="str">
        <f t="shared" si="76"/>
        <v>UrbanClosed</v>
      </c>
      <c r="AU103" s="93" t="str">
        <f t="shared" si="77"/>
        <v>MSHSClosed</v>
      </c>
      <c r="AV103" s="93" t="str">
        <f t="shared" si="78"/>
        <v>Not Operating</v>
      </c>
    </row>
    <row r="104" spans="1:48" ht="28.5">
      <c r="A104" s="98">
        <v>467</v>
      </c>
      <c r="B104" s="94" t="s">
        <v>945</v>
      </c>
      <c r="C104" s="94" t="s">
        <v>565</v>
      </c>
      <c r="D104" s="94" t="s">
        <v>558</v>
      </c>
      <c r="E104" s="94" t="s">
        <v>558</v>
      </c>
      <c r="F104" s="99" t="s">
        <v>814</v>
      </c>
      <c r="G104" s="99" t="s">
        <v>558</v>
      </c>
      <c r="H104" s="93">
        <v>2011</v>
      </c>
      <c r="I104" s="93" t="s">
        <v>558</v>
      </c>
      <c r="J104" s="93">
        <v>2011</v>
      </c>
      <c r="K104" s="93" t="s">
        <v>558</v>
      </c>
      <c r="L104" s="94" t="s">
        <v>842</v>
      </c>
      <c r="M104" s="93" t="s">
        <v>558</v>
      </c>
      <c r="N104" s="93" t="s">
        <v>558</v>
      </c>
      <c r="O104" s="93" t="s">
        <v>558</v>
      </c>
      <c r="P104" s="284" t="s">
        <v>558</v>
      </c>
      <c r="Q104" s="284" t="s">
        <v>558</v>
      </c>
      <c r="R104" s="284" t="s">
        <v>558</v>
      </c>
      <c r="S104" s="284" t="s">
        <v>558</v>
      </c>
      <c r="T104" s="284" t="s">
        <v>558</v>
      </c>
      <c r="U104" s="284" t="s">
        <v>558</v>
      </c>
      <c r="V104" s="284" t="s">
        <v>558</v>
      </c>
      <c r="W104" s="93" t="s">
        <v>558</v>
      </c>
      <c r="X104" s="93" t="s">
        <v>558</v>
      </c>
      <c r="Y104" s="94" t="s">
        <v>558</v>
      </c>
      <c r="Z104" s="94" t="s">
        <v>441</v>
      </c>
      <c r="AA104" s="93" t="s">
        <v>559</v>
      </c>
      <c r="AB104" s="93">
        <v>125</v>
      </c>
      <c r="AC104" s="93" t="s">
        <v>497</v>
      </c>
      <c r="AD104" s="93" t="s">
        <v>560</v>
      </c>
      <c r="AE104" s="193">
        <v>2016</v>
      </c>
      <c r="AF104" s="209" t="s">
        <v>844</v>
      </c>
      <c r="AG104" s="93"/>
      <c r="AH104" s="94" t="s">
        <v>946</v>
      </c>
      <c r="AI104" s="120" t="s">
        <v>947</v>
      </c>
      <c r="AJ104" s="93" t="s">
        <v>522</v>
      </c>
      <c r="AK104" s="93"/>
      <c r="AL104" s="93" t="s">
        <v>522</v>
      </c>
      <c r="AM104" s="93"/>
      <c r="AN104" s="93"/>
      <c r="AO104" s="93" t="str">
        <f>IF(K104="NA","Closed",IF(K104&lt;=0,"Pending","Operating"))</f>
        <v>Closed</v>
      </c>
      <c r="AP104" s="93" t="str">
        <f t="shared" si="72"/>
        <v>HMIIIClosed</v>
      </c>
      <c r="AQ104" s="93" t="str">
        <f t="shared" si="73"/>
        <v>NAClosed</v>
      </c>
      <c r="AR104" s="93" t="str">
        <f t="shared" si="74"/>
        <v>NoClosed</v>
      </c>
      <c r="AS104" s="93" t="str">
        <f t="shared" si="75"/>
        <v>125Closed</v>
      </c>
      <c r="AT104" s="93" t="str">
        <f t="shared" si="76"/>
        <v>UrbanClosed</v>
      </c>
      <c r="AU104" s="93" t="str">
        <f t="shared" si="77"/>
        <v>HSClosed</v>
      </c>
      <c r="AV104" s="93" t="str">
        <f t="shared" si="78"/>
        <v>Not Operating</v>
      </c>
    </row>
    <row r="105" spans="1:48" ht="28.5">
      <c r="A105" s="98">
        <v>473</v>
      </c>
      <c r="B105" s="94" t="s">
        <v>948</v>
      </c>
      <c r="C105" s="94" t="s">
        <v>493</v>
      </c>
      <c r="D105" s="94" t="s">
        <v>558</v>
      </c>
      <c r="E105" s="94" t="s">
        <v>558</v>
      </c>
      <c r="F105" s="99" t="s">
        <v>530</v>
      </c>
      <c r="G105" s="99" t="s">
        <v>558</v>
      </c>
      <c r="H105" s="93">
        <v>1995</v>
      </c>
      <c r="I105" s="93" t="s">
        <v>558</v>
      </c>
      <c r="J105" s="93">
        <v>1996</v>
      </c>
      <c r="K105" s="93" t="s">
        <v>558</v>
      </c>
      <c r="L105" s="94" t="s">
        <v>842</v>
      </c>
      <c r="M105" s="93" t="s">
        <v>558</v>
      </c>
      <c r="N105" s="119" t="s">
        <v>558</v>
      </c>
      <c r="O105" s="119" t="s">
        <v>558</v>
      </c>
      <c r="P105" s="284" t="s">
        <v>558</v>
      </c>
      <c r="Q105" s="284" t="s">
        <v>558</v>
      </c>
      <c r="R105" s="284" t="s">
        <v>558</v>
      </c>
      <c r="S105" s="284" t="s">
        <v>558</v>
      </c>
      <c r="T105" s="284" t="s">
        <v>558</v>
      </c>
      <c r="U105" s="284" t="s">
        <v>558</v>
      </c>
      <c r="V105" s="284" t="s">
        <v>558</v>
      </c>
      <c r="W105" s="93" t="s">
        <v>558</v>
      </c>
      <c r="X105" s="119" t="s">
        <v>558</v>
      </c>
      <c r="Y105" s="94" t="s">
        <v>441</v>
      </c>
      <c r="Z105" s="94" t="s">
        <v>441</v>
      </c>
      <c r="AA105" s="93" t="s">
        <v>559</v>
      </c>
      <c r="AB105" s="93">
        <v>250</v>
      </c>
      <c r="AC105" s="93" t="s">
        <v>497</v>
      </c>
      <c r="AD105" s="93" t="s">
        <v>560</v>
      </c>
      <c r="AE105" s="193">
        <v>2001</v>
      </c>
      <c r="AF105" s="209" t="s">
        <v>844</v>
      </c>
      <c r="AG105" s="93" t="s">
        <v>949</v>
      </c>
      <c r="AH105" s="94"/>
      <c r="AI105" s="93" t="s">
        <v>558</v>
      </c>
      <c r="AJ105" s="93" t="s">
        <v>950</v>
      </c>
      <c r="AK105" s="93" t="s">
        <v>558</v>
      </c>
      <c r="AL105" s="93" t="s">
        <v>558</v>
      </c>
      <c r="AM105" s="93" t="s">
        <v>558</v>
      </c>
      <c r="AN105" s="93"/>
      <c r="AO105" s="93" t="str">
        <f>IF(K105="NA","Closed",IF(K105&lt;=0,"Pending","Operating"))</f>
        <v>Closed</v>
      </c>
      <c r="AP105" s="93" t="str">
        <f t="shared" si="72"/>
        <v>CClosed</v>
      </c>
      <c r="AQ105" s="93" t="str">
        <f t="shared" si="73"/>
        <v>NoClosed</v>
      </c>
      <c r="AR105" s="93" t="str">
        <f t="shared" si="74"/>
        <v>NoClosed</v>
      </c>
      <c r="AS105" s="93" t="str">
        <f t="shared" si="75"/>
        <v>250Closed</v>
      </c>
      <c r="AT105" s="93" t="str">
        <f t="shared" si="76"/>
        <v>UrbanClosed</v>
      </c>
      <c r="AU105" s="93" t="str">
        <f t="shared" si="77"/>
        <v>HSClosed</v>
      </c>
      <c r="AV105" s="93" t="str">
        <f t="shared" si="78"/>
        <v>Not Operating</v>
      </c>
    </row>
    <row r="106" spans="1:48" ht="28.5">
      <c r="A106" s="98">
        <v>476</v>
      </c>
      <c r="B106" s="94" t="s">
        <v>951</v>
      </c>
      <c r="C106" s="94" t="s">
        <v>493</v>
      </c>
      <c r="D106" s="94" t="s">
        <v>558</v>
      </c>
      <c r="E106" s="94" t="s">
        <v>558</v>
      </c>
      <c r="F106" s="125" t="s">
        <v>952</v>
      </c>
      <c r="G106" s="125" t="s">
        <v>558</v>
      </c>
      <c r="H106" s="93">
        <v>2001</v>
      </c>
      <c r="I106" s="93" t="s">
        <v>558</v>
      </c>
      <c r="J106" s="93" t="s">
        <v>558</v>
      </c>
      <c r="K106" s="93" t="s">
        <v>558</v>
      </c>
      <c r="L106" s="94" t="s">
        <v>905</v>
      </c>
      <c r="M106" s="93" t="s">
        <v>558</v>
      </c>
      <c r="N106" s="119" t="s">
        <v>558</v>
      </c>
      <c r="O106" s="119" t="s">
        <v>558</v>
      </c>
      <c r="P106" s="284" t="s">
        <v>558</v>
      </c>
      <c r="Q106" s="284" t="s">
        <v>558</v>
      </c>
      <c r="R106" s="284" t="s">
        <v>558</v>
      </c>
      <c r="S106" s="284" t="s">
        <v>558</v>
      </c>
      <c r="T106" s="284" t="s">
        <v>558</v>
      </c>
      <c r="U106" s="284" t="s">
        <v>558</v>
      </c>
      <c r="V106" s="284" t="s">
        <v>558</v>
      </c>
      <c r="W106" s="93" t="s">
        <v>558</v>
      </c>
      <c r="X106" s="119" t="s">
        <v>558</v>
      </c>
      <c r="Y106" s="94" t="s">
        <v>437</v>
      </c>
      <c r="Z106" s="94" t="s">
        <v>441</v>
      </c>
      <c r="AA106" s="93" t="s">
        <v>519</v>
      </c>
      <c r="AB106" s="93">
        <v>500</v>
      </c>
      <c r="AC106" s="125" t="s">
        <v>497</v>
      </c>
      <c r="AD106" s="125" t="s">
        <v>520</v>
      </c>
      <c r="AE106" s="193" t="s">
        <v>558</v>
      </c>
      <c r="AF106" s="210" t="s">
        <v>844</v>
      </c>
      <c r="AG106" s="93" t="s">
        <v>927</v>
      </c>
      <c r="AH106" s="94"/>
      <c r="AI106" s="93" t="s">
        <v>953</v>
      </c>
      <c r="AJ106" s="93" t="s">
        <v>558</v>
      </c>
      <c r="AK106" s="93" t="s">
        <v>558</v>
      </c>
      <c r="AL106" s="93" t="s">
        <v>558</v>
      </c>
      <c r="AM106" s="93" t="s">
        <v>558</v>
      </c>
      <c r="AN106" s="93"/>
      <c r="AO106" s="93" t="str">
        <f>IF(K106="NA","Closed",IF(K106&lt;=0,"Pending","Operating"))</f>
        <v>Closed</v>
      </c>
      <c r="AP106" s="93" t="str">
        <f t="shared" si="72"/>
        <v>CClosed</v>
      </c>
      <c r="AQ106" s="93" t="str">
        <f t="shared" si="73"/>
        <v>YesClosed</v>
      </c>
      <c r="AR106" s="93" t="str">
        <f t="shared" si="74"/>
        <v>NoClosed</v>
      </c>
      <c r="AS106" s="93" t="str">
        <f t="shared" si="75"/>
        <v>500Closed</v>
      </c>
      <c r="AT106" s="93" t="str">
        <f t="shared" si="76"/>
        <v>UrbanClosed</v>
      </c>
      <c r="AU106" s="93" t="str">
        <f t="shared" si="77"/>
        <v>ESMSClosed</v>
      </c>
      <c r="AV106" s="93" t="str">
        <f t="shared" si="78"/>
        <v>Not Operating</v>
      </c>
    </row>
    <row r="107" spans="1:48" ht="28.5">
      <c r="A107" s="98">
        <v>3501</v>
      </c>
      <c r="B107" s="94" t="s">
        <v>321</v>
      </c>
      <c r="C107" s="94" t="s">
        <v>493</v>
      </c>
      <c r="D107" s="94">
        <v>2</v>
      </c>
      <c r="E107" s="94" t="e">
        <f>VLOOKUP(A107, LIAISONS, 3, FALSE)</f>
        <v>#REF!</v>
      </c>
      <c r="F107" s="99" t="s">
        <v>954</v>
      </c>
      <c r="G107" s="93" t="s">
        <v>558</v>
      </c>
      <c r="H107" s="93">
        <v>2012</v>
      </c>
      <c r="I107" s="93" t="s">
        <v>558</v>
      </c>
      <c r="J107" s="93">
        <v>2013</v>
      </c>
      <c r="K107" s="93" t="s">
        <v>558</v>
      </c>
      <c r="L107" s="94" t="s">
        <v>558</v>
      </c>
      <c r="M107" s="94" t="s">
        <v>842</v>
      </c>
      <c r="N107" s="93" t="s">
        <v>558</v>
      </c>
      <c r="O107" s="93" t="s">
        <v>558</v>
      </c>
      <c r="P107" s="284" t="s">
        <v>558</v>
      </c>
      <c r="Q107" s="284" t="s">
        <v>558</v>
      </c>
      <c r="R107" s="284" t="s">
        <v>558</v>
      </c>
      <c r="S107" s="284" t="s">
        <v>558</v>
      </c>
      <c r="T107" s="284" t="s">
        <v>558</v>
      </c>
      <c r="U107" s="284" t="s">
        <v>558</v>
      </c>
      <c r="V107" s="284" t="s">
        <v>558</v>
      </c>
      <c r="X107" s="93" t="s">
        <v>558</v>
      </c>
      <c r="Y107" s="94" t="s">
        <v>437</v>
      </c>
      <c r="Z107" s="94" t="s">
        <v>441</v>
      </c>
      <c r="AA107" s="93" t="s">
        <v>559</v>
      </c>
      <c r="AB107" s="93">
        <v>320</v>
      </c>
      <c r="AC107" s="93" t="s">
        <v>497</v>
      </c>
      <c r="AD107" s="93" t="s">
        <v>560</v>
      </c>
      <c r="AE107" s="93">
        <v>2023</v>
      </c>
      <c r="AF107" s="210" t="s">
        <v>844</v>
      </c>
      <c r="AH107" s="86"/>
      <c r="AI107" s="88" t="s">
        <v>955</v>
      </c>
      <c r="AJ107" s="88" t="s">
        <v>532</v>
      </c>
      <c r="AO107" s="88" t="str">
        <f>IF(K107="NA","Closed",IF(K107&lt;=0,"Pending","Operating"))</f>
        <v>Closed</v>
      </c>
      <c r="AP107" s="88" t="str">
        <f t="shared" si="72"/>
        <v>CClosed</v>
      </c>
      <c r="AQ107" s="88" t="str">
        <f t="shared" si="73"/>
        <v>YesClosed</v>
      </c>
      <c r="AR107" s="88" t="str">
        <f t="shared" si="74"/>
        <v>NoClosed</v>
      </c>
      <c r="AS107" s="88" t="str">
        <f t="shared" si="75"/>
        <v>320Closed</v>
      </c>
      <c r="AT107" s="88" t="str">
        <f t="shared" si="76"/>
        <v>UrbanClosed</v>
      </c>
      <c r="AU107" s="88" t="str">
        <f t="shared" si="77"/>
        <v>HSClosed</v>
      </c>
      <c r="AV107" s="88" t="str">
        <f t="shared" si="78"/>
        <v>Not Operating</v>
      </c>
    </row>
    <row r="108" spans="1:48" ht="14.25">
      <c r="A108" s="98">
        <v>451</v>
      </c>
      <c r="B108" s="94" t="s">
        <v>956</v>
      </c>
      <c r="C108" s="94" t="s">
        <v>493</v>
      </c>
      <c r="D108" s="94" t="s">
        <v>558</v>
      </c>
      <c r="E108" s="94" t="s">
        <v>558</v>
      </c>
      <c r="F108" s="99" t="s">
        <v>530</v>
      </c>
      <c r="G108" s="99" t="s">
        <v>558</v>
      </c>
      <c r="H108" s="93">
        <v>1999</v>
      </c>
      <c r="I108" s="93" t="s">
        <v>558</v>
      </c>
      <c r="J108" s="93">
        <v>1999</v>
      </c>
      <c r="K108" s="93" t="s">
        <v>558</v>
      </c>
      <c r="L108" s="94">
        <v>2004</v>
      </c>
      <c r="M108" s="93">
        <v>2009</v>
      </c>
      <c r="N108" s="94" t="s">
        <v>894</v>
      </c>
      <c r="O108" s="119" t="s">
        <v>558</v>
      </c>
      <c r="P108" s="284" t="s">
        <v>558</v>
      </c>
      <c r="Q108" s="284" t="s">
        <v>558</v>
      </c>
      <c r="R108" s="284" t="s">
        <v>558</v>
      </c>
      <c r="S108" s="284" t="s">
        <v>558</v>
      </c>
      <c r="T108" s="284" t="s">
        <v>558</v>
      </c>
      <c r="U108" s="284" t="s">
        <v>558</v>
      </c>
      <c r="V108" s="284" t="s">
        <v>558</v>
      </c>
      <c r="W108" s="93" t="s">
        <v>558</v>
      </c>
      <c r="X108" s="119" t="s">
        <v>558</v>
      </c>
      <c r="Y108" s="94" t="s">
        <v>441</v>
      </c>
      <c r="Z108" s="94" t="s">
        <v>441</v>
      </c>
      <c r="AA108" s="93" t="s">
        <v>519</v>
      </c>
      <c r="AB108" s="93">
        <v>180</v>
      </c>
      <c r="AC108" s="93" t="s">
        <v>497</v>
      </c>
      <c r="AD108" s="93" t="s">
        <v>520</v>
      </c>
      <c r="AE108" s="193">
        <v>2010</v>
      </c>
      <c r="AF108" s="209" t="s">
        <v>895</v>
      </c>
      <c r="AG108" s="93" t="s">
        <v>957</v>
      </c>
      <c r="AH108" s="94"/>
      <c r="AI108" s="93" t="s">
        <v>958</v>
      </c>
      <c r="AJ108" s="93" t="s">
        <v>959</v>
      </c>
      <c r="AK108" s="93" t="s">
        <v>960</v>
      </c>
      <c r="AL108" s="93" t="s">
        <v>961</v>
      </c>
      <c r="AM108" s="93" t="s">
        <v>962</v>
      </c>
      <c r="AN108" s="93"/>
      <c r="AO108" s="93" t="s">
        <v>901</v>
      </c>
      <c r="AP108" s="93" t="str">
        <f t="shared" si="72"/>
        <v>CClosed</v>
      </c>
      <c r="AQ108" s="93" t="str">
        <f t="shared" si="73"/>
        <v>NoClosed</v>
      </c>
      <c r="AR108" s="93" t="str">
        <f t="shared" si="74"/>
        <v>NoClosed</v>
      </c>
      <c r="AS108" s="93" t="str">
        <f t="shared" si="75"/>
        <v>180Closed</v>
      </c>
      <c r="AT108" s="93" t="str">
        <f t="shared" si="76"/>
        <v>UrbanClosed</v>
      </c>
      <c r="AU108" s="93" t="str">
        <f t="shared" si="77"/>
        <v>ESMSClosed</v>
      </c>
      <c r="AV108" s="93" t="str">
        <f t="shared" si="78"/>
        <v>Not Operating</v>
      </c>
    </row>
    <row r="109" spans="1:48" ht="14.25">
      <c r="A109" s="98">
        <v>422</v>
      </c>
      <c r="B109" s="94" t="s">
        <v>963</v>
      </c>
      <c r="C109" s="94" t="s">
        <v>493</v>
      </c>
      <c r="D109" s="94" t="s">
        <v>558</v>
      </c>
      <c r="E109" s="94" t="s">
        <v>558</v>
      </c>
      <c r="F109" s="99" t="s">
        <v>389</v>
      </c>
      <c r="G109" s="99" t="s">
        <v>558</v>
      </c>
      <c r="H109" s="93">
        <v>2002</v>
      </c>
      <c r="I109" s="93" t="s">
        <v>558</v>
      </c>
      <c r="J109" s="93">
        <v>2003</v>
      </c>
      <c r="K109" s="93" t="s">
        <v>558</v>
      </c>
      <c r="L109" s="94" t="s">
        <v>894</v>
      </c>
      <c r="M109" s="93" t="s">
        <v>558</v>
      </c>
      <c r="N109" s="119" t="s">
        <v>558</v>
      </c>
      <c r="O109" s="119" t="s">
        <v>558</v>
      </c>
      <c r="P109" s="284" t="s">
        <v>558</v>
      </c>
      <c r="Q109" s="284" t="s">
        <v>558</v>
      </c>
      <c r="R109" s="284" t="s">
        <v>558</v>
      </c>
      <c r="S109" s="284" t="s">
        <v>558</v>
      </c>
      <c r="T109" s="284" t="s">
        <v>558</v>
      </c>
      <c r="U109" s="284" t="s">
        <v>558</v>
      </c>
      <c r="V109" s="284" t="s">
        <v>558</v>
      </c>
      <c r="W109" s="93" t="s">
        <v>558</v>
      </c>
      <c r="X109" s="119" t="s">
        <v>558</v>
      </c>
      <c r="Y109" s="94" t="s">
        <v>441</v>
      </c>
      <c r="Z109" s="94" t="s">
        <v>441</v>
      </c>
      <c r="AA109" s="93" t="s">
        <v>559</v>
      </c>
      <c r="AB109" s="93">
        <v>400</v>
      </c>
      <c r="AC109" s="93" t="s">
        <v>389</v>
      </c>
      <c r="AD109" s="93" t="s">
        <v>560</v>
      </c>
      <c r="AE109" s="193">
        <v>2005</v>
      </c>
      <c r="AF109" s="209" t="s">
        <v>895</v>
      </c>
      <c r="AG109" s="93" t="s">
        <v>964</v>
      </c>
      <c r="AH109" s="94"/>
      <c r="AI109" s="93" t="s">
        <v>965</v>
      </c>
      <c r="AJ109" s="93" t="s">
        <v>966</v>
      </c>
      <c r="AK109" s="93"/>
      <c r="AL109" s="93" t="s">
        <v>966</v>
      </c>
      <c r="AM109" s="93"/>
      <c r="AN109" s="93" t="s">
        <v>517</v>
      </c>
      <c r="AO109" s="93" t="str">
        <f>IF(K109="NA","Closed",IF(K109&lt;=0,"Pending","Operating"))</f>
        <v>Closed</v>
      </c>
      <c r="AP109" s="93" t="str">
        <f t="shared" si="72"/>
        <v>CClosed</v>
      </c>
      <c r="AQ109" s="93" t="str">
        <f t="shared" si="73"/>
        <v>NoClosed</v>
      </c>
      <c r="AR109" s="93" t="str">
        <f t="shared" si="74"/>
        <v>NoClosed</v>
      </c>
      <c r="AS109" s="93" t="str">
        <f t="shared" si="75"/>
        <v>400Closed</v>
      </c>
      <c r="AT109" s="93" t="str">
        <f t="shared" si="76"/>
        <v>BostonClosed</v>
      </c>
      <c r="AU109" s="93" t="str">
        <f t="shared" si="77"/>
        <v>HSClosed</v>
      </c>
      <c r="AV109" s="93" t="str">
        <f t="shared" si="78"/>
        <v>Not Operating</v>
      </c>
    </row>
    <row r="110" spans="1:48" ht="14.25">
      <c r="A110" s="98">
        <v>477</v>
      </c>
      <c r="B110" s="94" t="s">
        <v>967</v>
      </c>
      <c r="C110" s="94" t="s">
        <v>557</v>
      </c>
      <c r="D110" s="94" t="s">
        <v>558</v>
      </c>
      <c r="E110" s="94" t="s">
        <v>558</v>
      </c>
      <c r="F110" s="99" t="s">
        <v>671</v>
      </c>
      <c r="G110" s="99" t="s">
        <v>558</v>
      </c>
      <c r="H110" s="93">
        <v>2008</v>
      </c>
      <c r="I110" s="93" t="s">
        <v>558</v>
      </c>
      <c r="J110" s="93">
        <v>2008</v>
      </c>
      <c r="K110" s="93" t="s">
        <v>558</v>
      </c>
      <c r="L110" s="93">
        <f>J110+5</f>
        <v>2013</v>
      </c>
      <c r="M110" s="93" t="s">
        <v>842</v>
      </c>
      <c r="N110" s="119" t="s">
        <v>558</v>
      </c>
      <c r="O110" s="119" t="s">
        <v>558</v>
      </c>
      <c r="P110" s="284" t="s">
        <v>558</v>
      </c>
      <c r="Q110" s="284" t="s">
        <v>558</v>
      </c>
      <c r="R110" s="284" t="s">
        <v>558</v>
      </c>
      <c r="S110" s="284" t="s">
        <v>558</v>
      </c>
      <c r="T110" s="284" t="s">
        <v>558</v>
      </c>
      <c r="U110" s="284" t="s">
        <v>558</v>
      </c>
      <c r="V110" s="284" t="s">
        <v>558</v>
      </c>
      <c r="W110" s="93"/>
      <c r="X110" s="93" t="s">
        <v>558</v>
      </c>
      <c r="Y110" s="94" t="s">
        <v>558</v>
      </c>
      <c r="Z110" s="94" t="s">
        <v>441</v>
      </c>
      <c r="AA110" s="93" t="s">
        <v>737</v>
      </c>
      <c r="AB110" s="93">
        <v>580</v>
      </c>
      <c r="AC110" s="93" t="s">
        <v>497</v>
      </c>
      <c r="AD110" s="93" t="s">
        <v>637</v>
      </c>
      <c r="AE110" s="93">
        <v>2018</v>
      </c>
      <c r="AF110" s="209" t="s">
        <v>844</v>
      </c>
      <c r="AG110" s="93" t="s">
        <v>968</v>
      </c>
      <c r="AH110" s="94"/>
      <c r="AI110" s="93" t="s">
        <v>969</v>
      </c>
      <c r="AJ110" s="93" t="s">
        <v>670</v>
      </c>
      <c r="AK110" s="93"/>
      <c r="AL110" s="93" t="s">
        <v>670</v>
      </c>
      <c r="AM110" s="93"/>
      <c r="AN110" s="93"/>
      <c r="AO110" s="93" t="str">
        <f>IF(K110="NA","Closed",IF(K110&lt;=0,"Pending","Operating"))</f>
        <v>Closed</v>
      </c>
      <c r="AP110" s="93" t="str">
        <f t="shared" si="72"/>
        <v>HMIClosed</v>
      </c>
      <c r="AQ110" s="93" t="str">
        <f t="shared" si="73"/>
        <v>NAClosed</v>
      </c>
      <c r="AR110" s="93" t="str">
        <f t="shared" si="74"/>
        <v>NoClosed</v>
      </c>
      <c r="AS110" s="93" t="str">
        <f t="shared" si="75"/>
        <v>580Closed</v>
      </c>
      <c r="AT110" s="93" t="str">
        <f t="shared" si="76"/>
        <v>UrbanClosed</v>
      </c>
      <c r="AU110" s="93" t="str">
        <f t="shared" si="77"/>
        <v>ESClosed</v>
      </c>
      <c r="AV110" s="93" t="str">
        <f t="shared" si="78"/>
        <v>Not Operating</v>
      </c>
    </row>
    <row r="111" spans="1:48" ht="28.5">
      <c r="A111" s="98">
        <v>421</v>
      </c>
      <c r="B111" s="94" t="s">
        <v>970</v>
      </c>
      <c r="C111" s="94" t="s">
        <v>493</v>
      </c>
      <c r="D111" s="94" t="s">
        <v>558</v>
      </c>
      <c r="E111" s="94" t="s">
        <v>558</v>
      </c>
      <c r="F111" s="99" t="s">
        <v>389</v>
      </c>
      <c r="G111" s="99" t="s">
        <v>558</v>
      </c>
      <c r="H111" s="93">
        <v>2002</v>
      </c>
      <c r="I111" s="93" t="s">
        <v>558</v>
      </c>
      <c r="J111" s="93" t="s">
        <v>558</v>
      </c>
      <c r="K111" s="93" t="s">
        <v>558</v>
      </c>
      <c r="L111" s="94" t="s">
        <v>905</v>
      </c>
      <c r="M111" s="93" t="s">
        <v>558</v>
      </c>
      <c r="N111" s="119" t="s">
        <v>558</v>
      </c>
      <c r="O111" s="119" t="s">
        <v>558</v>
      </c>
      <c r="P111" s="284" t="s">
        <v>558</v>
      </c>
      <c r="Q111" s="284" t="s">
        <v>558</v>
      </c>
      <c r="R111" s="284" t="s">
        <v>558</v>
      </c>
      <c r="S111" s="284" t="s">
        <v>558</v>
      </c>
      <c r="T111" s="284" t="s">
        <v>558</v>
      </c>
      <c r="U111" s="284" t="s">
        <v>558</v>
      </c>
      <c r="V111" s="284" t="s">
        <v>558</v>
      </c>
      <c r="W111" s="93" t="s">
        <v>558</v>
      </c>
      <c r="X111" s="119" t="s">
        <v>558</v>
      </c>
      <c r="Y111" s="94" t="s">
        <v>441</v>
      </c>
      <c r="Z111" s="94" t="s">
        <v>441</v>
      </c>
      <c r="AA111" s="93" t="s">
        <v>519</v>
      </c>
      <c r="AB111" s="93">
        <v>500</v>
      </c>
      <c r="AC111" s="93" t="s">
        <v>389</v>
      </c>
      <c r="AD111" s="93" t="s">
        <v>520</v>
      </c>
      <c r="AE111" s="193">
        <v>2003</v>
      </c>
      <c r="AF111" s="209" t="s">
        <v>844</v>
      </c>
      <c r="AG111" s="93" t="s">
        <v>927</v>
      </c>
      <c r="AH111" s="94"/>
      <c r="AI111" s="93" t="s">
        <v>971</v>
      </c>
      <c r="AJ111" s="93" t="s">
        <v>558</v>
      </c>
      <c r="AK111" s="93" t="s">
        <v>558</v>
      </c>
      <c r="AL111" s="93" t="s">
        <v>558</v>
      </c>
      <c r="AM111" s="93" t="s">
        <v>558</v>
      </c>
      <c r="AN111" s="93"/>
      <c r="AO111" s="93" t="str">
        <f>IF(K111="NA","Closed",IF(K111&lt;=0,"Pending","Operating"))</f>
        <v>Closed</v>
      </c>
      <c r="AP111" s="93" t="str">
        <f t="shared" si="72"/>
        <v>CClosed</v>
      </c>
      <c r="AQ111" s="93" t="str">
        <f t="shared" si="73"/>
        <v>NoClosed</v>
      </c>
      <c r="AR111" s="93" t="str">
        <f t="shared" si="74"/>
        <v>NoClosed</v>
      </c>
      <c r="AS111" s="93" t="str">
        <f t="shared" si="75"/>
        <v>500Closed</v>
      </c>
      <c r="AT111" s="93" t="str">
        <f t="shared" si="76"/>
        <v>BostonClosed</v>
      </c>
      <c r="AU111" s="93" t="str">
        <f t="shared" si="77"/>
        <v>ESMSClosed</v>
      </c>
      <c r="AV111" s="93" t="str">
        <f t="shared" si="78"/>
        <v>Not Operating</v>
      </c>
    </row>
    <row r="112" spans="1:48" ht="28.5">
      <c r="A112" s="98">
        <v>476</v>
      </c>
      <c r="B112" s="94" t="s">
        <v>972</v>
      </c>
      <c r="C112" s="94" t="s">
        <v>493</v>
      </c>
      <c r="D112" s="94" t="s">
        <v>558</v>
      </c>
      <c r="E112" s="94" t="s">
        <v>558</v>
      </c>
      <c r="F112" s="99" t="s">
        <v>494</v>
      </c>
      <c r="G112" s="99" t="s">
        <v>558</v>
      </c>
      <c r="H112" s="93">
        <v>2010</v>
      </c>
      <c r="I112" s="93" t="s">
        <v>558</v>
      </c>
      <c r="J112" s="93">
        <v>2010</v>
      </c>
      <c r="K112" s="93" t="s">
        <v>558</v>
      </c>
      <c r="L112" s="94" t="s">
        <v>842</v>
      </c>
      <c r="M112" s="93" t="s">
        <v>558</v>
      </c>
      <c r="N112" s="93" t="s">
        <v>558</v>
      </c>
      <c r="O112" s="119" t="s">
        <v>558</v>
      </c>
      <c r="P112" s="284" t="s">
        <v>558</v>
      </c>
      <c r="Q112" s="284" t="s">
        <v>558</v>
      </c>
      <c r="R112" s="284" t="s">
        <v>558</v>
      </c>
      <c r="S112" s="284" t="s">
        <v>558</v>
      </c>
      <c r="T112" s="284" t="s">
        <v>558</v>
      </c>
      <c r="U112" s="284" t="s">
        <v>558</v>
      </c>
      <c r="V112" s="284" t="s">
        <v>558</v>
      </c>
      <c r="W112" s="93" t="s">
        <v>558</v>
      </c>
      <c r="X112" s="119" t="s">
        <v>558</v>
      </c>
      <c r="Y112" s="94" t="s">
        <v>441</v>
      </c>
      <c r="Z112" s="94" t="s">
        <v>441</v>
      </c>
      <c r="AA112" s="93" t="s">
        <v>649</v>
      </c>
      <c r="AB112" s="93">
        <v>275</v>
      </c>
      <c r="AC112" s="93" t="s">
        <v>497</v>
      </c>
      <c r="AD112" s="93" t="s">
        <v>505</v>
      </c>
      <c r="AE112" s="193">
        <v>2014</v>
      </c>
      <c r="AF112" s="209" t="s">
        <v>844</v>
      </c>
      <c r="AG112" s="93" t="s">
        <v>973</v>
      </c>
      <c r="AH112" s="94"/>
      <c r="AI112" s="93" t="s">
        <v>974</v>
      </c>
      <c r="AJ112" s="93" t="s">
        <v>975</v>
      </c>
      <c r="AK112" s="93"/>
      <c r="AL112" s="93"/>
      <c r="AM112" s="93"/>
      <c r="AN112" s="93"/>
      <c r="AO112" s="93" t="str">
        <f t="shared" ref="AO112:AO116" si="79">IF(K112="NA","Closed",IF(K112&lt;=0,"Pending","Operating"))</f>
        <v>Closed</v>
      </c>
      <c r="AP112" s="93" t="str">
        <f t="shared" si="72"/>
        <v>CClosed</v>
      </c>
      <c r="AQ112" s="93" t="str">
        <f t="shared" si="73"/>
        <v>NoClosed</v>
      </c>
      <c r="AR112" s="93" t="str">
        <f t="shared" si="74"/>
        <v>NoClosed</v>
      </c>
      <c r="AS112" s="93" t="str">
        <f t="shared" si="75"/>
        <v>275Closed</v>
      </c>
      <c r="AT112" s="93" t="str">
        <f t="shared" si="76"/>
        <v>UrbanClosed</v>
      </c>
      <c r="AU112" s="93" t="str">
        <f t="shared" si="77"/>
        <v>MSHSClosed</v>
      </c>
      <c r="AV112" s="93" t="str">
        <f t="shared" si="78"/>
        <v>Not Operating</v>
      </c>
    </row>
    <row r="113" spans="1:48" ht="14.25">
      <c r="A113" s="93">
        <v>3505</v>
      </c>
      <c r="B113" s="94" t="s">
        <v>340</v>
      </c>
      <c r="C113" s="94" t="s">
        <v>565</v>
      </c>
      <c r="D113" s="94">
        <v>2</v>
      </c>
      <c r="E113" s="94" t="e">
        <f>VLOOKUP(A113, LIAISONS, 3, FALSE)</f>
        <v>#REF!</v>
      </c>
      <c r="F113" s="99" t="s">
        <v>389</v>
      </c>
      <c r="G113" s="99" t="s">
        <v>558</v>
      </c>
      <c r="H113" s="93">
        <v>2011</v>
      </c>
      <c r="I113" s="93" t="s">
        <v>558</v>
      </c>
      <c r="J113" s="93">
        <v>2011</v>
      </c>
      <c r="K113" s="93" t="s">
        <v>558</v>
      </c>
      <c r="L113" s="93">
        <v>2016</v>
      </c>
      <c r="M113" s="93">
        <f>L113+5</f>
        <v>2021</v>
      </c>
      <c r="N113" s="93" t="s">
        <v>872</v>
      </c>
      <c r="O113" s="119" t="s">
        <v>558</v>
      </c>
      <c r="P113" s="284" t="s">
        <v>558</v>
      </c>
      <c r="Q113" s="284">
        <v>2016</v>
      </c>
      <c r="R113" s="284">
        <v>2021</v>
      </c>
      <c r="S113" s="284" t="s">
        <v>558</v>
      </c>
      <c r="T113" s="284" t="s">
        <v>558</v>
      </c>
      <c r="U113" s="284" t="s">
        <v>558</v>
      </c>
      <c r="V113" s="284" t="s">
        <v>558</v>
      </c>
      <c r="W113" s="93" t="s">
        <v>558</v>
      </c>
      <c r="X113" s="119" t="s">
        <v>558</v>
      </c>
      <c r="Y113" s="94" t="s">
        <v>441</v>
      </c>
      <c r="Z113" s="94" t="s">
        <v>437</v>
      </c>
      <c r="AA113" s="93" t="s">
        <v>591</v>
      </c>
      <c r="AB113" s="93">
        <v>540</v>
      </c>
      <c r="AC113" s="93" t="s">
        <v>389</v>
      </c>
      <c r="AD113" s="93" t="s">
        <v>592</v>
      </c>
      <c r="AE113" s="93">
        <v>2024</v>
      </c>
      <c r="AF113" s="209" t="s">
        <v>873</v>
      </c>
      <c r="AG113" s="93"/>
      <c r="AH113" s="94"/>
      <c r="AI113" s="93"/>
      <c r="AJ113" s="93"/>
      <c r="AK113" s="93"/>
      <c r="AL113" s="93"/>
      <c r="AM113" s="93"/>
      <c r="AN113" s="93"/>
      <c r="AO113" s="93" t="str">
        <f t="shared" si="79"/>
        <v>Closed</v>
      </c>
      <c r="AP113" s="93" t="str">
        <f t="shared" si="72"/>
        <v>HMIIIClosed</v>
      </c>
      <c r="AQ113" s="93"/>
      <c r="AR113" s="93"/>
      <c r="AS113" s="93"/>
      <c r="AT113" s="93"/>
      <c r="AU113" s="93"/>
      <c r="AV113" s="93"/>
    </row>
    <row r="114" spans="1:48" ht="28.5">
      <c r="A114" s="98">
        <v>3512</v>
      </c>
      <c r="B114" s="94" t="s">
        <v>976</v>
      </c>
      <c r="C114" s="94" t="s">
        <v>565</v>
      </c>
      <c r="D114" s="94" t="s">
        <v>558</v>
      </c>
      <c r="E114" s="94" t="s">
        <v>558</v>
      </c>
      <c r="F114" s="99" t="s">
        <v>530</v>
      </c>
      <c r="G114" s="99" t="s">
        <v>558</v>
      </c>
      <c r="H114" s="93" t="s">
        <v>558</v>
      </c>
      <c r="I114" s="93" t="s">
        <v>558</v>
      </c>
      <c r="J114" s="93" t="s">
        <v>558</v>
      </c>
      <c r="K114" s="93" t="s">
        <v>558</v>
      </c>
      <c r="L114" s="94" t="s">
        <v>905</v>
      </c>
      <c r="M114" s="93" t="s">
        <v>558</v>
      </c>
      <c r="N114" s="93" t="s">
        <v>558</v>
      </c>
      <c r="O114" s="119" t="s">
        <v>558</v>
      </c>
      <c r="P114" s="284" t="s">
        <v>558</v>
      </c>
      <c r="Q114" s="284" t="s">
        <v>558</v>
      </c>
      <c r="R114" s="284" t="s">
        <v>558</v>
      </c>
      <c r="S114" s="284" t="s">
        <v>558</v>
      </c>
      <c r="T114" s="284" t="s">
        <v>558</v>
      </c>
      <c r="U114" s="284" t="s">
        <v>558</v>
      </c>
      <c r="V114" s="284" t="s">
        <v>558</v>
      </c>
      <c r="W114" s="93">
        <f>MAX(J114,Q114:T114)+5</f>
        <v>5</v>
      </c>
      <c r="X114" s="119" t="s">
        <v>558</v>
      </c>
      <c r="Y114" s="94" t="s">
        <v>558</v>
      </c>
      <c r="Z114" s="94" t="s">
        <v>437</v>
      </c>
      <c r="AA114" s="93" t="s">
        <v>591</v>
      </c>
      <c r="AB114" s="93">
        <v>800</v>
      </c>
      <c r="AC114" s="93" t="s">
        <v>497</v>
      </c>
      <c r="AD114" s="93" t="s">
        <v>592</v>
      </c>
      <c r="AE114" s="193" t="s">
        <v>558</v>
      </c>
      <c r="AF114" s="209" t="s">
        <v>844</v>
      </c>
      <c r="AG114" s="93" t="s">
        <v>927</v>
      </c>
      <c r="AH114" s="94" t="s">
        <v>977</v>
      </c>
      <c r="AI114" s="93" t="s">
        <v>558</v>
      </c>
      <c r="AJ114" s="93"/>
      <c r="AK114" s="93"/>
      <c r="AL114" s="93"/>
      <c r="AM114" s="93"/>
      <c r="AN114" s="93"/>
      <c r="AO114" s="93" t="str">
        <f t="shared" si="79"/>
        <v>Closed</v>
      </c>
      <c r="AP114" s="93" t="str">
        <f t="shared" si="72"/>
        <v>HMIIIClosed</v>
      </c>
      <c r="AQ114" s="93" t="str">
        <f>Y114&amp;AO114</f>
        <v>NAClosed</v>
      </c>
      <c r="AR114" s="93" t="str">
        <f>Z114&amp;AO114</f>
        <v>YesClosed</v>
      </c>
      <c r="AS114" s="93" t="str">
        <f>AB114&amp;AO114</f>
        <v>800Closed</v>
      </c>
      <c r="AT114" s="93" t="str">
        <f>AC114&amp;AO114</f>
        <v>UrbanClosed</v>
      </c>
      <c r="AU114" s="93" t="str">
        <f>AD114&amp;AO114</f>
        <v>MSClosed</v>
      </c>
      <c r="AV114" s="93" t="str">
        <f>IF(AO114="Operating", AB114, "Not Operating")</f>
        <v>Not Operating</v>
      </c>
    </row>
    <row r="115" spans="1:48" ht="14.25">
      <c r="A115" s="98">
        <v>490</v>
      </c>
      <c r="B115" s="94" t="s">
        <v>978</v>
      </c>
      <c r="C115" s="94" t="s">
        <v>493</v>
      </c>
      <c r="D115" s="94" t="s">
        <v>558</v>
      </c>
      <c r="E115" s="94" t="s">
        <v>558</v>
      </c>
      <c r="F115" s="99" t="s">
        <v>389</v>
      </c>
      <c r="G115" s="99" t="s">
        <v>558</v>
      </c>
      <c r="H115" s="93">
        <v>2002</v>
      </c>
      <c r="I115" s="93" t="s">
        <v>558</v>
      </c>
      <c r="J115" s="93">
        <v>2002</v>
      </c>
      <c r="K115" s="93" t="s">
        <v>558</v>
      </c>
      <c r="L115" s="93">
        <v>2007</v>
      </c>
      <c r="M115" s="94" t="s">
        <v>894</v>
      </c>
      <c r="N115" s="119" t="s">
        <v>558</v>
      </c>
      <c r="O115" s="119" t="s">
        <v>558</v>
      </c>
      <c r="P115" s="284" t="s">
        <v>558</v>
      </c>
      <c r="Q115" s="284" t="s">
        <v>558</v>
      </c>
      <c r="R115" s="284" t="s">
        <v>558</v>
      </c>
      <c r="S115" s="284" t="s">
        <v>558</v>
      </c>
      <c r="T115" s="284" t="s">
        <v>558</v>
      </c>
      <c r="U115" s="284" t="s">
        <v>558</v>
      </c>
      <c r="V115" s="284" t="s">
        <v>558</v>
      </c>
      <c r="W115" s="93" t="s">
        <v>558</v>
      </c>
      <c r="X115" s="119" t="s">
        <v>558</v>
      </c>
      <c r="Y115" s="94" t="s">
        <v>441</v>
      </c>
      <c r="Z115" s="94" t="s">
        <v>441</v>
      </c>
      <c r="AA115" s="93" t="s">
        <v>906</v>
      </c>
      <c r="AB115" s="93">
        <v>200</v>
      </c>
      <c r="AC115" s="93" t="s">
        <v>389</v>
      </c>
      <c r="AD115" s="93" t="s">
        <v>592</v>
      </c>
      <c r="AE115" s="193">
        <v>2009</v>
      </c>
      <c r="AF115" s="209" t="s">
        <v>895</v>
      </c>
      <c r="AG115" s="93" t="s">
        <v>979</v>
      </c>
      <c r="AH115" s="94"/>
      <c r="AI115" s="93" t="s">
        <v>980</v>
      </c>
      <c r="AJ115" s="93" t="s">
        <v>981</v>
      </c>
      <c r="AK115" s="93" t="s">
        <v>982</v>
      </c>
      <c r="AL115" s="93" t="s">
        <v>981</v>
      </c>
      <c r="AM115" s="93" t="s">
        <v>983</v>
      </c>
      <c r="AN115" s="93"/>
      <c r="AO115" s="93" t="str">
        <f t="shared" si="79"/>
        <v>Closed</v>
      </c>
      <c r="AP115" s="93" t="str">
        <f t="shared" si="72"/>
        <v>CClosed</v>
      </c>
      <c r="AQ115" s="93" t="str">
        <f>Y115&amp;AO115</f>
        <v>NoClosed</v>
      </c>
      <c r="AR115" s="93" t="str">
        <f>Z115&amp;AO115</f>
        <v>NoClosed</v>
      </c>
      <c r="AS115" s="93" t="str">
        <f>AB115&amp;AO115</f>
        <v>200Closed</v>
      </c>
      <c r="AT115" s="93" t="str">
        <f>AC115&amp;AO115</f>
        <v>BostonClosed</v>
      </c>
      <c r="AU115" s="93" t="str">
        <f>AD115&amp;AO115</f>
        <v>MSClosed</v>
      </c>
      <c r="AV115" s="93" t="str">
        <f>IF(AO115="Operating", AB115, "Not Operating")</f>
        <v>Not Operating</v>
      </c>
    </row>
    <row r="116" spans="1:48" ht="14.25">
      <c r="A116" s="98">
        <v>498</v>
      </c>
      <c r="B116" s="94" t="s">
        <v>984</v>
      </c>
      <c r="C116" s="94" t="s">
        <v>493</v>
      </c>
      <c r="D116" s="94" t="s">
        <v>558</v>
      </c>
      <c r="E116" s="94" t="s">
        <v>558</v>
      </c>
      <c r="F116" s="99" t="s">
        <v>389</v>
      </c>
      <c r="G116" s="99" t="s">
        <v>558</v>
      </c>
      <c r="H116" s="93">
        <v>1994</v>
      </c>
      <c r="I116" s="93" t="s">
        <v>558</v>
      </c>
      <c r="J116" s="93">
        <v>1995</v>
      </c>
      <c r="K116" s="93" t="s">
        <v>558</v>
      </c>
      <c r="L116" s="94" t="s">
        <v>894</v>
      </c>
      <c r="M116" s="93" t="s">
        <v>558</v>
      </c>
      <c r="N116" s="119" t="s">
        <v>558</v>
      </c>
      <c r="O116" s="119" t="s">
        <v>558</v>
      </c>
      <c r="P116" s="284" t="s">
        <v>558</v>
      </c>
      <c r="Q116" s="284" t="s">
        <v>558</v>
      </c>
      <c r="R116" s="284" t="s">
        <v>558</v>
      </c>
      <c r="S116" s="284" t="s">
        <v>558</v>
      </c>
      <c r="T116" s="284" t="s">
        <v>558</v>
      </c>
      <c r="U116" s="284" t="s">
        <v>558</v>
      </c>
      <c r="V116" s="284" t="s">
        <v>558</v>
      </c>
      <c r="W116" s="93" t="s">
        <v>558</v>
      </c>
      <c r="X116" s="119" t="s">
        <v>558</v>
      </c>
      <c r="Y116" s="94" t="s">
        <v>441</v>
      </c>
      <c r="Z116" s="94" t="s">
        <v>441</v>
      </c>
      <c r="AA116" s="93" t="s">
        <v>559</v>
      </c>
      <c r="AB116" s="93">
        <v>300</v>
      </c>
      <c r="AC116" s="93" t="s">
        <v>389</v>
      </c>
      <c r="AD116" s="93" t="s">
        <v>560</v>
      </c>
      <c r="AE116" s="193">
        <v>1997</v>
      </c>
      <c r="AF116" s="209" t="s">
        <v>844</v>
      </c>
      <c r="AG116" s="93" t="s">
        <v>985</v>
      </c>
      <c r="AH116" s="94"/>
      <c r="AI116" s="93" t="s">
        <v>558</v>
      </c>
      <c r="AJ116" s="93" t="s">
        <v>558</v>
      </c>
      <c r="AK116" s="93" t="s">
        <v>558</v>
      </c>
      <c r="AL116" s="93" t="s">
        <v>558</v>
      </c>
      <c r="AM116" s="93" t="s">
        <v>558</v>
      </c>
      <c r="AN116" s="93"/>
      <c r="AO116" s="93" t="str">
        <f t="shared" si="79"/>
        <v>Closed</v>
      </c>
      <c r="AP116" s="93" t="str">
        <f t="shared" si="72"/>
        <v>CClosed</v>
      </c>
      <c r="AQ116" s="93" t="str">
        <f>Y116&amp;AO116</f>
        <v>NoClosed</v>
      </c>
      <c r="AR116" s="93" t="str">
        <f>Z116&amp;AO116</f>
        <v>NoClosed</v>
      </c>
      <c r="AS116" s="93" t="str">
        <f>AB116&amp;AO116</f>
        <v>300Closed</v>
      </c>
      <c r="AT116" s="93" t="str">
        <f>AC116&amp;AO116</f>
        <v>BostonClosed</v>
      </c>
      <c r="AU116" s="93" t="str">
        <f>AD116&amp;AO116</f>
        <v>HSClosed</v>
      </c>
      <c r="AV116" s="93" t="str">
        <f>IF(AO116="Operating", AB116, "Not Operating")</f>
        <v>Not Operating</v>
      </c>
    </row>
    <row r="117" spans="1:48" ht="18.95" customHeight="1">
      <c r="A117" s="88"/>
      <c r="B117" s="126" t="s">
        <v>986</v>
      </c>
      <c r="C117" s="109">
        <f>COUNTIF('MA Charter School Directory'!$AP$3:$AP$116, "COperating")</f>
        <v>68</v>
      </c>
      <c r="AA117" s="127"/>
      <c r="AF117" s="194"/>
    </row>
    <row r="118" spans="1:48" ht="18.95" customHeight="1">
      <c r="A118" s="88"/>
      <c r="B118" s="126" t="s">
        <v>987</v>
      </c>
      <c r="C118" s="109">
        <f>COUNTIF('MA Charter School Directory'!$AP$3:$AP$116, "HMIOperating")</f>
        <v>2</v>
      </c>
    </row>
    <row r="119" spans="1:48" ht="18.95" customHeight="1">
      <c r="A119" s="88"/>
      <c r="B119" s="126" t="s">
        <v>988</v>
      </c>
      <c r="C119" s="109">
        <f>COUNTIF('MA Charter School Directory'!$AP$3:$AP$116, "HMIIOperating")</f>
        <v>0</v>
      </c>
    </row>
    <row r="120" spans="1:48" ht="18.95" customHeight="1">
      <c r="A120" s="88"/>
      <c r="B120" s="126" t="s">
        <v>989</v>
      </c>
      <c r="C120" s="109">
        <f>COUNTIF('MA Charter School Directory'!$AP$3:$AP$116, "HMIIIOperating")</f>
        <v>3</v>
      </c>
    </row>
    <row r="121" spans="1:48" ht="18.95" customHeight="1">
      <c r="A121" s="88"/>
      <c r="B121" s="126" t="s">
        <v>990</v>
      </c>
      <c r="C121" s="109">
        <f>COUNTIF('MA Charter School Directory'!$AP$3:$AP$116, "Cpending")+COUNTIF('MA Charter School Directory'!$AP$3:$AP$112, "HMpending")+COUNTIF('MA Charter School Directory'!$AP$3:$AP$108, "HMIIIpending")</f>
        <v>0</v>
      </c>
    </row>
    <row r="122" spans="1:48" ht="18.95" customHeight="1">
      <c r="A122" s="88"/>
      <c r="B122" s="126" t="s">
        <v>991</v>
      </c>
      <c r="C122" s="109">
        <f>COUNTIF('MA Charter School Directory'!$AP$3:$AP$116, "Cclosed")+ COUNTIF('MA Charter School Directory'!$AP$3:$AP$116, "HMIclosed")+COUNTIF('MA Charter School Directory'!$AP$3:$AP$116, "HMIIIClosed")</f>
        <v>40</v>
      </c>
      <c r="G122" s="88"/>
    </row>
    <row r="123" spans="1:48" ht="18.95" customHeight="1">
      <c r="A123" s="128"/>
      <c r="B123" s="129" t="s">
        <v>427</v>
      </c>
      <c r="C123" s="130">
        <f>SUM(C117:C122)</f>
        <v>113</v>
      </c>
    </row>
    <row r="124" spans="1:48" ht="18.95" customHeight="1">
      <c r="A124" s="134" t="str">
        <f>UpdateDate</f>
        <v>Updated Sept 2024</v>
      </c>
      <c r="B124" s="90"/>
      <c r="C124" s="131"/>
      <c r="D124" s="131"/>
      <c r="E124" s="131"/>
      <c r="F124" s="132"/>
      <c r="G124" s="132"/>
      <c r="H124" s="90"/>
      <c r="J124" s="133"/>
      <c r="K124" s="133"/>
      <c r="M124" s="134"/>
      <c r="N124" s="134"/>
      <c r="O124" s="134"/>
      <c r="P124" s="134"/>
      <c r="Q124" s="134"/>
      <c r="R124" s="134"/>
      <c r="S124" s="134"/>
      <c r="T124" s="134"/>
      <c r="U124" s="134"/>
      <c r="V124" s="134"/>
      <c r="AA124" s="88"/>
      <c r="AB124" s="133"/>
    </row>
    <row r="130" spans="1:1" ht="18.95" customHeight="1">
      <c r="A130" s="97" t="s">
        <v>992</v>
      </c>
    </row>
  </sheetData>
  <sheetProtection algorithmName="SHA-512" hashValue="kLN9Qm/epHmVPvAjiEKsttGV3lQsnBAh9NVkSXLCtkhoX+2QlUF0hSwDVih/Cy/ROFtb748LI/ZkiisgjkFQbg==" saltValue="LUeL+0k0cIboMZ3MFox+dA==" spinCount="100000" sheet="1" sort="0" autoFilter="0"/>
  <autoFilter ref="A2:BI124" xr:uid="{00000000-0001-0000-0300-000000000000}"/>
  <sortState xmlns:xlrd2="http://schemas.microsoft.com/office/spreadsheetml/2017/richdata2" ref="A3:AN78">
    <sortCondition ref="B3:B78"/>
  </sortState>
  <dataConsolidate/>
  <phoneticPr fontId="0" type="noConversion"/>
  <printOptions horizontalCentered="1"/>
  <pageMargins left="0.26" right="0.25" top="0.5" bottom="0.19" header="0.24" footer="0.17"/>
  <pageSetup scale="42" fitToHeight="0" orientation="landscape" r:id="rId1"/>
  <headerFooter alignWithMargins="0">
    <oddHeader xml:space="preserve">&amp;C&amp;"Times New Roman,Bold"&amp;16Massachusetts Charter Schools Facts At-A-Glance
&amp;"Arial,Bold"&amp;10
</oddHeader>
  </headerFooter>
  <ignoredErrors>
    <ignoredError sqref="R117:R1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L46"/>
  <sheetViews>
    <sheetView showGridLines="0" zoomScaleNormal="100" workbookViewId="0"/>
  </sheetViews>
  <sheetFormatPr defaultColWidth="9.140625" defaultRowHeight="12.75"/>
  <cols>
    <col min="1" max="1" width="14.42578125" style="3" customWidth="1"/>
    <col min="2" max="2" width="14.28515625" style="3" customWidth="1"/>
    <col min="3" max="3" width="16.85546875" style="3" customWidth="1"/>
    <col min="4" max="4" width="14.28515625" style="3" customWidth="1"/>
    <col min="5" max="5" width="14.28515625" style="5" customWidth="1"/>
    <col min="6" max="6" width="15.85546875" style="3" customWidth="1"/>
    <col min="7" max="7" width="14.28515625" style="3" customWidth="1"/>
    <col min="8" max="9" width="14.28515625" style="5" customWidth="1"/>
    <col min="10" max="10" width="15.140625" style="3" customWidth="1"/>
    <col min="11" max="11" width="14.28515625" style="3" customWidth="1"/>
    <col min="12" max="12" width="14.28515625" style="5" customWidth="1"/>
    <col min="13" max="16384" width="9.140625" style="3"/>
  </cols>
  <sheetData>
    <row r="1" spans="1:12" s="1" customFormat="1" ht="51">
      <c r="A1" s="82" t="s">
        <v>993</v>
      </c>
      <c r="B1" s="82" t="s">
        <v>994</v>
      </c>
      <c r="C1" s="82" t="s">
        <v>995</v>
      </c>
      <c r="D1" s="82" t="s">
        <v>996</v>
      </c>
      <c r="E1" s="83" t="s">
        <v>997</v>
      </c>
      <c r="F1" s="82" t="s">
        <v>998</v>
      </c>
      <c r="G1" s="84" t="s">
        <v>999</v>
      </c>
      <c r="H1" s="83" t="s">
        <v>1000</v>
      </c>
      <c r="I1" s="82" t="s">
        <v>1001</v>
      </c>
      <c r="J1" s="82" t="s">
        <v>1002</v>
      </c>
      <c r="K1" s="82" t="s">
        <v>1003</v>
      </c>
      <c r="L1" s="83" t="s">
        <v>1004</v>
      </c>
    </row>
    <row r="2" spans="1:12" s="2" customFormat="1">
      <c r="A2" s="79">
        <v>1994</v>
      </c>
      <c r="B2" s="79">
        <v>0</v>
      </c>
      <c r="C2" s="79">
        <v>64</v>
      </c>
      <c r="D2" s="79">
        <v>0</v>
      </c>
      <c r="E2" s="80">
        <f>C2+D2</f>
        <v>64</v>
      </c>
      <c r="F2" s="79">
        <v>48</v>
      </c>
      <c r="G2" s="81">
        <v>0</v>
      </c>
      <c r="H2" s="80">
        <f>F2+G2</f>
        <v>48</v>
      </c>
      <c r="I2" s="297"/>
      <c r="J2" s="79">
        <v>15</v>
      </c>
      <c r="K2" s="79">
        <v>0</v>
      </c>
      <c r="L2" s="80">
        <f>J2+K2</f>
        <v>15</v>
      </c>
    </row>
    <row r="3" spans="1:12" s="2" customFormat="1">
      <c r="A3" s="69" t="s">
        <v>1005</v>
      </c>
      <c r="B3" s="69">
        <v>0</v>
      </c>
      <c r="C3" s="69">
        <v>26</v>
      </c>
      <c r="D3" s="69">
        <v>0</v>
      </c>
      <c r="E3" s="73">
        <f t="shared" ref="E3:E21" si="0">C3+D3</f>
        <v>26</v>
      </c>
      <c r="F3" s="69">
        <v>36</v>
      </c>
      <c r="G3" s="74">
        <v>0</v>
      </c>
      <c r="H3" s="73">
        <f t="shared" ref="H3:H21" si="1">F3+G3</f>
        <v>36</v>
      </c>
      <c r="I3" s="297"/>
      <c r="J3" s="69">
        <v>7</v>
      </c>
      <c r="K3" s="69">
        <v>0</v>
      </c>
      <c r="L3" s="73">
        <f t="shared" ref="L3:L21" si="2">J3+K3</f>
        <v>7</v>
      </c>
    </row>
    <row r="4" spans="1:12" s="2" customFormat="1">
      <c r="A4" s="69" t="s">
        <v>361</v>
      </c>
      <c r="B4" s="69">
        <v>0</v>
      </c>
      <c r="C4" s="74">
        <v>0</v>
      </c>
      <c r="D4" s="74">
        <v>0</v>
      </c>
      <c r="E4" s="73">
        <f t="shared" si="0"/>
        <v>0</v>
      </c>
      <c r="F4" s="74">
        <v>0</v>
      </c>
      <c r="G4" s="74">
        <v>0</v>
      </c>
      <c r="H4" s="73">
        <f t="shared" si="1"/>
        <v>0</v>
      </c>
      <c r="I4" s="297"/>
      <c r="J4" s="69">
        <v>3</v>
      </c>
      <c r="K4" s="69">
        <v>0</v>
      </c>
      <c r="L4" s="73">
        <f t="shared" si="2"/>
        <v>3</v>
      </c>
    </row>
    <row r="5" spans="1:12" s="2" customFormat="1">
      <c r="A5" s="69" t="s">
        <v>1006</v>
      </c>
      <c r="B5" s="69">
        <v>0</v>
      </c>
      <c r="C5" s="69">
        <v>0</v>
      </c>
      <c r="D5" s="69">
        <v>0</v>
      </c>
      <c r="E5" s="73">
        <f t="shared" si="0"/>
        <v>0</v>
      </c>
      <c r="F5" s="69">
        <v>0</v>
      </c>
      <c r="G5" s="74">
        <v>0</v>
      </c>
      <c r="H5" s="73">
        <f t="shared" si="1"/>
        <v>0</v>
      </c>
      <c r="I5" s="297"/>
      <c r="J5" s="69">
        <v>0</v>
      </c>
      <c r="K5" s="69">
        <v>0</v>
      </c>
      <c r="L5" s="73">
        <f t="shared" si="2"/>
        <v>0</v>
      </c>
    </row>
    <row r="6" spans="1:12" s="2" customFormat="1">
      <c r="A6" s="69" t="s">
        <v>369</v>
      </c>
      <c r="B6" s="69">
        <v>74</v>
      </c>
      <c r="C6" s="69">
        <v>48</v>
      </c>
      <c r="D6" s="69">
        <v>13</v>
      </c>
      <c r="E6" s="73">
        <f t="shared" si="0"/>
        <v>61</v>
      </c>
      <c r="F6" s="69">
        <v>25</v>
      </c>
      <c r="G6" s="74">
        <v>10</v>
      </c>
      <c r="H6" s="73">
        <f t="shared" si="1"/>
        <v>35</v>
      </c>
      <c r="I6" s="297"/>
      <c r="J6" s="69">
        <v>8</v>
      </c>
      <c r="K6" s="69">
        <v>5</v>
      </c>
      <c r="L6" s="73">
        <f t="shared" si="2"/>
        <v>13</v>
      </c>
    </row>
    <row r="7" spans="1:12" s="2" customFormat="1">
      <c r="A7" s="69" t="s">
        <v>373</v>
      </c>
      <c r="B7" s="69">
        <v>38</v>
      </c>
      <c r="C7" s="69">
        <v>31</v>
      </c>
      <c r="D7" s="69">
        <v>4</v>
      </c>
      <c r="E7" s="73">
        <f t="shared" si="0"/>
        <v>35</v>
      </c>
      <c r="F7" s="69">
        <v>9</v>
      </c>
      <c r="G7" s="74">
        <v>1</v>
      </c>
      <c r="H7" s="73">
        <f t="shared" si="1"/>
        <v>10</v>
      </c>
      <c r="I7" s="297"/>
      <c r="J7" s="69">
        <v>5</v>
      </c>
      <c r="K7" s="69">
        <v>1</v>
      </c>
      <c r="L7" s="73">
        <f t="shared" si="2"/>
        <v>6</v>
      </c>
    </row>
    <row r="8" spans="1:12" s="2" customFormat="1">
      <c r="A8" s="69" t="s">
        <v>376</v>
      </c>
      <c r="B8" s="69">
        <v>4</v>
      </c>
      <c r="C8" s="69">
        <v>0</v>
      </c>
      <c r="D8" s="69">
        <v>2</v>
      </c>
      <c r="E8" s="73">
        <f t="shared" si="0"/>
        <v>2</v>
      </c>
      <c r="F8" s="69">
        <v>0</v>
      </c>
      <c r="G8" s="74">
        <v>2</v>
      </c>
      <c r="H8" s="73">
        <f t="shared" si="1"/>
        <v>2</v>
      </c>
      <c r="I8" s="297"/>
      <c r="J8" s="69">
        <v>0</v>
      </c>
      <c r="K8" s="69">
        <v>1</v>
      </c>
      <c r="L8" s="73">
        <f t="shared" si="2"/>
        <v>1</v>
      </c>
    </row>
    <row r="9" spans="1:12" s="2" customFormat="1">
      <c r="A9" s="69" t="s">
        <v>380</v>
      </c>
      <c r="B9" s="69">
        <v>38</v>
      </c>
      <c r="C9" s="69">
        <v>32</v>
      </c>
      <c r="D9" s="69">
        <v>1</v>
      </c>
      <c r="E9" s="73">
        <f t="shared" si="0"/>
        <v>33</v>
      </c>
      <c r="F9" s="69">
        <v>16</v>
      </c>
      <c r="G9" s="74">
        <v>1</v>
      </c>
      <c r="H9" s="73">
        <f t="shared" si="1"/>
        <v>17</v>
      </c>
      <c r="I9" s="297"/>
      <c r="J9" s="69">
        <v>6</v>
      </c>
      <c r="K9" s="69">
        <v>1</v>
      </c>
      <c r="L9" s="73">
        <f t="shared" si="2"/>
        <v>7</v>
      </c>
    </row>
    <row r="10" spans="1:12" s="2" customFormat="1">
      <c r="A10" s="69" t="s">
        <v>383</v>
      </c>
      <c r="B10" s="69">
        <v>34</v>
      </c>
      <c r="C10" s="69">
        <v>27</v>
      </c>
      <c r="D10" s="69">
        <v>0</v>
      </c>
      <c r="E10" s="73">
        <f t="shared" si="0"/>
        <v>27</v>
      </c>
      <c r="F10" s="69">
        <v>9</v>
      </c>
      <c r="G10" s="74">
        <v>0</v>
      </c>
      <c r="H10" s="73">
        <f t="shared" si="1"/>
        <v>9</v>
      </c>
      <c r="I10" s="297"/>
      <c r="J10" s="69">
        <v>5</v>
      </c>
      <c r="K10" s="69">
        <v>0</v>
      </c>
      <c r="L10" s="73">
        <f t="shared" si="2"/>
        <v>5</v>
      </c>
    </row>
    <row r="11" spans="1:12" s="2" customFormat="1">
      <c r="A11" s="69" t="s">
        <v>385</v>
      </c>
      <c r="B11" s="69">
        <v>37</v>
      </c>
      <c r="C11" s="69">
        <v>25</v>
      </c>
      <c r="D11" s="69">
        <v>0</v>
      </c>
      <c r="E11" s="73">
        <f t="shared" si="0"/>
        <v>25</v>
      </c>
      <c r="F11" s="69">
        <v>11</v>
      </c>
      <c r="G11" s="74">
        <v>0</v>
      </c>
      <c r="H11" s="73">
        <f t="shared" si="1"/>
        <v>11</v>
      </c>
      <c r="I11" s="297"/>
      <c r="J11" s="69">
        <v>5</v>
      </c>
      <c r="K11" s="69">
        <v>0</v>
      </c>
      <c r="L11" s="73">
        <f t="shared" si="2"/>
        <v>5</v>
      </c>
    </row>
    <row r="12" spans="1:12" s="2" customFormat="1">
      <c r="A12" s="69" t="s">
        <v>388</v>
      </c>
      <c r="B12" s="69">
        <v>20</v>
      </c>
      <c r="C12" s="69">
        <v>12</v>
      </c>
      <c r="D12" s="69">
        <v>2</v>
      </c>
      <c r="E12" s="73">
        <f t="shared" si="0"/>
        <v>14</v>
      </c>
      <c r="F12" s="69">
        <v>5</v>
      </c>
      <c r="G12" s="74">
        <v>2</v>
      </c>
      <c r="H12" s="73">
        <f t="shared" si="1"/>
        <v>7</v>
      </c>
      <c r="I12" s="297"/>
      <c r="J12" s="69">
        <v>3</v>
      </c>
      <c r="K12" s="69">
        <v>1</v>
      </c>
      <c r="L12" s="73">
        <f t="shared" si="2"/>
        <v>4</v>
      </c>
    </row>
    <row r="13" spans="1:12">
      <c r="A13" s="69" t="s">
        <v>391</v>
      </c>
      <c r="B13" s="69">
        <v>15</v>
      </c>
      <c r="C13" s="69">
        <v>8</v>
      </c>
      <c r="D13" s="69">
        <v>0</v>
      </c>
      <c r="E13" s="73">
        <f t="shared" si="0"/>
        <v>8</v>
      </c>
      <c r="F13" s="69">
        <v>5</v>
      </c>
      <c r="G13" s="74">
        <v>0</v>
      </c>
      <c r="H13" s="73">
        <f t="shared" si="1"/>
        <v>5</v>
      </c>
      <c r="I13" s="297"/>
      <c r="J13" s="69">
        <v>2</v>
      </c>
      <c r="K13" s="69">
        <v>0</v>
      </c>
      <c r="L13" s="73">
        <f t="shared" si="2"/>
        <v>2</v>
      </c>
    </row>
    <row r="14" spans="1:12">
      <c r="A14" s="69" t="s">
        <v>394</v>
      </c>
      <c r="B14" s="69">
        <v>0</v>
      </c>
      <c r="C14" s="69">
        <v>14</v>
      </c>
      <c r="D14" s="69">
        <v>0</v>
      </c>
      <c r="E14" s="73">
        <f t="shared" si="0"/>
        <v>14</v>
      </c>
      <c r="F14" s="69">
        <v>4</v>
      </c>
      <c r="G14" s="74">
        <v>0</v>
      </c>
      <c r="H14" s="73">
        <f t="shared" si="1"/>
        <v>4</v>
      </c>
      <c r="I14" s="297"/>
      <c r="J14" s="69">
        <v>3</v>
      </c>
      <c r="K14" s="69">
        <v>0</v>
      </c>
      <c r="L14" s="73">
        <f t="shared" si="2"/>
        <v>3</v>
      </c>
    </row>
    <row r="15" spans="1:12">
      <c r="A15" s="69" t="s">
        <v>397</v>
      </c>
      <c r="B15" s="69">
        <v>10</v>
      </c>
      <c r="C15" s="69">
        <v>10</v>
      </c>
      <c r="D15" s="69">
        <v>0</v>
      </c>
      <c r="E15" s="73">
        <f t="shared" si="0"/>
        <v>10</v>
      </c>
      <c r="F15" s="69">
        <v>4</v>
      </c>
      <c r="G15" s="74">
        <v>0</v>
      </c>
      <c r="H15" s="73">
        <f t="shared" si="1"/>
        <v>4</v>
      </c>
      <c r="I15" s="297"/>
      <c r="J15" s="69">
        <v>1</v>
      </c>
      <c r="K15" s="69">
        <v>0</v>
      </c>
      <c r="L15" s="73">
        <f t="shared" si="2"/>
        <v>1</v>
      </c>
    </row>
    <row r="16" spans="1:12">
      <c r="A16" s="69" t="s">
        <v>400</v>
      </c>
      <c r="B16" s="69">
        <v>12</v>
      </c>
      <c r="C16" s="69">
        <v>9</v>
      </c>
      <c r="D16" s="69">
        <v>1</v>
      </c>
      <c r="E16" s="73">
        <f t="shared" si="0"/>
        <v>10</v>
      </c>
      <c r="F16" s="69">
        <v>4</v>
      </c>
      <c r="G16" s="74">
        <v>1</v>
      </c>
      <c r="H16" s="73">
        <f t="shared" si="1"/>
        <v>5</v>
      </c>
      <c r="I16" s="297"/>
      <c r="J16" s="69">
        <v>2</v>
      </c>
      <c r="K16" s="69">
        <v>1</v>
      </c>
      <c r="L16" s="73">
        <f t="shared" si="2"/>
        <v>3</v>
      </c>
    </row>
    <row r="17" spans="1:12">
      <c r="A17" s="69" t="s">
        <v>1007</v>
      </c>
      <c r="B17" s="69">
        <v>11</v>
      </c>
      <c r="C17" s="69">
        <v>7</v>
      </c>
      <c r="D17" s="69">
        <v>0</v>
      </c>
      <c r="E17" s="73">
        <f t="shared" si="0"/>
        <v>7</v>
      </c>
      <c r="F17" s="69">
        <v>3</v>
      </c>
      <c r="G17" s="74">
        <v>0</v>
      </c>
      <c r="H17" s="73">
        <f t="shared" si="1"/>
        <v>3</v>
      </c>
      <c r="I17" s="297"/>
      <c r="J17" s="69">
        <v>1</v>
      </c>
      <c r="K17" s="69">
        <v>0</v>
      </c>
      <c r="L17" s="73">
        <f t="shared" si="2"/>
        <v>1</v>
      </c>
    </row>
    <row r="18" spans="1:12">
      <c r="A18" s="69" t="s">
        <v>1008</v>
      </c>
      <c r="B18" s="69">
        <v>20</v>
      </c>
      <c r="C18" s="69">
        <v>13</v>
      </c>
      <c r="D18" s="69">
        <v>1</v>
      </c>
      <c r="E18" s="73">
        <f t="shared" si="0"/>
        <v>14</v>
      </c>
      <c r="F18" s="69">
        <v>7</v>
      </c>
      <c r="G18" s="74">
        <v>0</v>
      </c>
      <c r="H18" s="73">
        <f t="shared" si="1"/>
        <v>7</v>
      </c>
      <c r="I18" s="297"/>
      <c r="J18" s="69">
        <v>1</v>
      </c>
      <c r="K18" s="69">
        <v>0</v>
      </c>
      <c r="L18" s="73">
        <f t="shared" si="2"/>
        <v>1</v>
      </c>
    </row>
    <row r="19" spans="1:12">
      <c r="A19" s="69" t="s">
        <v>409</v>
      </c>
      <c r="B19" s="69">
        <v>63</v>
      </c>
      <c r="C19" s="69">
        <v>38</v>
      </c>
      <c r="D19" s="69">
        <v>4</v>
      </c>
      <c r="E19" s="73">
        <f t="shared" si="0"/>
        <v>42</v>
      </c>
      <c r="F19" s="69">
        <v>20</v>
      </c>
      <c r="G19" s="74">
        <v>3</v>
      </c>
      <c r="H19" s="73">
        <f t="shared" si="1"/>
        <v>23</v>
      </c>
      <c r="I19" s="297"/>
      <c r="J19" s="69">
        <v>13</v>
      </c>
      <c r="K19" s="69">
        <v>3</v>
      </c>
      <c r="L19" s="73">
        <f>J19+K19</f>
        <v>16</v>
      </c>
    </row>
    <row r="20" spans="1:12">
      <c r="A20" s="69" t="s">
        <v>412</v>
      </c>
      <c r="B20" s="69">
        <v>19</v>
      </c>
      <c r="C20" s="69">
        <v>5</v>
      </c>
      <c r="D20" s="69">
        <v>2</v>
      </c>
      <c r="E20" s="73">
        <f t="shared" si="0"/>
        <v>7</v>
      </c>
      <c r="F20" s="69">
        <v>5</v>
      </c>
      <c r="G20" s="74">
        <v>1</v>
      </c>
      <c r="H20" s="73">
        <f t="shared" si="1"/>
        <v>6</v>
      </c>
      <c r="I20" s="297"/>
      <c r="J20" s="69">
        <v>3</v>
      </c>
      <c r="K20" s="69">
        <v>1</v>
      </c>
      <c r="L20" s="73">
        <f t="shared" si="2"/>
        <v>4</v>
      </c>
    </row>
    <row r="21" spans="1:12">
      <c r="A21" s="69" t="s">
        <v>416</v>
      </c>
      <c r="B21" s="70" t="s">
        <v>1009</v>
      </c>
      <c r="C21" s="71">
        <v>21</v>
      </c>
      <c r="D21" s="71">
        <v>1</v>
      </c>
      <c r="E21" s="73">
        <f t="shared" si="0"/>
        <v>22</v>
      </c>
      <c r="F21" s="72">
        <v>10</v>
      </c>
      <c r="G21" s="75">
        <v>1</v>
      </c>
      <c r="H21" s="73">
        <f t="shared" si="1"/>
        <v>11</v>
      </c>
      <c r="I21" s="297"/>
      <c r="J21" s="70">
        <v>4</v>
      </c>
      <c r="K21" s="72">
        <v>1</v>
      </c>
      <c r="L21" s="73">
        <f t="shared" si="2"/>
        <v>5</v>
      </c>
    </row>
    <row r="22" spans="1:12">
      <c r="A22" s="69" t="s">
        <v>426</v>
      </c>
      <c r="B22" s="69">
        <v>16</v>
      </c>
      <c r="C22" s="69">
        <v>10</v>
      </c>
      <c r="D22" s="69">
        <v>0</v>
      </c>
      <c r="E22" s="73">
        <f>C22+D22</f>
        <v>10</v>
      </c>
      <c r="F22" s="69">
        <v>6</v>
      </c>
      <c r="G22" s="74">
        <v>0</v>
      </c>
      <c r="H22" s="73">
        <f>F22+G22</f>
        <v>6</v>
      </c>
      <c r="I22" s="297"/>
      <c r="J22" s="69">
        <v>2</v>
      </c>
      <c r="K22" s="69">
        <v>0</v>
      </c>
      <c r="L22" s="73">
        <f>J22+K22</f>
        <v>2</v>
      </c>
    </row>
    <row r="23" spans="1:12">
      <c r="A23" s="69" t="s">
        <v>429</v>
      </c>
      <c r="B23" s="69">
        <v>10</v>
      </c>
      <c r="C23" s="69">
        <v>4</v>
      </c>
      <c r="D23" s="69">
        <v>2</v>
      </c>
      <c r="E23" s="73">
        <f t="shared" ref="E23:E26" si="3">C23+D23</f>
        <v>6</v>
      </c>
      <c r="F23" s="69">
        <v>2</v>
      </c>
      <c r="G23" s="74">
        <v>2</v>
      </c>
      <c r="H23" s="73">
        <f t="shared" ref="H23:H26" si="4">F23+G23</f>
        <v>4</v>
      </c>
      <c r="I23" s="297"/>
      <c r="J23" s="69">
        <v>0</v>
      </c>
      <c r="K23" s="69">
        <v>2</v>
      </c>
      <c r="L23" s="73">
        <f t="shared" ref="L23:L26" si="5">J23+K23</f>
        <v>2</v>
      </c>
    </row>
    <row r="24" spans="1:12">
      <c r="A24" s="103" t="s">
        <v>431</v>
      </c>
      <c r="B24" s="103">
        <v>22</v>
      </c>
      <c r="C24" s="103">
        <v>10</v>
      </c>
      <c r="D24" s="103">
        <v>0</v>
      </c>
      <c r="E24" s="73">
        <f t="shared" si="3"/>
        <v>10</v>
      </c>
      <c r="F24" s="103">
        <v>5</v>
      </c>
      <c r="G24" s="104">
        <v>0</v>
      </c>
      <c r="H24" s="73">
        <f t="shared" si="4"/>
        <v>5</v>
      </c>
      <c r="I24" s="297"/>
      <c r="J24" s="103">
        <v>2</v>
      </c>
      <c r="K24" s="103">
        <v>0</v>
      </c>
      <c r="L24" s="73">
        <f t="shared" si="5"/>
        <v>2</v>
      </c>
    </row>
    <row r="25" spans="1:12">
      <c r="A25" s="103" t="s">
        <v>435</v>
      </c>
      <c r="B25" s="103">
        <v>10</v>
      </c>
      <c r="C25" s="103">
        <v>5</v>
      </c>
      <c r="D25" s="103">
        <v>0</v>
      </c>
      <c r="E25" s="73">
        <f t="shared" si="3"/>
        <v>5</v>
      </c>
      <c r="F25" s="103">
        <v>4</v>
      </c>
      <c r="G25" s="104">
        <v>0</v>
      </c>
      <c r="H25" s="73">
        <f t="shared" si="4"/>
        <v>4</v>
      </c>
      <c r="I25" s="297"/>
      <c r="J25" s="103">
        <v>3</v>
      </c>
      <c r="K25" s="103">
        <v>0</v>
      </c>
      <c r="L25" s="73">
        <f t="shared" si="5"/>
        <v>3</v>
      </c>
    </row>
    <row r="26" spans="1:12">
      <c r="A26" s="103" t="s">
        <v>439</v>
      </c>
      <c r="B26" s="103">
        <v>9</v>
      </c>
      <c r="C26" s="103">
        <v>3</v>
      </c>
      <c r="D26" s="103">
        <v>0</v>
      </c>
      <c r="E26" s="73">
        <f t="shared" si="3"/>
        <v>3</v>
      </c>
      <c r="F26" s="103">
        <v>2</v>
      </c>
      <c r="G26" s="104">
        <v>0</v>
      </c>
      <c r="H26" s="73">
        <f t="shared" si="4"/>
        <v>2</v>
      </c>
      <c r="I26" s="298">
        <v>1</v>
      </c>
      <c r="J26" s="103">
        <v>1</v>
      </c>
      <c r="K26" s="103">
        <v>0</v>
      </c>
      <c r="L26" s="73">
        <f t="shared" si="5"/>
        <v>1</v>
      </c>
    </row>
    <row r="27" spans="1:12">
      <c r="A27" s="103" t="s">
        <v>442</v>
      </c>
      <c r="B27" s="103">
        <v>9</v>
      </c>
      <c r="C27" s="103">
        <v>3</v>
      </c>
      <c r="D27" s="103">
        <v>0</v>
      </c>
      <c r="E27" s="73">
        <f t="shared" ref="E27:E31" si="6">C27+D27</f>
        <v>3</v>
      </c>
      <c r="F27" s="103">
        <v>2</v>
      </c>
      <c r="G27" s="103">
        <v>0</v>
      </c>
      <c r="H27" s="73">
        <f t="shared" ref="H27:H31" si="7">F27+G27</f>
        <v>2</v>
      </c>
      <c r="I27" s="298">
        <v>0</v>
      </c>
      <c r="J27" s="103">
        <v>0</v>
      </c>
      <c r="K27" s="103">
        <v>0</v>
      </c>
      <c r="L27" s="73">
        <f t="shared" ref="L27:L28" si="8">J27+K27</f>
        <v>0</v>
      </c>
    </row>
    <row r="28" spans="1:12">
      <c r="A28" s="103" t="s">
        <v>444</v>
      </c>
      <c r="B28" s="103">
        <v>9</v>
      </c>
      <c r="C28" s="103">
        <v>4</v>
      </c>
      <c r="D28" s="103">
        <v>0</v>
      </c>
      <c r="E28" s="73">
        <f t="shared" si="6"/>
        <v>4</v>
      </c>
      <c r="F28" s="103">
        <v>0</v>
      </c>
      <c r="G28" s="103">
        <v>0</v>
      </c>
      <c r="H28" s="73">
        <f t="shared" si="7"/>
        <v>0</v>
      </c>
      <c r="I28" s="298">
        <v>0</v>
      </c>
      <c r="J28" s="103">
        <v>0</v>
      </c>
      <c r="K28" s="103">
        <v>0</v>
      </c>
      <c r="L28" s="73">
        <f t="shared" si="8"/>
        <v>0</v>
      </c>
    </row>
    <row r="29" spans="1:12">
      <c r="A29" s="103" t="s">
        <v>446</v>
      </c>
      <c r="B29" s="103">
        <v>3</v>
      </c>
      <c r="C29" s="103">
        <v>1</v>
      </c>
      <c r="D29" s="103">
        <v>0</v>
      </c>
      <c r="E29" s="73">
        <f t="shared" si="6"/>
        <v>1</v>
      </c>
      <c r="F29" s="103">
        <v>0</v>
      </c>
      <c r="G29" s="103">
        <v>0</v>
      </c>
      <c r="H29" s="73">
        <f t="shared" si="7"/>
        <v>0</v>
      </c>
      <c r="I29" s="298">
        <v>0</v>
      </c>
      <c r="J29" s="103">
        <v>0</v>
      </c>
      <c r="K29" s="103">
        <v>0</v>
      </c>
      <c r="L29" s="73">
        <f t="shared" ref="L29:L31" si="9">J29+K29</f>
        <v>0</v>
      </c>
    </row>
    <row r="30" spans="1:12">
      <c r="A30" s="103" t="s">
        <v>448</v>
      </c>
      <c r="B30" s="103">
        <v>4</v>
      </c>
      <c r="C30" s="103">
        <v>2</v>
      </c>
      <c r="D30" s="103">
        <v>0</v>
      </c>
      <c r="E30" s="73">
        <f t="shared" si="6"/>
        <v>2</v>
      </c>
      <c r="F30" s="103">
        <v>1</v>
      </c>
      <c r="G30" s="103">
        <v>0</v>
      </c>
      <c r="H30" s="73">
        <f t="shared" si="7"/>
        <v>1</v>
      </c>
      <c r="I30" s="298">
        <v>1</v>
      </c>
      <c r="J30" s="103">
        <v>0</v>
      </c>
      <c r="K30" s="103">
        <v>0</v>
      </c>
      <c r="L30" s="73">
        <f t="shared" si="9"/>
        <v>0</v>
      </c>
    </row>
    <row r="31" spans="1:12">
      <c r="A31" s="103" t="s">
        <v>449</v>
      </c>
      <c r="B31" s="103">
        <v>3</v>
      </c>
      <c r="C31" s="103">
        <v>1</v>
      </c>
      <c r="D31" s="103">
        <v>0</v>
      </c>
      <c r="E31" s="73">
        <f t="shared" si="6"/>
        <v>1</v>
      </c>
      <c r="F31" s="103">
        <v>2</v>
      </c>
      <c r="G31" s="103">
        <v>0</v>
      </c>
      <c r="H31" s="73">
        <f t="shared" si="7"/>
        <v>2</v>
      </c>
      <c r="I31" s="300">
        <v>0</v>
      </c>
      <c r="J31" s="103">
        <v>1</v>
      </c>
      <c r="K31" s="103">
        <v>0</v>
      </c>
      <c r="L31" s="300">
        <f t="shared" si="9"/>
        <v>1</v>
      </c>
    </row>
    <row r="32" spans="1:12">
      <c r="A32" s="103" t="s">
        <v>450</v>
      </c>
      <c r="B32" s="103">
        <v>5</v>
      </c>
      <c r="C32" s="103">
        <v>0</v>
      </c>
      <c r="D32" s="103">
        <v>0</v>
      </c>
      <c r="E32" s="73">
        <f t="shared" ref="E32" si="10">C32+D32</f>
        <v>0</v>
      </c>
      <c r="F32" s="103">
        <v>0</v>
      </c>
      <c r="G32" s="103">
        <v>0</v>
      </c>
      <c r="H32" s="73">
        <v>0</v>
      </c>
      <c r="I32" s="300">
        <v>0</v>
      </c>
      <c r="J32" s="103">
        <v>0</v>
      </c>
      <c r="K32" s="103">
        <v>0</v>
      </c>
      <c r="L32" s="300">
        <v>0</v>
      </c>
    </row>
    <row r="33" spans="1:12" s="4" customFormat="1">
      <c r="A33" s="239" t="s">
        <v>1010</v>
      </c>
      <c r="B33" s="239">
        <f t="shared" ref="B33:H33" si="11">SUM(B2:B32)</f>
        <v>495</v>
      </c>
      <c r="C33" s="239">
        <f t="shared" si="11"/>
        <v>433</v>
      </c>
      <c r="D33" s="239">
        <f t="shared" si="11"/>
        <v>33</v>
      </c>
      <c r="E33" s="239">
        <f t="shared" si="11"/>
        <v>466</v>
      </c>
      <c r="F33" s="239">
        <f t="shared" si="11"/>
        <v>245</v>
      </c>
      <c r="G33" s="239">
        <f t="shared" si="11"/>
        <v>24</v>
      </c>
      <c r="H33" s="239">
        <f t="shared" si="11"/>
        <v>269</v>
      </c>
      <c r="I33" s="239">
        <f>SUM(I26:I32)</f>
        <v>2</v>
      </c>
      <c r="J33" s="239">
        <f>SUM(J2:J32)</f>
        <v>96</v>
      </c>
      <c r="K33" s="239">
        <f>SUM(K2:K32)</f>
        <v>17</v>
      </c>
      <c r="L33" s="239">
        <f>SUM(L2:L32)</f>
        <v>113</v>
      </c>
    </row>
    <row r="34" spans="1:12">
      <c r="A34" s="77" t="s">
        <v>1011</v>
      </c>
      <c r="B34" s="76" t="s">
        <v>1012</v>
      </c>
      <c r="C34" s="78"/>
      <c r="D34" s="67"/>
      <c r="E34" s="68"/>
      <c r="F34" s="67"/>
      <c r="G34" s="67"/>
      <c r="H34" s="68"/>
      <c r="I34" s="68"/>
      <c r="J34" s="67"/>
      <c r="K34" s="67"/>
      <c r="L34" s="68"/>
    </row>
    <row r="35" spans="1:12">
      <c r="A35" s="96" t="str">
        <f>UpdateDate</f>
        <v>Updated Sept 2024</v>
      </c>
      <c r="B35" s="85"/>
      <c r="C35"/>
      <c r="F35" s="5"/>
      <c r="G35" s="5"/>
      <c r="H35" s="27"/>
      <c r="I35" s="27"/>
      <c r="J35" s="33"/>
    </row>
    <row r="36" spans="1:12">
      <c r="E36" s="228"/>
      <c r="F36" s="5"/>
      <c r="G36" s="229"/>
    </row>
    <row r="37" spans="1:12" hidden="1">
      <c r="A37" s="21" t="s">
        <v>1013</v>
      </c>
      <c r="B37" s="20"/>
      <c r="C37" s="20"/>
      <c r="D37" s="20"/>
      <c r="E37" s="230"/>
      <c r="F37" s="231"/>
      <c r="G37" s="232"/>
      <c r="H37" s="20"/>
      <c r="I37" s="20"/>
      <c r="J37" s="20"/>
      <c r="K37" s="20"/>
      <c r="L37" s="20"/>
    </row>
    <row r="38" spans="1:12" s="5" customFormat="1" hidden="1">
      <c r="A38" s="315"/>
      <c r="B38" s="392" t="s">
        <v>1014</v>
      </c>
      <c r="C38" s="315"/>
      <c r="D38" s="316" t="s">
        <v>1014</v>
      </c>
      <c r="E38" s="393"/>
      <c r="F38" s="317"/>
      <c r="G38" s="318"/>
      <c r="H38" s="296" t="s">
        <v>1015</v>
      </c>
      <c r="I38" s="296"/>
      <c r="J38" s="315"/>
      <c r="K38" s="296" t="s">
        <v>1014</v>
      </c>
      <c r="L38" s="394" t="s">
        <v>1015</v>
      </c>
    </row>
    <row r="39" spans="1:12" hidden="1">
      <c r="A39" s="13">
        <v>1994</v>
      </c>
      <c r="B39" s="14">
        <v>25</v>
      </c>
      <c r="C39" s="13" t="s">
        <v>369</v>
      </c>
      <c r="D39" s="6">
        <v>12</v>
      </c>
      <c r="E39" s="233"/>
      <c r="F39" s="234"/>
      <c r="G39" s="235"/>
      <c r="H39" s="6">
        <v>27</v>
      </c>
      <c r="I39" s="6"/>
      <c r="J39" s="13" t="s">
        <v>397</v>
      </c>
      <c r="K39" s="6">
        <v>19</v>
      </c>
      <c r="L39" s="14">
        <v>40</v>
      </c>
    </row>
    <row r="40" spans="1:12" hidden="1">
      <c r="A40" s="13" t="s">
        <v>1005</v>
      </c>
      <c r="B40" s="14">
        <v>10</v>
      </c>
      <c r="C40" s="13" t="s">
        <v>373</v>
      </c>
      <c r="D40" s="6">
        <v>5</v>
      </c>
      <c r="E40" s="233"/>
      <c r="F40" s="234"/>
      <c r="G40" s="235"/>
      <c r="H40" s="6">
        <v>34</v>
      </c>
      <c r="I40" s="6"/>
      <c r="J40" s="13" t="s">
        <v>400</v>
      </c>
      <c r="K40" s="6">
        <v>18</v>
      </c>
      <c r="L40" s="14">
        <v>41</v>
      </c>
    </row>
    <row r="41" spans="1:12" hidden="1">
      <c r="A41" s="13" t="s">
        <v>361</v>
      </c>
      <c r="B41" s="14">
        <v>3</v>
      </c>
      <c r="C41" s="13" t="s">
        <v>376</v>
      </c>
      <c r="D41" s="6">
        <v>0</v>
      </c>
      <c r="E41" s="233"/>
      <c r="F41" s="234"/>
      <c r="G41" s="235"/>
      <c r="H41" s="6">
        <v>41</v>
      </c>
      <c r="I41" s="6"/>
      <c r="J41" s="13" t="s">
        <v>1007</v>
      </c>
      <c r="K41" s="6">
        <v>16</v>
      </c>
      <c r="L41" s="14">
        <v>41</v>
      </c>
    </row>
    <row r="42" spans="1:12" ht="13.5" hidden="1">
      <c r="A42" s="15" t="s">
        <v>365</v>
      </c>
      <c r="B42" s="16">
        <v>0</v>
      </c>
      <c r="C42" s="17" t="s">
        <v>380</v>
      </c>
      <c r="D42" s="18">
        <v>8</v>
      </c>
      <c r="E42" s="236"/>
      <c r="F42" s="237"/>
      <c r="G42" s="238"/>
      <c r="H42" s="18">
        <v>40</v>
      </c>
      <c r="I42" s="6"/>
      <c r="J42" s="13" t="s">
        <v>1008</v>
      </c>
      <c r="K42" s="6">
        <v>17</v>
      </c>
      <c r="L42" s="14">
        <v>41</v>
      </c>
    </row>
    <row r="43" spans="1:12" hidden="1">
      <c r="E43" s="228"/>
      <c r="F43" s="5"/>
      <c r="G43" s="229"/>
      <c r="J43" s="17" t="s">
        <v>409</v>
      </c>
      <c r="K43" s="18">
        <v>18</v>
      </c>
      <c r="L43" s="19">
        <v>41</v>
      </c>
    </row>
    <row r="44" spans="1:12" hidden="1">
      <c r="E44" s="228"/>
      <c r="F44" s="5"/>
      <c r="G44" s="229"/>
      <c r="J44" s="17" t="s">
        <v>412</v>
      </c>
      <c r="K44" s="18"/>
      <c r="L44" s="19"/>
    </row>
    <row r="45" spans="1:12" hidden="1">
      <c r="E45" s="228"/>
      <c r="F45" s="5"/>
      <c r="G45" s="229"/>
    </row>
    <row r="46" spans="1:12">
      <c r="E46" s="228"/>
      <c r="F46" s="5"/>
      <c r="G46" s="229"/>
    </row>
  </sheetData>
  <phoneticPr fontId="0" type="noConversion"/>
  <pageMargins left="0.75" right="0.75" top="1" bottom="1" header="0.5" footer="0.5"/>
  <pageSetup scale="90" orientation="landscape" r:id="rId1"/>
  <headerFooter alignWithMargins="0">
    <oddHeader>&amp;C&amp;"Times New Roman,Bold Italic"&amp;16Application Cycle History</oddHeader>
    <oddFooter>&amp;C&amp;"Times New Roman,Regular"&amp;8Massachusetts Department of Elementary and Secondary Education, 
Office of Charter Schools and School Redesign 
6/2015</oddFooter>
  </headerFooter>
  <ignoredErrors>
    <ignoredError sqref="I3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BF73-677F-45D1-A280-08502CA5D0CB}">
  <dimension ref="A1:N6"/>
  <sheetViews>
    <sheetView workbookViewId="0">
      <selection activeCell="C2" sqref="C2"/>
    </sheetView>
  </sheetViews>
  <sheetFormatPr defaultRowHeight="12.75"/>
  <sheetData>
    <row r="1" spans="1:14">
      <c r="A1" t="s">
        <v>252</v>
      </c>
      <c r="B1" t="s">
        <v>241</v>
      </c>
      <c r="C1" t="s">
        <v>253</v>
      </c>
      <c r="D1" t="s">
        <v>1016</v>
      </c>
      <c r="E1" t="s">
        <v>244</v>
      </c>
      <c r="F1" t="s">
        <v>1017</v>
      </c>
      <c r="G1" t="s">
        <v>246</v>
      </c>
      <c r="H1" t="s">
        <v>1018</v>
      </c>
      <c r="I1" t="s">
        <v>1019</v>
      </c>
      <c r="J1" t="s">
        <v>1020</v>
      </c>
      <c r="K1" t="s">
        <v>248</v>
      </c>
      <c r="L1" t="s">
        <v>237</v>
      </c>
      <c r="M1" t="s">
        <v>238</v>
      </c>
      <c r="N1" t="s">
        <v>1021</v>
      </c>
    </row>
    <row r="2" spans="1:14">
      <c r="A2">
        <v>0.29371297932037826</v>
      </c>
      <c r="B2">
        <v>4.9547958017250336E-2</v>
      </c>
      <c r="C2">
        <v>0.366413800270186</v>
      </c>
      <c r="D2">
        <v>3.8511898576327551E-2</v>
      </c>
      <c r="E2">
        <v>3.8033877169281927E-3</v>
      </c>
      <c r="F2">
        <v>1.2885794450794971E-3</v>
      </c>
      <c r="G2">
        <v>0.24672139665385015</v>
      </c>
      <c r="H2">
        <v>0.58281201288579443</v>
      </c>
      <c r="I2">
        <v>0.1351761404967266</v>
      </c>
      <c r="J2">
        <v>0.1639613426166476</v>
      </c>
      <c r="K2">
        <v>0.35440091447573524</v>
      </c>
      <c r="L2">
        <v>0.50664034085004672</v>
      </c>
      <c r="M2">
        <v>0.49082406733866779</v>
      </c>
      <c r="N2">
        <v>2.5355918112854618E-3</v>
      </c>
    </row>
    <row r="4" spans="1:14">
      <c r="A4" t="s">
        <v>1022</v>
      </c>
      <c r="B4">
        <v>48115</v>
      </c>
    </row>
    <row r="6" spans="1:14">
      <c r="A6" s="142" t="s">
        <v>1023</v>
      </c>
      <c r="B6">
        <v>913735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E1F1-82FF-4196-882E-817CB2BE7E74}">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4E284-20DA-4E2F-8DBD-BCB20DB08B9E}">
  <dimension ref="A1:BO93"/>
  <sheetViews>
    <sheetView topLeftCell="A55" workbookViewId="0">
      <selection activeCell="G81" sqref="G81"/>
    </sheetView>
  </sheetViews>
  <sheetFormatPr defaultColWidth="8.7109375" defaultRowHeight="12.75"/>
  <cols>
    <col min="1" max="1" width="8.140625" bestFit="1" customWidth="1"/>
    <col min="2" max="2" width="68" bestFit="1" customWidth="1"/>
    <col min="3" max="3" width="8.42578125" bestFit="1" customWidth="1"/>
    <col min="4" max="5" width="8.85546875" bestFit="1" customWidth="1"/>
    <col min="6" max="6" width="10.140625" bestFit="1" customWidth="1"/>
    <col min="8" max="8" width="11.42578125" customWidth="1"/>
    <col min="9" max="9" width="10.7109375" customWidth="1"/>
    <col min="10" max="10" width="11.5703125" customWidth="1"/>
    <col min="11" max="11" width="9.42578125" customWidth="1"/>
    <col min="12" max="12" width="11.85546875" customWidth="1"/>
    <col min="13" max="13" width="10.140625" customWidth="1"/>
    <col min="14" max="14" width="11" customWidth="1"/>
    <col min="15" max="15" width="11.140625" customWidth="1"/>
    <col min="16" max="17" width="8" hidden="1" customWidth="1"/>
    <col min="18" max="28" width="8.5703125" hidden="1" customWidth="1"/>
    <col min="29" max="29" width="2.85546875" hidden="1" customWidth="1"/>
    <col min="30" max="30" width="11.28515625" customWidth="1"/>
    <col min="31" max="31" width="11.42578125" customWidth="1"/>
    <col min="32" max="32" width="10.5703125" customWidth="1"/>
    <col min="33" max="33" width="12" customWidth="1"/>
    <col min="34" max="34" width="11.140625" customWidth="1"/>
    <col min="35" max="35" width="9.85546875" customWidth="1"/>
    <col min="37" max="38" width="8.140625" bestFit="1" customWidth="1"/>
    <col min="39" max="40" width="8.42578125" bestFit="1" customWidth="1"/>
    <col min="41" max="41" width="8.28515625" bestFit="1" customWidth="1"/>
    <col min="42" max="42" width="8.140625" bestFit="1" customWidth="1"/>
    <col min="43" max="43" width="8.28515625" bestFit="1" customWidth="1"/>
    <col min="44" max="44" width="7.7109375" bestFit="1" customWidth="1"/>
    <col min="45" max="46" width="8" bestFit="1" customWidth="1"/>
    <col min="47" max="58" width="8.5703125" bestFit="1" customWidth="1"/>
    <col min="59" max="59" width="8" bestFit="1" customWidth="1"/>
    <col min="60" max="60" width="7.85546875" bestFit="1" customWidth="1"/>
    <col min="61" max="61" width="7.7109375" bestFit="1" customWidth="1"/>
    <col min="62" max="62" width="8.42578125" bestFit="1" customWidth="1"/>
    <col min="63" max="63" width="8" bestFit="1" customWidth="1"/>
    <col min="64" max="64" width="7.85546875" bestFit="1" customWidth="1"/>
    <col min="65" max="65" width="8.28515625" bestFit="1" customWidth="1"/>
    <col min="66" max="67" width="8.140625" bestFit="1" customWidth="1"/>
  </cols>
  <sheetData>
    <row r="1" spans="1:67" s="243" customFormat="1" ht="165.75">
      <c r="A1" s="256" t="s">
        <v>0</v>
      </c>
      <c r="B1" s="256" t="s">
        <v>1</v>
      </c>
      <c r="C1" s="256" t="s">
        <v>2</v>
      </c>
      <c r="D1" s="256" t="s">
        <v>3</v>
      </c>
      <c r="E1" s="256" t="s">
        <v>4</v>
      </c>
      <c r="F1" s="243" t="s">
        <v>5</v>
      </c>
      <c r="G1" s="243" t="s">
        <v>6</v>
      </c>
      <c r="H1" s="243" t="s">
        <v>7</v>
      </c>
      <c r="I1" s="243" t="s">
        <v>9</v>
      </c>
      <c r="J1" s="243" t="s">
        <v>10</v>
      </c>
      <c r="K1" s="243" t="s">
        <v>11</v>
      </c>
      <c r="L1" s="243" t="s">
        <v>12</v>
      </c>
      <c r="M1" s="243" t="s">
        <v>13</v>
      </c>
      <c r="N1" s="243" t="s">
        <v>14</v>
      </c>
      <c r="O1" s="243" t="s">
        <v>15</v>
      </c>
      <c r="P1" s="243" t="s">
        <v>16</v>
      </c>
      <c r="Q1" s="243" t="s">
        <v>17</v>
      </c>
      <c r="R1" s="243" t="s">
        <v>18</v>
      </c>
      <c r="S1" s="243" t="s">
        <v>19</v>
      </c>
      <c r="T1" s="243" t="s">
        <v>20</v>
      </c>
      <c r="U1" s="243" t="s">
        <v>21</v>
      </c>
      <c r="V1" s="243" t="s">
        <v>22</v>
      </c>
      <c r="W1" s="243" t="s">
        <v>23</v>
      </c>
      <c r="X1" s="243" t="s">
        <v>24</v>
      </c>
      <c r="Y1" s="243" t="s">
        <v>25</v>
      </c>
      <c r="Z1" s="243" t="s">
        <v>26</v>
      </c>
      <c r="AA1" s="243" t="s">
        <v>27</v>
      </c>
      <c r="AB1" s="243" t="s">
        <v>28</v>
      </c>
      <c r="AC1" s="243" t="s">
        <v>29</v>
      </c>
      <c r="AD1" s="243" t="s">
        <v>30</v>
      </c>
      <c r="AE1" s="243" t="s">
        <v>31</v>
      </c>
      <c r="AF1" s="243" t="s">
        <v>32</v>
      </c>
      <c r="AG1" s="243" t="s">
        <v>33</v>
      </c>
      <c r="AH1" s="243" t="s">
        <v>34</v>
      </c>
      <c r="AI1" s="243" t="s">
        <v>35</v>
      </c>
      <c r="AJ1" s="243" t="s">
        <v>36</v>
      </c>
      <c r="AK1" s="243" t="s">
        <v>37</v>
      </c>
      <c r="AL1" s="243" t="s">
        <v>39</v>
      </c>
      <c r="AM1" s="243" t="s">
        <v>40</v>
      </c>
      <c r="AN1" s="243" t="s">
        <v>41</v>
      </c>
      <c r="AO1" s="243" t="s">
        <v>42</v>
      </c>
      <c r="AP1" s="243" t="s">
        <v>43</v>
      </c>
      <c r="AQ1" s="243" t="s">
        <v>44</v>
      </c>
      <c r="AR1" s="243" t="s">
        <v>45</v>
      </c>
      <c r="AS1" s="243" t="s">
        <v>46</v>
      </c>
      <c r="AT1" s="243" t="s">
        <v>47</v>
      </c>
      <c r="AU1" s="243" t="s">
        <v>48</v>
      </c>
      <c r="AV1" s="243" t="s">
        <v>49</v>
      </c>
      <c r="AW1" s="243" t="s">
        <v>50</v>
      </c>
      <c r="AX1" s="243" t="s">
        <v>51</v>
      </c>
      <c r="AY1" s="243" t="s">
        <v>52</v>
      </c>
      <c r="AZ1" s="243" t="s">
        <v>53</v>
      </c>
      <c r="BA1" s="243" t="s">
        <v>54</v>
      </c>
      <c r="BB1" s="243" t="s">
        <v>55</v>
      </c>
      <c r="BC1" s="243" t="s">
        <v>56</v>
      </c>
      <c r="BD1" s="243" t="s">
        <v>57</v>
      </c>
      <c r="BE1" s="243" t="s">
        <v>58</v>
      </c>
      <c r="BF1" s="243" t="s">
        <v>59</v>
      </c>
      <c r="BG1" s="243" t="s">
        <v>60</v>
      </c>
      <c r="BH1" s="243" t="s">
        <v>61</v>
      </c>
      <c r="BI1" s="243" t="s">
        <v>62</v>
      </c>
      <c r="BJ1" s="243" t="s">
        <v>63</v>
      </c>
      <c r="BK1" s="243" t="s">
        <v>64</v>
      </c>
      <c r="BL1" s="243" t="s">
        <v>65</v>
      </c>
      <c r="BM1" s="243" t="s">
        <v>66</v>
      </c>
      <c r="BN1" s="243" t="s">
        <v>8</v>
      </c>
      <c r="BO1" s="243" t="s">
        <v>38</v>
      </c>
    </row>
    <row r="2" spans="1:67">
      <c r="A2" s="45" t="s">
        <v>1024</v>
      </c>
      <c r="B2" s="45" t="s">
        <v>68</v>
      </c>
      <c r="C2" s="45" t="s">
        <v>69</v>
      </c>
      <c r="D2" s="45" t="s">
        <v>70</v>
      </c>
      <c r="E2" s="45" t="s">
        <v>70</v>
      </c>
      <c r="F2">
        <v>294</v>
      </c>
      <c r="G2">
        <v>155</v>
      </c>
      <c r="H2">
        <v>139</v>
      </c>
      <c r="I2">
        <v>174</v>
      </c>
      <c r="J2">
        <v>2</v>
      </c>
      <c r="K2">
        <v>103</v>
      </c>
      <c r="L2">
        <v>5</v>
      </c>
      <c r="M2">
        <v>1</v>
      </c>
      <c r="N2">
        <v>1</v>
      </c>
      <c r="O2">
        <v>8</v>
      </c>
      <c r="P2">
        <v>45</v>
      </c>
      <c r="Q2">
        <v>47</v>
      </c>
      <c r="R2">
        <v>43</v>
      </c>
      <c r="S2">
        <v>43</v>
      </c>
      <c r="T2">
        <v>39</v>
      </c>
      <c r="U2">
        <v>42</v>
      </c>
      <c r="V2">
        <v>35</v>
      </c>
      <c r="W2">
        <v>0</v>
      </c>
      <c r="X2">
        <v>0</v>
      </c>
      <c r="Y2">
        <v>0</v>
      </c>
      <c r="Z2">
        <v>0</v>
      </c>
      <c r="AA2">
        <v>0</v>
      </c>
      <c r="AB2">
        <v>0</v>
      </c>
      <c r="AC2">
        <v>0</v>
      </c>
      <c r="AD2">
        <v>0</v>
      </c>
      <c r="AE2">
        <v>82</v>
      </c>
      <c r="AF2">
        <v>97</v>
      </c>
      <c r="AG2">
        <v>214</v>
      </c>
      <c r="AH2">
        <v>36</v>
      </c>
      <c r="AI2">
        <v>251</v>
      </c>
      <c r="AJ2">
        <v>52.7</v>
      </c>
      <c r="AK2">
        <v>47.3</v>
      </c>
      <c r="AL2">
        <v>59.2</v>
      </c>
      <c r="AM2">
        <v>0.7</v>
      </c>
      <c r="AN2">
        <v>35</v>
      </c>
      <c r="AO2">
        <v>1.7</v>
      </c>
      <c r="AP2">
        <v>0.3</v>
      </c>
      <c r="AQ2">
        <v>0.3</v>
      </c>
      <c r="AR2">
        <v>2.7</v>
      </c>
      <c r="AS2">
        <v>15.3</v>
      </c>
      <c r="AT2">
        <v>16</v>
      </c>
      <c r="AU2">
        <v>14.6</v>
      </c>
      <c r="AV2">
        <v>14.6</v>
      </c>
      <c r="AW2">
        <v>13.3</v>
      </c>
      <c r="AX2">
        <v>14.3</v>
      </c>
      <c r="AY2">
        <v>11.9</v>
      </c>
      <c r="AZ2">
        <v>0</v>
      </c>
      <c r="BA2">
        <v>0</v>
      </c>
      <c r="BB2">
        <v>0</v>
      </c>
      <c r="BC2">
        <v>0</v>
      </c>
      <c r="BD2">
        <v>0</v>
      </c>
      <c r="BE2">
        <v>0</v>
      </c>
      <c r="BF2">
        <v>0</v>
      </c>
      <c r="BG2">
        <v>0</v>
      </c>
      <c r="BH2">
        <v>27.9</v>
      </c>
      <c r="BI2">
        <v>33</v>
      </c>
      <c r="BJ2">
        <v>72.8</v>
      </c>
      <c r="BK2">
        <v>12.2</v>
      </c>
      <c r="BL2">
        <v>85.4</v>
      </c>
      <c r="BM2">
        <v>0</v>
      </c>
      <c r="BN2">
        <v>0</v>
      </c>
      <c r="BO2">
        <v>0</v>
      </c>
    </row>
    <row r="3" spans="1:67">
      <c r="A3" s="45" t="s">
        <v>1024</v>
      </c>
      <c r="B3" s="45" t="s">
        <v>71</v>
      </c>
      <c r="C3" s="45" t="s">
        <v>69</v>
      </c>
      <c r="D3" s="45" t="s">
        <v>72</v>
      </c>
      <c r="E3" s="45" t="s">
        <v>72</v>
      </c>
      <c r="F3">
        <v>797</v>
      </c>
      <c r="G3">
        <v>435</v>
      </c>
      <c r="H3">
        <v>362</v>
      </c>
      <c r="I3">
        <v>109</v>
      </c>
      <c r="J3">
        <v>1</v>
      </c>
      <c r="K3">
        <v>482</v>
      </c>
      <c r="L3">
        <v>34</v>
      </c>
      <c r="M3">
        <v>6</v>
      </c>
      <c r="N3">
        <v>0</v>
      </c>
      <c r="O3">
        <v>165</v>
      </c>
      <c r="P3">
        <v>0</v>
      </c>
      <c r="Q3">
        <v>100</v>
      </c>
      <c r="R3">
        <v>103</v>
      </c>
      <c r="S3">
        <v>102</v>
      </c>
      <c r="T3">
        <v>103</v>
      </c>
      <c r="U3">
        <v>52</v>
      </c>
      <c r="V3">
        <v>49</v>
      </c>
      <c r="W3">
        <v>146</v>
      </c>
      <c r="X3">
        <v>94</v>
      </c>
      <c r="Y3">
        <v>48</v>
      </c>
      <c r="Z3">
        <v>0</v>
      </c>
      <c r="AA3">
        <v>0</v>
      </c>
      <c r="AB3">
        <v>0</v>
      </c>
      <c r="AC3">
        <v>0</v>
      </c>
      <c r="AD3">
        <v>0</v>
      </c>
      <c r="AE3">
        <v>248</v>
      </c>
      <c r="AF3">
        <v>349</v>
      </c>
      <c r="AG3">
        <v>523</v>
      </c>
      <c r="AH3">
        <v>138</v>
      </c>
      <c r="AI3">
        <v>650</v>
      </c>
      <c r="AJ3">
        <v>54.6</v>
      </c>
      <c r="AK3">
        <v>45.4</v>
      </c>
      <c r="AL3">
        <v>13.7</v>
      </c>
      <c r="AM3">
        <v>0.1</v>
      </c>
      <c r="AN3">
        <v>60.5</v>
      </c>
      <c r="AO3">
        <v>4.3</v>
      </c>
      <c r="AP3">
        <v>0.8</v>
      </c>
      <c r="AQ3">
        <v>0</v>
      </c>
      <c r="AR3">
        <v>20.7</v>
      </c>
      <c r="AS3">
        <v>0</v>
      </c>
      <c r="AT3">
        <v>12.5</v>
      </c>
      <c r="AU3">
        <v>12.9</v>
      </c>
      <c r="AV3">
        <v>12.8</v>
      </c>
      <c r="AW3">
        <v>12.9</v>
      </c>
      <c r="AX3">
        <v>6.5</v>
      </c>
      <c r="AY3">
        <v>6.1</v>
      </c>
      <c r="AZ3">
        <v>18.3</v>
      </c>
      <c r="BA3">
        <v>11.8</v>
      </c>
      <c r="BB3">
        <v>6</v>
      </c>
      <c r="BC3">
        <v>0</v>
      </c>
      <c r="BD3">
        <v>0</v>
      </c>
      <c r="BE3">
        <v>0</v>
      </c>
      <c r="BF3">
        <v>0</v>
      </c>
      <c r="BG3">
        <v>0</v>
      </c>
      <c r="BH3">
        <v>31.1</v>
      </c>
      <c r="BI3">
        <v>43.8</v>
      </c>
      <c r="BJ3">
        <v>65.599999999999994</v>
      </c>
      <c r="BK3">
        <v>17.3</v>
      </c>
      <c r="BL3">
        <v>81.599999999999994</v>
      </c>
      <c r="BM3">
        <v>0</v>
      </c>
      <c r="BN3">
        <v>0</v>
      </c>
      <c r="BO3">
        <v>0</v>
      </c>
    </row>
    <row r="4" spans="1:67">
      <c r="A4" s="45" t="s">
        <v>1024</v>
      </c>
      <c r="B4" s="45" t="s">
        <v>73</v>
      </c>
      <c r="C4" s="45" t="s">
        <v>69</v>
      </c>
      <c r="D4" s="45" t="s">
        <v>74</v>
      </c>
      <c r="E4" s="45" t="s">
        <v>74</v>
      </c>
      <c r="F4">
        <v>1389</v>
      </c>
      <c r="G4">
        <v>688</v>
      </c>
      <c r="H4">
        <v>701</v>
      </c>
      <c r="I4">
        <v>83</v>
      </c>
      <c r="J4">
        <v>13</v>
      </c>
      <c r="K4">
        <v>1103</v>
      </c>
      <c r="L4">
        <v>9</v>
      </c>
      <c r="M4">
        <v>10</v>
      </c>
      <c r="N4">
        <v>5</v>
      </c>
      <c r="O4">
        <v>166</v>
      </c>
      <c r="P4">
        <v>0</v>
      </c>
      <c r="Q4">
        <v>0</v>
      </c>
      <c r="R4">
        <v>0</v>
      </c>
      <c r="S4">
        <v>0</v>
      </c>
      <c r="T4">
        <v>0</v>
      </c>
      <c r="U4">
        <v>0</v>
      </c>
      <c r="V4">
        <v>174</v>
      </c>
      <c r="W4">
        <v>181</v>
      </c>
      <c r="X4">
        <v>177</v>
      </c>
      <c r="Y4">
        <v>180</v>
      </c>
      <c r="Z4">
        <v>181</v>
      </c>
      <c r="AA4">
        <v>174</v>
      </c>
      <c r="AB4">
        <v>164</v>
      </c>
      <c r="AC4">
        <v>158</v>
      </c>
      <c r="AD4">
        <v>0</v>
      </c>
      <c r="AE4">
        <v>118</v>
      </c>
      <c r="AF4">
        <v>796</v>
      </c>
      <c r="AG4">
        <v>747</v>
      </c>
      <c r="AH4">
        <v>261</v>
      </c>
      <c r="AI4">
        <v>1008</v>
      </c>
      <c r="AJ4">
        <v>49.5</v>
      </c>
      <c r="AK4">
        <v>50.5</v>
      </c>
      <c r="AL4">
        <v>6</v>
      </c>
      <c r="AM4">
        <v>0.9</v>
      </c>
      <c r="AN4">
        <v>79.400000000000006</v>
      </c>
      <c r="AO4">
        <v>0.6</v>
      </c>
      <c r="AP4">
        <v>0.7</v>
      </c>
      <c r="AQ4">
        <v>0.4</v>
      </c>
      <c r="AR4">
        <v>12</v>
      </c>
      <c r="AS4">
        <v>0</v>
      </c>
      <c r="AT4">
        <v>0</v>
      </c>
      <c r="AU4">
        <v>0</v>
      </c>
      <c r="AV4">
        <v>0</v>
      </c>
      <c r="AW4">
        <v>0</v>
      </c>
      <c r="AX4">
        <v>0</v>
      </c>
      <c r="AY4">
        <v>12.5</v>
      </c>
      <c r="AZ4">
        <v>13</v>
      </c>
      <c r="BA4">
        <v>12.7</v>
      </c>
      <c r="BB4">
        <v>13</v>
      </c>
      <c r="BC4">
        <v>13</v>
      </c>
      <c r="BD4">
        <v>12.5</v>
      </c>
      <c r="BE4">
        <v>11.8</v>
      </c>
      <c r="BF4">
        <v>11.4</v>
      </c>
      <c r="BG4">
        <v>0</v>
      </c>
      <c r="BH4">
        <v>8.5</v>
      </c>
      <c r="BI4">
        <v>57.3</v>
      </c>
      <c r="BJ4">
        <v>53.8</v>
      </c>
      <c r="BK4">
        <v>18.8</v>
      </c>
      <c r="BL4">
        <v>72.599999999999994</v>
      </c>
      <c r="BM4">
        <v>0</v>
      </c>
      <c r="BN4">
        <v>0</v>
      </c>
      <c r="BO4">
        <v>0</v>
      </c>
    </row>
    <row r="5" spans="1:67">
      <c r="A5" s="45" t="s">
        <v>1024</v>
      </c>
      <c r="B5" s="45" t="s">
        <v>75</v>
      </c>
      <c r="C5" s="45" t="s">
        <v>69</v>
      </c>
      <c r="D5" s="45" t="s">
        <v>76</v>
      </c>
      <c r="E5" s="45" t="s">
        <v>76</v>
      </c>
      <c r="F5">
        <v>509</v>
      </c>
      <c r="G5">
        <v>242</v>
      </c>
      <c r="H5">
        <v>267</v>
      </c>
      <c r="I5">
        <v>227</v>
      </c>
      <c r="J5">
        <v>9</v>
      </c>
      <c r="K5">
        <v>222</v>
      </c>
      <c r="L5">
        <v>15</v>
      </c>
      <c r="M5">
        <v>1</v>
      </c>
      <c r="N5">
        <v>2</v>
      </c>
      <c r="O5">
        <v>33</v>
      </c>
      <c r="P5">
        <v>0</v>
      </c>
      <c r="Q5">
        <v>0</v>
      </c>
      <c r="R5">
        <v>0</v>
      </c>
      <c r="S5">
        <v>0</v>
      </c>
      <c r="T5">
        <v>0</v>
      </c>
      <c r="U5">
        <v>0</v>
      </c>
      <c r="V5">
        <v>0</v>
      </c>
      <c r="W5">
        <v>47</v>
      </c>
      <c r="X5">
        <v>62</v>
      </c>
      <c r="Y5">
        <v>66</v>
      </c>
      <c r="Z5">
        <v>87</v>
      </c>
      <c r="AA5">
        <v>78</v>
      </c>
      <c r="AB5">
        <v>84</v>
      </c>
      <c r="AC5">
        <v>81</v>
      </c>
      <c r="AD5">
        <v>4</v>
      </c>
      <c r="AE5">
        <v>86</v>
      </c>
      <c r="AF5">
        <v>185</v>
      </c>
      <c r="AG5">
        <v>367</v>
      </c>
      <c r="AH5">
        <v>169</v>
      </c>
      <c r="AI5">
        <v>424</v>
      </c>
      <c r="AJ5">
        <v>47.5</v>
      </c>
      <c r="AK5">
        <v>52.5</v>
      </c>
      <c r="AL5">
        <v>44.6</v>
      </c>
      <c r="AM5">
        <v>1.8</v>
      </c>
      <c r="AN5">
        <v>43.6</v>
      </c>
      <c r="AO5">
        <v>2.9</v>
      </c>
      <c r="AP5">
        <v>0.2</v>
      </c>
      <c r="AQ5">
        <v>0.4</v>
      </c>
      <c r="AR5">
        <v>6.5</v>
      </c>
      <c r="AS5">
        <v>0</v>
      </c>
      <c r="AT5">
        <v>0</v>
      </c>
      <c r="AU5">
        <v>0</v>
      </c>
      <c r="AV5">
        <v>0</v>
      </c>
      <c r="AW5">
        <v>0</v>
      </c>
      <c r="AX5">
        <v>0</v>
      </c>
      <c r="AY5">
        <v>0</v>
      </c>
      <c r="AZ5">
        <v>9.1999999999999993</v>
      </c>
      <c r="BA5">
        <v>12.2</v>
      </c>
      <c r="BB5">
        <v>13</v>
      </c>
      <c r="BC5">
        <v>17.100000000000001</v>
      </c>
      <c r="BD5">
        <v>15.3</v>
      </c>
      <c r="BE5">
        <v>16.5</v>
      </c>
      <c r="BF5">
        <v>15.9</v>
      </c>
      <c r="BG5">
        <v>0.8</v>
      </c>
      <c r="BH5">
        <v>16.899999999999999</v>
      </c>
      <c r="BI5">
        <v>36.299999999999997</v>
      </c>
      <c r="BJ5">
        <v>72.099999999999994</v>
      </c>
      <c r="BK5">
        <v>33.200000000000003</v>
      </c>
      <c r="BL5">
        <v>83.3</v>
      </c>
      <c r="BM5">
        <v>0</v>
      </c>
      <c r="BN5">
        <v>0</v>
      </c>
      <c r="BO5">
        <v>0</v>
      </c>
    </row>
    <row r="6" spans="1:67">
      <c r="A6" s="45" t="s">
        <v>1024</v>
      </c>
      <c r="B6" s="45" t="s">
        <v>77</v>
      </c>
      <c r="C6" s="45" t="s">
        <v>69</v>
      </c>
      <c r="D6" s="45" t="s">
        <v>78</v>
      </c>
      <c r="E6" s="45" t="s">
        <v>78</v>
      </c>
      <c r="F6">
        <v>540</v>
      </c>
      <c r="G6">
        <v>262</v>
      </c>
      <c r="H6">
        <v>278</v>
      </c>
      <c r="I6">
        <v>339</v>
      </c>
      <c r="J6">
        <v>4</v>
      </c>
      <c r="K6">
        <v>153</v>
      </c>
      <c r="L6">
        <v>7</v>
      </c>
      <c r="M6">
        <v>0</v>
      </c>
      <c r="N6">
        <v>1</v>
      </c>
      <c r="O6">
        <v>36</v>
      </c>
      <c r="P6">
        <v>0</v>
      </c>
      <c r="Q6">
        <v>0</v>
      </c>
      <c r="R6">
        <v>0</v>
      </c>
      <c r="S6">
        <v>0</v>
      </c>
      <c r="T6">
        <v>0</v>
      </c>
      <c r="U6">
        <v>0</v>
      </c>
      <c r="V6">
        <v>53</v>
      </c>
      <c r="W6">
        <v>72</v>
      </c>
      <c r="X6">
        <v>73</v>
      </c>
      <c r="Y6">
        <v>76</v>
      </c>
      <c r="Z6">
        <v>82</v>
      </c>
      <c r="AA6">
        <v>63</v>
      </c>
      <c r="AB6">
        <v>63</v>
      </c>
      <c r="AC6">
        <v>58</v>
      </c>
      <c r="AD6">
        <v>0</v>
      </c>
      <c r="AE6">
        <v>34</v>
      </c>
      <c r="AF6">
        <v>173</v>
      </c>
      <c r="AG6">
        <v>260</v>
      </c>
      <c r="AH6">
        <v>138</v>
      </c>
      <c r="AI6">
        <v>370</v>
      </c>
      <c r="AJ6">
        <v>48.5</v>
      </c>
      <c r="AK6">
        <v>51.5</v>
      </c>
      <c r="AL6">
        <v>62.8</v>
      </c>
      <c r="AM6">
        <v>0.7</v>
      </c>
      <c r="AN6">
        <v>28.3</v>
      </c>
      <c r="AO6">
        <v>1.3</v>
      </c>
      <c r="AP6">
        <v>0</v>
      </c>
      <c r="AQ6">
        <v>0.2</v>
      </c>
      <c r="AR6">
        <v>6.7</v>
      </c>
      <c r="AS6">
        <v>0</v>
      </c>
      <c r="AT6">
        <v>0</v>
      </c>
      <c r="AU6">
        <v>0</v>
      </c>
      <c r="AV6">
        <v>0</v>
      </c>
      <c r="AW6">
        <v>0</v>
      </c>
      <c r="AX6">
        <v>0</v>
      </c>
      <c r="AY6">
        <v>9.8000000000000007</v>
      </c>
      <c r="AZ6">
        <v>13.3</v>
      </c>
      <c r="BA6">
        <v>13.5</v>
      </c>
      <c r="BB6">
        <v>14.1</v>
      </c>
      <c r="BC6">
        <v>15.2</v>
      </c>
      <c r="BD6">
        <v>11.7</v>
      </c>
      <c r="BE6">
        <v>11.7</v>
      </c>
      <c r="BF6">
        <v>10.7</v>
      </c>
      <c r="BG6">
        <v>0</v>
      </c>
      <c r="BH6">
        <v>6.3</v>
      </c>
      <c r="BI6">
        <v>32</v>
      </c>
      <c r="BJ6">
        <v>48.1</v>
      </c>
      <c r="BK6">
        <v>25.6</v>
      </c>
      <c r="BL6">
        <v>68.5</v>
      </c>
      <c r="BM6">
        <v>0</v>
      </c>
      <c r="BN6">
        <v>0</v>
      </c>
      <c r="BO6">
        <v>0</v>
      </c>
    </row>
    <row r="7" spans="1:67">
      <c r="A7" s="45" t="s">
        <v>1024</v>
      </c>
      <c r="B7" s="45" t="s">
        <v>79</v>
      </c>
      <c r="C7" s="45" t="s">
        <v>69</v>
      </c>
      <c r="D7" s="45" t="s">
        <v>80</v>
      </c>
      <c r="E7" s="45" t="s">
        <v>80</v>
      </c>
      <c r="F7">
        <v>215</v>
      </c>
      <c r="G7">
        <v>120</v>
      </c>
      <c r="H7">
        <v>93</v>
      </c>
      <c r="I7">
        <v>2</v>
      </c>
      <c r="J7">
        <v>3</v>
      </c>
      <c r="K7">
        <v>16</v>
      </c>
      <c r="L7">
        <v>15</v>
      </c>
      <c r="M7">
        <v>1</v>
      </c>
      <c r="N7">
        <v>0</v>
      </c>
      <c r="O7">
        <v>178</v>
      </c>
      <c r="P7">
        <v>0</v>
      </c>
      <c r="Q7">
        <v>0</v>
      </c>
      <c r="R7">
        <v>0</v>
      </c>
      <c r="S7">
        <v>0</v>
      </c>
      <c r="T7">
        <v>0</v>
      </c>
      <c r="U7">
        <v>0</v>
      </c>
      <c r="V7">
        <v>0</v>
      </c>
      <c r="W7">
        <v>0</v>
      </c>
      <c r="X7">
        <v>38</v>
      </c>
      <c r="Y7">
        <v>37</v>
      </c>
      <c r="Z7">
        <v>35</v>
      </c>
      <c r="AA7">
        <v>37</v>
      </c>
      <c r="AB7">
        <v>40</v>
      </c>
      <c r="AC7">
        <v>28</v>
      </c>
      <c r="AD7">
        <v>0</v>
      </c>
      <c r="AE7">
        <v>0</v>
      </c>
      <c r="AF7">
        <v>2</v>
      </c>
      <c r="AG7">
        <v>60</v>
      </c>
      <c r="AH7">
        <v>31</v>
      </c>
      <c r="AI7">
        <v>80</v>
      </c>
      <c r="AJ7">
        <v>55.8</v>
      </c>
      <c r="AK7">
        <v>43.3</v>
      </c>
      <c r="AL7">
        <v>0.9</v>
      </c>
      <c r="AM7">
        <v>1.4</v>
      </c>
      <c r="AN7">
        <v>7.4</v>
      </c>
      <c r="AO7">
        <v>7</v>
      </c>
      <c r="AP7">
        <v>0.5</v>
      </c>
      <c r="AQ7">
        <v>0</v>
      </c>
      <c r="AR7">
        <v>82.8</v>
      </c>
      <c r="AS7">
        <v>0</v>
      </c>
      <c r="AT7">
        <v>0</v>
      </c>
      <c r="AU7">
        <v>0</v>
      </c>
      <c r="AV7">
        <v>0</v>
      </c>
      <c r="AW7">
        <v>0</v>
      </c>
      <c r="AX7">
        <v>0</v>
      </c>
      <c r="AY7">
        <v>0</v>
      </c>
      <c r="AZ7">
        <v>0</v>
      </c>
      <c r="BA7">
        <v>17.7</v>
      </c>
      <c r="BB7">
        <v>17.2</v>
      </c>
      <c r="BC7">
        <v>16.3</v>
      </c>
      <c r="BD7">
        <v>17.2</v>
      </c>
      <c r="BE7">
        <v>18.600000000000001</v>
      </c>
      <c r="BF7">
        <v>13</v>
      </c>
      <c r="BG7">
        <v>0</v>
      </c>
      <c r="BH7">
        <v>0</v>
      </c>
      <c r="BI7">
        <v>0.9</v>
      </c>
      <c r="BJ7">
        <v>27.9</v>
      </c>
      <c r="BK7">
        <v>14.4</v>
      </c>
      <c r="BL7">
        <v>37.200000000000003</v>
      </c>
      <c r="BM7">
        <v>0</v>
      </c>
      <c r="BN7">
        <v>2</v>
      </c>
      <c r="BO7">
        <v>0.9</v>
      </c>
    </row>
    <row r="8" spans="1:67">
      <c r="A8" s="45" t="s">
        <v>1024</v>
      </c>
      <c r="B8" s="45" t="s">
        <v>81</v>
      </c>
      <c r="C8" s="45" t="s">
        <v>69</v>
      </c>
      <c r="D8" s="45" t="s">
        <v>82</v>
      </c>
      <c r="E8" s="45" t="s">
        <v>82</v>
      </c>
      <c r="F8">
        <v>372</v>
      </c>
      <c r="G8">
        <v>172</v>
      </c>
      <c r="H8">
        <v>198</v>
      </c>
      <c r="I8">
        <v>47</v>
      </c>
      <c r="J8">
        <v>9</v>
      </c>
      <c r="K8">
        <v>46</v>
      </c>
      <c r="L8">
        <v>21</v>
      </c>
      <c r="M8">
        <v>1</v>
      </c>
      <c r="N8">
        <v>0</v>
      </c>
      <c r="O8">
        <v>248</v>
      </c>
      <c r="P8">
        <v>0</v>
      </c>
      <c r="Q8">
        <v>0</v>
      </c>
      <c r="R8">
        <v>0</v>
      </c>
      <c r="S8">
        <v>0</v>
      </c>
      <c r="T8">
        <v>0</v>
      </c>
      <c r="U8">
        <v>0</v>
      </c>
      <c r="V8">
        <v>0</v>
      </c>
      <c r="W8">
        <v>64</v>
      </c>
      <c r="X8">
        <v>68</v>
      </c>
      <c r="Y8">
        <v>67</v>
      </c>
      <c r="Z8">
        <v>51</v>
      </c>
      <c r="AA8">
        <v>43</v>
      </c>
      <c r="AB8">
        <v>47</v>
      </c>
      <c r="AC8">
        <v>32</v>
      </c>
      <c r="AD8">
        <v>0</v>
      </c>
      <c r="AE8">
        <v>5</v>
      </c>
      <c r="AF8">
        <v>5</v>
      </c>
      <c r="AG8">
        <v>184</v>
      </c>
      <c r="AH8">
        <v>75</v>
      </c>
      <c r="AI8">
        <v>223</v>
      </c>
      <c r="AJ8">
        <v>46.2</v>
      </c>
      <c r="AK8">
        <v>53.2</v>
      </c>
      <c r="AL8">
        <v>12.6</v>
      </c>
      <c r="AM8">
        <v>2.4</v>
      </c>
      <c r="AN8">
        <v>12.4</v>
      </c>
      <c r="AO8">
        <v>5.6</v>
      </c>
      <c r="AP8">
        <v>0.3</v>
      </c>
      <c r="AQ8">
        <v>0</v>
      </c>
      <c r="AR8">
        <v>66.7</v>
      </c>
      <c r="AS8">
        <v>0</v>
      </c>
      <c r="AT8">
        <v>0</v>
      </c>
      <c r="AU8">
        <v>0</v>
      </c>
      <c r="AV8">
        <v>0</v>
      </c>
      <c r="AW8">
        <v>0</v>
      </c>
      <c r="AX8">
        <v>0</v>
      </c>
      <c r="AY8">
        <v>0</v>
      </c>
      <c r="AZ8">
        <v>17.2</v>
      </c>
      <c r="BA8">
        <v>18.3</v>
      </c>
      <c r="BB8">
        <v>18</v>
      </c>
      <c r="BC8">
        <v>13.7</v>
      </c>
      <c r="BD8">
        <v>11.6</v>
      </c>
      <c r="BE8">
        <v>12.6</v>
      </c>
      <c r="BF8">
        <v>8.6</v>
      </c>
      <c r="BG8">
        <v>0</v>
      </c>
      <c r="BH8">
        <v>1.3</v>
      </c>
      <c r="BI8">
        <v>1.3</v>
      </c>
      <c r="BJ8">
        <v>49.5</v>
      </c>
      <c r="BK8">
        <v>20.2</v>
      </c>
      <c r="BL8">
        <v>59.9</v>
      </c>
      <c r="BM8">
        <v>0</v>
      </c>
      <c r="BN8">
        <v>2</v>
      </c>
      <c r="BO8">
        <v>0.5</v>
      </c>
    </row>
    <row r="9" spans="1:67">
      <c r="A9" s="45" t="s">
        <v>1024</v>
      </c>
      <c r="B9" s="45" t="s">
        <v>83</v>
      </c>
      <c r="C9" s="45" t="s">
        <v>69</v>
      </c>
      <c r="D9" s="45" t="s">
        <v>84</v>
      </c>
      <c r="E9" s="45" t="s">
        <v>84</v>
      </c>
      <c r="F9">
        <v>671</v>
      </c>
      <c r="G9">
        <v>340</v>
      </c>
      <c r="H9">
        <v>331</v>
      </c>
      <c r="I9">
        <v>453</v>
      </c>
      <c r="J9">
        <v>3</v>
      </c>
      <c r="K9">
        <v>187</v>
      </c>
      <c r="L9">
        <v>20</v>
      </c>
      <c r="M9">
        <v>0</v>
      </c>
      <c r="N9">
        <v>1</v>
      </c>
      <c r="O9">
        <v>7</v>
      </c>
      <c r="P9">
        <v>0</v>
      </c>
      <c r="Q9">
        <v>0</v>
      </c>
      <c r="R9">
        <v>0</v>
      </c>
      <c r="S9">
        <v>0</v>
      </c>
      <c r="T9">
        <v>0</v>
      </c>
      <c r="U9">
        <v>0</v>
      </c>
      <c r="V9">
        <v>0</v>
      </c>
      <c r="W9">
        <v>100</v>
      </c>
      <c r="X9">
        <v>107</v>
      </c>
      <c r="Y9">
        <v>105</v>
      </c>
      <c r="Z9">
        <v>124</v>
      </c>
      <c r="AA9">
        <v>85</v>
      </c>
      <c r="AB9">
        <v>78</v>
      </c>
      <c r="AC9">
        <v>72</v>
      </c>
      <c r="AD9">
        <v>0</v>
      </c>
      <c r="AE9">
        <v>129</v>
      </c>
      <c r="AF9">
        <v>227</v>
      </c>
      <c r="AG9">
        <v>405</v>
      </c>
      <c r="AH9">
        <v>136</v>
      </c>
      <c r="AI9">
        <v>531</v>
      </c>
      <c r="AJ9">
        <v>50.7</v>
      </c>
      <c r="AK9">
        <v>49.3</v>
      </c>
      <c r="AL9">
        <v>67.5</v>
      </c>
      <c r="AM9">
        <v>0.4</v>
      </c>
      <c r="AN9">
        <v>27.9</v>
      </c>
      <c r="AO9">
        <v>3</v>
      </c>
      <c r="AP9">
        <v>0</v>
      </c>
      <c r="AQ9">
        <v>0.1</v>
      </c>
      <c r="AR9">
        <v>1</v>
      </c>
      <c r="AS9">
        <v>0</v>
      </c>
      <c r="AT9">
        <v>0</v>
      </c>
      <c r="AU9">
        <v>0</v>
      </c>
      <c r="AV9">
        <v>0</v>
      </c>
      <c r="AW9">
        <v>0</v>
      </c>
      <c r="AX9">
        <v>0</v>
      </c>
      <c r="AY9">
        <v>0</v>
      </c>
      <c r="AZ9">
        <v>14.9</v>
      </c>
      <c r="BA9">
        <v>15.9</v>
      </c>
      <c r="BB9">
        <v>15.6</v>
      </c>
      <c r="BC9">
        <v>18.5</v>
      </c>
      <c r="BD9">
        <v>12.7</v>
      </c>
      <c r="BE9">
        <v>11.6</v>
      </c>
      <c r="BF9">
        <v>10.7</v>
      </c>
      <c r="BG9">
        <v>0</v>
      </c>
      <c r="BH9">
        <v>19.2</v>
      </c>
      <c r="BI9">
        <v>33.799999999999997</v>
      </c>
      <c r="BJ9">
        <v>60.4</v>
      </c>
      <c r="BK9">
        <v>20.3</v>
      </c>
      <c r="BL9">
        <v>79.099999999999994</v>
      </c>
      <c r="BM9">
        <v>0</v>
      </c>
      <c r="BN9">
        <v>0</v>
      </c>
      <c r="BO9">
        <v>0</v>
      </c>
    </row>
    <row r="10" spans="1:67">
      <c r="A10" s="45" t="s">
        <v>1024</v>
      </c>
      <c r="B10" s="45" t="s">
        <v>85</v>
      </c>
      <c r="C10" s="45" t="s">
        <v>69</v>
      </c>
      <c r="D10" s="45" t="s">
        <v>86</v>
      </c>
      <c r="E10" s="45" t="s">
        <v>86</v>
      </c>
      <c r="F10">
        <v>338</v>
      </c>
      <c r="G10">
        <v>178</v>
      </c>
      <c r="H10">
        <v>160</v>
      </c>
      <c r="I10">
        <v>225</v>
      </c>
      <c r="J10">
        <v>3</v>
      </c>
      <c r="K10">
        <v>88</v>
      </c>
      <c r="L10">
        <v>11</v>
      </c>
      <c r="M10">
        <v>0</v>
      </c>
      <c r="N10">
        <v>1</v>
      </c>
      <c r="O10">
        <v>10</v>
      </c>
      <c r="P10">
        <v>31</v>
      </c>
      <c r="Q10">
        <v>40</v>
      </c>
      <c r="R10">
        <v>38</v>
      </c>
      <c r="S10">
        <v>37</v>
      </c>
      <c r="T10">
        <v>40</v>
      </c>
      <c r="U10">
        <v>40</v>
      </c>
      <c r="V10">
        <v>35</v>
      </c>
      <c r="W10">
        <v>30</v>
      </c>
      <c r="X10">
        <v>27</v>
      </c>
      <c r="Y10">
        <v>20</v>
      </c>
      <c r="Z10">
        <v>0</v>
      </c>
      <c r="AA10">
        <v>0</v>
      </c>
      <c r="AB10">
        <v>0</v>
      </c>
      <c r="AC10">
        <v>0</v>
      </c>
      <c r="AD10">
        <v>0</v>
      </c>
      <c r="AE10">
        <v>93</v>
      </c>
      <c r="AF10">
        <v>152</v>
      </c>
      <c r="AG10">
        <v>232</v>
      </c>
      <c r="AH10">
        <v>74</v>
      </c>
      <c r="AI10">
        <v>282</v>
      </c>
      <c r="AJ10">
        <v>52.7</v>
      </c>
      <c r="AK10">
        <v>47.3</v>
      </c>
      <c r="AL10">
        <v>66.599999999999994</v>
      </c>
      <c r="AM10">
        <v>0.9</v>
      </c>
      <c r="AN10">
        <v>26</v>
      </c>
      <c r="AO10">
        <v>3.3</v>
      </c>
      <c r="AP10">
        <v>0</v>
      </c>
      <c r="AQ10">
        <v>0.3</v>
      </c>
      <c r="AR10">
        <v>3</v>
      </c>
      <c r="AS10">
        <v>9.1999999999999993</v>
      </c>
      <c r="AT10">
        <v>11.8</v>
      </c>
      <c r="AU10">
        <v>11.2</v>
      </c>
      <c r="AV10">
        <v>10.9</v>
      </c>
      <c r="AW10">
        <v>11.8</v>
      </c>
      <c r="AX10">
        <v>11.8</v>
      </c>
      <c r="AY10">
        <v>10.4</v>
      </c>
      <c r="AZ10">
        <v>8.9</v>
      </c>
      <c r="BA10">
        <v>8</v>
      </c>
      <c r="BB10">
        <v>5.9</v>
      </c>
      <c r="BC10">
        <v>0</v>
      </c>
      <c r="BD10">
        <v>0</v>
      </c>
      <c r="BE10">
        <v>0</v>
      </c>
      <c r="BF10">
        <v>0</v>
      </c>
      <c r="BG10">
        <v>0</v>
      </c>
      <c r="BH10">
        <v>27.5</v>
      </c>
      <c r="BI10">
        <v>45</v>
      </c>
      <c r="BJ10">
        <v>68.599999999999994</v>
      </c>
      <c r="BK10">
        <v>21.9</v>
      </c>
      <c r="BL10">
        <v>83.4</v>
      </c>
      <c r="BM10">
        <v>0</v>
      </c>
      <c r="BN10">
        <v>0</v>
      </c>
      <c r="BO10">
        <v>0</v>
      </c>
    </row>
    <row r="11" spans="1:67">
      <c r="A11" s="45" t="s">
        <v>1024</v>
      </c>
      <c r="B11" s="45" t="s">
        <v>87</v>
      </c>
      <c r="C11" s="45" t="s">
        <v>69</v>
      </c>
      <c r="D11" s="45" t="s">
        <v>88</v>
      </c>
      <c r="E11" s="45" t="s">
        <v>88</v>
      </c>
      <c r="F11">
        <v>399</v>
      </c>
      <c r="G11">
        <v>187</v>
      </c>
      <c r="H11">
        <v>211</v>
      </c>
      <c r="I11">
        <v>27</v>
      </c>
      <c r="J11">
        <v>38</v>
      </c>
      <c r="K11">
        <v>133</v>
      </c>
      <c r="L11">
        <v>22</v>
      </c>
      <c r="M11">
        <v>1</v>
      </c>
      <c r="N11">
        <v>0</v>
      </c>
      <c r="O11">
        <v>178</v>
      </c>
      <c r="P11">
        <v>0</v>
      </c>
      <c r="Q11">
        <v>0</v>
      </c>
      <c r="R11">
        <v>0</v>
      </c>
      <c r="S11">
        <v>0</v>
      </c>
      <c r="T11">
        <v>0</v>
      </c>
      <c r="U11">
        <v>0</v>
      </c>
      <c r="V11">
        <v>0</v>
      </c>
      <c r="W11">
        <v>130</v>
      </c>
      <c r="X11">
        <v>140</v>
      </c>
      <c r="Y11">
        <v>129</v>
      </c>
      <c r="Z11">
        <v>0</v>
      </c>
      <c r="AA11">
        <v>0</v>
      </c>
      <c r="AB11">
        <v>0</v>
      </c>
      <c r="AC11">
        <v>0</v>
      </c>
      <c r="AD11">
        <v>0</v>
      </c>
      <c r="AE11">
        <v>17</v>
      </c>
      <c r="AF11">
        <v>100</v>
      </c>
      <c r="AG11">
        <v>149</v>
      </c>
      <c r="AH11">
        <v>77</v>
      </c>
      <c r="AI11">
        <v>219</v>
      </c>
      <c r="AJ11">
        <v>46.9</v>
      </c>
      <c r="AK11">
        <v>52.9</v>
      </c>
      <c r="AL11">
        <v>6.8</v>
      </c>
      <c r="AM11">
        <v>9.5</v>
      </c>
      <c r="AN11">
        <v>33.299999999999997</v>
      </c>
      <c r="AO11">
        <v>5.5</v>
      </c>
      <c r="AP11">
        <v>0.3</v>
      </c>
      <c r="AQ11">
        <v>0</v>
      </c>
      <c r="AR11">
        <v>44.6</v>
      </c>
      <c r="AS11">
        <v>0</v>
      </c>
      <c r="AT11">
        <v>0</v>
      </c>
      <c r="AU11">
        <v>0</v>
      </c>
      <c r="AV11">
        <v>0</v>
      </c>
      <c r="AW11">
        <v>0</v>
      </c>
      <c r="AX11">
        <v>0</v>
      </c>
      <c r="AY11">
        <v>0</v>
      </c>
      <c r="AZ11">
        <v>32.6</v>
      </c>
      <c r="BA11">
        <v>35.1</v>
      </c>
      <c r="BB11">
        <v>32.299999999999997</v>
      </c>
      <c r="BC11">
        <v>0</v>
      </c>
      <c r="BD11">
        <v>0</v>
      </c>
      <c r="BE11">
        <v>0</v>
      </c>
      <c r="BF11">
        <v>0</v>
      </c>
      <c r="BG11">
        <v>0</v>
      </c>
      <c r="BH11">
        <v>4.3</v>
      </c>
      <c r="BI11">
        <v>25.1</v>
      </c>
      <c r="BJ11">
        <v>37.299999999999997</v>
      </c>
      <c r="BK11">
        <v>19.3</v>
      </c>
      <c r="BL11">
        <v>54.9</v>
      </c>
      <c r="BM11">
        <v>0</v>
      </c>
      <c r="BN11">
        <v>1</v>
      </c>
      <c r="BO11">
        <v>0.3</v>
      </c>
    </row>
    <row r="12" spans="1:67">
      <c r="A12" s="45" t="s">
        <v>1024</v>
      </c>
      <c r="B12" s="45" t="s">
        <v>89</v>
      </c>
      <c r="C12" s="45" t="s">
        <v>69</v>
      </c>
      <c r="D12" s="45" t="s">
        <v>90</v>
      </c>
      <c r="E12" s="45" t="s">
        <v>90</v>
      </c>
      <c r="F12">
        <v>193</v>
      </c>
      <c r="G12">
        <v>97</v>
      </c>
      <c r="H12">
        <v>96</v>
      </c>
      <c r="I12">
        <v>149</v>
      </c>
      <c r="J12">
        <v>0</v>
      </c>
      <c r="K12">
        <v>40</v>
      </c>
      <c r="L12">
        <v>1</v>
      </c>
      <c r="M12">
        <v>0</v>
      </c>
      <c r="N12">
        <v>1</v>
      </c>
      <c r="O12">
        <v>2</v>
      </c>
      <c r="P12">
        <v>0</v>
      </c>
      <c r="Q12">
        <v>0</v>
      </c>
      <c r="R12">
        <v>0</v>
      </c>
      <c r="S12">
        <v>0</v>
      </c>
      <c r="T12">
        <v>0</v>
      </c>
      <c r="U12">
        <v>0</v>
      </c>
      <c r="V12">
        <v>0</v>
      </c>
      <c r="W12">
        <v>33</v>
      </c>
      <c r="X12">
        <v>80</v>
      </c>
      <c r="Y12">
        <v>80</v>
      </c>
      <c r="Z12">
        <v>0</v>
      </c>
      <c r="AA12">
        <v>0</v>
      </c>
      <c r="AB12">
        <v>0</v>
      </c>
      <c r="AC12">
        <v>0</v>
      </c>
      <c r="AD12">
        <v>0</v>
      </c>
      <c r="AE12">
        <v>8</v>
      </c>
      <c r="AF12">
        <v>18</v>
      </c>
      <c r="AG12">
        <v>126</v>
      </c>
      <c r="AH12">
        <v>32</v>
      </c>
      <c r="AI12">
        <v>144</v>
      </c>
      <c r="AJ12">
        <v>50.3</v>
      </c>
      <c r="AK12">
        <v>49.7</v>
      </c>
      <c r="AL12">
        <v>77.2</v>
      </c>
      <c r="AM12">
        <v>0</v>
      </c>
      <c r="AN12">
        <v>20.7</v>
      </c>
      <c r="AO12">
        <v>0.5</v>
      </c>
      <c r="AP12">
        <v>0</v>
      </c>
      <c r="AQ12">
        <v>0.5</v>
      </c>
      <c r="AR12">
        <v>1</v>
      </c>
      <c r="AS12">
        <v>0</v>
      </c>
      <c r="AT12">
        <v>0</v>
      </c>
      <c r="AU12">
        <v>0</v>
      </c>
      <c r="AV12">
        <v>0</v>
      </c>
      <c r="AW12">
        <v>0</v>
      </c>
      <c r="AX12">
        <v>0</v>
      </c>
      <c r="AY12">
        <v>0</v>
      </c>
      <c r="AZ12">
        <v>17.100000000000001</v>
      </c>
      <c r="BA12">
        <v>41.5</v>
      </c>
      <c r="BB12">
        <v>41.5</v>
      </c>
      <c r="BC12">
        <v>0</v>
      </c>
      <c r="BD12">
        <v>0</v>
      </c>
      <c r="BE12">
        <v>0</v>
      </c>
      <c r="BF12">
        <v>0</v>
      </c>
      <c r="BG12">
        <v>0</v>
      </c>
      <c r="BH12">
        <v>4.0999999999999996</v>
      </c>
      <c r="BI12">
        <v>9.3000000000000007</v>
      </c>
      <c r="BJ12">
        <v>65.3</v>
      </c>
      <c r="BK12">
        <v>16.600000000000001</v>
      </c>
      <c r="BL12">
        <v>74.599999999999994</v>
      </c>
      <c r="BM12">
        <v>0</v>
      </c>
      <c r="BN12">
        <v>0</v>
      </c>
      <c r="BO12">
        <v>0</v>
      </c>
    </row>
    <row r="13" spans="1:67">
      <c r="A13" s="45" t="s">
        <v>1024</v>
      </c>
      <c r="B13" s="45" t="s">
        <v>91</v>
      </c>
      <c r="C13" s="45" t="s">
        <v>69</v>
      </c>
      <c r="D13" s="45" t="s">
        <v>92</v>
      </c>
      <c r="E13" s="45" t="s">
        <v>92</v>
      </c>
      <c r="F13">
        <v>344</v>
      </c>
      <c r="G13">
        <v>175</v>
      </c>
      <c r="H13">
        <v>168</v>
      </c>
      <c r="I13">
        <v>268</v>
      </c>
      <c r="J13">
        <v>6</v>
      </c>
      <c r="K13">
        <v>41</v>
      </c>
      <c r="L13">
        <v>17</v>
      </c>
      <c r="M13">
        <v>1</v>
      </c>
      <c r="N13">
        <v>2</v>
      </c>
      <c r="O13">
        <v>9</v>
      </c>
      <c r="P13">
        <v>19</v>
      </c>
      <c r="Q13">
        <v>52</v>
      </c>
      <c r="R13">
        <v>46</v>
      </c>
      <c r="S13">
        <v>47</v>
      </c>
      <c r="T13">
        <v>50</v>
      </c>
      <c r="U13">
        <v>48</v>
      </c>
      <c r="V13">
        <v>42</v>
      </c>
      <c r="W13">
        <v>40</v>
      </c>
      <c r="X13">
        <v>0</v>
      </c>
      <c r="Y13">
        <v>0</v>
      </c>
      <c r="Z13">
        <v>0</v>
      </c>
      <c r="AA13">
        <v>0</v>
      </c>
      <c r="AB13">
        <v>0</v>
      </c>
      <c r="AC13">
        <v>0</v>
      </c>
      <c r="AD13">
        <v>0</v>
      </c>
      <c r="AE13">
        <v>15</v>
      </c>
      <c r="AF13">
        <v>98</v>
      </c>
      <c r="AG13">
        <v>193</v>
      </c>
      <c r="AH13">
        <v>45</v>
      </c>
      <c r="AI13">
        <v>218</v>
      </c>
      <c r="AJ13">
        <v>50.9</v>
      </c>
      <c r="AK13">
        <v>48.8</v>
      </c>
      <c r="AL13">
        <v>77.900000000000006</v>
      </c>
      <c r="AM13">
        <v>1.7</v>
      </c>
      <c r="AN13">
        <v>11.9</v>
      </c>
      <c r="AO13">
        <v>4.9000000000000004</v>
      </c>
      <c r="AP13">
        <v>0.3</v>
      </c>
      <c r="AQ13">
        <v>0.6</v>
      </c>
      <c r="AR13">
        <v>2.6</v>
      </c>
      <c r="AS13">
        <v>5.5</v>
      </c>
      <c r="AT13">
        <v>15.1</v>
      </c>
      <c r="AU13">
        <v>13.4</v>
      </c>
      <c r="AV13">
        <v>13.7</v>
      </c>
      <c r="AW13">
        <v>14.5</v>
      </c>
      <c r="AX13">
        <v>14</v>
      </c>
      <c r="AY13">
        <v>12.2</v>
      </c>
      <c r="AZ13">
        <v>11.6</v>
      </c>
      <c r="BA13">
        <v>0</v>
      </c>
      <c r="BB13">
        <v>0</v>
      </c>
      <c r="BC13">
        <v>0</v>
      </c>
      <c r="BD13">
        <v>0</v>
      </c>
      <c r="BE13">
        <v>0</v>
      </c>
      <c r="BF13">
        <v>0</v>
      </c>
      <c r="BG13">
        <v>0</v>
      </c>
      <c r="BH13">
        <v>4.4000000000000004</v>
      </c>
      <c r="BI13">
        <v>28.5</v>
      </c>
      <c r="BJ13">
        <v>56.1</v>
      </c>
      <c r="BK13">
        <v>13.1</v>
      </c>
      <c r="BL13">
        <v>63.4</v>
      </c>
      <c r="BM13">
        <v>0</v>
      </c>
      <c r="BN13">
        <v>1</v>
      </c>
      <c r="BO13">
        <v>0.3</v>
      </c>
    </row>
    <row r="14" spans="1:67">
      <c r="A14" s="45" t="s">
        <v>1024</v>
      </c>
      <c r="B14" s="45" t="s">
        <v>93</v>
      </c>
      <c r="C14" s="45" t="s">
        <v>69</v>
      </c>
      <c r="D14" s="45" t="s">
        <v>94</v>
      </c>
      <c r="E14" s="45" t="s">
        <v>94</v>
      </c>
      <c r="F14">
        <v>356</v>
      </c>
      <c r="G14">
        <v>190</v>
      </c>
      <c r="H14">
        <v>166</v>
      </c>
      <c r="I14">
        <v>168</v>
      </c>
      <c r="J14">
        <v>3</v>
      </c>
      <c r="K14">
        <v>163</v>
      </c>
      <c r="L14">
        <v>6</v>
      </c>
      <c r="M14">
        <v>2</v>
      </c>
      <c r="N14">
        <v>0</v>
      </c>
      <c r="O14">
        <v>14</v>
      </c>
      <c r="P14">
        <v>0</v>
      </c>
      <c r="Q14">
        <v>0</v>
      </c>
      <c r="R14">
        <v>0</v>
      </c>
      <c r="S14">
        <v>0</v>
      </c>
      <c r="T14">
        <v>0</v>
      </c>
      <c r="U14">
        <v>0</v>
      </c>
      <c r="V14">
        <v>0</v>
      </c>
      <c r="W14">
        <v>0</v>
      </c>
      <c r="X14">
        <v>0</v>
      </c>
      <c r="Y14">
        <v>0</v>
      </c>
      <c r="Z14">
        <v>73</v>
      </c>
      <c r="AA14">
        <v>52</v>
      </c>
      <c r="AB14">
        <v>26</v>
      </c>
      <c r="AC14">
        <v>205</v>
      </c>
      <c r="AD14">
        <v>0</v>
      </c>
      <c r="AE14">
        <v>57</v>
      </c>
      <c r="AF14">
        <v>131</v>
      </c>
      <c r="AG14">
        <v>254</v>
      </c>
      <c r="AH14">
        <v>136</v>
      </c>
      <c r="AI14">
        <v>300</v>
      </c>
      <c r="AJ14">
        <v>53.4</v>
      </c>
      <c r="AK14">
        <v>46.6</v>
      </c>
      <c r="AL14">
        <v>47.2</v>
      </c>
      <c r="AM14">
        <v>0.8</v>
      </c>
      <c r="AN14">
        <v>45.8</v>
      </c>
      <c r="AO14">
        <v>1.7</v>
      </c>
      <c r="AP14">
        <v>0.6</v>
      </c>
      <c r="AQ14">
        <v>0</v>
      </c>
      <c r="AR14">
        <v>3.9</v>
      </c>
      <c r="AS14">
        <v>0</v>
      </c>
      <c r="AT14">
        <v>0</v>
      </c>
      <c r="AU14">
        <v>0</v>
      </c>
      <c r="AV14">
        <v>0</v>
      </c>
      <c r="AW14">
        <v>0</v>
      </c>
      <c r="AX14">
        <v>0</v>
      </c>
      <c r="AY14">
        <v>0</v>
      </c>
      <c r="AZ14">
        <v>0</v>
      </c>
      <c r="BA14">
        <v>0</v>
      </c>
      <c r="BB14">
        <v>0</v>
      </c>
      <c r="BC14">
        <v>20.5</v>
      </c>
      <c r="BD14">
        <v>14.6</v>
      </c>
      <c r="BE14">
        <v>7.3</v>
      </c>
      <c r="BF14">
        <v>57.6</v>
      </c>
      <c r="BG14">
        <v>0</v>
      </c>
      <c r="BH14">
        <v>16</v>
      </c>
      <c r="BI14">
        <v>36.799999999999997</v>
      </c>
      <c r="BJ14">
        <v>71.3</v>
      </c>
      <c r="BK14">
        <v>38.1</v>
      </c>
      <c r="BL14">
        <v>84</v>
      </c>
      <c r="BM14">
        <v>0</v>
      </c>
      <c r="BN14">
        <v>0</v>
      </c>
      <c r="BO14">
        <v>0</v>
      </c>
    </row>
    <row r="15" spans="1:67">
      <c r="A15" s="45" t="s">
        <v>1024</v>
      </c>
      <c r="B15" s="45" t="s">
        <v>95</v>
      </c>
      <c r="C15" s="45" t="s">
        <v>69</v>
      </c>
      <c r="D15" s="45" t="s">
        <v>96</v>
      </c>
      <c r="E15" s="45" t="s">
        <v>96</v>
      </c>
      <c r="F15">
        <v>400</v>
      </c>
      <c r="G15">
        <v>190</v>
      </c>
      <c r="H15">
        <v>210</v>
      </c>
      <c r="I15">
        <v>5</v>
      </c>
      <c r="J15">
        <v>2</v>
      </c>
      <c r="K15">
        <v>382</v>
      </c>
      <c r="L15">
        <v>0</v>
      </c>
      <c r="M15">
        <v>2</v>
      </c>
      <c r="N15">
        <v>0</v>
      </c>
      <c r="O15">
        <v>9</v>
      </c>
      <c r="P15">
        <v>34</v>
      </c>
      <c r="Q15">
        <v>40</v>
      </c>
      <c r="R15">
        <v>40</v>
      </c>
      <c r="S15">
        <v>43</v>
      </c>
      <c r="T15">
        <v>44</v>
      </c>
      <c r="U15">
        <v>42</v>
      </c>
      <c r="V15">
        <v>41</v>
      </c>
      <c r="W15">
        <v>43</v>
      </c>
      <c r="X15">
        <v>35</v>
      </c>
      <c r="Y15">
        <v>38</v>
      </c>
      <c r="Z15">
        <v>0</v>
      </c>
      <c r="AA15">
        <v>0</v>
      </c>
      <c r="AB15">
        <v>0</v>
      </c>
      <c r="AC15">
        <v>0</v>
      </c>
      <c r="AD15">
        <v>0</v>
      </c>
      <c r="AE15">
        <v>78</v>
      </c>
      <c r="AF15">
        <v>229</v>
      </c>
      <c r="AG15">
        <v>259</v>
      </c>
      <c r="AH15">
        <v>46</v>
      </c>
      <c r="AI15">
        <v>332</v>
      </c>
      <c r="AJ15">
        <v>47.5</v>
      </c>
      <c r="AK15">
        <v>52.5</v>
      </c>
      <c r="AL15">
        <v>1.3</v>
      </c>
      <c r="AM15">
        <v>0.5</v>
      </c>
      <c r="AN15">
        <v>95.5</v>
      </c>
      <c r="AO15">
        <v>0</v>
      </c>
      <c r="AP15">
        <v>0.5</v>
      </c>
      <c r="AQ15">
        <v>0</v>
      </c>
      <c r="AR15">
        <v>2.2999999999999998</v>
      </c>
      <c r="AS15">
        <v>8.5</v>
      </c>
      <c r="AT15">
        <v>10</v>
      </c>
      <c r="AU15">
        <v>10</v>
      </c>
      <c r="AV15">
        <v>10.8</v>
      </c>
      <c r="AW15">
        <v>11</v>
      </c>
      <c r="AX15">
        <v>10.5</v>
      </c>
      <c r="AY15">
        <v>10.3</v>
      </c>
      <c r="AZ15">
        <v>10.8</v>
      </c>
      <c r="BA15">
        <v>8.8000000000000007</v>
      </c>
      <c r="BB15">
        <v>9.5</v>
      </c>
      <c r="BC15">
        <v>0</v>
      </c>
      <c r="BD15">
        <v>0</v>
      </c>
      <c r="BE15">
        <v>0</v>
      </c>
      <c r="BF15">
        <v>0</v>
      </c>
      <c r="BG15">
        <v>0</v>
      </c>
      <c r="BH15">
        <v>19.5</v>
      </c>
      <c r="BI15">
        <v>57.3</v>
      </c>
      <c r="BJ15">
        <v>64.8</v>
      </c>
      <c r="BK15">
        <v>11.5</v>
      </c>
      <c r="BL15">
        <v>83</v>
      </c>
      <c r="BM15">
        <v>0</v>
      </c>
      <c r="BN15">
        <v>0</v>
      </c>
      <c r="BO15">
        <v>0</v>
      </c>
    </row>
    <row r="16" spans="1:67">
      <c r="A16" s="45" t="s">
        <v>1024</v>
      </c>
      <c r="B16" s="45" t="s">
        <v>99</v>
      </c>
      <c r="C16" s="45" t="s">
        <v>69</v>
      </c>
      <c r="D16" s="45" t="s">
        <v>100</v>
      </c>
      <c r="E16" s="45" t="s">
        <v>100</v>
      </c>
      <c r="F16">
        <v>2053</v>
      </c>
      <c r="G16">
        <v>1076</v>
      </c>
      <c r="H16">
        <v>977</v>
      </c>
      <c r="I16">
        <v>1083</v>
      </c>
      <c r="J16">
        <v>36</v>
      </c>
      <c r="K16">
        <v>796</v>
      </c>
      <c r="L16">
        <v>48</v>
      </c>
      <c r="M16">
        <v>4</v>
      </c>
      <c r="N16">
        <v>2</v>
      </c>
      <c r="O16">
        <v>84</v>
      </c>
      <c r="P16">
        <v>0</v>
      </c>
      <c r="Q16">
        <v>185</v>
      </c>
      <c r="R16">
        <v>195</v>
      </c>
      <c r="S16">
        <v>190</v>
      </c>
      <c r="T16">
        <v>196</v>
      </c>
      <c r="U16">
        <v>192</v>
      </c>
      <c r="V16">
        <v>177</v>
      </c>
      <c r="W16">
        <v>182</v>
      </c>
      <c r="X16">
        <v>176</v>
      </c>
      <c r="Y16">
        <v>178</v>
      </c>
      <c r="Z16">
        <v>148</v>
      </c>
      <c r="AA16">
        <v>120</v>
      </c>
      <c r="AB16">
        <v>73</v>
      </c>
      <c r="AC16">
        <v>41</v>
      </c>
      <c r="AD16">
        <v>0</v>
      </c>
      <c r="AE16">
        <v>143</v>
      </c>
      <c r="AF16">
        <v>707</v>
      </c>
      <c r="AG16">
        <v>1116</v>
      </c>
      <c r="AH16">
        <v>229</v>
      </c>
      <c r="AI16">
        <v>1357</v>
      </c>
      <c r="AJ16">
        <v>52.4</v>
      </c>
      <c r="AK16">
        <v>47.6</v>
      </c>
      <c r="AL16">
        <v>52.8</v>
      </c>
      <c r="AM16">
        <v>1.8</v>
      </c>
      <c r="AN16">
        <v>38.799999999999997</v>
      </c>
      <c r="AO16">
        <v>2.2999999999999998</v>
      </c>
      <c r="AP16">
        <v>0.2</v>
      </c>
      <c r="AQ16">
        <v>0.1</v>
      </c>
      <c r="AR16">
        <v>4.0999999999999996</v>
      </c>
      <c r="AS16">
        <v>0</v>
      </c>
      <c r="AT16">
        <v>9</v>
      </c>
      <c r="AU16">
        <v>9.5</v>
      </c>
      <c r="AV16">
        <v>9.3000000000000007</v>
      </c>
      <c r="AW16">
        <v>9.5</v>
      </c>
      <c r="AX16">
        <v>9.4</v>
      </c>
      <c r="AY16">
        <v>8.6</v>
      </c>
      <c r="AZ16">
        <v>8.9</v>
      </c>
      <c r="BA16">
        <v>8.6</v>
      </c>
      <c r="BB16">
        <v>8.6999999999999993</v>
      </c>
      <c r="BC16">
        <v>7.2</v>
      </c>
      <c r="BD16">
        <v>5.8</v>
      </c>
      <c r="BE16">
        <v>3.6</v>
      </c>
      <c r="BF16">
        <v>2</v>
      </c>
      <c r="BG16">
        <v>0</v>
      </c>
      <c r="BH16">
        <v>7</v>
      </c>
      <c r="BI16">
        <v>34.4</v>
      </c>
      <c r="BJ16">
        <v>54.4</v>
      </c>
      <c r="BK16">
        <v>11.2</v>
      </c>
      <c r="BL16">
        <v>66.099999999999994</v>
      </c>
      <c r="BM16">
        <v>0</v>
      </c>
      <c r="BN16">
        <v>0</v>
      </c>
      <c r="BO16">
        <v>0</v>
      </c>
    </row>
    <row r="17" spans="1:67">
      <c r="A17" s="45" t="s">
        <v>1024</v>
      </c>
      <c r="B17" s="45" t="s">
        <v>101</v>
      </c>
      <c r="C17" s="45" t="s">
        <v>69</v>
      </c>
      <c r="D17" s="45" t="s">
        <v>102</v>
      </c>
      <c r="E17" s="45" t="s">
        <v>102</v>
      </c>
      <c r="F17">
        <v>1615</v>
      </c>
      <c r="G17">
        <v>814</v>
      </c>
      <c r="H17">
        <v>801</v>
      </c>
      <c r="I17">
        <v>295</v>
      </c>
      <c r="J17">
        <v>53</v>
      </c>
      <c r="K17">
        <v>1127</v>
      </c>
      <c r="L17">
        <v>41</v>
      </c>
      <c r="M17">
        <v>3</v>
      </c>
      <c r="N17">
        <v>2</v>
      </c>
      <c r="O17">
        <v>94</v>
      </c>
      <c r="P17">
        <v>0</v>
      </c>
      <c r="Q17">
        <v>125</v>
      </c>
      <c r="R17">
        <v>124</v>
      </c>
      <c r="S17">
        <v>124</v>
      </c>
      <c r="T17">
        <v>124</v>
      </c>
      <c r="U17">
        <v>125</v>
      </c>
      <c r="V17">
        <v>128</v>
      </c>
      <c r="W17">
        <v>126</v>
      </c>
      <c r="X17">
        <v>124</v>
      </c>
      <c r="Y17">
        <v>124</v>
      </c>
      <c r="Z17">
        <v>130</v>
      </c>
      <c r="AA17">
        <v>126</v>
      </c>
      <c r="AB17">
        <v>117</v>
      </c>
      <c r="AC17">
        <v>118</v>
      </c>
      <c r="AD17">
        <v>0</v>
      </c>
      <c r="AE17">
        <v>195</v>
      </c>
      <c r="AF17">
        <v>1302</v>
      </c>
      <c r="AG17">
        <v>932</v>
      </c>
      <c r="AH17">
        <v>185</v>
      </c>
      <c r="AI17">
        <v>1178</v>
      </c>
      <c r="AJ17">
        <v>50.4</v>
      </c>
      <c r="AK17">
        <v>49.6</v>
      </c>
      <c r="AL17">
        <v>18.3</v>
      </c>
      <c r="AM17">
        <v>3.3</v>
      </c>
      <c r="AN17">
        <v>69.8</v>
      </c>
      <c r="AO17">
        <v>2.5</v>
      </c>
      <c r="AP17">
        <v>0.2</v>
      </c>
      <c r="AQ17">
        <v>0.1</v>
      </c>
      <c r="AR17">
        <v>5.8</v>
      </c>
      <c r="AS17">
        <v>0</v>
      </c>
      <c r="AT17">
        <v>7.7</v>
      </c>
      <c r="AU17">
        <v>7.7</v>
      </c>
      <c r="AV17">
        <v>7.7</v>
      </c>
      <c r="AW17">
        <v>7.7</v>
      </c>
      <c r="AX17">
        <v>7.7</v>
      </c>
      <c r="AY17">
        <v>7.9</v>
      </c>
      <c r="AZ17">
        <v>7.8</v>
      </c>
      <c r="BA17">
        <v>7.7</v>
      </c>
      <c r="BB17">
        <v>7.7</v>
      </c>
      <c r="BC17">
        <v>8</v>
      </c>
      <c r="BD17">
        <v>7.8</v>
      </c>
      <c r="BE17">
        <v>7.2</v>
      </c>
      <c r="BF17">
        <v>7.3</v>
      </c>
      <c r="BG17">
        <v>0</v>
      </c>
      <c r="BH17">
        <v>12.1</v>
      </c>
      <c r="BI17">
        <v>80.599999999999994</v>
      </c>
      <c r="BJ17">
        <v>57.7</v>
      </c>
      <c r="BK17">
        <v>11.5</v>
      </c>
      <c r="BL17">
        <v>72.900000000000006</v>
      </c>
      <c r="BM17">
        <v>0</v>
      </c>
      <c r="BN17">
        <v>0</v>
      </c>
      <c r="BO17">
        <v>0</v>
      </c>
    </row>
    <row r="18" spans="1:67">
      <c r="A18" s="45" t="s">
        <v>1024</v>
      </c>
      <c r="B18" s="45" t="s">
        <v>103</v>
      </c>
      <c r="C18" s="45" t="s">
        <v>69</v>
      </c>
      <c r="D18" s="45" t="s">
        <v>104</v>
      </c>
      <c r="E18" s="45" t="s">
        <v>104</v>
      </c>
      <c r="F18">
        <v>966</v>
      </c>
      <c r="G18">
        <v>459</v>
      </c>
      <c r="H18">
        <v>506</v>
      </c>
      <c r="I18">
        <v>18</v>
      </c>
      <c r="J18">
        <v>167</v>
      </c>
      <c r="K18">
        <v>68</v>
      </c>
      <c r="L18">
        <v>58</v>
      </c>
      <c r="M18">
        <v>0</v>
      </c>
      <c r="N18">
        <v>0</v>
      </c>
      <c r="O18">
        <v>655</v>
      </c>
      <c r="P18">
        <v>0</v>
      </c>
      <c r="Q18">
        <v>0</v>
      </c>
      <c r="R18">
        <v>0</v>
      </c>
      <c r="S18">
        <v>0</v>
      </c>
      <c r="T18">
        <v>0</v>
      </c>
      <c r="U18">
        <v>0</v>
      </c>
      <c r="V18">
        <v>0</v>
      </c>
      <c r="W18">
        <v>127</v>
      </c>
      <c r="X18">
        <v>125</v>
      </c>
      <c r="Y18">
        <v>125</v>
      </c>
      <c r="Z18">
        <v>146</v>
      </c>
      <c r="AA18">
        <v>155</v>
      </c>
      <c r="AB18">
        <v>147</v>
      </c>
      <c r="AC18">
        <v>141</v>
      </c>
      <c r="AD18">
        <v>0</v>
      </c>
      <c r="AE18">
        <v>13</v>
      </c>
      <c r="AF18">
        <v>238</v>
      </c>
      <c r="AG18">
        <v>100</v>
      </c>
      <c r="AH18">
        <v>56</v>
      </c>
      <c r="AI18">
        <v>234</v>
      </c>
      <c r="AJ18">
        <v>47.5</v>
      </c>
      <c r="AK18">
        <v>52.4</v>
      </c>
      <c r="AL18">
        <v>1.9</v>
      </c>
      <c r="AM18">
        <v>17.3</v>
      </c>
      <c r="AN18">
        <v>7</v>
      </c>
      <c r="AO18">
        <v>6</v>
      </c>
      <c r="AP18">
        <v>0</v>
      </c>
      <c r="AQ18">
        <v>0</v>
      </c>
      <c r="AR18">
        <v>67.8</v>
      </c>
      <c r="AS18">
        <v>0</v>
      </c>
      <c r="AT18">
        <v>0</v>
      </c>
      <c r="AU18">
        <v>0</v>
      </c>
      <c r="AV18">
        <v>0</v>
      </c>
      <c r="AW18">
        <v>0</v>
      </c>
      <c r="AX18">
        <v>0</v>
      </c>
      <c r="AY18">
        <v>0</v>
      </c>
      <c r="AZ18">
        <v>13.1</v>
      </c>
      <c r="BA18">
        <v>12.9</v>
      </c>
      <c r="BB18">
        <v>12.9</v>
      </c>
      <c r="BC18">
        <v>15.1</v>
      </c>
      <c r="BD18">
        <v>16</v>
      </c>
      <c r="BE18">
        <v>15.2</v>
      </c>
      <c r="BF18">
        <v>14.6</v>
      </c>
      <c r="BG18">
        <v>0</v>
      </c>
      <c r="BH18">
        <v>1.3</v>
      </c>
      <c r="BI18">
        <v>24.6</v>
      </c>
      <c r="BJ18">
        <v>10.4</v>
      </c>
      <c r="BK18">
        <v>5.8</v>
      </c>
      <c r="BL18">
        <v>24.2</v>
      </c>
      <c r="BM18">
        <v>0</v>
      </c>
      <c r="BN18">
        <v>1</v>
      </c>
      <c r="BO18">
        <v>0.1</v>
      </c>
    </row>
    <row r="19" spans="1:67">
      <c r="A19" s="45" t="s">
        <v>1024</v>
      </c>
      <c r="B19" s="45" t="s">
        <v>105</v>
      </c>
      <c r="C19" s="45" t="s">
        <v>69</v>
      </c>
      <c r="D19" s="45" t="s">
        <v>106</v>
      </c>
      <c r="E19" s="45" t="s">
        <v>106</v>
      </c>
      <c r="F19">
        <v>400</v>
      </c>
      <c r="G19">
        <v>208</v>
      </c>
      <c r="H19">
        <v>192</v>
      </c>
      <c r="I19">
        <v>5</v>
      </c>
      <c r="J19">
        <v>4</v>
      </c>
      <c r="K19">
        <v>378</v>
      </c>
      <c r="L19">
        <v>2</v>
      </c>
      <c r="M19">
        <v>0</v>
      </c>
      <c r="N19">
        <v>0</v>
      </c>
      <c r="O19">
        <v>11</v>
      </c>
      <c r="P19">
        <v>32</v>
      </c>
      <c r="Q19">
        <v>42</v>
      </c>
      <c r="R19">
        <v>42</v>
      </c>
      <c r="S19">
        <v>44</v>
      </c>
      <c r="T19">
        <v>45</v>
      </c>
      <c r="U19">
        <v>44</v>
      </c>
      <c r="V19">
        <v>40</v>
      </c>
      <c r="W19">
        <v>41</v>
      </c>
      <c r="X19">
        <v>35</v>
      </c>
      <c r="Y19">
        <v>35</v>
      </c>
      <c r="Z19">
        <v>0</v>
      </c>
      <c r="AA19">
        <v>0</v>
      </c>
      <c r="AB19">
        <v>0</v>
      </c>
      <c r="AC19">
        <v>0</v>
      </c>
      <c r="AD19">
        <v>0</v>
      </c>
      <c r="AE19">
        <v>83</v>
      </c>
      <c r="AF19">
        <v>209</v>
      </c>
      <c r="AG19">
        <v>241</v>
      </c>
      <c r="AH19">
        <v>43</v>
      </c>
      <c r="AI19">
        <v>314</v>
      </c>
      <c r="AJ19">
        <v>52</v>
      </c>
      <c r="AK19">
        <v>48</v>
      </c>
      <c r="AL19">
        <v>1.3</v>
      </c>
      <c r="AM19">
        <v>1</v>
      </c>
      <c r="AN19">
        <v>94.5</v>
      </c>
      <c r="AO19">
        <v>0.5</v>
      </c>
      <c r="AP19">
        <v>0</v>
      </c>
      <c r="AQ19">
        <v>0</v>
      </c>
      <c r="AR19">
        <v>2.8</v>
      </c>
      <c r="AS19">
        <v>8</v>
      </c>
      <c r="AT19">
        <v>10.5</v>
      </c>
      <c r="AU19">
        <v>10.5</v>
      </c>
      <c r="AV19">
        <v>11</v>
      </c>
      <c r="AW19">
        <v>11.3</v>
      </c>
      <c r="AX19">
        <v>11</v>
      </c>
      <c r="AY19">
        <v>10</v>
      </c>
      <c r="AZ19">
        <v>10.3</v>
      </c>
      <c r="BA19">
        <v>8.8000000000000007</v>
      </c>
      <c r="BB19">
        <v>8.8000000000000007</v>
      </c>
      <c r="BC19">
        <v>0</v>
      </c>
      <c r="BD19">
        <v>0</v>
      </c>
      <c r="BE19">
        <v>0</v>
      </c>
      <c r="BF19">
        <v>0</v>
      </c>
      <c r="BG19">
        <v>0</v>
      </c>
      <c r="BH19">
        <v>20.8</v>
      </c>
      <c r="BI19">
        <v>52.3</v>
      </c>
      <c r="BJ19">
        <v>60.3</v>
      </c>
      <c r="BK19">
        <v>10.8</v>
      </c>
      <c r="BL19">
        <v>78.5</v>
      </c>
      <c r="BM19">
        <v>0</v>
      </c>
      <c r="BN19">
        <v>0</v>
      </c>
      <c r="BO19">
        <v>0</v>
      </c>
    </row>
    <row r="20" spans="1:67">
      <c r="A20" s="45" t="s">
        <v>1024</v>
      </c>
      <c r="B20" s="45" t="s">
        <v>107</v>
      </c>
      <c r="C20" s="45" t="s">
        <v>69</v>
      </c>
      <c r="D20" s="45" t="s">
        <v>108</v>
      </c>
      <c r="E20" s="45" t="s">
        <v>108</v>
      </c>
      <c r="F20">
        <v>250</v>
      </c>
      <c r="G20">
        <v>118</v>
      </c>
      <c r="H20">
        <v>132</v>
      </c>
      <c r="I20">
        <v>2</v>
      </c>
      <c r="J20">
        <v>3</v>
      </c>
      <c r="K20">
        <v>9</v>
      </c>
      <c r="L20">
        <v>7</v>
      </c>
      <c r="M20">
        <v>1</v>
      </c>
      <c r="N20">
        <v>0</v>
      </c>
      <c r="O20">
        <v>228</v>
      </c>
      <c r="P20">
        <v>0</v>
      </c>
      <c r="Q20">
        <v>0</v>
      </c>
      <c r="R20">
        <v>0</v>
      </c>
      <c r="S20">
        <v>0</v>
      </c>
      <c r="T20">
        <v>0</v>
      </c>
      <c r="U20">
        <v>0</v>
      </c>
      <c r="V20">
        <v>0</v>
      </c>
      <c r="W20">
        <v>84</v>
      </c>
      <c r="X20">
        <v>84</v>
      </c>
      <c r="Y20">
        <v>82</v>
      </c>
      <c r="Z20">
        <v>0</v>
      </c>
      <c r="AA20">
        <v>0</v>
      </c>
      <c r="AB20">
        <v>0</v>
      </c>
      <c r="AC20">
        <v>0</v>
      </c>
      <c r="AD20">
        <v>0</v>
      </c>
      <c r="AE20">
        <v>1</v>
      </c>
      <c r="AF20">
        <v>15</v>
      </c>
      <c r="AG20">
        <v>45</v>
      </c>
      <c r="AH20">
        <v>44</v>
      </c>
      <c r="AI20">
        <v>85</v>
      </c>
      <c r="AJ20">
        <v>47.2</v>
      </c>
      <c r="AK20">
        <v>52.8</v>
      </c>
      <c r="AL20">
        <v>0.8</v>
      </c>
      <c r="AM20">
        <v>1.2</v>
      </c>
      <c r="AN20">
        <v>3.6</v>
      </c>
      <c r="AO20">
        <v>2.8</v>
      </c>
      <c r="AP20">
        <v>0.4</v>
      </c>
      <c r="AQ20">
        <v>0</v>
      </c>
      <c r="AR20">
        <v>91.2</v>
      </c>
      <c r="AS20">
        <v>0</v>
      </c>
      <c r="AT20">
        <v>0</v>
      </c>
      <c r="AU20">
        <v>0</v>
      </c>
      <c r="AV20">
        <v>0</v>
      </c>
      <c r="AW20">
        <v>0</v>
      </c>
      <c r="AX20">
        <v>0</v>
      </c>
      <c r="AY20">
        <v>0</v>
      </c>
      <c r="AZ20">
        <v>33.6</v>
      </c>
      <c r="BA20">
        <v>33.6</v>
      </c>
      <c r="BB20">
        <v>32.799999999999997</v>
      </c>
      <c r="BC20">
        <v>0</v>
      </c>
      <c r="BD20">
        <v>0</v>
      </c>
      <c r="BE20">
        <v>0</v>
      </c>
      <c r="BF20">
        <v>0</v>
      </c>
      <c r="BG20">
        <v>0</v>
      </c>
      <c r="BH20">
        <v>0.4</v>
      </c>
      <c r="BI20">
        <v>6</v>
      </c>
      <c r="BJ20">
        <v>18</v>
      </c>
      <c r="BK20">
        <v>17.600000000000001</v>
      </c>
      <c r="BL20">
        <v>34</v>
      </c>
      <c r="BM20">
        <v>0</v>
      </c>
      <c r="BN20">
        <v>0</v>
      </c>
      <c r="BO20">
        <v>0</v>
      </c>
    </row>
    <row r="21" spans="1:67">
      <c r="A21" s="45" t="s">
        <v>1024</v>
      </c>
      <c r="B21" s="45" t="s">
        <v>109</v>
      </c>
      <c r="C21" s="45" t="s">
        <v>69</v>
      </c>
      <c r="D21" s="45" t="s">
        <v>110</v>
      </c>
      <c r="E21" s="45" t="s">
        <v>110</v>
      </c>
      <c r="F21">
        <v>790</v>
      </c>
      <c r="G21">
        <v>414</v>
      </c>
      <c r="H21">
        <v>372</v>
      </c>
      <c r="I21">
        <v>65</v>
      </c>
      <c r="J21">
        <v>69</v>
      </c>
      <c r="K21">
        <v>87</v>
      </c>
      <c r="L21">
        <v>37</v>
      </c>
      <c r="M21">
        <v>1</v>
      </c>
      <c r="N21">
        <v>0</v>
      </c>
      <c r="O21">
        <v>531</v>
      </c>
      <c r="P21">
        <v>0</v>
      </c>
      <c r="Q21">
        <v>0</v>
      </c>
      <c r="R21">
        <v>0</v>
      </c>
      <c r="S21">
        <v>0</v>
      </c>
      <c r="T21">
        <v>0</v>
      </c>
      <c r="U21">
        <v>0</v>
      </c>
      <c r="V21">
        <v>100</v>
      </c>
      <c r="W21">
        <v>100</v>
      </c>
      <c r="X21">
        <v>102</v>
      </c>
      <c r="Y21">
        <v>100</v>
      </c>
      <c r="Z21">
        <v>108</v>
      </c>
      <c r="AA21">
        <v>98</v>
      </c>
      <c r="AB21">
        <v>86</v>
      </c>
      <c r="AC21">
        <v>96</v>
      </c>
      <c r="AD21">
        <v>0</v>
      </c>
      <c r="AE21">
        <v>19</v>
      </c>
      <c r="AF21">
        <v>74</v>
      </c>
      <c r="AG21">
        <v>140</v>
      </c>
      <c r="AH21">
        <v>166</v>
      </c>
      <c r="AI21">
        <v>300</v>
      </c>
      <c r="AJ21">
        <v>52.4</v>
      </c>
      <c r="AK21">
        <v>47.1</v>
      </c>
      <c r="AL21">
        <v>8.1999999999999993</v>
      </c>
      <c r="AM21">
        <v>8.6999999999999993</v>
      </c>
      <c r="AN21">
        <v>11</v>
      </c>
      <c r="AO21">
        <v>4.7</v>
      </c>
      <c r="AP21">
        <v>0.1</v>
      </c>
      <c r="AQ21">
        <v>0</v>
      </c>
      <c r="AR21">
        <v>67.2</v>
      </c>
      <c r="AS21">
        <v>0</v>
      </c>
      <c r="AT21">
        <v>0</v>
      </c>
      <c r="AU21">
        <v>0</v>
      </c>
      <c r="AV21">
        <v>0</v>
      </c>
      <c r="AW21">
        <v>0</v>
      </c>
      <c r="AX21">
        <v>0</v>
      </c>
      <c r="AY21">
        <v>12.7</v>
      </c>
      <c r="AZ21">
        <v>12.7</v>
      </c>
      <c r="BA21">
        <v>12.9</v>
      </c>
      <c r="BB21">
        <v>12.7</v>
      </c>
      <c r="BC21">
        <v>13.7</v>
      </c>
      <c r="BD21">
        <v>12.4</v>
      </c>
      <c r="BE21">
        <v>10.9</v>
      </c>
      <c r="BF21">
        <v>12.2</v>
      </c>
      <c r="BG21">
        <v>0</v>
      </c>
      <c r="BH21">
        <v>2.4</v>
      </c>
      <c r="BI21">
        <v>9.4</v>
      </c>
      <c r="BJ21">
        <v>17.7</v>
      </c>
      <c r="BK21">
        <v>21</v>
      </c>
      <c r="BL21">
        <v>38</v>
      </c>
      <c r="BM21">
        <v>0</v>
      </c>
      <c r="BN21">
        <v>4</v>
      </c>
      <c r="BO21">
        <v>0.5</v>
      </c>
    </row>
    <row r="22" spans="1:67">
      <c r="A22" s="45" t="s">
        <v>1024</v>
      </c>
      <c r="B22" s="45" t="s">
        <v>111</v>
      </c>
      <c r="C22" s="45" t="s">
        <v>69</v>
      </c>
      <c r="D22" s="45" t="s">
        <v>112</v>
      </c>
      <c r="E22" s="45" t="s">
        <v>112</v>
      </c>
      <c r="F22">
        <v>304</v>
      </c>
      <c r="G22">
        <v>174</v>
      </c>
      <c r="H22">
        <v>130</v>
      </c>
      <c r="I22">
        <v>216</v>
      </c>
      <c r="J22">
        <v>13</v>
      </c>
      <c r="K22">
        <v>46</v>
      </c>
      <c r="L22">
        <v>13</v>
      </c>
      <c r="M22">
        <v>1</v>
      </c>
      <c r="N22">
        <v>0</v>
      </c>
      <c r="O22">
        <v>15</v>
      </c>
      <c r="P22">
        <v>0</v>
      </c>
      <c r="Q22">
        <v>0</v>
      </c>
      <c r="R22">
        <v>0</v>
      </c>
      <c r="S22">
        <v>0</v>
      </c>
      <c r="T22">
        <v>0</v>
      </c>
      <c r="U22">
        <v>0</v>
      </c>
      <c r="V22">
        <v>0</v>
      </c>
      <c r="W22">
        <v>30</v>
      </c>
      <c r="X22">
        <v>40</v>
      </c>
      <c r="Y22">
        <v>64</v>
      </c>
      <c r="Z22">
        <v>55</v>
      </c>
      <c r="AA22">
        <v>37</v>
      </c>
      <c r="AB22">
        <v>47</v>
      </c>
      <c r="AC22">
        <v>31</v>
      </c>
      <c r="AD22">
        <v>0</v>
      </c>
      <c r="AE22">
        <v>18</v>
      </c>
      <c r="AF22">
        <v>137</v>
      </c>
      <c r="AG22">
        <v>138</v>
      </c>
      <c r="AH22">
        <v>44</v>
      </c>
      <c r="AI22">
        <v>174</v>
      </c>
      <c r="AJ22">
        <v>57.2</v>
      </c>
      <c r="AK22">
        <v>42.8</v>
      </c>
      <c r="AL22">
        <v>71.099999999999994</v>
      </c>
      <c r="AM22">
        <v>4.3</v>
      </c>
      <c r="AN22">
        <v>15.1</v>
      </c>
      <c r="AO22">
        <v>4.3</v>
      </c>
      <c r="AP22">
        <v>0.3</v>
      </c>
      <c r="AQ22">
        <v>0</v>
      </c>
      <c r="AR22">
        <v>4.9000000000000004</v>
      </c>
      <c r="AS22">
        <v>0</v>
      </c>
      <c r="AT22">
        <v>0</v>
      </c>
      <c r="AU22">
        <v>0</v>
      </c>
      <c r="AV22">
        <v>0</v>
      </c>
      <c r="AW22">
        <v>0</v>
      </c>
      <c r="AX22">
        <v>0</v>
      </c>
      <c r="AY22">
        <v>0</v>
      </c>
      <c r="AZ22">
        <v>9.9</v>
      </c>
      <c r="BA22">
        <v>13.2</v>
      </c>
      <c r="BB22">
        <v>21.1</v>
      </c>
      <c r="BC22">
        <v>18.100000000000001</v>
      </c>
      <c r="BD22">
        <v>12.2</v>
      </c>
      <c r="BE22">
        <v>15.5</v>
      </c>
      <c r="BF22">
        <v>10.199999999999999</v>
      </c>
      <c r="BG22">
        <v>0</v>
      </c>
      <c r="BH22">
        <v>5.9</v>
      </c>
      <c r="BI22">
        <v>45.1</v>
      </c>
      <c r="BJ22">
        <v>45.4</v>
      </c>
      <c r="BK22">
        <v>14.5</v>
      </c>
      <c r="BL22">
        <v>57.2</v>
      </c>
      <c r="BM22">
        <v>0</v>
      </c>
      <c r="BN22">
        <v>0</v>
      </c>
      <c r="BO22">
        <v>0</v>
      </c>
    </row>
    <row r="23" spans="1:67">
      <c r="A23" s="45" t="s">
        <v>1024</v>
      </c>
      <c r="B23" s="45" t="s">
        <v>113</v>
      </c>
      <c r="C23" s="45" t="s">
        <v>69</v>
      </c>
      <c r="D23" s="45" t="s">
        <v>114</v>
      </c>
      <c r="E23" s="45" t="s">
        <v>114</v>
      </c>
      <c r="F23">
        <v>299</v>
      </c>
      <c r="G23">
        <v>143</v>
      </c>
      <c r="H23">
        <v>156</v>
      </c>
      <c r="I23">
        <v>193</v>
      </c>
      <c r="J23">
        <v>0</v>
      </c>
      <c r="K23">
        <v>97</v>
      </c>
      <c r="L23">
        <v>2</v>
      </c>
      <c r="M23">
        <v>0</v>
      </c>
      <c r="N23">
        <v>0</v>
      </c>
      <c r="O23">
        <v>7</v>
      </c>
      <c r="P23">
        <v>0</v>
      </c>
      <c r="Q23">
        <v>0</v>
      </c>
      <c r="R23">
        <v>0</v>
      </c>
      <c r="S23">
        <v>0</v>
      </c>
      <c r="T23">
        <v>0</v>
      </c>
      <c r="U23">
        <v>0</v>
      </c>
      <c r="V23">
        <v>0</v>
      </c>
      <c r="W23">
        <v>0</v>
      </c>
      <c r="X23">
        <v>0</v>
      </c>
      <c r="Y23">
        <v>0</v>
      </c>
      <c r="Z23">
        <v>69</v>
      </c>
      <c r="AA23">
        <v>74</v>
      </c>
      <c r="AB23">
        <v>67</v>
      </c>
      <c r="AC23">
        <v>89</v>
      </c>
      <c r="AD23">
        <v>0</v>
      </c>
      <c r="AE23">
        <v>70</v>
      </c>
      <c r="AF23">
        <v>103</v>
      </c>
      <c r="AG23">
        <v>207</v>
      </c>
      <c r="AH23">
        <v>65</v>
      </c>
      <c r="AI23">
        <v>251</v>
      </c>
      <c r="AJ23">
        <v>47.8</v>
      </c>
      <c r="AK23">
        <v>52.2</v>
      </c>
      <c r="AL23">
        <v>64.5</v>
      </c>
      <c r="AM23">
        <v>0</v>
      </c>
      <c r="AN23">
        <v>32.4</v>
      </c>
      <c r="AO23">
        <v>0.7</v>
      </c>
      <c r="AP23">
        <v>0</v>
      </c>
      <c r="AQ23">
        <v>0</v>
      </c>
      <c r="AR23">
        <v>2.2999999999999998</v>
      </c>
      <c r="AS23">
        <v>0</v>
      </c>
      <c r="AT23">
        <v>0</v>
      </c>
      <c r="AU23">
        <v>0</v>
      </c>
      <c r="AV23">
        <v>0</v>
      </c>
      <c r="AW23">
        <v>0</v>
      </c>
      <c r="AX23">
        <v>0</v>
      </c>
      <c r="AY23">
        <v>0</v>
      </c>
      <c r="AZ23">
        <v>0</v>
      </c>
      <c r="BA23">
        <v>0</v>
      </c>
      <c r="BB23">
        <v>0</v>
      </c>
      <c r="BC23">
        <v>23.1</v>
      </c>
      <c r="BD23">
        <v>24.7</v>
      </c>
      <c r="BE23">
        <v>22.4</v>
      </c>
      <c r="BF23">
        <v>29.8</v>
      </c>
      <c r="BG23">
        <v>0</v>
      </c>
      <c r="BH23">
        <v>23.4</v>
      </c>
      <c r="BI23">
        <v>34.4</v>
      </c>
      <c r="BJ23">
        <v>69.2</v>
      </c>
      <c r="BK23">
        <v>21.7</v>
      </c>
      <c r="BL23">
        <v>83.9</v>
      </c>
      <c r="BM23">
        <v>0</v>
      </c>
      <c r="BN23">
        <v>0</v>
      </c>
      <c r="BO23">
        <v>0</v>
      </c>
    </row>
    <row r="24" spans="1:67">
      <c r="A24" s="45" t="s">
        <v>1024</v>
      </c>
      <c r="B24" s="45" t="s">
        <v>115</v>
      </c>
      <c r="C24" s="45" t="s">
        <v>69</v>
      </c>
      <c r="D24" s="45" t="s">
        <v>116</v>
      </c>
      <c r="E24" s="45" t="s">
        <v>116</v>
      </c>
      <c r="F24">
        <v>348</v>
      </c>
      <c r="G24">
        <v>178</v>
      </c>
      <c r="H24">
        <v>170</v>
      </c>
      <c r="I24">
        <v>270</v>
      </c>
      <c r="J24">
        <v>0</v>
      </c>
      <c r="K24">
        <v>72</v>
      </c>
      <c r="L24">
        <v>3</v>
      </c>
      <c r="M24">
        <v>1</v>
      </c>
      <c r="N24">
        <v>0</v>
      </c>
      <c r="O24">
        <v>2</v>
      </c>
      <c r="P24">
        <v>20</v>
      </c>
      <c r="Q24">
        <v>20</v>
      </c>
      <c r="R24">
        <v>21</v>
      </c>
      <c r="S24">
        <v>21</v>
      </c>
      <c r="T24">
        <v>21</v>
      </c>
      <c r="U24">
        <v>22</v>
      </c>
      <c r="V24">
        <v>21</v>
      </c>
      <c r="W24">
        <v>23</v>
      </c>
      <c r="X24">
        <v>22</v>
      </c>
      <c r="Y24">
        <v>21</v>
      </c>
      <c r="Z24">
        <v>43</v>
      </c>
      <c r="AA24">
        <v>39</v>
      </c>
      <c r="AB24">
        <v>31</v>
      </c>
      <c r="AC24">
        <v>23</v>
      </c>
      <c r="AD24">
        <v>0</v>
      </c>
      <c r="AE24">
        <v>36</v>
      </c>
      <c r="AF24">
        <v>76</v>
      </c>
      <c r="AG24">
        <v>234</v>
      </c>
      <c r="AH24">
        <v>86</v>
      </c>
      <c r="AI24">
        <v>268</v>
      </c>
      <c r="AJ24">
        <v>51.1</v>
      </c>
      <c r="AK24">
        <v>48.9</v>
      </c>
      <c r="AL24">
        <v>77.599999999999994</v>
      </c>
      <c r="AM24">
        <v>0</v>
      </c>
      <c r="AN24">
        <v>20.7</v>
      </c>
      <c r="AO24">
        <v>0.9</v>
      </c>
      <c r="AP24">
        <v>0.3</v>
      </c>
      <c r="AQ24">
        <v>0</v>
      </c>
      <c r="AR24">
        <v>0.6</v>
      </c>
      <c r="AS24">
        <v>5.7</v>
      </c>
      <c r="AT24">
        <v>5.7</v>
      </c>
      <c r="AU24">
        <v>6</v>
      </c>
      <c r="AV24">
        <v>6</v>
      </c>
      <c r="AW24">
        <v>6</v>
      </c>
      <c r="AX24">
        <v>6.3</v>
      </c>
      <c r="AY24">
        <v>6</v>
      </c>
      <c r="AZ24">
        <v>6.6</v>
      </c>
      <c r="BA24">
        <v>6.3</v>
      </c>
      <c r="BB24">
        <v>6</v>
      </c>
      <c r="BC24">
        <v>12.4</v>
      </c>
      <c r="BD24">
        <v>11.2</v>
      </c>
      <c r="BE24">
        <v>8.9</v>
      </c>
      <c r="BF24">
        <v>6.6</v>
      </c>
      <c r="BG24">
        <v>0</v>
      </c>
      <c r="BH24">
        <v>10.3</v>
      </c>
      <c r="BI24">
        <v>21.8</v>
      </c>
      <c r="BJ24">
        <v>67.2</v>
      </c>
      <c r="BK24">
        <v>24.7</v>
      </c>
      <c r="BL24">
        <v>77</v>
      </c>
      <c r="BM24">
        <v>0</v>
      </c>
      <c r="BN24">
        <v>0</v>
      </c>
      <c r="BO24">
        <v>0</v>
      </c>
    </row>
    <row r="25" spans="1:67">
      <c r="A25" s="45" t="s">
        <v>1024</v>
      </c>
      <c r="B25" s="45" t="s">
        <v>117</v>
      </c>
      <c r="C25" s="45" t="s">
        <v>69</v>
      </c>
      <c r="D25" s="45" t="s">
        <v>118</v>
      </c>
      <c r="E25" s="45" t="s">
        <v>118</v>
      </c>
      <c r="F25">
        <v>457</v>
      </c>
      <c r="G25">
        <v>232</v>
      </c>
      <c r="H25">
        <v>225</v>
      </c>
      <c r="I25">
        <v>219</v>
      </c>
      <c r="J25">
        <v>8</v>
      </c>
      <c r="K25">
        <v>190</v>
      </c>
      <c r="L25">
        <v>14</v>
      </c>
      <c r="M25">
        <v>1</v>
      </c>
      <c r="N25">
        <v>0</v>
      </c>
      <c r="O25">
        <v>25</v>
      </c>
      <c r="P25">
        <v>49</v>
      </c>
      <c r="Q25">
        <v>49</v>
      </c>
      <c r="R25">
        <v>53</v>
      </c>
      <c r="S25">
        <v>54</v>
      </c>
      <c r="T25">
        <v>54</v>
      </c>
      <c r="U25">
        <v>55</v>
      </c>
      <c r="V25">
        <v>51</v>
      </c>
      <c r="W25">
        <v>30</v>
      </c>
      <c r="X25">
        <v>32</v>
      </c>
      <c r="Y25">
        <v>30</v>
      </c>
      <c r="Z25">
        <v>0</v>
      </c>
      <c r="AA25">
        <v>0</v>
      </c>
      <c r="AB25">
        <v>0</v>
      </c>
      <c r="AC25">
        <v>0</v>
      </c>
      <c r="AD25">
        <v>0</v>
      </c>
      <c r="AE25">
        <v>70</v>
      </c>
      <c r="AF25">
        <v>88</v>
      </c>
      <c r="AG25">
        <v>276</v>
      </c>
      <c r="AH25">
        <v>58</v>
      </c>
      <c r="AI25">
        <v>326</v>
      </c>
      <c r="AJ25">
        <v>50.8</v>
      </c>
      <c r="AK25">
        <v>49.2</v>
      </c>
      <c r="AL25">
        <v>47.9</v>
      </c>
      <c r="AM25">
        <v>1.8</v>
      </c>
      <c r="AN25">
        <v>41.6</v>
      </c>
      <c r="AO25">
        <v>3.1</v>
      </c>
      <c r="AP25">
        <v>0.2</v>
      </c>
      <c r="AQ25">
        <v>0</v>
      </c>
      <c r="AR25">
        <v>5.5</v>
      </c>
      <c r="AS25">
        <v>10.7</v>
      </c>
      <c r="AT25">
        <v>10.7</v>
      </c>
      <c r="AU25">
        <v>11.6</v>
      </c>
      <c r="AV25">
        <v>11.8</v>
      </c>
      <c r="AW25">
        <v>11.8</v>
      </c>
      <c r="AX25">
        <v>12</v>
      </c>
      <c r="AY25">
        <v>11.2</v>
      </c>
      <c r="AZ25">
        <v>6.6</v>
      </c>
      <c r="BA25">
        <v>7</v>
      </c>
      <c r="BB25">
        <v>6.6</v>
      </c>
      <c r="BC25">
        <v>0</v>
      </c>
      <c r="BD25">
        <v>0</v>
      </c>
      <c r="BE25">
        <v>0</v>
      </c>
      <c r="BF25">
        <v>0</v>
      </c>
      <c r="BG25">
        <v>0</v>
      </c>
      <c r="BH25">
        <v>15.3</v>
      </c>
      <c r="BI25">
        <v>19.3</v>
      </c>
      <c r="BJ25">
        <v>60.4</v>
      </c>
      <c r="BK25">
        <v>12.7</v>
      </c>
      <c r="BL25">
        <v>71.3</v>
      </c>
      <c r="BM25">
        <v>0</v>
      </c>
      <c r="BN25">
        <v>0</v>
      </c>
      <c r="BO25">
        <v>0</v>
      </c>
    </row>
    <row r="26" spans="1:67">
      <c r="A26" s="45" t="s">
        <v>1024</v>
      </c>
      <c r="B26" s="45" t="s">
        <v>119</v>
      </c>
      <c r="C26" s="45" t="s">
        <v>69</v>
      </c>
      <c r="D26" s="45" t="s">
        <v>120</v>
      </c>
      <c r="E26" s="45" t="s">
        <v>120</v>
      </c>
      <c r="F26">
        <v>399</v>
      </c>
      <c r="G26">
        <v>200</v>
      </c>
      <c r="H26">
        <v>199</v>
      </c>
      <c r="I26">
        <v>3</v>
      </c>
      <c r="J26">
        <v>0</v>
      </c>
      <c r="K26">
        <v>388</v>
      </c>
      <c r="L26">
        <v>0</v>
      </c>
      <c r="M26">
        <v>1</v>
      </c>
      <c r="N26">
        <v>0</v>
      </c>
      <c r="O26">
        <v>7</v>
      </c>
      <c r="P26">
        <v>32</v>
      </c>
      <c r="Q26">
        <v>21</v>
      </c>
      <c r="R26">
        <v>30</v>
      </c>
      <c r="S26">
        <v>48</v>
      </c>
      <c r="T26">
        <v>50</v>
      </c>
      <c r="U26">
        <v>50</v>
      </c>
      <c r="V26">
        <v>42</v>
      </c>
      <c r="W26">
        <v>42</v>
      </c>
      <c r="X26">
        <v>43</v>
      </c>
      <c r="Y26">
        <v>41</v>
      </c>
      <c r="Z26">
        <v>0</v>
      </c>
      <c r="AA26">
        <v>0</v>
      </c>
      <c r="AB26">
        <v>0</v>
      </c>
      <c r="AC26">
        <v>0</v>
      </c>
      <c r="AD26">
        <v>0</v>
      </c>
      <c r="AE26">
        <v>96</v>
      </c>
      <c r="AF26">
        <v>247</v>
      </c>
      <c r="AG26">
        <v>250</v>
      </c>
      <c r="AH26">
        <v>49</v>
      </c>
      <c r="AI26">
        <v>321</v>
      </c>
      <c r="AJ26">
        <v>50.1</v>
      </c>
      <c r="AK26">
        <v>49.9</v>
      </c>
      <c r="AL26">
        <v>0.8</v>
      </c>
      <c r="AM26">
        <v>0</v>
      </c>
      <c r="AN26">
        <v>97.2</v>
      </c>
      <c r="AO26">
        <v>0</v>
      </c>
      <c r="AP26">
        <v>0.3</v>
      </c>
      <c r="AQ26">
        <v>0</v>
      </c>
      <c r="AR26">
        <v>1.8</v>
      </c>
      <c r="AS26">
        <v>8</v>
      </c>
      <c r="AT26">
        <v>5.3</v>
      </c>
      <c r="AU26">
        <v>7.5</v>
      </c>
      <c r="AV26">
        <v>12</v>
      </c>
      <c r="AW26">
        <v>12.5</v>
      </c>
      <c r="AX26">
        <v>12.5</v>
      </c>
      <c r="AY26">
        <v>10.5</v>
      </c>
      <c r="AZ26">
        <v>10.5</v>
      </c>
      <c r="BA26">
        <v>10.8</v>
      </c>
      <c r="BB26">
        <v>10.3</v>
      </c>
      <c r="BC26">
        <v>0</v>
      </c>
      <c r="BD26">
        <v>0</v>
      </c>
      <c r="BE26">
        <v>0</v>
      </c>
      <c r="BF26">
        <v>0</v>
      </c>
      <c r="BG26">
        <v>0</v>
      </c>
      <c r="BH26">
        <v>24.1</v>
      </c>
      <c r="BI26">
        <v>61.9</v>
      </c>
      <c r="BJ26">
        <v>62.7</v>
      </c>
      <c r="BK26">
        <v>12.3</v>
      </c>
      <c r="BL26">
        <v>80.5</v>
      </c>
      <c r="BM26">
        <v>0</v>
      </c>
      <c r="BN26">
        <v>0</v>
      </c>
      <c r="BO26">
        <v>0</v>
      </c>
    </row>
    <row r="27" spans="1:67">
      <c r="A27" s="45" t="s">
        <v>1024</v>
      </c>
      <c r="B27" s="45" t="s">
        <v>121</v>
      </c>
      <c r="C27" s="45" t="s">
        <v>69</v>
      </c>
      <c r="D27" s="45" t="s">
        <v>122</v>
      </c>
      <c r="E27" s="45" t="s">
        <v>122</v>
      </c>
      <c r="F27">
        <v>1557</v>
      </c>
      <c r="G27">
        <v>784</v>
      </c>
      <c r="H27">
        <v>773</v>
      </c>
      <c r="I27">
        <v>436</v>
      </c>
      <c r="J27">
        <v>57</v>
      </c>
      <c r="K27">
        <v>703</v>
      </c>
      <c r="L27">
        <v>85</v>
      </c>
      <c r="M27">
        <v>0</v>
      </c>
      <c r="N27">
        <v>0</v>
      </c>
      <c r="O27">
        <v>276</v>
      </c>
      <c r="P27">
        <v>0</v>
      </c>
      <c r="Q27">
        <v>105</v>
      </c>
      <c r="R27">
        <v>111</v>
      </c>
      <c r="S27">
        <v>120</v>
      </c>
      <c r="T27">
        <v>156</v>
      </c>
      <c r="U27">
        <v>128</v>
      </c>
      <c r="V27">
        <v>129</v>
      </c>
      <c r="W27">
        <v>157</v>
      </c>
      <c r="X27">
        <v>129</v>
      </c>
      <c r="Y27">
        <v>123</v>
      </c>
      <c r="Z27">
        <v>108</v>
      </c>
      <c r="AA27">
        <v>91</v>
      </c>
      <c r="AB27">
        <v>99</v>
      </c>
      <c r="AC27">
        <v>101</v>
      </c>
      <c r="AD27">
        <v>0</v>
      </c>
      <c r="AE27">
        <v>63</v>
      </c>
      <c r="AF27">
        <v>84</v>
      </c>
      <c r="AG27">
        <v>729</v>
      </c>
      <c r="AH27">
        <v>238</v>
      </c>
      <c r="AI27">
        <v>898</v>
      </c>
      <c r="AJ27">
        <v>50.4</v>
      </c>
      <c r="AK27">
        <v>49.6</v>
      </c>
      <c r="AL27">
        <v>28</v>
      </c>
      <c r="AM27">
        <v>3.7</v>
      </c>
      <c r="AN27">
        <v>45.2</v>
      </c>
      <c r="AO27">
        <v>5.5</v>
      </c>
      <c r="AP27">
        <v>0</v>
      </c>
      <c r="AQ27">
        <v>0</v>
      </c>
      <c r="AR27">
        <v>17.7</v>
      </c>
      <c r="AS27">
        <v>0</v>
      </c>
      <c r="AT27">
        <v>6.7</v>
      </c>
      <c r="AU27">
        <v>7.1</v>
      </c>
      <c r="AV27">
        <v>7.7</v>
      </c>
      <c r="AW27">
        <v>10</v>
      </c>
      <c r="AX27">
        <v>8.1999999999999993</v>
      </c>
      <c r="AY27">
        <v>8.3000000000000007</v>
      </c>
      <c r="AZ27">
        <v>10.1</v>
      </c>
      <c r="BA27">
        <v>8.3000000000000007</v>
      </c>
      <c r="BB27">
        <v>7.9</v>
      </c>
      <c r="BC27">
        <v>6.9</v>
      </c>
      <c r="BD27">
        <v>5.8</v>
      </c>
      <c r="BE27">
        <v>6.4</v>
      </c>
      <c r="BF27">
        <v>6.5</v>
      </c>
      <c r="BG27">
        <v>0</v>
      </c>
      <c r="BH27">
        <v>4</v>
      </c>
      <c r="BI27">
        <v>5.4</v>
      </c>
      <c r="BJ27">
        <v>46.8</v>
      </c>
      <c r="BK27">
        <v>15.3</v>
      </c>
      <c r="BL27">
        <v>57.7</v>
      </c>
      <c r="BM27">
        <v>0</v>
      </c>
      <c r="BN27">
        <v>0</v>
      </c>
      <c r="BO27">
        <v>0</v>
      </c>
    </row>
    <row r="28" spans="1:67">
      <c r="A28" s="45" t="s">
        <v>1024</v>
      </c>
      <c r="B28" s="45" t="s">
        <v>123</v>
      </c>
      <c r="C28" s="45" t="s">
        <v>69</v>
      </c>
      <c r="D28" s="45" t="s">
        <v>124</v>
      </c>
      <c r="E28" s="45" t="s">
        <v>124</v>
      </c>
      <c r="F28">
        <v>810</v>
      </c>
      <c r="G28">
        <v>393</v>
      </c>
      <c r="H28">
        <v>416</v>
      </c>
      <c r="I28">
        <v>430</v>
      </c>
      <c r="J28">
        <v>20</v>
      </c>
      <c r="K28">
        <v>207</v>
      </c>
      <c r="L28">
        <v>42</v>
      </c>
      <c r="M28">
        <v>6</v>
      </c>
      <c r="N28">
        <v>0</v>
      </c>
      <c r="O28">
        <v>105</v>
      </c>
      <c r="P28">
        <v>39</v>
      </c>
      <c r="Q28">
        <v>37</v>
      </c>
      <c r="R28">
        <v>39</v>
      </c>
      <c r="S28">
        <v>43</v>
      </c>
      <c r="T28">
        <v>44</v>
      </c>
      <c r="U28">
        <v>43</v>
      </c>
      <c r="V28">
        <v>63</v>
      </c>
      <c r="W28">
        <v>68</v>
      </c>
      <c r="X28">
        <v>86</v>
      </c>
      <c r="Y28">
        <v>82</v>
      </c>
      <c r="Z28">
        <v>81</v>
      </c>
      <c r="AA28">
        <v>68</v>
      </c>
      <c r="AB28">
        <v>63</v>
      </c>
      <c r="AC28">
        <v>54</v>
      </c>
      <c r="AD28">
        <v>0</v>
      </c>
      <c r="AE28">
        <v>73</v>
      </c>
      <c r="AF28">
        <v>180</v>
      </c>
      <c r="AG28">
        <v>424</v>
      </c>
      <c r="AH28">
        <v>165</v>
      </c>
      <c r="AI28">
        <v>543</v>
      </c>
      <c r="AJ28">
        <v>48.5</v>
      </c>
      <c r="AK28">
        <v>51.4</v>
      </c>
      <c r="AL28">
        <v>53.1</v>
      </c>
      <c r="AM28">
        <v>2.5</v>
      </c>
      <c r="AN28">
        <v>25.6</v>
      </c>
      <c r="AO28">
        <v>5.2</v>
      </c>
      <c r="AP28">
        <v>0.7</v>
      </c>
      <c r="AQ28">
        <v>0</v>
      </c>
      <c r="AR28">
        <v>13</v>
      </c>
      <c r="AS28">
        <v>4.8</v>
      </c>
      <c r="AT28">
        <v>4.5999999999999996</v>
      </c>
      <c r="AU28">
        <v>4.8</v>
      </c>
      <c r="AV28">
        <v>5.3</v>
      </c>
      <c r="AW28">
        <v>5.4</v>
      </c>
      <c r="AX28">
        <v>5.3</v>
      </c>
      <c r="AY28">
        <v>7.8</v>
      </c>
      <c r="AZ28">
        <v>8.4</v>
      </c>
      <c r="BA28">
        <v>10.6</v>
      </c>
      <c r="BB28">
        <v>10.1</v>
      </c>
      <c r="BC28">
        <v>10</v>
      </c>
      <c r="BD28">
        <v>8.4</v>
      </c>
      <c r="BE28">
        <v>7.8</v>
      </c>
      <c r="BF28">
        <v>6.7</v>
      </c>
      <c r="BG28">
        <v>0</v>
      </c>
      <c r="BH28">
        <v>9</v>
      </c>
      <c r="BI28">
        <v>22.2</v>
      </c>
      <c r="BJ28">
        <v>52.3</v>
      </c>
      <c r="BK28">
        <v>20.399999999999999</v>
      </c>
      <c r="BL28">
        <v>67</v>
      </c>
      <c r="BM28">
        <v>0</v>
      </c>
      <c r="BN28">
        <v>1</v>
      </c>
      <c r="BO28">
        <v>0.1</v>
      </c>
    </row>
    <row r="29" spans="1:67">
      <c r="A29" s="45" t="s">
        <v>1024</v>
      </c>
      <c r="B29" s="45" t="s">
        <v>125</v>
      </c>
      <c r="C29" s="45" t="s">
        <v>69</v>
      </c>
      <c r="D29" s="45" t="s">
        <v>126</v>
      </c>
      <c r="E29" s="45" t="s">
        <v>126</v>
      </c>
      <c r="F29">
        <v>1425</v>
      </c>
      <c r="G29">
        <v>774</v>
      </c>
      <c r="H29">
        <v>651</v>
      </c>
      <c r="I29">
        <v>771</v>
      </c>
      <c r="J29">
        <v>49</v>
      </c>
      <c r="K29">
        <v>276</v>
      </c>
      <c r="L29">
        <v>73</v>
      </c>
      <c r="M29">
        <v>9</v>
      </c>
      <c r="N29">
        <v>0</v>
      </c>
      <c r="O29">
        <v>247</v>
      </c>
      <c r="P29">
        <v>0</v>
      </c>
      <c r="Q29">
        <v>117</v>
      </c>
      <c r="R29">
        <v>116</v>
      </c>
      <c r="S29">
        <v>120</v>
      </c>
      <c r="T29">
        <v>118</v>
      </c>
      <c r="U29">
        <v>117</v>
      </c>
      <c r="V29">
        <v>115</v>
      </c>
      <c r="W29">
        <v>117</v>
      </c>
      <c r="X29">
        <v>114</v>
      </c>
      <c r="Y29">
        <v>111</v>
      </c>
      <c r="Z29">
        <v>97</v>
      </c>
      <c r="AA29">
        <v>99</v>
      </c>
      <c r="AB29">
        <v>98</v>
      </c>
      <c r="AC29">
        <v>86</v>
      </c>
      <c r="AD29">
        <v>0</v>
      </c>
      <c r="AE29">
        <v>195</v>
      </c>
      <c r="AF29">
        <v>952</v>
      </c>
      <c r="AG29">
        <v>684</v>
      </c>
      <c r="AH29">
        <v>173</v>
      </c>
      <c r="AI29">
        <v>887</v>
      </c>
      <c r="AJ29">
        <v>54.3</v>
      </c>
      <c r="AK29">
        <v>45.7</v>
      </c>
      <c r="AL29">
        <v>54.1</v>
      </c>
      <c r="AM29">
        <v>3.4</v>
      </c>
      <c r="AN29">
        <v>19.399999999999999</v>
      </c>
      <c r="AO29">
        <v>5.0999999999999996</v>
      </c>
      <c r="AP29">
        <v>0.6</v>
      </c>
      <c r="AQ29">
        <v>0</v>
      </c>
      <c r="AR29">
        <v>17.3</v>
      </c>
      <c r="AS29">
        <v>0</v>
      </c>
      <c r="AT29">
        <v>8.1999999999999993</v>
      </c>
      <c r="AU29">
        <v>8.1</v>
      </c>
      <c r="AV29">
        <v>8.4</v>
      </c>
      <c r="AW29">
        <v>8.3000000000000007</v>
      </c>
      <c r="AX29">
        <v>8.1999999999999993</v>
      </c>
      <c r="AY29">
        <v>8.1</v>
      </c>
      <c r="AZ29">
        <v>8.1999999999999993</v>
      </c>
      <c r="BA29">
        <v>8</v>
      </c>
      <c r="BB29">
        <v>7.8</v>
      </c>
      <c r="BC29">
        <v>6.8</v>
      </c>
      <c r="BD29">
        <v>6.9</v>
      </c>
      <c r="BE29">
        <v>6.9</v>
      </c>
      <c r="BF29">
        <v>6</v>
      </c>
      <c r="BG29">
        <v>0</v>
      </c>
      <c r="BH29">
        <v>13.7</v>
      </c>
      <c r="BI29">
        <v>66.8</v>
      </c>
      <c r="BJ29">
        <v>48</v>
      </c>
      <c r="BK29">
        <v>12.1</v>
      </c>
      <c r="BL29">
        <v>62.2</v>
      </c>
      <c r="BM29">
        <v>0</v>
      </c>
      <c r="BN29">
        <v>0</v>
      </c>
      <c r="BO29">
        <v>0</v>
      </c>
    </row>
    <row r="30" spans="1:67">
      <c r="A30" s="45" t="s">
        <v>1024</v>
      </c>
      <c r="B30" s="45" t="s">
        <v>127</v>
      </c>
      <c r="C30" s="45" t="s">
        <v>69</v>
      </c>
      <c r="D30" s="45" t="s">
        <v>128</v>
      </c>
      <c r="E30" s="45" t="s">
        <v>128</v>
      </c>
      <c r="F30">
        <v>1714</v>
      </c>
      <c r="G30">
        <v>884</v>
      </c>
      <c r="H30">
        <v>830</v>
      </c>
      <c r="I30">
        <v>883</v>
      </c>
      <c r="J30">
        <v>164</v>
      </c>
      <c r="K30">
        <v>103</v>
      </c>
      <c r="L30">
        <v>87</v>
      </c>
      <c r="M30">
        <v>2</v>
      </c>
      <c r="N30">
        <v>4</v>
      </c>
      <c r="O30">
        <v>471</v>
      </c>
      <c r="P30">
        <v>0</v>
      </c>
      <c r="Q30">
        <v>148</v>
      </c>
      <c r="R30">
        <v>150</v>
      </c>
      <c r="S30">
        <v>154</v>
      </c>
      <c r="T30">
        <v>153</v>
      </c>
      <c r="U30">
        <v>152</v>
      </c>
      <c r="V30">
        <v>149</v>
      </c>
      <c r="W30">
        <v>152</v>
      </c>
      <c r="X30">
        <v>145</v>
      </c>
      <c r="Y30">
        <v>151</v>
      </c>
      <c r="Z30">
        <v>117</v>
      </c>
      <c r="AA30">
        <v>95</v>
      </c>
      <c r="AB30">
        <v>85</v>
      </c>
      <c r="AC30">
        <v>63</v>
      </c>
      <c r="AD30">
        <v>0</v>
      </c>
      <c r="AE30">
        <v>124</v>
      </c>
      <c r="AF30">
        <v>304</v>
      </c>
      <c r="AG30">
        <v>522</v>
      </c>
      <c r="AH30">
        <v>174</v>
      </c>
      <c r="AI30">
        <v>779</v>
      </c>
      <c r="AJ30">
        <v>51.6</v>
      </c>
      <c r="AK30">
        <v>48.4</v>
      </c>
      <c r="AL30">
        <v>51.5</v>
      </c>
      <c r="AM30">
        <v>9.6</v>
      </c>
      <c r="AN30">
        <v>6</v>
      </c>
      <c r="AO30">
        <v>5.0999999999999996</v>
      </c>
      <c r="AP30">
        <v>0.1</v>
      </c>
      <c r="AQ30">
        <v>0.2</v>
      </c>
      <c r="AR30">
        <v>27.5</v>
      </c>
      <c r="AS30">
        <v>0</v>
      </c>
      <c r="AT30">
        <v>8.6</v>
      </c>
      <c r="AU30">
        <v>8.8000000000000007</v>
      </c>
      <c r="AV30">
        <v>9</v>
      </c>
      <c r="AW30">
        <v>8.9</v>
      </c>
      <c r="AX30">
        <v>8.9</v>
      </c>
      <c r="AY30">
        <v>8.6999999999999993</v>
      </c>
      <c r="AZ30">
        <v>8.9</v>
      </c>
      <c r="BA30">
        <v>8.5</v>
      </c>
      <c r="BB30">
        <v>8.8000000000000007</v>
      </c>
      <c r="BC30">
        <v>6.8</v>
      </c>
      <c r="BD30">
        <v>5.5</v>
      </c>
      <c r="BE30">
        <v>5</v>
      </c>
      <c r="BF30">
        <v>3.7</v>
      </c>
      <c r="BG30">
        <v>0</v>
      </c>
      <c r="BH30">
        <v>7.2</v>
      </c>
      <c r="BI30">
        <v>17.7</v>
      </c>
      <c r="BJ30">
        <v>30.5</v>
      </c>
      <c r="BK30">
        <v>10.199999999999999</v>
      </c>
      <c r="BL30">
        <v>45.4</v>
      </c>
      <c r="BM30">
        <v>0</v>
      </c>
      <c r="BN30">
        <v>0</v>
      </c>
      <c r="BO30">
        <v>0</v>
      </c>
    </row>
    <row r="31" spans="1:67">
      <c r="A31" s="45" t="s">
        <v>1024</v>
      </c>
      <c r="B31" s="45" t="s">
        <v>129</v>
      </c>
      <c r="C31" s="45" t="s">
        <v>69</v>
      </c>
      <c r="D31" s="45" t="s">
        <v>130</v>
      </c>
      <c r="E31" s="45" t="s">
        <v>130</v>
      </c>
      <c r="F31">
        <v>776</v>
      </c>
      <c r="G31">
        <v>390</v>
      </c>
      <c r="H31">
        <v>386</v>
      </c>
      <c r="I31">
        <v>23</v>
      </c>
      <c r="J31">
        <v>149</v>
      </c>
      <c r="K31">
        <v>37</v>
      </c>
      <c r="L31">
        <v>32</v>
      </c>
      <c r="M31">
        <v>5</v>
      </c>
      <c r="N31">
        <v>1</v>
      </c>
      <c r="O31">
        <v>529</v>
      </c>
      <c r="P31">
        <v>0</v>
      </c>
      <c r="Q31">
        <v>96</v>
      </c>
      <c r="R31">
        <v>96</v>
      </c>
      <c r="S31">
        <v>96</v>
      </c>
      <c r="T31">
        <v>96</v>
      </c>
      <c r="U31">
        <v>96</v>
      </c>
      <c r="V31">
        <v>96</v>
      </c>
      <c r="W31">
        <v>96</v>
      </c>
      <c r="X31">
        <v>52</v>
      </c>
      <c r="Y31">
        <v>52</v>
      </c>
      <c r="Z31">
        <v>0</v>
      </c>
      <c r="AA31">
        <v>0</v>
      </c>
      <c r="AB31">
        <v>0</v>
      </c>
      <c r="AC31">
        <v>0</v>
      </c>
      <c r="AD31">
        <v>0</v>
      </c>
      <c r="AE31">
        <v>55</v>
      </c>
      <c r="AF31">
        <v>166</v>
      </c>
      <c r="AG31">
        <v>113</v>
      </c>
      <c r="AH31">
        <v>93</v>
      </c>
      <c r="AI31">
        <v>242</v>
      </c>
      <c r="AJ31">
        <v>50.3</v>
      </c>
      <c r="AK31">
        <v>49.7</v>
      </c>
      <c r="AL31">
        <v>3</v>
      </c>
      <c r="AM31">
        <v>19.2</v>
      </c>
      <c r="AN31">
        <v>4.8</v>
      </c>
      <c r="AO31">
        <v>4.0999999999999996</v>
      </c>
      <c r="AP31">
        <v>0.6</v>
      </c>
      <c r="AQ31">
        <v>0.1</v>
      </c>
      <c r="AR31">
        <v>68.2</v>
      </c>
      <c r="AS31">
        <v>0</v>
      </c>
      <c r="AT31">
        <v>12.4</v>
      </c>
      <c r="AU31">
        <v>12.4</v>
      </c>
      <c r="AV31">
        <v>12.4</v>
      </c>
      <c r="AW31">
        <v>12.4</v>
      </c>
      <c r="AX31">
        <v>12.4</v>
      </c>
      <c r="AY31">
        <v>12.4</v>
      </c>
      <c r="AZ31">
        <v>12.4</v>
      </c>
      <c r="BA31">
        <v>6.7</v>
      </c>
      <c r="BB31">
        <v>6.7</v>
      </c>
      <c r="BC31">
        <v>0</v>
      </c>
      <c r="BD31">
        <v>0</v>
      </c>
      <c r="BE31">
        <v>0</v>
      </c>
      <c r="BF31">
        <v>0</v>
      </c>
      <c r="BG31">
        <v>0</v>
      </c>
      <c r="BH31">
        <v>7.1</v>
      </c>
      <c r="BI31">
        <v>21.4</v>
      </c>
      <c r="BJ31">
        <v>14.6</v>
      </c>
      <c r="BK31">
        <v>12</v>
      </c>
      <c r="BL31">
        <v>31.2</v>
      </c>
      <c r="BM31">
        <v>0</v>
      </c>
      <c r="BN31">
        <v>0</v>
      </c>
      <c r="BO31">
        <v>0</v>
      </c>
    </row>
    <row r="32" spans="1:67">
      <c r="A32" s="45" t="s">
        <v>1024</v>
      </c>
      <c r="B32" s="45" t="s">
        <v>131</v>
      </c>
      <c r="C32" s="45" t="s">
        <v>69</v>
      </c>
      <c r="D32" s="45" t="s">
        <v>132</v>
      </c>
      <c r="E32" s="45" t="s">
        <v>132</v>
      </c>
      <c r="F32">
        <v>723</v>
      </c>
      <c r="G32">
        <v>371</v>
      </c>
      <c r="H32">
        <v>352</v>
      </c>
      <c r="I32">
        <v>251</v>
      </c>
      <c r="J32">
        <v>13</v>
      </c>
      <c r="K32">
        <v>126</v>
      </c>
      <c r="L32">
        <v>23</v>
      </c>
      <c r="M32">
        <v>1</v>
      </c>
      <c r="N32">
        <v>1</v>
      </c>
      <c r="O32">
        <v>308</v>
      </c>
      <c r="P32">
        <v>0</v>
      </c>
      <c r="Q32">
        <v>0</v>
      </c>
      <c r="R32">
        <v>0</v>
      </c>
      <c r="S32">
        <v>0</v>
      </c>
      <c r="T32">
        <v>0</v>
      </c>
      <c r="U32">
        <v>0</v>
      </c>
      <c r="V32">
        <v>88</v>
      </c>
      <c r="W32">
        <v>97</v>
      </c>
      <c r="X32">
        <v>106</v>
      </c>
      <c r="Y32">
        <v>95</v>
      </c>
      <c r="Z32">
        <v>91</v>
      </c>
      <c r="AA32">
        <v>93</v>
      </c>
      <c r="AB32">
        <v>80</v>
      </c>
      <c r="AC32">
        <v>73</v>
      </c>
      <c r="AD32">
        <v>0</v>
      </c>
      <c r="AE32">
        <v>32</v>
      </c>
      <c r="AF32">
        <v>92</v>
      </c>
      <c r="AG32">
        <v>280</v>
      </c>
      <c r="AH32">
        <v>115</v>
      </c>
      <c r="AI32">
        <v>380</v>
      </c>
      <c r="AJ32">
        <v>51.3</v>
      </c>
      <c r="AK32">
        <v>48.7</v>
      </c>
      <c r="AL32">
        <v>34.700000000000003</v>
      </c>
      <c r="AM32">
        <v>1.8</v>
      </c>
      <c r="AN32">
        <v>17.399999999999999</v>
      </c>
      <c r="AO32">
        <v>3.2</v>
      </c>
      <c r="AP32">
        <v>0.1</v>
      </c>
      <c r="AQ32">
        <v>0.1</v>
      </c>
      <c r="AR32">
        <v>42.6</v>
      </c>
      <c r="AS32">
        <v>0</v>
      </c>
      <c r="AT32">
        <v>0</v>
      </c>
      <c r="AU32">
        <v>0</v>
      </c>
      <c r="AV32">
        <v>0</v>
      </c>
      <c r="AW32">
        <v>0</v>
      </c>
      <c r="AX32">
        <v>0</v>
      </c>
      <c r="AY32">
        <v>12.2</v>
      </c>
      <c r="AZ32">
        <v>13.4</v>
      </c>
      <c r="BA32">
        <v>14.7</v>
      </c>
      <c r="BB32">
        <v>13.1</v>
      </c>
      <c r="BC32">
        <v>12.6</v>
      </c>
      <c r="BD32">
        <v>12.9</v>
      </c>
      <c r="BE32">
        <v>11.1</v>
      </c>
      <c r="BF32">
        <v>10.1</v>
      </c>
      <c r="BG32">
        <v>0</v>
      </c>
      <c r="BH32">
        <v>4.4000000000000004</v>
      </c>
      <c r="BI32">
        <v>12.7</v>
      </c>
      <c r="BJ32">
        <v>38.700000000000003</v>
      </c>
      <c r="BK32">
        <v>15.9</v>
      </c>
      <c r="BL32">
        <v>52.6</v>
      </c>
      <c r="BM32">
        <v>0</v>
      </c>
      <c r="BN32">
        <v>0</v>
      </c>
      <c r="BO32">
        <v>0</v>
      </c>
    </row>
    <row r="33" spans="1:67">
      <c r="A33" s="45" t="s">
        <v>1024</v>
      </c>
      <c r="B33" s="45" t="s">
        <v>133</v>
      </c>
      <c r="C33" s="45" t="s">
        <v>69</v>
      </c>
      <c r="D33" s="45" t="s">
        <v>134</v>
      </c>
      <c r="E33" s="45" t="s">
        <v>134</v>
      </c>
      <c r="F33">
        <v>218</v>
      </c>
      <c r="G33">
        <v>106</v>
      </c>
      <c r="H33">
        <v>111</v>
      </c>
      <c r="I33">
        <v>2</v>
      </c>
      <c r="J33">
        <v>6</v>
      </c>
      <c r="K33">
        <v>7</v>
      </c>
      <c r="L33">
        <v>29</v>
      </c>
      <c r="M33">
        <v>0</v>
      </c>
      <c r="N33">
        <v>0</v>
      </c>
      <c r="O33">
        <v>174</v>
      </c>
      <c r="P33">
        <v>0</v>
      </c>
      <c r="Q33">
        <v>20</v>
      </c>
      <c r="R33">
        <v>20</v>
      </c>
      <c r="S33">
        <v>20</v>
      </c>
      <c r="T33">
        <v>21</v>
      </c>
      <c r="U33">
        <v>22</v>
      </c>
      <c r="V33">
        <v>22</v>
      </c>
      <c r="W33">
        <v>30</v>
      </c>
      <c r="X33">
        <v>31</v>
      </c>
      <c r="Y33">
        <v>32</v>
      </c>
      <c r="Z33">
        <v>0</v>
      </c>
      <c r="AA33">
        <v>0</v>
      </c>
      <c r="AB33">
        <v>0</v>
      </c>
      <c r="AC33">
        <v>0</v>
      </c>
      <c r="AD33">
        <v>0</v>
      </c>
      <c r="AE33">
        <v>0</v>
      </c>
      <c r="AF33">
        <v>3</v>
      </c>
      <c r="AG33">
        <v>35</v>
      </c>
      <c r="AH33">
        <v>33</v>
      </c>
      <c r="AI33">
        <v>56</v>
      </c>
      <c r="AJ33">
        <v>48.6</v>
      </c>
      <c r="AK33">
        <v>50.9</v>
      </c>
      <c r="AL33">
        <v>0.9</v>
      </c>
      <c r="AM33">
        <v>2.8</v>
      </c>
      <c r="AN33">
        <v>3.2</v>
      </c>
      <c r="AO33">
        <v>13.3</v>
      </c>
      <c r="AP33">
        <v>0</v>
      </c>
      <c r="AQ33">
        <v>0</v>
      </c>
      <c r="AR33">
        <v>79.8</v>
      </c>
      <c r="AS33">
        <v>0</v>
      </c>
      <c r="AT33">
        <v>9.1999999999999993</v>
      </c>
      <c r="AU33">
        <v>9.1999999999999993</v>
      </c>
      <c r="AV33">
        <v>9.1999999999999993</v>
      </c>
      <c r="AW33">
        <v>9.6</v>
      </c>
      <c r="AX33">
        <v>10.1</v>
      </c>
      <c r="AY33">
        <v>10.1</v>
      </c>
      <c r="AZ33">
        <v>13.8</v>
      </c>
      <c r="BA33">
        <v>14.2</v>
      </c>
      <c r="BB33">
        <v>14.7</v>
      </c>
      <c r="BC33">
        <v>0</v>
      </c>
      <c r="BD33">
        <v>0</v>
      </c>
      <c r="BE33">
        <v>0</v>
      </c>
      <c r="BF33">
        <v>0</v>
      </c>
      <c r="BG33">
        <v>0</v>
      </c>
      <c r="BH33">
        <v>0</v>
      </c>
      <c r="BI33">
        <v>1.4</v>
      </c>
      <c r="BJ33">
        <v>16.100000000000001</v>
      </c>
      <c r="BK33">
        <v>15.1</v>
      </c>
      <c r="BL33">
        <v>25.7</v>
      </c>
      <c r="BM33">
        <v>0</v>
      </c>
      <c r="BN33">
        <v>1</v>
      </c>
      <c r="BO33">
        <v>0.5</v>
      </c>
    </row>
    <row r="34" spans="1:67">
      <c r="A34" s="45" t="s">
        <v>1024</v>
      </c>
      <c r="B34" s="45" t="s">
        <v>135</v>
      </c>
      <c r="C34" s="45" t="s">
        <v>69</v>
      </c>
      <c r="D34" s="45" t="s">
        <v>136</v>
      </c>
      <c r="E34" s="45" t="s">
        <v>136</v>
      </c>
      <c r="F34">
        <v>385</v>
      </c>
      <c r="G34">
        <v>253</v>
      </c>
      <c r="H34">
        <v>132</v>
      </c>
      <c r="I34">
        <v>142</v>
      </c>
      <c r="J34">
        <v>4</v>
      </c>
      <c r="K34">
        <v>217</v>
      </c>
      <c r="L34">
        <v>10</v>
      </c>
      <c r="M34">
        <v>1</v>
      </c>
      <c r="N34">
        <v>0</v>
      </c>
      <c r="O34">
        <v>11</v>
      </c>
      <c r="P34">
        <v>0</v>
      </c>
      <c r="Q34">
        <v>0</v>
      </c>
      <c r="R34">
        <v>0</v>
      </c>
      <c r="S34">
        <v>0</v>
      </c>
      <c r="T34">
        <v>0</v>
      </c>
      <c r="U34">
        <v>0</v>
      </c>
      <c r="V34">
        <v>0</v>
      </c>
      <c r="W34">
        <v>0</v>
      </c>
      <c r="X34">
        <v>0</v>
      </c>
      <c r="Y34">
        <v>0</v>
      </c>
      <c r="Z34">
        <v>100</v>
      </c>
      <c r="AA34">
        <v>98</v>
      </c>
      <c r="AB34">
        <v>98</v>
      </c>
      <c r="AC34">
        <v>89</v>
      </c>
      <c r="AD34">
        <v>0</v>
      </c>
      <c r="AE34">
        <v>47</v>
      </c>
      <c r="AF34">
        <v>207</v>
      </c>
      <c r="AG34">
        <v>272</v>
      </c>
      <c r="AH34">
        <v>78</v>
      </c>
      <c r="AI34">
        <v>317</v>
      </c>
      <c r="AJ34">
        <v>65.7</v>
      </c>
      <c r="AK34">
        <v>34.299999999999997</v>
      </c>
      <c r="AL34">
        <v>36.9</v>
      </c>
      <c r="AM34">
        <v>1</v>
      </c>
      <c r="AN34">
        <v>56.4</v>
      </c>
      <c r="AO34">
        <v>2.6</v>
      </c>
      <c r="AP34">
        <v>0.3</v>
      </c>
      <c r="AQ34">
        <v>0</v>
      </c>
      <c r="AR34">
        <v>2.9</v>
      </c>
      <c r="AS34">
        <v>0</v>
      </c>
      <c r="AT34">
        <v>0</v>
      </c>
      <c r="AU34">
        <v>0</v>
      </c>
      <c r="AV34">
        <v>0</v>
      </c>
      <c r="AW34">
        <v>0</v>
      </c>
      <c r="AX34">
        <v>0</v>
      </c>
      <c r="AY34">
        <v>0</v>
      </c>
      <c r="AZ34">
        <v>0</v>
      </c>
      <c r="BA34">
        <v>0</v>
      </c>
      <c r="BB34">
        <v>0</v>
      </c>
      <c r="BC34">
        <v>26</v>
      </c>
      <c r="BD34">
        <v>25.5</v>
      </c>
      <c r="BE34">
        <v>25.5</v>
      </c>
      <c r="BF34">
        <v>23.1</v>
      </c>
      <c r="BG34">
        <v>0</v>
      </c>
      <c r="BH34">
        <v>12.2</v>
      </c>
      <c r="BI34">
        <v>53.8</v>
      </c>
      <c r="BJ34">
        <v>70.599999999999994</v>
      </c>
      <c r="BK34">
        <v>20.3</v>
      </c>
      <c r="BL34">
        <v>82.3</v>
      </c>
      <c r="BM34">
        <v>0</v>
      </c>
      <c r="BN34">
        <v>0</v>
      </c>
      <c r="BO34">
        <v>0</v>
      </c>
    </row>
    <row r="35" spans="1:67">
      <c r="A35" s="45" t="s">
        <v>1024</v>
      </c>
      <c r="B35" s="45" t="s">
        <v>137</v>
      </c>
      <c r="C35" s="45" t="s">
        <v>69</v>
      </c>
      <c r="D35" s="45" t="s">
        <v>138</v>
      </c>
      <c r="E35" s="45" t="s">
        <v>138</v>
      </c>
      <c r="F35">
        <v>702</v>
      </c>
      <c r="G35">
        <v>368</v>
      </c>
      <c r="H35">
        <v>334</v>
      </c>
      <c r="I35">
        <v>5</v>
      </c>
      <c r="J35">
        <v>7</v>
      </c>
      <c r="K35">
        <v>651</v>
      </c>
      <c r="L35">
        <v>13</v>
      </c>
      <c r="M35">
        <v>0</v>
      </c>
      <c r="N35">
        <v>0</v>
      </c>
      <c r="O35">
        <v>26</v>
      </c>
      <c r="P35">
        <v>0</v>
      </c>
      <c r="Q35">
        <v>57</v>
      </c>
      <c r="R35">
        <v>82</v>
      </c>
      <c r="S35">
        <v>88</v>
      </c>
      <c r="T35">
        <v>77</v>
      </c>
      <c r="U35">
        <v>86</v>
      </c>
      <c r="V35">
        <v>83</v>
      </c>
      <c r="W35">
        <v>85</v>
      </c>
      <c r="X35">
        <v>73</v>
      </c>
      <c r="Y35">
        <v>71</v>
      </c>
      <c r="Z35">
        <v>0</v>
      </c>
      <c r="AA35">
        <v>0</v>
      </c>
      <c r="AB35">
        <v>0</v>
      </c>
      <c r="AC35">
        <v>0</v>
      </c>
      <c r="AD35">
        <v>0</v>
      </c>
      <c r="AE35">
        <v>88</v>
      </c>
      <c r="AF35">
        <v>226</v>
      </c>
      <c r="AG35">
        <v>517</v>
      </c>
      <c r="AH35">
        <v>140</v>
      </c>
      <c r="AI35">
        <v>566</v>
      </c>
      <c r="AJ35">
        <v>52.4</v>
      </c>
      <c r="AK35">
        <v>47.6</v>
      </c>
      <c r="AL35">
        <v>0.7</v>
      </c>
      <c r="AM35">
        <v>1</v>
      </c>
      <c r="AN35">
        <v>92.7</v>
      </c>
      <c r="AO35">
        <v>1.9</v>
      </c>
      <c r="AP35">
        <v>0</v>
      </c>
      <c r="AQ35">
        <v>0</v>
      </c>
      <c r="AR35">
        <v>3.7</v>
      </c>
      <c r="AS35">
        <v>0</v>
      </c>
      <c r="AT35">
        <v>8.1</v>
      </c>
      <c r="AU35">
        <v>11.7</v>
      </c>
      <c r="AV35">
        <v>12.5</v>
      </c>
      <c r="AW35">
        <v>11</v>
      </c>
      <c r="AX35">
        <v>12.3</v>
      </c>
      <c r="AY35">
        <v>11.8</v>
      </c>
      <c r="AZ35">
        <v>12.1</v>
      </c>
      <c r="BA35">
        <v>10.4</v>
      </c>
      <c r="BB35">
        <v>10.1</v>
      </c>
      <c r="BC35">
        <v>0</v>
      </c>
      <c r="BD35">
        <v>0</v>
      </c>
      <c r="BE35">
        <v>0</v>
      </c>
      <c r="BF35">
        <v>0</v>
      </c>
      <c r="BG35">
        <v>0</v>
      </c>
      <c r="BH35">
        <v>12.5</v>
      </c>
      <c r="BI35">
        <v>32.200000000000003</v>
      </c>
      <c r="BJ35">
        <v>73.599999999999994</v>
      </c>
      <c r="BK35">
        <v>19.899999999999999</v>
      </c>
      <c r="BL35">
        <v>80.599999999999994</v>
      </c>
      <c r="BM35">
        <v>0</v>
      </c>
      <c r="BN35">
        <v>0</v>
      </c>
      <c r="BO35">
        <v>0</v>
      </c>
    </row>
    <row r="36" spans="1:67">
      <c r="A36" s="45" t="s">
        <v>1024</v>
      </c>
      <c r="B36" s="45" t="s">
        <v>139</v>
      </c>
      <c r="C36" s="45" t="s">
        <v>69</v>
      </c>
      <c r="D36" s="45" t="s">
        <v>140</v>
      </c>
      <c r="E36" s="45" t="s">
        <v>140</v>
      </c>
      <c r="F36">
        <v>786</v>
      </c>
      <c r="G36">
        <v>440</v>
      </c>
      <c r="H36">
        <v>346</v>
      </c>
      <c r="I36">
        <v>3</v>
      </c>
      <c r="J36">
        <v>1</v>
      </c>
      <c r="K36">
        <v>775</v>
      </c>
      <c r="L36">
        <v>0</v>
      </c>
      <c r="M36">
        <v>0</v>
      </c>
      <c r="N36">
        <v>0</v>
      </c>
      <c r="O36">
        <v>7</v>
      </c>
      <c r="P36">
        <v>63</v>
      </c>
      <c r="Q36">
        <v>81</v>
      </c>
      <c r="R36">
        <v>81</v>
      </c>
      <c r="S36">
        <v>84</v>
      </c>
      <c r="T36">
        <v>84</v>
      </c>
      <c r="U36">
        <v>83</v>
      </c>
      <c r="V36">
        <v>81</v>
      </c>
      <c r="W36">
        <v>77</v>
      </c>
      <c r="X36">
        <v>75</v>
      </c>
      <c r="Y36">
        <v>77</v>
      </c>
      <c r="Z36">
        <v>0</v>
      </c>
      <c r="AA36">
        <v>0</v>
      </c>
      <c r="AB36">
        <v>0</v>
      </c>
      <c r="AC36">
        <v>0</v>
      </c>
      <c r="AD36">
        <v>0</v>
      </c>
      <c r="AE36">
        <v>178</v>
      </c>
      <c r="AF36">
        <v>606</v>
      </c>
      <c r="AG36">
        <v>523</v>
      </c>
      <c r="AH36">
        <v>64</v>
      </c>
      <c r="AI36">
        <v>639</v>
      </c>
      <c r="AJ36">
        <v>56</v>
      </c>
      <c r="AK36">
        <v>44</v>
      </c>
      <c r="AL36">
        <v>0.4</v>
      </c>
      <c r="AM36">
        <v>0.1</v>
      </c>
      <c r="AN36">
        <v>98.6</v>
      </c>
      <c r="AO36">
        <v>0</v>
      </c>
      <c r="AP36">
        <v>0</v>
      </c>
      <c r="AQ36">
        <v>0</v>
      </c>
      <c r="AR36">
        <v>0.9</v>
      </c>
      <c r="AS36">
        <v>8</v>
      </c>
      <c r="AT36">
        <v>10.3</v>
      </c>
      <c r="AU36">
        <v>10.3</v>
      </c>
      <c r="AV36">
        <v>10.7</v>
      </c>
      <c r="AW36">
        <v>10.7</v>
      </c>
      <c r="AX36">
        <v>10.6</v>
      </c>
      <c r="AY36">
        <v>10.3</v>
      </c>
      <c r="AZ36">
        <v>9.8000000000000007</v>
      </c>
      <c r="BA36">
        <v>9.5</v>
      </c>
      <c r="BB36">
        <v>9.8000000000000007</v>
      </c>
      <c r="BC36">
        <v>0</v>
      </c>
      <c r="BD36">
        <v>0</v>
      </c>
      <c r="BE36">
        <v>0</v>
      </c>
      <c r="BF36">
        <v>0</v>
      </c>
      <c r="BG36">
        <v>0</v>
      </c>
      <c r="BH36">
        <v>22.6</v>
      </c>
      <c r="BI36">
        <v>77.099999999999994</v>
      </c>
      <c r="BJ36">
        <v>66.5</v>
      </c>
      <c r="BK36">
        <v>8.1</v>
      </c>
      <c r="BL36">
        <v>81.3</v>
      </c>
      <c r="BM36">
        <v>0</v>
      </c>
      <c r="BN36">
        <v>0</v>
      </c>
      <c r="BO36">
        <v>0</v>
      </c>
    </row>
    <row r="37" spans="1:67">
      <c r="A37" s="45" t="s">
        <v>1024</v>
      </c>
      <c r="B37" s="45" t="s">
        <v>141</v>
      </c>
      <c r="C37" s="45" t="s">
        <v>69</v>
      </c>
      <c r="D37" s="45" t="s">
        <v>142</v>
      </c>
      <c r="E37" s="45" t="s">
        <v>142</v>
      </c>
      <c r="F37">
        <v>303</v>
      </c>
      <c r="G37">
        <v>156</v>
      </c>
      <c r="H37">
        <v>147</v>
      </c>
      <c r="I37">
        <v>15</v>
      </c>
      <c r="J37">
        <v>1</v>
      </c>
      <c r="K37">
        <v>83</v>
      </c>
      <c r="L37">
        <v>12</v>
      </c>
      <c r="M37">
        <v>0</v>
      </c>
      <c r="N37">
        <v>0</v>
      </c>
      <c r="O37">
        <v>192</v>
      </c>
      <c r="P37">
        <v>0</v>
      </c>
      <c r="Q37">
        <v>35</v>
      </c>
      <c r="R37">
        <v>32</v>
      </c>
      <c r="S37">
        <v>33</v>
      </c>
      <c r="T37">
        <v>34</v>
      </c>
      <c r="U37">
        <v>40</v>
      </c>
      <c r="V37">
        <v>34</v>
      </c>
      <c r="W37">
        <v>31</v>
      </c>
      <c r="X37">
        <v>32</v>
      </c>
      <c r="Y37">
        <v>32</v>
      </c>
      <c r="Z37">
        <v>0</v>
      </c>
      <c r="AA37">
        <v>0</v>
      </c>
      <c r="AB37">
        <v>0</v>
      </c>
      <c r="AC37">
        <v>0</v>
      </c>
      <c r="AD37">
        <v>0</v>
      </c>
      <c r="AE37">
        <v>18</v>
      </c>
      <c r="AF37">
        <v>36</v>
      </c>
      <c r="AG37">
        <v>95</v>
      </c>
      <c r="AH37">
        <v>58</v>
      </c>
      <c r="AI37">
        <v>150</v>
      </c>
      <c r="AJ37">
        <v>51.5</v>
      </c>
      <c r="AK37">
        <v>48.5</v>
      </c>
      <c r="AL37">
        <v>5</v>
      </c>
      <c r="AM37">
        <v>0.3</v>
      </c>
      <c r="AN37">
        <v>27.4</v>
      </c>
      <c r="AO37">
        <v>4</v>
      </c>
      <c r="AP37">
        <v>0</v>
      </c>
      <c r="AQ37">
        <v>0</v>
      </c>
      <c r="AR37">
        <v>63.4</v>
      </c>
      <c r="AS37">
        <v>0</v>
      </c>
      <c r="AT37">
        <v>11.6</v>
      </c>
      <c r="AU37">
        <v>10.6</v>
      </c>
      <c r="AV37">
        <v>10.9</v>
      </c>
      <c r="AW37">
        <v>11.2</v>
      </c>
      <c r="AX37">
        <v>13.2</v>
      </c>
      <c r="AY37">
        <v>11.2</v>
      </c>
      <c r="AZ37">
        <v>10.199999999999999</v>
      </c>
      <c r="BA37">
        <v>10.6</v>
      </c>
      <c r="BB37">
        <v>10.6</v>
      </c>
      <c r="BC37">
        <v>0</v>
      </c>
      <c r="BD37">
        <v>0</v>
      </c>
      <c r="BE37">
        <v>0</v>
      </c>
      <c r="BF37">
        <v>0</v>
      </c>
      <c r="BG37">
        <v>0</v>
      </c>
      <c r="BH37">
        <v>5.9</v>
      </c>
      <c r="BI37">
        <v>11.9</v>
      </c>
      <c r="BJ37">
        <v>31.4</v>
      </c>
      <c r="BK37">
        <v>19.100000000000001</v>
      </c>
      <c r="BL37">
        <v>49.5</v>
      </c>
      <c r="BM37">
        <v>0</v>
      </c>
      <c r="BN37">
        <v>0</v>
      </c>
      <c r="BO37">
        <v>0</v>
      </c>
    </row>
    <row r="38" spans="1:67">
      <c r="A38" s="45" t="s">
        <v>1024</v>
      </c>
      <c r="B38" s="45" t="s">
        <v>143</v>
      </c>
      <c r="C38" s="45" t="s">
        <v>69</v>
      </c>
      <c r="D38" s="45" t="s">
        <v>144</v>
      </c>
      <c r="E38" s="45" t="s">
        <v>144</v>
      </c>
      <c r="F38">
        <v>803</v>
      </c>
      <c r="G38">
        <v>404</v>
      </c>
      <c r="H38">
        <v>398</v>
      </c>
      <c r="I38">
        <v>198</v>
      </c>
      <c r="J38">
        <v>147</v>
      </c>
      <c r="K38">
        <v>389</v>
      </c>
      <c r="L38">
        <v>32</v>
      </c>
      <c r="M38">
        <v>0</v>
      </c>
      <c r="N38">
        <v>0</v>
      </c>
      <c r="O38">
        <v>37</v>
      </c>
      <c r="P38">
        <v>40</v>
      </c>
      <c r="Q38">
        <v>95</v>
      </c>
      <c r="R38">
        <v>94</v>
      </c>
      <c r="S38">
        <v>91</v>
      </c>
      <c r="T38">
        <v>84</v>
      </c>
      <c r="U38">
        <v>87</v>
      </c>
      <c r="V38">
        <v>83</v>
      </c>
      <c r="W38">
        <v>84</v>
      </c>
      <c r="X38">
        <v>76</v>
      </c>
      <c r="Y38">
        <v>69</v>
      </c>
      <c r="Z38">
        <v>0</v>
      </c>
      <c r="AA38">
        <v>0</v>
      </c>
      <c r="AB38">
        <v>0</v>
      </c>
      <c r="AC38">
        <v>0</v>
      </c>
      <c r="AD38">
        <v>0</v>
      </c>
      <c r="AE38">
        <v>436</v>
      </c>
      <c r="AF38">
        <v>598</v>
      </c>
      <c r="AG38">
        <v>456</v>
      </c>
      <c r="AH38">
        <v>137</v>
      </c>
      <c r="AI38">
        <v>651</v>
      </c>
      <c r="AJ38">
        <v>50.3</v>
      </c>
      <c r="AK38">
        <v>49.6</v>
      </c>
      <c r="AL38">
        <v>24.7</v>
      </c>
      <c r="AM38">
        <v>18.3</v>
      </c>
      <c r="AN38">
        <v>48.4</v>
      </c>
      <c r="AO38">
        <v>4</v>
      </c>
      <c r="AP38">
        <v>0</v>
      </c>
      <c r="AQ38">
        <v>0</v>
      </c>
      <c r="AR38">
        <v>4.5999999999999996</v>
      </c>
      <c r="AS38">
        <v>5</v>
      </c>
      <c r="AT38">
        <v>11.8</v>
      </c>
      <c r="AU38">
        <v>11.7</v>
      </c>
      <c r="AV38">
        <v>11.3</v>
      </c>
      <c r="AW38">
        <v>10.5</v>
      </c>
      <c r="AX38">
        <v>10.8</v>
      </c>
      <c r="AY38">
        <v>10.3</v>
      </c>
      <c r="AZ38">
        <v>10.5</v>
      </c>
      <c r="BA38">
        <v>9.5</v>
      </c>
      <c r="BB38">
        <v>8.6</v>
      </c>
      <c r="BC38">
        <v>0</v>
      </c>
      <c r="BD38">
        <v>0</v>
      </c>
      <c r="BE38">
        <v>0</v>
      </c>
      <c r="BF38">
        <v>0</v>
      </c>
      <c r="BG38">
        <v>0</v>
      </c>
      <c r="BH38">
        <v>54.3</v>
      </c>
      <c r="BI38">
        <v>74.5</v>
      </c>
      <c r="BJ38">
        <v>56.8</v>
      </c>
      <c r="BK38">
        <v>17.100000000000001</v>
      </c>
      <c r="BL38">
        <v>81.099999999999994</v>
      </c>
      <c r="BM38">
        <v>0</v>
      </c>
      <c r="BN38">
        <v>1</v>
      </c>
      <c r="BO38">
        <v>0.1</v>
      </c>
    </row>
    <row r="39" spans="1:67">
      <c r="A39" s="45" t="s">
        <v>1024</v>
      </c>
      <c r="B39" s="45" t="s">
        <v>145</v>
      </c>
      <c r="C39" s="45" t="s">
        <v>69</v>
      </c>
      <c r="D39" s="45" t="s">
        <v>146</v>
      </c>
      <c r="E39" s="45" t="s">
        <v>146</v>
      </c>
      <c r="F39">
        <v>88</v>
      </c>
      <c r="G39">
        <v>50</v>
      </c>
      <c r="H39">
        <v>38</v>
      </c>
      <c r="I39">
        <v>3</v>
      </c>
      <c r="J39">
        <v>10</v>
      </c>
      <c r="K39">
        <v>35</v>
      </c>
      <c r="L39">
        <v>9</v>
      </c>
      <c r="M39">
        <v>0</v>
      </c>
      <c r="N39">
        <v>0</v>
      </c>
      <c r="O39">
        <v>31</v>
      </c>
      <c r="P39">
        <v>0</v>
      </c>
      <c r="Q39">
        <v>0</v>
      </c>
      <c r="R39">
        <v>0</v>
      </c>
      <c r="S39">
        <v>0</v>
      </c>
      <c r="T39">
        <v>0</v>
      </c>
      <c r="U39">
        <v>0</v>
      </c>
      <c r="V39">
        <v>0</v>
      </c>
      <c r="W39">
        <v>0</v>
      </c>
      <c r="X39">
        <v>0</v>
      </c>
      <c r="Y39">
        <v>0</v>
      </c>
      <c r="Z39">
        <v>23</v>
      </c>
      <c r="AA39">
        <v>20</v>
      </c>
      <c r="AB39">
        <v>20</v>
      </c>
      <c r="AC39">
        <v>25</v>
      </c>
      <c r="AD39">
        <v>0</v>
      </c>
      <c r="AE39">
        <v>4</v>
      </c>
      <c r="AF39">
        <v>8</v>
      </c>
      <c r="AG39">
        <v>59</v>
      </c>
      <c r="AH39">
        <v>31</v>
      </c>
      <c r="AI39">
        <v>67</v>
      </c>
      <c r="AJ39">
        <v>56.8</v>
      </c>
      <c r="AK39">
        <v>43.2</v>
      </c>
      <c r="AL39">
        <v>3.4</v>
      </c>
      <c r="AM39">
        <v>11.4</v>
      </c>
      <c r="AN39">
        <v>39.799999999999997</v>
      </c>
      <c r="AO39">
        <v>10.199999999999999</v>
      </c>
      <c r="AP39">
        <v>0</v>
      </c>
      <c r="AQ39">
        <v>0</v>
      </c>
      <c r="AR39">
        <v>35.200000000000003</v>
      </c>
      <c r="AS39">
        <v>0</v>
      </c>
      <c r="AT39">
        <v>0</v>
      </c>
      <c r="AU39">
        <v>0</v>
      </c>
      <c r="AV39">
        <v>0</v>
      </c>
      <c r="AW39">
        <v>0</v>
      </c>
      <c r="AX39">
        <v>0</v>
      </c>
      <c r="AY39">
        <v>0</v>
      </c>
      <c r="AZ39">
        <v>0</v>
      </c>
      <c r="BA39">
        <v>0</v>
      </c>
      <c r="BB39">
        <v>0</v>
      </c>
      <c r="BC39">
        <v>26.1</v>
      </c>
      <c r="BD39">
        <v>22.7</v>
      </c>
      <c r="BE39">
        <v>22.7</v>
      </c>
      <c r="BF39">
        <v>28.4</v>
      </c>
      <c r="BG39">
        <v>0</v>
      </c>
      <c r="BH39">
        <v>4.5</v>
      </c>
      <c r="BI39">
        <v>9.1</v>
      </c>
      <c r="BJ39">
        <v>67</v>
      </c>
      <c r="BK39">
        <v>35.200000000000003</v>
      </c>
      <c r="BL39">
        <v>76.099999999999994</v>
      </c>
      <c r="BM39">
        <v>0</v>
      </c>
      <c r="BN39">
        <v>0</v>
      </c>
      <c r="BO39">
        <v>0</v>
      </c>
    </row>
    <row r="40" spans="1:67">
      <c r="A40" s="45" t="s">
        <v>1024</v>
      </c>
      <c r="B40" s="45" t="s">
        <v>147</v>
      </c>
      <c r="C40" s="45" t="s">
        <v>69</v>
      </c>
      <c r="D40" s="45" t="s">
        <v>148</v>
      </c>
      <c r="E40" s="45" t="s">
        <v>148</v>
      </c>
      <c r="F40">
        <v>613</v>
      </c>
      <c r="G40">
        <v>295</v>
      </c>
      <c r="H40">
        <v>318</v>
      </c>
      <c r="I40">
        <v>396</v>
      </c>
      <c r="J40">
        <v>0</v>
      </c>
      <c r="K40">
        <v>206</v>
      </c>
      <c r="L40">
        <v>6</v>
      </c>
      <c r="M40">
        <v>2</v>
      </c>
      <c r="N40">
        <v>0</v>
      </c>
      <c r="O40">
        <v>3</v>
      </c>
      <c r="P40">
        <v>0</v>
      </c>
      <c r="Q40">
        <v>65</v>
      </c>
      <c r="R40">
        <v>71</v>
      </c>
      <c r="S40">
        <v>71</v>
      </c>
      <c r="T40">
        <v>72</v>
      </c>
      <c r="U40">
        <v>72</v>
      </c>
      <c r="V40">
        <v>74</v>
      </c>
      <c r="W40">
        <v>71</v>
      </c>
      <c r="X40">
        <v>58</v>
      </c>
      <c r="Y40">
        <v>59</v>
      </c>
      <c r="Z40">
        <v>0</v>
      </c>
      <c r="AA40">
        <v>0</v>
      </c>
      <c r="AB40">
        <v>0</v>
      </c>
      <c r="AC40">
        <v>0</v>
      </c>
      <c r="AD40">
        <v>0</v>
      </c>
      <c r="AE40">
        <v>103</v>
      </c>
      <c r="AF40">
        <v>293</v>
      </c>
      <c r="AG40">
        <v>436</v>
      </c>
      <c r="AH40">
        <v>99</v>
      </c>
      <c r="AI40">
        <v>505</v>
      </c>
      <c r="AJ40">
        <v>48.1</v>
      </c>
      <c r="AK40">
        <v>51.9</v>
      </c>
      <c r="AL40">
        <v>64.599999999999994</v>
      </c>
      <c r="AM40">
        <v>0</v>
      </c>
      <c r="AN40">
        <v>33.6</v>
      </c>
      <c r="AO40">
        <v>1</v>
      </c>
      <c r="AP40">
        <v>0.3</v>
      </c>
      <c r="AQ40">
        <v>0</v>
      </c>
      <c r="AR40">
        <v>0.5</v>
      </c>
      <c r="AS40">
        <v>0</v>
      </c>
      <c r="AT40">
        <v>10.6</v>
      </c>
      <c r="AU40">
        <v>11.6</v>
      </c>
      <c r="AV40">
        <v>11.6</v>
      </c>
      <c r="AW40">
        <v>11.7</v>
      </c>
      <c r="AX40">
        <v>11.7</v>
      </c>
      <c r="AY40">
        <v>12.1</v>
      </c>
      <c r="AZ40">
        <v>11.6</v>
      </c>
      <c r="BA40">
        <v>9.5</v>
      </c>
      <c r="BB40">
        <v>9.6</v>
      </c>
      <c r="BC40">
        <v>0</v>
      </c>
      <c r="BD40">
        <v>0</v>
      </c>
      <c r="BE40">
        <v>0</v>
      </c>
      <c r="BF40">
        <v>0</v>
      </c>
      <c r="BG40">
        <v>0</v>
      </c>
      <c r="BH40">
        <v>16.8</v>
      </c>
      <c r="BI40">
        <v>47.8</v>
      </c>
      <c r="BJ40">
        <v>71.099999999999994</v>
      </c>
      <c r="BK40">
        <v>16.2</v>
      </c>
      <c r="BL40">
        <v>82.4</v>
      </c>
      <c r="BM40">
        <v>0</v>
      </c>
      <c r="BN40">
        <v>0</v>
      </c>
      <c r="BO40">
        <v>0</v>
      </c>
    </row>
    <row r="41" spans="1:67">
      <c r="A41" s="45" t="s">
        <v>1024</v>
      </c>
      <c r="B41" s="45" t="s">
        <v>149</v>
      </c>
      <c r="C41" s="45" t="s">
        <v>69</v>
      </c>
      <c r="D41" s="45" t="s">
        <v>150</v>
      </c>
      <c r="E41" s="45" t="s">
        <v>150</v>
      </c>
      <c r="F41">
        <v>208</v>
      </c>
      <c r="G41">
        <v>94</v>
      </c>
      <c r="H41">
        <v>114</v>
      </c>
      <c r="I41">
        <v>11</v>
      </c>
      <c r="J41">
        <v>4</v>
      </c>
      <c r="K41">
        <v>18</v>
      </c>
      <c r="L41">
        <v>6</v>
      </c>
      <c r="M41">
        <v>0</v>
      </c>
      <c r="N41">
        <v>0</v>
      </c>
      <c r="O41">
        <v>169</v>
      </c>
      <c r="P41">
        <v>0</v>
      </c>
      <c r="Q41">
        <v>0</v>
      </c>
      <c r="R41">
        <v>0</v>
      </c>
      <c r="S41">
        <v>0</v>
      </c>
      <c r="T41">
        <v>0</v>
      </c>
      <c r="U41">
        <v>50</v>
      </c>
      <c r="V41">
        <v>49</v>
      </c>
      <c r="W41">
        <v>52</v>
      </c>
      <c r="X41">
        <v>32</v>
      </c>
      <c r="Y41">
        <v>25</v>
      </c>
      <c r="Z41">
        <v>0</v>
      </c>
      <c r="AA41">
        <v>0</v>
      </c>
      <c r="AB41">
        <v>0</v>
      </c>
      <c r="AC41">
        <v>0</v>
      </c>
      <c r="AD41">
        <v>0</v>
      </c>
      <c r="AE41">
        <v>18</v>
      </c>
      <c r="AF41">
        <v>18</v>
      </c>
      <c r="AG41">
        <v>36</v>
      </c>
      <c r="AH41">
        <v>50</v>
      </c>
      <c r="AI41">
        <v>97</v>
      </c>
      <c r="AJ41">
        <v>45.2</v>
      </c>
      <c r="AK41">
        <v>54.8</v>
      </c>
      <c r="AL41">
        <v>5.3</v>
      </c>
      <c r="AM41">
        <v>1.9</v>
      </c>
      <c r="AN41">
        <v>8.6999999999999993</v>
      </c>
      <c r="AO41">
        <v>2.9</v>
      </c>
      <c r="AP41">
        <v>0</v>
      </c>
      <c r="AQ41">
        <v>0</v>
      </c>
      <c r="AR41">
        <v>81.3</v>
      </c>
      <c r="AS41">
        <v>0</v>
      </c>
      <c r="AT41">
        <v>0</v>
      </c>
      <c r="AU41">
        <v>0</v>
      </c>
      <c r="AV41">
        <v>0</v>
      </c>
      <c r="AW41">
        <v>0</v>
      </c>
      <c r="AX41">
        <v>24</v>
      </c>
      <c r="AY41">
        <v>23.6</v>
      </c>
      <c r="AZ41">
        <v>25</v>
      </c>
      <c r="BA41">
        <v>15.4</v>
      </c>
      <c r="BB41">
        <v>12</v>
      </c>
      <c r="BC41">
        <v>0</v>
      </c>
      <c r="BD41">
        <v>0</v>
      </c>
      <c r="BE41">
        <v>0</v>
      </c>
      <c r="BF41">
        <v>0</v>
      </c>
      <c r="BG41">
        <v>0</v>
      </c>
      <c r="BH41">
        <v>8.6999999999999993</v>
      </c>
      <c r="BI41">
        <v>8.6999999999999993</v>
      </c>
      <c r="BJ41">
        <v>17.3</v>
      </c>
      <c r="BK41">
        <v>24</v>
      </c>
      <c r="BL41">
        <v>46.6</v>
      </c>
      <c r="BM41">
        <v>0</v>
      </c>
      <c r="BN41">
        <v>0</v>
      </c>
      <c r="BO41">
        <v>0</v>
      </c>
    </row>
    <row r="42" spans="1:67">
      <c r="A42" s="45" t="s">
        <v>1024</v>
      </c>
      <c r="B42" s="45" t="s">
        <v>151</v>
      </c>
      <c r="C42" s="45" t="s">
        <v>69</v>
      </c>
      <c r="D42" s="45" t="s">
        <v>152</v>
      </c>
      <c r="E42" s="45" t="s">
        <v>152</v>
      </c>
      <c r="F42">
        <v>176</v>
      </c>
      <c r="G42">
        <v>94</v>
      </c>
      <c r="H42">
        <v>82</v>
      </c>
      <c r="I42">
        <v>1</v>
      </c>
      <c r="J42">
        <v>1</v>
      </c>
      <c r="K42">
        <v>30</v>
      </c>
      <c r="L42">
        <v>19</v>
      </c>
      <c r="M42">
        <v>2</v>
      </c>
      <c r="N42">
        <v>0</v>
      </c>
      <c r="O42">
        <v>123</v>
      </c>
      <c r="P42">
        <v>0</v>
      </c>
      <c r="Q42">
        <v>12</v>
      </c>
      <c r="R42">
        <v>13</v>
      </c>
      <c r="S42">
        <v>16</v>
      </c>
      <c r="T42">
        <v>17</v>
      </c>
      <c r="U42">
        <v>11</v>
      </c>
      <c r="V42">
        <v>20</v>
      </c>
      <c r="W42">
        <v>18</v>
      </c>
      <c r="X42">
        <v>14</v>
      </c>
      <c r="Y42">
        <v>20</v>
      </c>
      <c r="Z42">
        <v>9</v>
      </c>
      <c r="AA42">
        <v>5</v>
      </c>
      <c r="AB42">
        <v>16</v>
      </c>
      <c r="AC42">
        <v>5</v>
      </c>
      <c r="AD42">
        <v>0</v>
      </c>
      <c r="AE42">
        <v>10</v>
      </c>
      <c r="AF42">
        <v>10</v>
      </c>
      <c r="AG42">
        <v>66</v>
      </c>
      <c r="AH42">
        <v>45</v>
      </c>
      <c r="AI42">
        <v>95</v>
      </c>
      <c r="AJ42">
        <v>53.4</v>
      </c>
      <c r="AK42">
        <v>46.6</v>
      </c>
      <c r="AL42">
        <v>0.6</v>
      </c>
      <c r="AM42">
        <v>0.6</v>
      </c>
      <c r="AN42">
        <v>17</v>
      </c>
      <c r="AO42">
        <v>10.8</v>
      </c>
      <c r="AP42">
        <v>1.1000000000000001</v>
      </c>
      <c r="AQ42">
        <v>0</v>
      </c>
      <c r="AR42">
        <v>69.900000000000006</v>
      </c>
      <c r="AS42">
        <v>0</v>
      </c>
      <c r="AT42">
        <v>6.8</v>
      </c>
      <c r="AU42">
        <v>7.4</v>
      </c>
      <c r="AV42">
        <v>9.1</v>
      </c>
      <c r="AW42">
        <v>9.6999999999999993</v>
      </c>
      <c r="AX42">
        <v>6.3</v>
      </c>
      <c r="AY42">
        <v>11.4</v>
      </c>
      <c r="AZ42">
        <v>10.199999999999999</v>
      </c>
      <c r="BA42">
        <v>8</v>
      </c>
      <c r="BB42">
        <v>11.4</v>
      </c>
      <c r="BC42">
        <v>5.0999999999999996</v>
      </c>
      <c r="BD42">
        <v>2.8</v>
      </c>
      <c r="BE42">
        <v>9.1</v>
      </c>
      <c r="BF42">
        <v>2.8</v>
      </c>
      <c r="BG42">
        <v>0</v>
      </c>
      <c r="BH42">
        <v>5.7</v>
      </c>
      <c r="BI42">
        <v>5.7</v>
      </c>
      <c r="BJ42">
        <v>37.5</v>
      </c>
      <c r="BK42">
        <v>25.6</v>
      </c>
      <c r="BL42">
        <v>54</v>
      </c>
      <c r="BM42">
        <v>0</v>
      </c>
      <c r="BN42">
        <v>0</v>
      </c>
      <c r="BO42">
        <v>0</v>
      </c>
    </row>
    <row r="43" spans="1:67">
      <c r="A43" s="45" t="s">
        <v>1024</v>
      </c>
      <c r="B43" s="45" t="s">
        <v>153</v>
      </c>
      <c r="C43" s="45" t="s">
        <v>69</v>
      </c>
      <c r="D43" s="45" t="s">
        <v>154</v>
      </c>
      <c r="E43" s="45" t="s">
        <v>154</v>
      </c>
      <c r="F43">
        <v>1213</v>
      </c>
      <c r="G43">
        <v>627</v>
      </c>
      <c r="H43">
        <v>586</v>
      </c>
      <c r="I43">
        <v>585</v>
      </c>
      <c r="J43">
        <v>6</v>
      </c>
      <c r="K43">
        <v>567</v>
      </c>
      <c r="L43">
        <v>31</v>
      </c>
      <c r="M43">
        <v>5</v>
      </c>
      <c r="N43">
        <v>3</v>
      </c>
      <c r="O43">
        <v>16</v>
      </c>
      <c r="P43">
        <v>53</v>
      </c>
      <c r="Q43">
        <v>90</v>
      </c>
      <c r="R43">
        <v>95</v>
      </c>
      <c r="S43">
        <v>99</v>
      </c>
      <c r="T43">
        <v>95</v>
      </c>
      <c r="U43">
        <v>96</v>
      </c>
      <c r="V43">
        <v>95</v>
      </c>
      <c r="W43">
        <v>92</v>
      </c>
      <c r="X43">
        <v>96</v>
      </c>
      <c r="Y43">
        <v>88</v>
      </c>
      <c r="Z43">
        <v>85</v>
      </c>
      <c r="AA43">
        <v>83</v>
      </c>
      <c r="AB43">
        <v>73</v>
      </c>
      <c r="AC43">
        <v>73</v>
      </c>
      <c r="AD43">
        <v>0</v>
      </c>
      <c r="AE43">
        <v>219</v>
      </c>
      <c r="AF43">
        <v>690</v>
      </c>
      <c r="AG43">
        <v>839</v>
      </c>
      <c r="AH43">
        <v>271</v>
      </c>
      <c r="AI43">
        <v>1014</v>
      </c>
      <c r="AJ43">
        <v>51.7</v>
      </c>
      <c r="AK43">
        <v>48.3</v>
      </c>
      <c r="AL43">
        <v>48.2</v>
      </c>
      <c r="AM43">
        <v>0.5</v>
      </c>
      <c r="AN43">
        <v>46.7</v>
      </c>
      <c r="AO43">
        <v>2.6</v>
      </c>
      <c r="AP43">
        <v>0.4</v>
      </c>
      <c r="AQ43">
        <v>0.2</v>
      </c>
      <c r="AR43">
        <v>1.3</v>
      </c>
      <c r="AS43">
        <v>4.4000000000000004</v>
      </c>
      <c r="AT43">
        <v>7.4</v>
      </c>
      <c r="AU43">
        <v>7.8</v>
      </c>
      <c r="AV43">
        <v>8.1999999999999993</v>
      </c>
      <c r="AW43">
        <v>7.8</v>
      </c>
      <c r="AX43">
        <v>7.9</v>
      </c>
      <c r="AY43">
        <v>7.8</v>
      </c>
      <c r="AZ43">
        <v>7.6</v>
      </c>
      <c r="BA43">
        <v>7.9</v>
      </c>
      <c r="BB43">
        <v>7.3</v>
      </c>
      <c r="BC43">
        <v>7</v>
      </c>
      <c r="BD43">
        <v>6.8</v>
      </c>
      <c r="BE43">
        <v>6</v>
      </c>
      <c r="BF43">
        <v>6</v>
      </c>
      <c r="BG43">
        <v>0</v>
      </c>
      <c r="BH43">
        <v>18.100000000000001</v>
      </c>
      <c r="BI43">
        <v>56.9</v>
      </c>
      <c r="BJ43">
        <v>69.2</v>
      </c>
      <c r="BK43">
        <v>22.3</v>
      </c>
      <c r="BL43">
        <v>83.6</v>
      </c>
      <c r="BM43">
        <v>0</v>
      </c>
      <c r="BN43">
        <v>0</v>
      </c>
      <c r="BO43">
        <v>0</v>
      </c>
    </row>
    <row r="44" spans="1:67">
      <c r="A44" s="45" t="s">
        <v>1024</v>
      </c>
      <c r="B44" s="45" t="s">
        <v>155</v>
      </c>
      <c r="C44" s="45" t="s">
        <v>69</v>
      </c>
      <c r="D44" s="45" t="s">
        <v>156</v>
      </c>
      <c r="E44" s="45" t="s">
        <v>156</v>
      </c>
      <c r="F44">
        <v>1629</v>
      </c>
      <c r="G44">
        <v>841</v>
      </c>
      <c r="H44">
        <v>788</v>
      </c>
      <c r="I44">
        <v>289</v>
      </c>
      <c r="J44">
        <v>402</v>
      </c>
      <c r="K44">
        <v>160</v>
      </c>
      <c r="L44">
        <v>77</v>
      </c>
      <c r="M44">
        <v>4</v>
      </c>
      <c r="N44">
        <v>0</v>
      </c>
      <c r="O44">
        <v>697</v>
      </c>
      <c r="P44">
        <v>0</v>
      </c>
      <c r="Q44">
        <v>162</v>
      </c>
      <c r="R44">
        <v>159</v>
      </c>
      <c r="S44">
        <v>150</v>
      </c>
      <c r="T44">
        <v>153</v>
      </c>
      <c r="U44">
        <v>123</v>
      </c>
      <c r="V44">
        <v>123</v>
      </c>
      <c r="W44">
        <v>124</v>
      </c>
      <c r="X44">
        <v>149</v>
      </c>
      <c r="Y44">
        <v>126</v>
      </c>
      <c r="Z44">
        <v>125</v>
      </c>
      <c r="AA44">
        <v>87</v>
      </c>
      <c r="AB44">
        <v>62</v>
      </c>
      <c r="AC44">
        <v>86</v>
      </c>
      <c r="AD44">
        <v>0</v>
      </c>
      <c r="AE44">
        <v>28</v>
      </c>
      <c r="AF44">
        <v>756</v>
      </c>
      <c r="AG44">
        <v>350</v>
      </c>
      <c r="AH44">
        <v>186</v>
      </c>
      <c r="AI44">
        <v>543</v>
      </c>
      <c r="AJ44">
        <v>51.6</v>
      </c>
      <c r="AK44">
        <v>48.4</v>
      </c>
      <c r="AL44">
        <v>17.7</v>
      </c>
      <c r="AM44">
        <v>24.7</v>
      </c>
      <c r="AN44">
        <v>9.8000000000000007</v>
      </c>
      <c r="AO44">
        <v>4.7</v>
      </c>
      <c r="AP44">
        <v>0.2</v>
      </c>
      <c r="AQ44">
        <v>0</v>
      </c>
      <c r="AR44">
        <v>42.8</v>
      </c>
      <c r="AS44">
        <v>0</v>
      </c>
      <c r="AT44">
        <v>9.9</v>
      </c>
      <c r="AU44">
        <v>9.8000000000000007</v>
      </c>
      <c r="AV44">
        <v>9.1999999999999993</v>
      </c>
      <c r="AW44">
        <v>9.4</v>
      </c>
      <c r="AX44">
        <v>7.6</v>
      </c>
      <c r="AY44">
        <v>7.6</v>
      </c>
      <c r="AZ44">
        <v>7.6</v>
      </c>
      <c r="BA44">
        <v>9.1</v>
      </c>
      <c r="BB44">
        <v>7.7</v>
      </c>
      <c r="BC44">
        <v>7.7</v>
      </c>
      <c r="BD44">
        <v>5.3</v>
      </c>
      <c r="BE44">
        <v>3.8</v>
      </c>
      <c r="BF44">
        <v>5.3</v>
      </c>
      <c r="BG44">
        <v>0</v>
      </c>
      <c r="BH44">
        <v>1.7</v>
      </c>
      <c r="BI44">
        <v>46.4</v>
      </c>
      <c r="BJ44">
        <v>21.5</v>
      </c>
      <c r="BK44">
        <v>11.4</v>
      </c>
      <c r="BL44">
        <v>33.299999999999997</v>
      </c>
      <c r="BM44">
        <v>0</v>
      </c>
      <c r="BN44">
        <v>0</v>
      </c>
      <c r="BO44">
        <v>0</v>
      </c>
    </row>
    <row r="45" spans="1:67">
      <c r="A45" s="45" t="s">
        <v>1024</v>
      </c>
      <c r="B45" s="45" t="s">
        <v>157</v>
      </c>
      <c r="C45" s="45" t="s">
        <v>69</v>
      </c>
      <c r="D45" s="45" t="s">
        <v>158</v>
      </c>
      <c r="E45" s="45" t="s">
        <v>158</v>
      </c>
      <c r="F45">
        <v>366</v>
      </c>
      <c r="G45">
        <v>161</v>
      </c>
      <c r="H45">
        <v>204</v>
      </c>
      <c r="I45">
        <v>23</v>
      </c>
      <c r="J45">
        <v>5</v>
      </c>
      <c r="K45">
        <v>94</v>
      </c>
      <c r="L45">
        <v>10</v>
      </c>
      <c r="M45">
        <v>2</v>
      </c>
      <c r="N45">
        <v>0</v>
      </c>
      <c r="O45">
        <v>232</v>
      </c>
      <c r="P45">
        <v>0</v>
      </c>
      <c r="Q45">
        <v>0</v>
      </c>
      <c r="R45">
        <v>0</v>
      </c>
      <c r="S45">
        <v>0</v>
      </c>
      <c r="T45">
        <v>0</v>
      </c>
      <c r="U45">
        <v>0</v>
      </c>
      <c r="V45">
        <v>0</v>
      </c>
      <c r="W45">
        <v>0</v>
      </c>
      <c r="X45">
        <v>68</v>
      </c>
      <c r="Y45">
        <v>71</v>
      </c>
      <c r="Z45">
        <v>69</v>
      </c>
      <c r="AA45">
        <v>59</v>
      </c>
      <c r="AB45">
        <v>47</v>
      </c>
      <c r="AC45">
        <v>52</v>
      </c>
      <c r="AD45">
        <v>0</v>
      </c>
      <c r="AE45">
        <v>3</v>
      </c>
      <c r="AF45">
        <v>11</v>
      </c>
      <c r="AG45">
        <v>153</v>
      </c>
      <c r="AH45">
        <v>99</v>
      </c>
      <c r="AI45">
        <v>206</v>
      </c>
      <c r="AJ45">
        <v>44</v>
      </c>
      <c r="AK45">
        <v>55.7</v>
      </c>
      <c r="AL45">
        <v>6.3</v>
      </c>
      <c r="AM45">
        <v>1.4</v>
      </c>
      <c r="AN45">
        <v>25.7</v>
      </c>
      <c r="AO45">
        <v>2.7</v>
      </c>
      <c r="AP45">
        <v>0.5</v>
      </c>
      <c r="AQ45">
        <v>0</v>
      </c>
      <c r="AR45">
        <v>63.4</v>
      </c>
      <c r="AS45">
        <v>0</v>
      </c>
      <c r="AT45">
        <v>0</v>
      </c>
      <c r="AU45">
        <v>0</v>
      </c>
      <c r="AV45">
        <v>0</v>
      </c>
      <c r="AW45">
        <v>0</v>
      </c>
      <c r="AX45">
        <v>0</v>
      </c>
      <c r="AY45">
        <v>0</v>
      </c>
      <c r="AZ45">
        <v>0</v>
      </c>
      <c r="BA45">
        <v>18.600000000000001</v>
      </c>
      <c r="BB45">
        <v>19.399999999999999</v>
      </c>
      <c r="BC45">
        <v>18.899999999999999</v>
      </c>
      <c r="BD45">
        <v>16.100000000000001</v>
      </c>
      <c r="BE45">
        <v>12.8</v>
      </c>
      <c r="BF45">
        <v>14.2</v>
      </c>
      <c r="BG45">
        <v>0</v>
      </c>
      <c r="BH45">
        <v>0.8</v>
      </c>
      <c r="BI45">
        <v>3</v>
      </c>
      <c r="BJ45">
        <v>41.8</v>
      </c>
      <c r="BK45">
        <v>27</v>
      </c>
      <c r="BL45">
        <v>56.3</v>
      </c>
      <c r="BM45">
        <v>0</v>
      </c>
      <c r="BN45">
        <v>1</v>
      </c>
      <c r="BO45">
        <v>0.3</v>
      </c>
    </row>
    <row r="46" spans="1:67">
      <c r="A46" s="45" t="s">
        <v>1024</v>
      </c>
      <c r="B46" s="45" t="s">
        <v>159</v>
      </c>
      <c r="C46" s="45" t="s">
        <v>69</v>
      </c>
      <c r="D46" s="45" t="s">
        <v>160</v>
      </c>
      <c r="E46" s="45" t="s">
        <v>160</v>
      </c>
      <c r="F46">
        <v>399</v>
      </c>
      <c r="G46">
        <v>218</v>
      </c>
      <c r="H46">
        <v>179</v>
      </c>
      <c r="I46">
        <v>7</v>
      </c>
      <c r="J46">
        <v>10</v>
      </c>
      <c r="K46">
        <v>16</v>
      </c>
      <c r="L46">
        <v>21</v>
      </c>
      <c r="M46">
        <v>1</v>
      </c>
      <c r="N46">
        <v>0</v>
      </c>
      <c r="O46">
        <v>344</v>
      </c>
      <c r="P46">
        <v>0</v>
      </c>
      <c r="Q46">
        <v>0</v>
      </c>
      <c r="R46">
        <v>0</v>
      </c>
      <c r="S46">
        <v>0</v>
      </c>
      <c r="T46">
        <v>0</v>
      </c>
      <c r="U46">
        <v>0</v>
      </c>
      <c r="V46">
        <v>0</v>
      </c>
      <c r="W46">
        <v>0</v>
      </c>
      <c r="X46">
        <v>64</v>
      </c>
      <c r="Y46">
        <v>75</v>
      </c>
      <c r="Z46">
        <v>68</v>
      </c>
      <c r="AA46">
        <v>68</v>
      </c>
      <c r="AB46">
        <v>66</v>
      </c>
      <c r="AC46">
        <v>58</v>
      </c>
      <c r="AD46">
        <v>0</v>
      </c>
      <c r="AE46">
        <v>0</v>
      </c>
      <c r="AF46">
        <v>10</v>
      </c>
      <c r="AG46">
        <v>40</v>
      </c>
      <c r="AH46">
        <v>64</v>
      </c>
      <c r="AI46">
        <v>94</v>
      </c>
      <c r="AJ46">
        <v>54.6</v>
      </c>
      <c r="AK46">
        <v>44.9</v>
      </c>
      <c r="AL46">
        <v>1.8</v>
      </c>
      <c r="AM46">
        <v>2.5</v>
      </c>
      <c r="AN46">
        <v>4</v>
      </c>
      <c r="AO46">
        <v>5.3</v>
      </c>
      <c r="AP46">
        <v>0.3</v>
      </c>
      <c r="AQ46">
        <v>0</v>
      </c>
      <c r="AR46">
        <v>86.2</v>
      </c>
      <c r="AS46">
        <v>0</v>
      </c>
      <c r="AT46">
        <v>0</v>
      </c>
      <c r="AU46">
        <v>0</v>
      </c>
      <c r="AV46">
        <v>0</v>
      </c>
      <c r="AW46">
        <v>0</v>
      </c>
      <c r="AX46">
        <v>0</v>
      </c>
      <c r="AY46">
        <v>0</v>
      </c>
      <c r="AZ46">
        <v>0</v>
      </c>
      <c r="BA46">
        <v>16</v>
      </c>
      <c r="BB46">
        <v>18.8</v>
      </c>
      <c r="BC46">
        <v>17</v>
      </c>
      <c r="BD46">
        <v>17</v>
      </c>
      <c r="BE46">
        <v>16.5</v>
      </c>
      <c r="BF46">
        <v>14.5</v>
      </c>
      <c r="BG46">
        <v>0</v>
      </c>
      <c r="BH46">
        <v>0</v>
      </c>
      <c r="BI46">
        <v>2.5</v>
      </c>
      <c r="BJ46">
        <v>10</v>
      </c>
      <c r="BK46">
        <v>16</v>
      </c>
      <c r="BL46">
        <v>23.6</v>
      </c>
      <c r="BM46">
        <v>0</v>
      </c>
      <c r="BN46">
        <v>2</v>
      </c>
      <c r="BO46">
        <v>0.5</v>
      </c>
    </row>
    <row r="47" spans="1:67">
      <c r="A47" s="45" t="s">
        <v>1024</v>
      </c>
      <c r="B47" s="45" t="s">
        <v>161</v>
      </c>
      <c r="C47" s="45" t="s">
        <v>69</v>
      </c>
      <c r="D47" s="45" t="s">
        <v>162</v>
      </c>
      <c r="E47" s="45" t="s">
        <v>162</v>
      </c>
      <c r="F47">
        <v>391</v>
      </c>
      <c r="G47">
        <v>260</v>
      </c>
      <c r="H47">
        <v>131</v>
      </c>
      <c r="I47">
        <v>33</v>
      </c>
      <c r="J47">
        <v>4</v>
      </c>
      <c r="K47">
        <v>78</v>
      </c>
      <c r="L47">
        <v>28</v>
      </c>
      <c r="M47">
        <v>0</v>
      </c>
      <c r="N47">
        <v>1</v>
      </c>
      <c r="O47">
        <v>247</v>
      </c>
      <c r="P47">
        <v>0</v>
      </c>
      <c r="Q47">
        <v>0</v>
      </c>
      <c r="R47">
        <v>0</v>
      </c>
      <c r="S47">
        <v>0</v>
      </c>
      <c r="T47">
        <v>0</v>
      </c>
      <c r="U47">
        <v>0</v>
      </c>
      <c r="V47">
        <v>0</v>
      </c>
      <c r="W47">
        <v>0</v>
      </c>
      <c r="X47">
        <v>72</v>
      </c>
      <c r="Y47">
        <v>72</v>
      </c>
      <c r="Z47">
        <v>68</v>
      </c>
      <c r="AA47">
        <v>62</v>
      </c>
      <c r="AB47">
        <v>58</v>
      </c>
      <c r="AC47">
        <v>59</v>
      </c>
      <c r="AD47">
        <v>0</v>
      </c>
      <c r="AE47">
        <v>0</v>
      </c>
      <c r="AF47">
        <v>0</v>
      </c>
      <c r="AG47">
        <v>129</v>
      </c>
      <c r="AH47">
        <v>84</v>
      </c>
      <c r="AI47">
        <v>174</v>
      </c>
      <c r="AJ47">
        <v>66.5</v>
      </c>
      <c r="AK47">
        <v>33.5</v>
      </c>
      <c r="AL47">
        <v>8.4</v>
      </c>
      <c r="AM47">
        <v>1</v>
      </c>
      <c r="AN47">
        <v>19.899999999999999</v>
      </c>
      <c r="AO47">
        <v>7.2</v>
      </c>
      <c r="AP47">
        <v>0</v>
      </c>
      <c r="AQ47">
        <v>0.3</v>
      </c>
      <c r="AR47">
        <v>63.2</v>
      </c>
      <c r="AS47">
        <v>0</v>
      </c>
      <c r="AT47">
        <v>0</v>
      </c>
      <c r="AU47">
        <v>0</v>
      </c>
      <c r="AV47">
        <v>0</v>
      </c>
      <c r="AW47">
        <v>0</v>
      </c>
      <c r="AX47">
        <v>0</v>
      </c>
      <c r="AY47">
        <v>0</v>
      </c>
      <c r="AZ47">
        <v>0</v>
      </c>
      <c r="BA47">
        <v>18.399999999999999</v>
      </c>
      <c r="BB47">
        <v>18.399999999999999</v>
      </c>
      <c r="BC47">
        <v>17.399999999999999</v>
      </c>
      <c r="BD47">
        <v>15.9</v>
      </c>
      <c r="BE47">
        <v>14.8</v>
      </c>
      <c r="BF47">
        <v>15.1</v>
      </c>
      <c r="BG47">
        <v>0</v>
      </c>
      <c r="BH47">
        <v>0</v>
      </c>
      <c r="BI47">
        <v>0</v>
      </c>
      <c r="BJ47">
        <v>33</v>
      </c>
      <c r="BK47">
        <v>21.5</v>
      </c>
      <c r="BL47">
        <v>44.5</v>
      </c>
      <c r="BM47">
        <v>0</v>
      </c>
      <c r="BN47">
        <v>0</v>
      </c>
      <c r="BO47">
        <v>0</v>
      </c>
    </row>
    <row r="48" spans="1:67">
      <c r="A48" s="45" t="s">
        <v>1024</v>
      </c>
      <c r="B48" s="45" t="s">
        <v>163</v>
      </c>
      <c r="C48" s="45" t="s">
        <v>69</v>
      </c>
      <c r="D48" s="45" t="s">
        <v>164</v>
      </c>
      <c r="E48" s="45" t="s">
        <v>164</v>
      </c>
      <c r="F48">
        <v>349</v>
      </c>
      <c r="G48">
        <v>165</v>
      </c>
      <c r="H48">
        <v>184</v>
      </c>
      <c r="I48">
        <v>156</v>
      </c>
      <c r="J48">
        <v>11</v>
      </c>
      <c r="K48">
        <v>167</v>
      </c>
      <c r="L48">
        <v>2</v>
      </c>
      <c r="M48">
        <v>1</v>
      </c>
      <c r="N48">
        <v>2</v>
      </c>
      <c r="O48">
        <v>10</v>
      </c>
      <c r="P48">
        <v>0</v>
      </c>
      <c r="Q48">
        <v>0</v>
      </c>
      <c r="R48">
        <v>0</v>
      </c>
      <c r="S48">
        <v>0</v>
      </c>
      <c r="T48">
        <v>0</v>
      </c>
      <c r="U48">
        <v>0</v>
      </c>
      <c r="V48">
        <v>0</v>
      </c>
      <c r="W48">
        <v>104</v>
      </c>
      <c r="X48">
        <v>118</v>
      </c>
      <c r="Y48">
        <v>127</v>
      </c>
      <c r="Z48">
        <v>0</v>
      </c>
      <c r="AA48">
        <v>0</v>
      </c>
      <c r="AB48">
        <v>0</v>
      </c>
      <c r="AC48">
        <v>0</v>
      </c>
      <c r="AD48">
        <v>0</v>
      </c>
      <c r="AE48">
        <v>85</v>
      </c>
      <c r="AF48">
        <v>176</v>
      </c>
      <c r="AG48">
        <v>276</v>
      </c>
      <c r="AH48">
        <v>96</v>
      </c>
      <c r="AI48">
        <v>315</v>
      </c>
      <c r="AJ48">
        <v>47.3</v>
      </c>
      <c r="AK48">
        <v>52.7</v>
      </c>
      <c r="AL48">
        <v>44.7</v>
      </c>
      <c r="AM48">
        <v>3.2</v>
      </c>
      <c r="AN48">
        <v>47.9</v>
      </c>
      <c r="AO48">
        <v>0.6</v>
      </c>
      <c r="AP48">
        <v>0.3</v>
      </c>
      <c r="AQ48">
        <v>0.6</v>
      </c>
      <c r="AR48">
        <v>2.9</v>
      </c>
      <c r="AS48">
        <v>0</v>
      </c>
      <c r="AT48">
        <v>0</v>
      </c>
      <c r="AU48">
        <v>0</v>
      </c>
      <c r="AV48">
        <v>0</v>
      </c>
      <c r="AW48">
        <v>0</v>
      </c>
      <c r="AX48">
        <v>0</v>
      </c>
      <c r="AY48">
        <v>0</v>
      </c>
      <c r="AZ48">
        <v>29.8</v>
      </c>
      <c r="BA48">
        <v>33.799999999999997</v>
      </c>
      <c r="BB48">
        <v>36.4</v>
      </c>
      <c r="BC48">
        <v>0</v>
      </c>
      <c r="BD48">
        <v>0</v>
      </c>
      <c r="BE48">
        <v>0</v>
      </c>
      <c r="BF48">
        <v>0</v>
      </c>
      <c r="BG48">
        <v>0</v>
      </c>
      <c r="BH48">
        <v>24.4</v>
      </c>
      <c r="BI48">
        <v>50.4</v>
      </c>
      <c r="BJ48">
        <v>79.099999999999994</v>
      </c>
      <c r="BK48">
        <v>27.5</v>
      </c>
      <c r="BL48">
        <v>90.3</v>
      </c>
      <c r="BM48">
        <v>0</v>
      </c>
      <c r="BN48">
        <v>0</v>
      </c>
      <c r="BO48">
        <v>0</v>
      </c>
    </row>
    <row r="49" spans="1:67">
      <c r="A49" s="45" t="s">
        <v>1024</v>
      </c>
      <c r="B49" s="45" t="s">
        <v>165</v>
      </c>
      <c r="C49" s="45" t="s">
        <v>69</v>
      </c>
      <c r="D49" s="45" t="s">
        <v>166</v>
      </c>
      <c r="E49" s="45" t="s">
        <v>166</v>
      </c>
      <c r="F49">
        <v>943</v>
      </c>
      <c r="G49">
        <v>484</v>
      </c>
      <c r="H49">
        <v>459</v>
      </c>
      <c r="I49">
        <v>568</v>
      </c>
      <c r="J49">
        <v>1</v>
      </c>
      <c r="K49">
        <v>323</v>
      </c>
      <c r="L49">
        <v>34</v>
      </c>
      <c r="M49">
        <v>2</v>
      </c>
      <c r="N49">
        <v>0</v>
      </c>
      <c r="O49">
        <v>15</v>
      </c>
      <c r="P49">
        <v>117</v>
      </c>
      <c r="Q49">
        <v>125</v>
      </c>
      <c r="R49">
        <v>140</v>
      </c>
      <c r="S49">
        <v>141</v>
      </c>
      <c r="T49">
        <v>139</v>
      </c>
      <c r="U49">
        <v>120</v>
      </c>
      <c r="V49">
        <v>102</v>
      </c>
      <c r="W49">
        <v>59</v>
      </c>
      <c r="X49">
        <v>0</v>
      </c>
      <c r="Y49">
        <v>0</v>
      </c>
      <c r="Z49">
        <v>0</v>
      </c>
      <c r="AA49">
        <v>0</v>
      </c>
      <c r="AB49">
        <v>0</v>
      </c>
      <c r="AC49">
        <v>0</v>
      </c>
      <c r="AD49">
        <v>0</v>
      </c>
      <c r="AE49">
        <v>109</v>
      </c>
      <c r="AF49">
        <v>251</v>
      </c>
      <c r="AG49">
        <v>587</v>
      </c>
      <c r="AH49">
        <v>100</v>
      </c>
      <c r="AI49">
        <v>668</v>
      </c>
      <c r="AJ49">
        <v>51.3</v>
      </c>
      <c r="AK49">
        <v>48.7</v>
      </c>
      <c r="AL49">
        <v>60.2</v>
      </c>
      <c r="AM49">
        <v>0.1</v>
      </c>
      <c r="AN49">
        <v>34.299999999999997</v>
      </c>
      <c r="AO49">
        <v>3.6</v>
      </c>
      <c r="AP49">
        <v>0.2</v>
      </c>
      <c r="AQ49">
        <v>0</v>
      </c>
      <c r="AR49">
        <v>1.6</v>
      </c>
      <c r="AS49">
        <v>12.4</v>
      </c>
      <c r="AT49">
        <v>13.3</v>
      </c>
      <c r="AU49">
        <v>14.8</v>
      </c>
      <c r="AV49">
        <v>15</v>
      </c>
      <c r="AW49">
        <v>14.7</v>
      </c>
      <c r="AX49">
        <v>12.7</v>
      </c>
      <c r="AY49">
        <v>10.8</v>
      </c>
      <c r="AZ49">
        <v>6.3</v>
      </c>
      <c r="BA49">
        <v>0</v>
      </c>
      <c r="BB49">
        <v>0</v>
      </c>
      <c r="BC49">
        <v>0</v>
      </c>
      <c r="BD49">
        <v>0</v>
      </c>
      <c r="BE49">
        <v>0</v>
      </c>
      <c r="BF49">
        <v>0</v>
      </c>
      <c r="BG49">
        <v>0</v>
      </c>
      <c r="BH49">
        <v>11.6</v>
      </c>
      <c r="BI49">
        <v>26.6</v>
      </c>
      <c r="BJ49">
        <v>62.2</v>
      </c>
      <c r="BK49">
        <v>10.6</v>
      </c>
      <c r="BL49">
        <v>70.8</v>
      </c>
      <c r="BM49">
        <v>0</v>
      </c>
      <c r="BN49">
        <v>0</v>
      </c>
      <c r="BO49">
        <v>0</v>
      </c>
    </row>
    <row r="50" spans="1:67">
      <c r="A50" s="45" t="s">
        <v>1024</v>
      </c>
      <c r="B50" s="45" t="s">
        <v>167</v>
      </c>
      <c r="C50" s="45" t="s">
        <v>69</v>
      </c>
      <c r="D50" s="45" t="s">
        <v>168</v>
      </c>
      <c r="E50" s="45" t="s">
        <v>168</v>
      </c>
      <c r="F50">
        <v>288</v>
      </c>
      <c r="G50">
        <v>152</v>
      </c>
      <c r="H50">
        <v>136</v>
      </c>
      <c r="I50">
        <v>1</v>
      </c>
      <c r="J50">
        <v>4</v>
      </c>
      <c r="K50">
        <v>15</v>
      </c>
      <c r="L50">
        <v>13</v>
      </c>
      <c r="M50">
        <v>1</v>
      </c>
      <c r="N50">
        <v>0</v>
      </c>
      <c r="O50">
        <v>254</v>
      </c>
      <c r="P50">
        <v>0</v>
      </c>
      <c r="Q50">
        <v>30</v>
      </c>
      <c r="R50">
        <v>34</v>
      </c>
      <c r="S50">
        <v>32</v>
      </c>
      <c r="T50">
        <v>33</v>
      </c>
      <c r="U50">
        <v>32</v>
      </c>
      <c r="V50">
        <v>32</v>
      </c>
      <c r="W50">
        <v>32</v>
      </c>
      <c r="X50">
        <v>32</v>
      </c>
      <c r="Y50">
        <v>31</v>
      </c>
      <c r="Z50">
        <v>0</v>
      </c>
      <c r="AA50">
        <v>0</v>
      </c>
      <c r="AB50">
        <v>0</v>
      </c>
      <c r="AC50">
        <v>0</v>
      </c>
      <c r="AD50">
        <v>0</v>
      </c>
      <c r="AE50">
        <v>0</v>
      </c>
      <c r="AF50">
        <v>2</v>
      </c>
      <c r="AG50">
        <v>23</v>
      </c>
      <c r="AH50">
        <v>46</v>
      </c>
      <c r="AI50">
        <v>64</v>
      </c>
      <c r="AJ50">
        <v>52.8</v>
      </c>
      <c r="AK50">
        <v>47.2</v>
      </c>
      <c r="AL50">
        <v>0.3</v>
      </c>
      <c r="AM50">
        <v>1.4</v>
      </c>
      <c r="AN50">
        <v>5.2</v>
      </c>
      <c r="AO50">
        <v>4.5</v>
      </c>
      <c r="AP50">
        <v>0.3</v>
      </c>
      <c r="AQ50">
        <v>0</v>
      </c>
      <c r="AR50">
        <v>88.2</v>
      </c>
      <c r="AS50">
        <v>0</v>
      </c>
      <c r="AT50">
        <v>10.4</v>
      </c>
      <c r="AU50">
        <v>11.8</v>
      </c>
      <c r="AV50">
        <v>11.1</v>
      </c>
      <c r="AW50">
        <v>11.5</v>
      </c>
      <c r="AX50">
        <v>11.1</v>
      </c>
      <c r="AY50">
        <v>11.1</v>
      </c>
      <c r="AZ50">
        <v>11.1</v>
      </c>
      <c r="BA50">
        <v>11.1</v>
      </c>
      <c r="BB50">
        <v>10.8</v>
      </c>
      <c r="BC50">
        <v>0</v>
      </c>
      <c r="BD50">
        <v>0</v>
      </c>
      <c r="BE50">
        <v>0</v>
      </c>
      <c r="BF50">
        <v>0</v>
      </c>
      <c r="BG50">
        <v>0</v>
      </c>
      <c r="BH50">
        <v>0</v>
      </c>
      <c r="BI50">
        <v>0.7</v>
      </c>
      <c r="BJ50">
        <v>8</v>
      </c>
      <c r="BK50">
        <v>16</v>
      </c>
      <c r="BL50">
        <v>22.2</v>
      </c>
      <c r="BM50">
        <v>0</v>
      </c>
      <c r="BN50">
        <v>0</v>
      </c>
      <c r="BO50">
        <v>0</v>
      </c>
    </row>
    <row r="51" spans="1:67">
      <c r="A51" s="45" t="s">
        <v>1024</v>
      </c>
      <c r="B51" s="45" t="s">
        <v>169</v>
      </c>
      <c r="C51" s="45" t="s">
        <v>69</v>
      </c>
      <c r="D51" s="45" t="s">
        <v>170</v>
      </c>
      <c r="E51" s="45" t="s">
        <v>170</v>
      </c>
      <c r="F51">
        <v>666</v>
      </c>
      <c r="G51">
        <v>328</v>
      </c>
      <c r="H51">
        <v>337</v>
      </c>
      <c r="I51">
        <v>6</v>
      </c>
      <c r="J51">
        <v>9</v>
      </c>
      <c r="K51">
        <v>25</v>
      </c>
      <c r="L51">
        <v>46</v>
      </c>
      <c r="M51">
        <v>7</v>
      </c>
      <c r="N51">
        <v>0</v>
      </c>
      <c r="O51">
        <v>573</v>
      </c>
      <c r="P51">
        <v>0</v>
      </c>
      <c r="Q51">
        <v>0</v>
      </c>
      <c r="R51">
        <v>0</v>
      </c>
      <c r="S51">
        <v>0</v>
      </c>
      <c r="T51">
        <v>0</v>
      </c>
      <c r="U51">
        <v>0</v>
      </c>
      <c r="V51">
        <v>91</v>
      </c>
      <c r="W51">
        <v>91</v>
      </c>
      <c r="X51">
        <v>90</v>
      </c>
      <c r="Y51">
        <v>87</v>
      </c>
      <c r="Z51">
        <v>85</v>
      </c>
      <c r="AA51">
        <v>75</v>
      </c>
      <c r="AB51">
        <v>80</v>
      </c>
      <c r="AC51">
        <v>67</v>
      </c>
      <c r="AD51">
        <v>0</v>
      </c>
      <c r="AE51">
        <v>3</v>
      </c>
      <c r="AF51">
        <v>14</v>
      </c>
      <c r="AG51">
        <v>109</v>
      </c>
      <c r="AH51">
        <v>132</v>
      </c>
      <c r="AI51">
        <v>214</v>
      </c>
      <c r="AJ51">
        <v>49.2</v>
      </c>
      <c r="AK51">
        <v>50.6</v>
      </c>
      <c r="AL51">
        <v>0.9</v>
      </c>
      <c r="AM51">
        <v>1.4</v>
      </c>
      <c r="AN51">
        <v>3.8</v>
      </c>
      <c r="AO51">
        <v>6.9</v>
      </c>
      <c r="AP51">
        <v>1.1000000000000001</v>
      </c>
      <c r="AQ51">
        <v>0</v>
      </c>
      <c r="AR51">
        <v>86</v>
      </c>
      <c r="AS51">
        <v>0</v>
      </c>
      <c r="AT51">
        <v>0</v>
      </c>
      <c r="AU51">
        <v>0</v>
      </c>
      <c r="AV51">
        <v>0</v>
      </c>
      <c r="AW51">
        <v>0</v>
      </c>
      <c r="AX51">
        <v>0</v>
      </c>
      <c r="AY51">
        <v>13.7</v>
      </c>
      <c r="AZ51">
        <v>13.7</v>
      </c>
      <c r="BA51">
        <v>13.5</v>
      </c>
      <c r="BB51">
        <v>13.1</v>
      </c>
      <c r="BC51">
        <v>12.8</v>
      </c>
      <c r="BD51">
        <v>11.3</v>
      </c>
      <c r="BE51">
        <v>12</v>
      </c>
      <c r="BF51">
        <v>10.1</v>
      </c>
      <c r="BG51">
        <v>0</v>
      </c>
      <c r="BH51">
        <v>0.5</v>
      </c>
      <c r="BI51">
        <v>2.1</v>
      </c>
      <c r="BJ51">
        <v>16.399999999999999</v>
      </c>
      <c r="BK51">
        <v>19.8</v>
      </c>
      <c r="BL51">
        <v>32.1</v>
      </c>
      <c r="BM51">
        <v>0</v>
      </c>
      <c r="BN51">
        <v>1</v>
      </c>
      <c r="BO51">
        <v>0.2</v>
      </c>
    </row>
    <row r="52" spans="1:67">
      <c r="A52" s="45" t="s">
        <v>1024</v>
      </c>
      <c r="B52" s="45" t="s">
        <v>171</v>
      </c>
      <c r="C52" s="45" t="s">
        <v>69</v>
      </c>
      <c r="D52" s="45" t="s">
        <v>172</v>
      </c>
      <c r="E52" s="45" t="s">
        <v>172</v>
      </c>
      <c r="F52">
        <v>1596</v>
      </c>
      <c r="G52">
        <v>748</v>
      </c>
      <c r="H52">
        <v>847</v>
      </c>
      <c r="I52">
        <v>897</v>
      </c>
      <c r="J52">
        <v>9</v>
      </c>
      <c r="K52">
        <v>643</v>
      </c>
      <c r="L52">
        <v>20</v>
      </c>
      <c r="M52">
        <v>4</v>
      </c>
      <c r="N52">
        <v>2</v>
      </c>
      <c r="O52">
        <v>21</v>
      </c>
      <c r="P52">
        <v>0</v>
      </c>
      <c r="Q52">
        <v>0</v>
      </c>
      <c r="R52">
        <v>0</v>
      </c>
      <c r="S52">
        <v>0</v>
      </c>
      <c r="T52">
        <v>0</v>
      </c>
      <c r="U52">
        <v>0</v>
      </c>
      <c r="V52">
        <v>148</v>
      </c>
      <c r="W52">
        <v>282</v>
      </c>
      <c r="X52">
        <v>264</v>
      </c>
      <c r="Y52">
        <v>254</v>
      </c>
      <c r="Z52">
        <v>238</v>
      </c>
      <c r="AA52">
        <v>171</v>
      </c>
      <c r="AB52">
        <v>139</v>
      </c>
      <c r="AC52">
        <v>100</v>
      </c>
      <c r="AD52">
        <v>0</v>
      </c>
      <c r="AE52">
        <v>323</v>
      </c>
      <c r="AF52">
        <v>623</v>
      </c>
      <c r="AG52">
        <v>1110</v>
      </c>
      <c r="AH52">
        <v>237</v>
      </c>
      <c r="AI52">
        <v>1302</v>
      </c>
      <c r="AJ52">
        <v>46.9</v>
      </c>
      <c r="AK52">
        <v>53.1</v>
      </c>
      <c r="AL52">
        <v>56.2</v>
      </c>
      <c r="AM52">
        <v>0.6</v>
      </c>
      <c r="AN52">
        <v>40.299999999999997</v>
      </c>
      <c r="AO52">
        <v>1.3</v>
      </c>
      <c r="AP52">
        <v>0.3</v>
      </c>
      <c r="AQ52">
        <v>0.1</v>
      </c>
      <c r="AR52">
        <v>1.3</v>
      </c>
      <c r="AS52">
        <v>0</v>
      </c>
      <c r="AT52">
        <v>0</v>
      </c>
      <c r="AU52">
        <v>0</v>
      </c>
      <c r="AV52">
        <v>0</v>
      </c>
      <c r="AW52">
        <v>0</v>
      </c>
      <c r="AX52">
        <v>0</v>
      </c>
      <c r="AY52">
        <v>9.3000000000000007</v>
      </c>
      <c r="AZ52">
        <v>17.7</v>
      </c>
      <c r="BA52">
        <v>16.5</v>
      </c>
      <c r="BB52">
        <v>15.9</v>
      </c>
      <c r="BC52">
        <v>14.9</v>
      </c>
      <c r="BD52">
        <v>10.7</v>
      </c>
      <c r="BE52">
        <v>8.6999999999999993</v>
      </c>
      <c r="BF52">
        <v>6.3</v>
      </c>
      <c r="BG52">
        <v>0</v>
      </c>
      <c r="BH52">
        <v>20.2</v>
      </c>
      <c r="BI52">
        <v>39</v>
      </c>
      <c r="BJ52">
        <v>69.5</v>
      </c>
      <c r="BK52">
        <v>14.8</v>
      </c>
      <c r="BL52">
        <v>81.599999999999994</v>
      </c>
      <c r="BM52">
        <v>0</v>
      </c>
      <c r="BN52">
        <v>1</v>
      </c>
      <c r="BO52">
        <v>0.1</v>
      </c>
    </row>
    <row r="53" spans="1:67">
      <c r="A53" s="45" t="s">
        <v>1024</v>
      </c>
      <c r="B53" s="45" t="s">
        <v>173</v>
      </c>
      <c r="C53" s="45" t="s">
        <v>69</v>
      </c>
      <c r="D53" s="45" t="s">
        <v>174</v>
      </c>
      <c r="E53" s="45" t="s">
        <v>174</v>
      </c>
      <c r="F53">
        <v>495</v>
      </c>
      <c r="G53">
        <v>255</v>
      </c>
      <c r="H53">
        <v>238</v>
      </c>
      <c r="I53">
        <v>55</v>
      </c>
      <c r="J53">
        <v>29</v>
      </c>
      <c r="K53">
        <v>218</v>
      </c>
      <c r="L53">
        <v>9</v>
      </c>
      <c r="M53">
        <v>0</v>
      </c>
      <c r="N53">
        <v>0</v>
      </c>
      <c r="O53">
        <v>184</v>
      </c>
      <c r="P53">
        <v>0</v>
      </c>
      <c r="Q53">
        <v>0</v>
      </c>
      <c r="R53">
        <v>0</v>
      </c>
      <c r="S53">
        <v>0</v>
      </c>
      <c r="T53">
        <v>0</v>
      </c>
      <c r="U53">
        <v>0</v>
      </c>
      <c r="V53">
        <v>0</v>
      </c>
      <c r="W53">
        <v>72</v>
      </c>
      <c r="X53">
        <v>73</v>
      </c>
      <c r="Y53">
        <v>72</v>
      </c>
      <c r="Z53">
        <v>74</v>
      </c>
      <c r="AA53">
        <v>75</v>
      </c>
      <c r="AB53">
        <v>70</v>
      </c>
      <c r="AC53">
        <v>59</v>
      </c>
      <c r="AD53">
        <v>0</v>
      </c>
      <c r="AE53">
        <v>17</v>
      </c>
      <c r="AF53">
        <v>129</v>
      </c>
      <c r="AG53">
        <v>190</v>
      </c>
      <c r="AH53">
        <v>87</v>
      </c>
      <c r="AI53">
        <v>257</v>
      </c>
      <c r="AJ53">
        <v>51.5</v>
      </c>
      <c r="AK53">
        <v>48.1</v>
      </c>
      <c r="AL53">
        <v>11.1</v>
      </c>
      <c r="AM53">
        <v>5.9</v>
      </c>
      <c r="AN53">
        <v>44</v>
      </c>
      <c r="AO53">
        <v>1.8</v>
      </c>
      <c r="AP53">
        <v>0</v>
      </c>
      <c r="AQ53">
        <v>0</v>
      </c>
      <c r="AR53">
        <v>37.200000000000003</v>
      </c>
      <c r="AS53">
        <v>0</v>
      </c>
      <c r="AT53">
        <v>0</v>
      </c>
      <c r="AU53">
        <v>0</v>
      </c>
      <c r="AV53">
        <v>0</v>
      </c>
      <c r="AW53">
        <v>0</v>
      </c>
      <c r="AX53">
        <v>0</v>
      </c>
      <c r="AY53">
        <v>0</v>
      </c>
      <c r="AZ53">
        <v>14.5</v>
      </c>
      <c r="BA53">
        <v>14.7</v>
      </c>
      <c r="BB53">
        <v>14.5</v>
      </c>
      <c r="BC53">
        <v>14.9</v>
      </c>
      <c r="BD53">
        <v>15.2</v>
      </c>
      <c r="BE53">
        <v>14.1</v>
      </c>
      <c r="BF53">
        <v>11.9</v>
      </c>
      <c r="BG53">
        <v>0</v>
      </c>
      <c r="BH53">
        <v>3.4</v>
      </c>
      <c r="BI53">
        <v>26.1</v>
      </c>
      <c r="BJ53">
        <v>38.4</v>
      </c>
      <c r="BK53">
        <v>17.600000000000001</v>
      </c>
      <c r="BL53">
        <v>51.9</v>
      </c>
      <c r="BM53">
        <v>0</v>
      </c>
      <c r="BN53">
        <v>2</v>
      </c>
      <c r="BO53">
        <v>0.4</v>
      </c>
    </row>
    <row r="54" spans="1:67">
      <c r="A54" s="45" t="s">
        <v>1024</v>
      </c>
      <c r="B54" s="45" t="s">
        <v>1025</v>
      </c>
      <c r="C54" s="45" t="s">
        <v>69</v>
      </c>
      <c r="D54" s="45" t="s">
        <v>176</v>
      </c>
      <c r="E54" s="45" t="s">
        <v>176</v>
      </c>
      <c r="F54">
        <v>665</v>
      </c>
      <c r="G54">
        <v>344</v>
      </c>
      <c r="H54">
        <v>321</v>
      </c>
      <c r="I54">
        <v>309</v>
      </c>
      <c r="J54">
        <v>1</v>
      </c>
      <c r="K54">
        <v>301</v>
      </c>
      <c r="L54">
        <v>13</v>
      </c>
      <c r="M54">
        <v>0</v>
      </c>
      <c r="N54">
        <v>0</v>
      </c>
      <c r="O54">
        <v>41</v>
      </c>
      <c r="P54">
        <v>0</v>
      </c>
      <c r="Q54">
        <v>71</v>
      </c>
      <c r="R54">
        <v>75</v>
      </c>
      <c r="S54">
        <v>75</v>
      </c>
      <c r="T54">
        <v>74</v>
      </c>
      <c r="U54">
        <v>75</v>
      </c>
      <c r="V54">
        <v>81</v>
      </c>
      <c r="W54">
        <v>73</v>
      </c>
      <c r="X54">
        <v>70</v>
      </c>
      <c r="Y54">
        <v>71</v>
      </c>
      <c r="Z54">
        <v>0</v>
      </c>
      <c r="AA54">
        <v>0</v>
      </c>
      <c r="AB54">
        <v>0</v>
      </c>
      <c r="AC54">
        <v>0</v>
      </c>
      <c r="AD54">
        <v>0</v>
      </c>
      <c r="AE54">
        <v>173</v>
      </c>
      <c r="AF54">
        <v>349</v>
      </c>
      <c r="AG54">
        <v>467</v>
      </c>
      <c r="AH54">
        <v>92</v>
      </c>
      <c r="AI54">
        <v>555</v>
      </c>
      <c r="AJ54">
        <v>51.7</v>
      </c>
      <c r="AK54">
        <v>48.3</v>
      </c>
      <c r="AL54">
        <v>46.5</v>
      </c>
      <c r="AM54">
        <v>0.2</v>
      </c>
      <c r="AN54">
        <v>45.3</v>
      </c>
      <c r="AO54">
        <v>2</v>
      </c>
      <c r="AP54">
        <v>0</v>
      </c>
      <c r="AQ54">
        <v>0</v>
      </c>
      <c r="AR54">
        <v>6.2</v>
      </c>
      <c r="AS54">
        <v>0</v>
      </c>
      <c r="AT54">
        <v>10.7</v>
      </c>
      <c r="AU54">
        <v>11.3</v>
      </c>
      <c r="AV54">
        <v>11.3</v>
      </c>
      <c r="AW54">
        <v>11.1</v>
      </c>
      <c r="AX54">
        <v>11.3</v>
      </c>
      <c r="AY54">
        <v>12.2</v>
      </c>
      <c r="AZ54">
        <v>11</v>
      </c>
      <c r="BA54">
        <v>10.5</v>
      </c>
      <c r="BB54">
        <v>10.7</v>
      </c>
      <c r="BC54">
        <v>0</v>
      </c>
      <c r="BD54">
        <v>0</v>
      </c>
      <c r="BE54">
        <v>0</v>
      </c>
      <c r="BF54">
        <v>0</v>
      </c>
      <c r="BG54">
        <v>0</v>
      </c>
      <c r="BH54">
        <v>26</v>
      </c>
      <c r="BI54">
        <v>52.5</v>
      </c>
      <c r="BJ54">
        <v>70.2</v>
      </c>
      <c r="BK54">
        <v>13.8</v>
      </c>
      <c r="BL54">
        <v>83.5</v>
      </c>
      <c r="BM54">
        <v>0</v>
      </c>
      <c r="BN54">
        <v>0</v>
      </c>
      <c r="BO54">
        <v>0</v>
      </c>
    </row>
    <row r="55" spans="1:67">
      <c r="A55" s="45" t="s">
        <v>1024</v>
      </c>
      <c r="B55" s="45" t="s">
        <v>177</v>
      </c>
      <c r="C55" s="45" t="s">
        <v>69</v>
      </c>
      <c r="D55" s="45" t="s">
        <v>178</v>
      </c>
      <c r="E55" s="45" t="s">
        <v>178</v>
      </c>
      <c r="F55">
        <v>1107</v>
      </c>
      <c r="G55">
        <v>549</v>
      </c>
      <c r="H55">
        <v>558</v>
      </c>
      <c r="I55">
        <v>630</v>
      </c>
      <c r="J55">
        <v>80</v>
      </c>
      <c r="K55">
        <v>231</v>
      </c>
      <c r="L55">
        <v>44</v>
      </c>
      <c r="M55">
        <v>0</v>
      </c>
      <c r="N55">
        <v>2</v>
      </c>
      <c r="O55">
        <v>120</v>
      </c>
      <c r="P55">
        <v>0</v>
      </c>
      <c r="Q55">
        <v>60</v>
      </c>
      <c r="R55">
        <v>86</v>
      </c>
      <c r="S55">
        <v>87</v>
      </c>
      <c r="T55">
        <v>91</v>
      </c>
      <c r="U55">
        <v>94</v>
      </c>
      <c r="V55">
        <v>87</v>
      </c>
      <c r="W55">
        <v>86</v>
      </c>
      <c r="X55">
        <v>100</v>
      </c>
      <c r="Y55">
        <v>94</v>
      </c>
      <c r="Z55">
        <v>96</v>
      </c>
      <c r="AA55">
        <v>89</v>
      </c>
      <c r="AB55">
        <v>65</v>
      </c>
      <c r="AC55">
        <v>72</v>
      </c>
      <c r="AD55">
        <v>0</v>
      </c>
      <c r="AE55">
        <v>160</v>
      </c>
      <c r="AF55">
        <v>488</v>
      </c>
      <c r="AG55">
        <v>588</v>
      </c>
      <c r="AH55">
        <v>157</v>
      </c>
      <c r="AI55">
        <v>766</v>
      </c>
      <c r="AJ55">
        <v>49.6</v>
      </c>
      <c r="AK55">
        <v>50.4</v>
      </c>
      <c r="AL55">
        <v>56.9</v>
      </c>
      <c r="AM55">
        <v>7.2</v>
      </c>
      <c r="AN55">
        <v>20.9</v>
      </c>
      <c r="AO55">
        <v>4</v>
      </c>
      <c r="AP55">
        <v>0</v>
      </c>
      <c r="AQ55">
        <v>0.2</v>
      </c>
      <c r="AR55">
        <v>10.8</v>
      </c>
      <c r="AS55">
        <v>0</v>
      </c>
      <c r="AT55">
        <v>5.4</v>
      </c>
      <c r="AU55">
        <v>7.8</v>
      </c>
      <c r="AV55">
        <v>7.9</v>
      </c>
      <c r="AW55">
        <v>8.1999999999999993</v>
      </c>
      <c r="AX55">
        <v>8.5</v>
      </c>
      <c r="AY55">
        <v>7.9</v>
      </c>
      <c r="AZ55">
        <v>7.8</v>
      </c>
      <c r="BA55">
        <v>9</v>
      </c>
      <c r="BB55">
        <v>8.5</v>
      </c>
      <c r="BC55">
        <v>8.6999999999999993</v>
      </c>
      <c r="BD55">
        <v>8</v>
      </c>
      <c r="BE55">
        <v>5.9</v>
      </c>
      <c r="BF55">
        <v>6.5</v>
      </c>
      <c r="BG55">
        <v>0</v>
      </c>
      <c r="BH55">
        <v>14.5</v>
      </c>
      <c r="BI55">
        <v>44.1</v>
      </c>
      <c r="BJ55">
        <v>53.1</v>
      </c>
      <c r="BK55">
        <v>14.2</v>
      </c>
      <c r="BL55">
        <v>69.2</v>
      </c>
      <c r="BM55">
        <v>0</v>
      </c>
      <c r="BN55">
        <v>0</v>
      </c>
      <c r="BO55">
        <v>0</v>
      </c>
    </row>
    <row r="56" spans="1:67">
      <c r="A56" s="45" t="s">
        <v>1024</v>
      </c>
      <c r="B56" s="45" t="s">
        <v>179</v>
      </c>
      <c r="C56" s="45" t="s">
        <v>69</v>
      </c>
      <c r="D56" s="45" t="s">
        <v>180</v>
      </c>
      <c r="E56" s="45" t="s">
        <v>180</v>
      </c>
      <c r="F56">
        <v>1009</v>
      </c>
      <c r="G56">
        <v>490</v>
      </c>
      <c r="H56">
        <v>515</v>
      </c>
      <c r="I56">
        <v>354</v>
      </c>
      <c r="J56">
        <v>57</v>
      </c>
      <c r="K56">
        <v>60</v>
      </c>
      <c r="L56">
        <v>61</v>
      </c>
      <c r="M56">
        <v>4</v>
      </c>
      <c r="N56">
        <v>0</v>
      </c>
      <c r="O56">
        <v>473</v>
      </c>
      <c r="P56">
        <v>0</v>
      </c>
      <c r="Q56">
        <v>44</v>
      </c>
      <c r="R56">
        <v>76</v>
      </c>
      <c r="S56">
        <v>79</v>
      </c>
      <c r="T56">
        <v>80</v>
      </c>
      <c r="U56">
        <v>79</v>
      </c>
      <c r="V56">
        <v>79</v>
      </c>
      <c r="W56">
        <v>82</v>
      </c>
      <c r="X56">
        <v>84</v>
      </c>
      <c r="Y56">
        <v>82</v>
      </c>
      <c r="Z56">
        <v>86</v>
      </c>
      <c r="AA56">
        <v>91</v>
      </c>
      <c r="AB56">
        <v>71</v>
      </c>
      <c r="AC56">
        <v>76</v>
      </c>
      <c r="AD56">
        <v>0</v>
      </c>
      <c r="AE56">
        <v>68</v>
      </c>
      <c r="AF56">
        <v>384</v>
      </c>
      <c r="AG56">
        <v>290</v>
      </c>
      <c r="AH56">
        <v>193</v>
      </c>
      <c r="AI56">
        <v>536</v>
      </c>
      <c r="AJ56">
        <v>48.6</v>
      </c>
      <c r="AK56">
        <v>51</v>
      </c>
      <c r="AL56">
        <v>35.1</v>
      </c>
      <c r="AM56">
        <v>5.6</v>
      </c>
      <c r="AN56">
        <v>5.9</v>
      </c>
      <c r="AO56">
        <v>6</v>
      </c>
      <c r="AP56">
        <v>0.4</v>
      </c>
      <c r="AQ56">
        <v>0</v>
      </c>
      <c r="AR56">
        <v>46.9</v>
      </c>
      <c r="AS56">
        <v>0</v>
      </c>
      <c r="AT56">
        <v>4.4000000000000004</v>
      </c>
      <c r="AU56">
        <v>7.5</v>
      </c>
      <c r="AV56">
        <v>7.8</v>
      </c>
      <c r="AW56">
        <v>7.9</v>
      </c>
      <c r="AX56">
        <v>7.8</v>
      </c>
      <c r="AY56">
        <v>7.8</v>
      </c>
      <c r="AZ56">
        <v>8.1</v>
      </c>
      <c r="BA56">
        <v>8.3000000000000007</v>
      </c>
      <c r="BB56">
        <v>8.1</v>
      </c>
      <c r="BC56">
        <v>8.5</v>
      </c>
      <c r="BD56">
        <v>9</v>
      </c>
      <c r="BE56">
        <v>7</v>
      </c>
      <c r="BF56">
        <v>7.5</v>
      </c>
      <c r="BG56">
        <v>0</v>
      </c>
      <c r="BH56">
        <v>6.7</v>
      </c>
      <c r="BI56">
        <v>38.1</v>
      </c>
      <c r="BJ56">
        <v>28.7</v>
      </c>
      <c r="BK56">
        <v>19.100000000000001</v>
      </c>
      <c r="BL56">
        <v>53.1</v>
      </c>
      <c r="BM56">
        <v>0</v>
      </c>
      <c r="BN56">
        <v>4</v>
      </c>
      <c r="BO56">
        <v>0.4</v>
      </c>
    </row>
    <row r="57" spans="1:67">
      <c r="A57" s="45" t="s">
        <v>1024</v>
      </c>
      <c r="B57" s="45" t="s">
        <v>181</v>
      </c>
      <c r="C57" s="45" t="s">
        <v>69</v>
      </c>
      <c r="D57" s="45" t="s">
        <v>182</v>
      </c>
      <c r="E57" s="45" t="s">
        <v>182</v>
      </c>
      <c r="F57">
        <v>853</v>
      </c>
      <c r="G57">
        <v>489</v>
      </c>
      <c r="H57">
        <v>363</v>
      </c>
      <c r="I57">
        <v>21</v>
      </c>
      <c r="J57">
        <v>25</v>
      </c>
      <c r="K57">
        <v>38</v>
      </c>
      <c r="L57">
        <v>23</v>
      </c>
      <c r="M57">
        <v>4</v>
      </c>
      <c r="N57">
        <v>1</v>
      </c>
      <c r="O57">
        <v>741</v>
      </c>
      <c r="P57">
        <v>0</v>
      </c>
      <c r="Q57">
        <v>0</v>
      </c>
      <c r="R57">
        <v>0</v>
      </c>
      <c r="S57">
        <v>0</v>
      </c>
      <c r="T57">
        <v>0</v>
      </c>
      <c r="U57">
        <v>0</v>
      </c>
      <c r="V57">
        <v>0</v>
      </c>
      <c r="W57">
        <v>0</v>
      </c>
      <c r="X57">
        <v>0</v>
      </c>
      <c r="Y57">
        <v>0</v>
      </c>
      <c r="Z57">
        <v>211</v>
      </c>
      <c r="AA57">
        <v>231</v>
      </c>
      <c r="AB57">
        <v>216</v>
      </c>
      <c r="AC57">
        <v>195</v>
      </c>
      <c r="AD57">
        <v>0</v>
      </c>
      <c r="AE57">
        <v>8</v>
      </c>
      <c r="AF57">
        <v>84</v>
      </c>
      <c r="AG57">
        <v>132</v>
      </c>
      <c r="AH57">
        <v>117</v>
      </c>
      <c r="AI57">
        <v>233</v>
      </c>
      <c r="AJ57">
        <v>57.3</v>
      </c>
      <c r="AK57">
        <v>42.6</v>
      </c>
      <c r="AL57">
        <v>2.5</v>
      </c>
      <c r="AM57">
        <v>2.9</v>
      </c>
      <c r="AN57">
        <v>4.5</v>
      </c>
      <c r="AO57">
        <v>2.7</v>
      </c>
      <c r="AP57">
        <v>0.5</v>
      </c>
      <c r="AQ57">
        <v>0.1</v>
      </c>
      <c r="AR57">
        <v>86.9</v>
      </c>
      <c r="AS57">
        <v>0</v>
      </c>
      <c r="AT57">
        <v>0</v>
      </c>
      <c r="AU57">
        <v>0</v>
      </c>
      <c r="AV57">
        <v>0</v>
      </c>
      <c r="AW57">
        <v>0</v>
      </c>
      <c r="AX57">
        <v>0</v>
      </c>
      <c r="AY57">
        <v>0</v>
      </c>
      <c r="AZ57">
        <v>0</v>
      </c>
      <c r="BA57">
        <v>0</v>
      </c>
      <c r="BB57">
        <v>0</v>
      </c>
      <c r="BC57">
        <v>24.7</v>
      </c>
      <c r="BD57">
        <v>27.1</v>
      </c>
      <c r="BE57">
        <v>25.3</v>
      </c>
      <c r="BF57">
        <v>22.9</v>
      </c>
      <c r="BG57">
        <v>0</v>
      </c>
      <c r="BH57">
        <v>0.9</v>
      </c>
      <c r="BI57">
        <v>9.8000000000000007</v>
      </c>
      <c r="BJ57">
        <v>15.5</v>
      </c>
      <c r="BK57">
        <v>13.7</v>
      </c>
      <c r="BL57">
        <v>27.3</v>
      </c>
      <c r="BM57">
        <v>0</v>
      </c>
      <c r="BN57">
        <v>1</v>
      </c>
      <c r="BO57">
        <v>0.1</v>
      </c>
    </row>
    <row r="58" spans="1:67">
      <c r="A58" s="45" t="s">
        <v>1024</v>
      </c>
      <c r="B58" s="45" t="s">
        <v>183</v>
      </c>
      <c r="C58" s="45" t="s">
        <v>69</v>
      </c>
      <c r="D58" s="45" t="s">
        <v>184</v>
      </c>
      <c r="E58" s="45" t="s">
        <v>184</v>
      </c>
      <c r="F58">
        <v>1296</v>
      </c>
      <c r="G58">
        <v>672</v>
      </c>
      <c r="H58">
        <v>624</v>
      </c>
      <c r="I58">
        <v>70</v>
      </c>
      <c r="J58">
        <v>28</v>
      </c>
      <c r="K58">
        <v>192</v>
      </c>
      <c r="L58">
        <v>53</v>
      </c>
      <c r="M58">
        <v>1</v>
      </c>
      <c r="N58">
        <v>1</v>
      </c>
      <c r="O58">
        <v>951</v>
      </c>
      <c r="P58">
        <v>0</v>
      </c>
      <c r="Q58">
        <v>110</v>
      </c>
      <c r="R58">
        <v>110</v>
      </c>
      <c r="S58">
        <v>110</v>
      </c>
      <c r="T58">
        <v>109</v>
      </c>
      <c r="U58">
        <v>110</v>
      </c>
      <c r="V58">
        <v>110</v>
      </c>
      <c r="W58">
        <v>110</v>
      </c>
      <c r="X58">
        <v>110</v>
      </c>
      <c r="Y58">
        <v>110</v>
      </c>
      <c r="Z58">
        <v>58</v>
      </c>
      <c r="AA58">
        <v>87</v>
      </c>
      <c r="AB58">
        <v>76</v>
      </c>
      <c r="AC58">
        <v>86</v>
      </c>
      <c r="AD58">
        <v>0</v>
      </c>
      <c r="AE58">
        <v>183</v>
      </c>
      <c r="AF58">
        <v>359</v>
      </c>
      <c r="AG58">
        <v>654</v>
      </c>
      <c r="AH58">
        <v>174</v>
      </c>
      <c r="AI58">
        <v>800</v>
      </c>
      <c r="AJ58">
        <v>51.9</v>
      </c>
      <c r="AK58">
        <v>48.1</v>
      </c>
      <c r="AL58">
        <v>5.4</v>
      </c>
      <c r="AM58">
        <v>2.2000000000000002</v>
      </c>
      <c r="AN58">
        <v>14.8</v>
      </c>
      <c r="AO58">
        <v>4.0999999999999996</v>
      </c>
      <c r="AP58">
        <v>0.1</v>
      </c>
      <c r="AQ58">
        <v>0.1</v>
      </c>
      <c r="AR58">
        <v>73.400000000000006</v>
      </c>
      <c r="AS58">
        <v>0</v>
      </c>
      <c r="AT58">
        <v>8.5</v>
      </c>
      <c r="AU58">
        <v>8.5</v>
      </c>
      <c r="AV58">
        <v>8.5</v>
      </c>
      <c r="AW58">
        <v>8.4</v>
      </c>
      <c r="AX58">
        <v>8.5</v>
      </c>
      <c r="AY58">
        <v>8.5</v>
      </c>
      <c r="AZ58">
        <v>8.5</v>
      </c>
      <c r="BA58">
        <v>8.5</v>
      </c>
      <c r="BB58">
        <v>8.5</v>
      </c>
      <c r="BC58">
        <v>4.5</v>
      </c>
      <c r="BD58">
        <v>6.7</v>
      </c>
      <c r="BE58">
        <v>5.9</v>
      </c>
      <c r="BF58">
        <v>6.6</v>
      </c>
      <c r="BG58">
        <v>0</v>
      </c>
      <c r="BH58">
        <v>14.1</v>
      </c>
      <c r="BI58">
        <v>27.7</v>
      </c>
      <c r="BJ58">
        <v>50.5</v>
      </c>
      <c r="BK58">
        <v>13.4</v>
      </c>
      <c r="BL58">
        <v>61.7</v>
      </c>
      <c r="BM58">
        <v>0</v>
      </c>
      <c r="BN58">
        <v>0</v>
      </c>
      <c r="BO58">
        <v>0</v>
      </c>
    </row>
    <row r="59" spans="1:67">
      <c r="A59" s="45" t="s">
        <v>1024</v>
      </c>
      <c r="B59" s="45" t="s">
        <v>185</v>
      </c>
      <c r="C59" s="45" t="s">
        <v>69</v>
      </c>
      <c r="D59" s="45" t="s">
        <v>186</v>
      </c>
      <c r="E59" s="45" t="s">
        <v>186</v>
      </c>
      <c r="F59">
        <v>365</v>
      </c>
      <c r="G59">
        <v>177</v>
      </c>
      <c r="H59">
        <v>188</v>
      </c>
      <c r="I59">
        <v>109</v>
      </c>
      <c r="J59">
        <v>4</v>
      </c>
      <c r="K59">
        <v>237</v>
      </c>
      <c r="L59">
        <v>1</v>
      </c>
      <c r="M59">
        <v>1</v>
      </c>
      <c r="N59">
        <v>0</v>
      </c>
      <c r="O59">
        <v>13</v>
      </c>
      <c r="P59">
        <v>0</v>
      </c>
      <c r="Q59">
        <v>66</v>
      </c>
      <c r="R59">
        <v>60</v>
      </c>
      <c r="S59">
        <v>61</v>
      </c>
      <c r="T59">
        <v>59</v>
      </c>
      <c r="U59">
        <v>60</v>
      </c>
      <c r="V59">
        <v>59</v>
      </c>
      <c r="W59">
        <v>0</v>
      </c>
      <c r="X59">
        <v>0</v>
      </c>
      <c r="Y59">
        <v>0</v>
      </c>
      <c r="Z59">
        <v>0</v>
      </c>
      <c r="AA59">
        <v>0</v>
      </c>
      <c r="AB59">
        <v>0</v>
      </c>
      <c r="AC59">
        <v>0</v>
      </c>
      <c r="AD59">
        <v>0</v>
      </c>
      <c r="AE59">
        <v>95</v>
      </c>
      <c r="AF59">
        <v>113</v>
      </c>
      <c r="AG59">
        <v>286</v>
      </c>
      <c r="AH59">
        <v>45</v>
      </c>
      <c r="AI59">
        <v>318</v>
      </c>
      <c r="AJ59">
        <v>48.5</v>
      </c>
      <c r="AK59">
        <v>51.5</v>
      </c>
      <c r="AL59">
        <v>29.9</v>
      </c>
      <c r="AM59">
        <v>1.1000000000000001</v>
      </c>
      <c r="AN59">
        <v>64.900000000000006</v>
      </c>
      <c r="AO59">
        <v>0.3</v>
      </c>
      <c r="AP59">
        <v>0.3</v>
      </c>
      <c r="AQ59">
        <v>0</v>
      </c>
      <c r="AR59">
        <v>3.6</v>
      </c>
      <c r="AS59">
        <v>0</v>
      </c>
      <c r="AT59">
        <v>18.100000000000001</v>
      </c>
      <c r="AU59">
        <v>16.399999999999999</v>
      </c>
      <c r="AV59">
        <v>16.7</v>
      </c>
      <c r="AW59">
        <v>16.2</v>
      </c>
      <c r="AX59">
        <v>16.399999999999999</v>
      </c>
      <c r="AY59">
        <v>16.2</v>
      </c>
      <c r="AZ59">
        <v>0</v>
      </c>
      <c r="BA59">
        <v>0</v>
      </c>
      <c r="BB59">
        <v>0</v>
      </c>
      <c r="BC59">
        <v>0</v>
      </c>
      <c r="BD59">
        <v>0</v>
      </c>
      <c r="BE59">
        <v>0</v>
      </c>
      <c r="BF59">
        <v>0</v>
      </c>
      <c r="BG59">
        <v>0</v>
      </c>
      <c r="BH59">
        <v>26</v>
      </c>
      <c r="BI59">
        <v>31</v>
      </c>
      <c r="BJ59">
        <v>78.400000000000006</v>
      </c>
      <c r="BK59">
        <v>12.3</v>
      </c>
      <c r="BL59">
        <v>87.1</v>
      </c>
      <c r="BM59">
        <v>0</v>
      </c>
      <c r="BN59">
        <v>0</v>
      </c>
      <c r="BO59">
        <v>0</v>
      </c>
    </row>
    <row r="60" spans="1:67">
      <c r="A60" s="45" t="s">
        <v>1024</v>
      </c>
      <c r="B60" s="45" t="s">
        <v>187</v>
      </c>
      <c r="C60" s="45" t="s">
        <v>69</v>
      </c>
      <c r="D60" s="45" t="s">
        <v>188</v>
      </c>
      <c r="E60" s="45" t="s">
        <v>188</v>
      </c>
      <c r="F60">
        <v>221</v>
      </c>
      <c r="G60">
        <v>111</v>
      </c>
      <c r="H60">
        <v>110</v>
      </c>
      <c r="I60">
        <v>25</v>
      </c>
      <c r="J60">
        <v>0</v>
      </c>
      <c r="K60">
        <v>183</v>
      </c>
      <c r="L60">
        <v>0</v>
      </c>
      <c r="M60">
        <v>3</v>
      </c>
      <c r="N60">
        <v>0</v>
      </c>
      <c r="O60">
        <v>10</v>
      </c>
      <c r="P60">
        <v>0</v>
      </c>
      <c r="Q60">
        <v>0</v>
      </c>
      <c r="R60">
        <v>0</v>
      </c>
      <c r="S60">
        <v>0</v>
      </c>
      <c r="T60">
        <v>0</v>
      </c>
      <c r="U60">
        <v>0</v>
      </c>
      <c r="V60">
        <v>0</v>
      </c>
      <c r="W60">
        <v>0</v>
      </c>
      <c r="X60">
        <v>0</v>
      </c>
      <c r="Y60">
        <v>0</v>
      </c>
      <c r="Z60">
        <v>162</v>
      </c>
      <c r="AA60">
        <v>2</v>
      </c>
      <c r="AB60">
        <v>43</v>
      </c>
      <c r="AC60">
        <v>14</v>
      </c>
      <c r="AD60">
        <v>0</v>
      </c>
      <c r="AE60">
        <v>141</v>
      </c>
      <c r="AF60">
        <v>179</v>
      </c>
      <c r="AG60">
        <v>120</v>
      </c>
      <c r="AH60">
        <v>25</v>
      </c>
      <c r="AI60">
        <v>204</v>
      </c>
      <c r="AJ60">
        <v>50.2</v>
      </c>
      <c r="AK60">
        <v>49.8</v>
      </c>
      <c r="AL60">
        <v>11.3</v>
      </c>
      <c r="AM60">
        <v>0</v>
      </c>
      <c r="AN60">
        <v>82.8</v>
      </c>
      <c r="AO60">
        <v>0</v>
      </c>
      <c r="AP60">
        <v>1.4</v>
      </c>
      <c r="AQ60">
        <v>0</v>
      </c>
      <c r="AR60">
        <v>4.5</v>
      </c>
      <c r="AS60">
        <v>0</v>
      </c>
      <c r="AT60">
        <v>0</v>
      </c>
      <c r="AU60">
        <v>0</v>
      </c>
      <c r="AV60">
        <v>0</v>
      </c>
      <c r="AW60">
        <v>0</v>
      </c>
      <c r="AX60">
        <v>0</v>
      </c>
      <c r="AY60">
        <v>0</v>
      </c>
      <c r="AZ60">
        <v>0</v>
      </c>
      <c r="BA60">
        <v>0</v>
      </c>
      <c r="BB60">
        <v>0</v>
      </c>
      <c r="BC60">
        <v>73.3</v>
      </c>
      <c r="BD60">
        <v>0.9</v>
      </c>
      <c r="BE60">
        <v>19.5</v>
      </c>
      <c r="BF60">
        <v>6.3</v>
      </c>
      <c r="BG60">
        <v>0</v>
      </c>
      <c r="BH60">
        <v>63.8</v>
      </c>
      <c r="BI60">
        <v>81</v>
      </c>
      <c r="BJ60">
        <v>54.3</v>
      </c>
      <c r="BK60">
        <v>11.3</v>
      </c>
      <c r="BL60">
        <v>92.3</v>
      </c>
      <c r="BM60">
        <v>0</v>
      </c>
      <c r="BN60">
        <v>0</v>
      </c>
      <c r="BO60">
        <v>0</v>
      </c>
    </row>
    <row r="61" spans="1:67">
      <c r="A61" s="45" t="s">
        <v>1024</v>
      </c>
      <c r="B61" s="45" t="s">
        <v>189</v>
      </c>
      <c r="C61" s="45" t="s">
        <v>69</v>
      </c>
      <c r="D61" s="45" t="s">
        <v>190</v>
      </c>
      <c r="E61" s="45" t="s">
        <v>190</v>
      </c>
      <c r="F61">
        <v>794</v>
      </c>
      <c r="G61">
        <v>412</v>
      </c>
      <c r="H61">
        <v>382</v>
      </c>
      <c r="I61">
        <v>198</v>
      </c>
      <c r="J61">
        <v>51</v>
      </c>
      <c r="K61">
        <v>230</v>
      </c>
      <c r="L61">
        <v>19</v>
      </c>
      <c r="M61">
        <v>12</v>
      </c>
      <c r="N61">
        <v>0</v>
      </c>
      <c r="O61">
        <v>284</v>
      </c>
      <c r="P61">
        <v>0</v>
      </c>
      <c r="Q61">
        <v>63</v>
      </c>
      <c r="R61">
        <v>59</v>
      </c>
      <c r="S61">
        <v>63</v>
      </c>
      <c r="T61">
        <v>63</v>
      </c>
      <c r="U61">
        <v>66</v>
      </c>
      <c r="V61">
        <v>65</v>
      </c>
      <c r="W61">
        <v>67</v>
      </c>
      <c r="X61">
        <v>64</v>
      </c>
      <c r="Y61">
        <v>59</v>
      </c>
      <c r="Z61">
        <v>60</v>
      </c>
      <c r="AA61">
        <v>57</v>
      </c>
      <c r="AB61">
        <v>55</v>
      </c>
      <c r="AC61">
        <v>53</v>
      </c>
      <c r="AD61">
        <v>0</v>
      </c>
      <c r="AE61">
        <v>138</v>
      </c>
      <c r="AF61">
        <v>520</v>
      </c>
      <c r="AG61">
        <v>336</v>
      </c>
      <c r="AH61">
        <v>71</v>
      </c>
      <c r="AI61">
        <v>520</v>
      </c>
      <c r="AJ61">
        <v>51.9</v>
      </c>
      <c r="AK61">
        <v>48.1</v>
      </c>
      <c r="AL61">
        <v>24.9</v>
      </c>
      <c r="AM61">
        <v>6.4</v>
      </c>
      <c r="AN61">
        <v>29</v>
      </c>
      <c r="AO61">
        <v>2.4</v>
      </c>
      <c r="AP61">
        <v>1.5</v>
      </c>
      <c r="AQ61">
        <v>0</v>
      </c>
      <c r="AR61">
        <v>35.799999999999997</v>
      </c>
      <c r="AS61">
        <v>0</v>
      </c>
      <c r="AT61">
        <v>7.9</v>
      </c>
      <c r="AU61">
        <v>7.4</v>
      </c>
      <c r="AV61">
        <v>7.9</v>
      </c>
      <c r="AW61">
        <v>7.9</v>
      </c>
      <c r="AX61">
        <v>8.3000000000000007</v>
      </c>
      <c r="AY61">
        <v>8.1999999999999993</v>
      </c>
      <c r="AZ61">
        <v>8.4</v>
      </c>
      <c r="BA61">
        <v>8.1</v>
      </c>
      <c r="BB61">
        <v>7.4</v>
      </c>
      <c r="BC61">
        <v>7.6</v>
      </c>
      <c r="BD61">
        <v>7.2</v>
      </c>
      <c r="BE61">
        <v>6.9</v>
      </c>
      <c r="BF61">
        <v>6.7</v>
      </c>
      <c r="BG61">
        <v>0</v>
      </c>
      <c r="BH61">
        <v>17.399999999999999</v>
      </c>
      <c r="BI61">
        <v>65.5</v>
      </c>
      <c r="BJ61">
        <v>42.3</v>
      </c>
      <c r="BK61">
        <v>8.9</v>
      </c>
      <c r="BL61">
        <v>65.5</v>
      </c>
      <c r="BM61">
        <v>0</v>
      </c>
      <c r="BN61">
        <v>0</v>
      </c>
      <c r="BO61">
        <v>0</v>
      </c>
    </row>
    <row r="62" spans="1:67">
      <c r="A62" s="45" t="s">
        <v>1024</v>
      </c>
      <c r="B62" s="45" t="s">
        <v>191</v>
      </c>
      <c r="C62" s="45" t="s">
        <v>69</v>
      </c>
      <c r="D62" s="45" t="s">
        <v>192</v>
      </c>
      <c r="E62" s="45" t="s">
        <v>192</v>
      </c>
      <c r="F62">
        <v>503</v>
      </c>
      <c r="G62">
        <v>257</v>
      </c>
      <c r="H62">
        <v>246</v>
      </c>
      <c r="I62">
        <v>54</v>
      </c>
      <c r="J62">
        <v>7</v>
      </c>
      <c r="K62">
        <v>233</v>
      </c>
      <c r="L62">
        <v>24</v>
      </c>
      <c r="M62">
        <v>4</v>
      </c>
      <c r="N62">
        <v>0</v>
      </c>
      <c r="O62">
        <v>181</v>
      </c>
      <c r="P62">
        <v>0</v>
      </c>
      <c r="Q62">
        <v>0</v>
      </c>
      <c r="R62">
        <v>0</v>
      </c>
      <c r="S62">
        <v>0</v>
      </c>
      <c r="T62">
        <v>0</v>
      </c>
      <c r="U62">
        <v>0</v>
      </c>
      <c r="V62">
        <v>89</v>
      </c>
      <c r="W62">
        <v>89</v>
      </c>
      <c r="X62">
        <v>91</v>
      </c>
      <c r="Y62">
        <v>90</v>
      </c>
      <c r="Z62">
        <v>39</v>
      </c>
      <c r="AA62">
        <v>47</v>
      </c>
      <c r="AB62">
        <v>34</v>
      </c>
      <c r="AC62">
        <v>24</v>
      </c>
      <c r="AD62">
        <v>0</v>
      </c>
      <c r="AE62">
        <v>45</v>
      </c>
      <c r="AF62">
        <v>207</v>
      </c>
      <c r="AG62">
        <v>292</v>
      </c>
      <c r="AH62">
        <v>62</v>
      </c>
      <c r="AI62">
        <v>364</v>
      </c>
      <c r="AJ62">
        <v>51.1</v>
      </c>
      <c r="AK62">
        <v>48.9</v>
      </c>
      <c r="AL62">
        <v>10.7</v>
      </c>
      <c r="AM62">
        <v>1.4</v>
      </c>
      <c r="AN62">
        <v>46.3</v>
      </c>
      <c r="AO62">
        <v>4.8</v>
      </c>
      <c r="AP62">
        <v>0.8</v>
      </c>
      <c r="AQ62">
        <v>0</v>
      </c>
      <c r="AR62">
        <v>36</v>
      </c>
      <c r="AS62">
        <v>0</v>
      </c>
      <c r="AT62">
        <v>0</v>
      </c>
      <c r="AU62">
        <v>0</v>
      </c>
      <c r="AV62">
        <v>0</v>
      </c>
      <c r="AW62">
        <v>0</v>
      </c>
      <c r="AX62">
        <v>0</v>
      </c>
      <c r="AY62">
        <v>17.7</v>
      </c>
      <c r="AZ62">
        <v>17.7</v>
      </c>
      <c r="BA62">
        <v>18.100000000000001</v>
      </c>
      <c r="BB62">
        <v>17.899999999999999</v>
      </c>
      <c r="BC62">
        <v>7.8</v>
      </c>
      <c r="BD62">
        <v>9.3000000000000007</v>
      </c>
      <c r="BE62">
        <v>6.8</v>
      </c>
      <c r="BF62">
        <v>4.8</v>
      </c>
      <c r="BG62">
        <v>0</v>
      </c>
      <c r="BH62">
        <v>8.9</v>
      </c>
      <c r="BI62">
        <v>41.2</v>
      </c>
      <c r="BJ62">
        <v>58.1</v>
      </c>
      <c r="BK62">
        <v>12.3</v>
      </c>
      <c r="BL62">
        <v>72.400000000000006</v>
      </c>
      <c r="BM62">
        <v>0</v>
      </c>
      <c r="BN62">
        <v>0</v>
      </c>
      <c r="BO62">
        <v>0</v>
      </c>
    </row>
    <row r="63" spans="1:67">
      <c r="A63" s="45" t="s">
        <v>1024</v>
      </c>
      <c r="B63" s="45" t="s">
        <v>193</v>
      </c>
      <c r="C63" s="45" t="s">
        <v>69</v>
      </c>
      <c r="D63" s="45" t="s">
        <v>194</v>
      </c>
      <c r="E63" s="45" t="s">
        <v>194</v>
      </c>
      <c r="F63">
        <v>560</v>
      </c>
      <c r="G63">
        <v>282</v>
      </c>
      <c r="H63">
        <v>276</v>
      </c>
      <c r="I63">
        <v>57</v>
      </c>
      <c r="J63">
        <v>110</v>
      </c>
      <c r="K63">
        <v>50</v>
      </c>
      <c r="L63">
        <v>71</v>
      </c>
      <c r="M63">
        <v>0</v>
      </c>
      <c r="N63">
        <v>1</v>
      </c>
      <c r="O63">
        <v>271</v>
      </c>
      <c r="P63">
        <v>0</v>
      </c>
      <c r="Q63">
        <v>44</v>
      </c>
      <c r="R63">
        <v>44</v>
      </c>
      <c r="S63">
        <v>45</v>
      </c>
      <c r="T63">
        <v>44</v>
      </c>
      <c r="U63">
        <v>44</v>
      </c>
      <c r="V63">
        <v>44</v>
      </c>
      <c r="W63">
        <v>62</v>
      </c>
      <c r="X63">
        <v>55</v>
      </c>
      <c r="Y63">
        <v>56</v>
      </c>
      <c r="Z63">
        <v>31</v>
      </c>
      <c r="AA63">
        <v>23</v>
      </c>
      <c r="AB63">
        <v>40</v>
      </c>
      <c r="AC63">
        <v>28</v>
      </c>
      <c r="AD63">
        <v>0</v>
      </c>
      <c r="AE63">
        <v>17</v>
      </c>
      <c r="AF63">
        <v>126</v>
      </c>
      <c r="AG63">
        <v>131</v>
      </c>
      <c r="AH63">
        <v>60</v>
      </c>
      <c r="AI63">
        <v>187</v>
      </c>
      <c r="AJ63">
        <v>50.4</v>
      </c>
      <c r="AK63">
        <v>49.3</v>
      </c>
      <c r="AL63">
        <v>10.199999999999999</v>
      </c>
      <c r="AM63">
        <v>19.600000000000001</v>
      </c>
      <c r="AN63">
        <v>8.9</v>
      </c>
      <c r="AO63">
        <v>12.7</v>
      </c>
      <c r="AP63">
        <v>0</v>
      </c>
      <c r="AQ63">
        <v>0.2</v>
      </c>
      <c r="AR63">
        <v>48.4</v>
      </c>
      <c r="AS63">
        <v>0</v>
      </c>
      <c r="AT63">
        <v>7.9</v>
      </c>
      <c r="AU63">
        <v>7.9</v>
      </c>
      <c r="AV63">
        <v>8</v>
      </c>
      <c r="AW63">
        <v>7.9</v>
      </c>
      <c r="AX63">
        <v>7.9</v>
      </c>
      <c r="AY63">
        <v>7.9</v>
      </c>
      <c r="AZ63">
        <v>11.1</v>
      </c>
      <c r="BA63">
        <v>9.8000000000000007</v>
      </c>
      <c r="BB63">
        <v>10</v>
      </c>
      <c r="BC63">
        <v>5.5</v>
      </c>
      <c r="BD63">
        <v>4.0999999999999996</v>
      </c>
      <c r="BE63">
        <v>7.1</v>
      </c>
      <c r="BF63">
        <v>5</v>
      </c>
      <c r="BG63">
        <v>0</v>
      </c>
      <c r="BH63">
        <v>3</v>
      </c>
      <c r="BI63">
        <v>22.5</v>
      </c>
      <c r="BJ63">
        <v>23.4</v>
      </c>
      <c r="BK63">
        <v>10.7</v>
      </c>
      <c r="BL63">
        <v>33.4</v>
      </c>
      <c r="BM63">
        <v>0</v>
      </c>
      <c r="BN63">
        <v>2</v>
      </c>
      <c r="BO63">
        <v>0.4</v>
      </c>
    </row>
    <row r="64" spans="1:67">
      <c r="A64" s="45" t="s">
        <v>1024</v>
      </c>
      <c r="B64" s="45" t="s">
        <v>195</v>
      </c>
      <c r="C64" s="45" t="s">
        <v>69</v>
      </c>
      <c r="D64" s="45" t="s">
        <v>196</v>
      </c>
      <c r="E64" s="45" t="s">
        <v>196</v>
      </c>
      <c r="F64">
        <v>419</v>
      </c>
      <c r="G64">
        <v>226</v>
      </c>
      <c r="H64">
        <v>193</v>
      </c>
      <c r="I64">
        <v>84</v>
      </c>
      <c r="J64">
        <v>7</v>
      </c>
      <c r="K64">
        <v>294</v>
      </c>
      <c r="L64">
        <v>11</v>
      </c>
      <c r="M64">
        <v>3</v>
      </c>
      <c r="N64">
        <v>1</v>
      </c>
      <c r="O64">
        <v>19</v>
      </c>
      <c r="P64">
        <v>0</v>
      </c>
      <c r="Q64">
        <v>0</v>
      </c>
      <c r="R64">
        <v>0</v>
      </c>
      <c r="S64">
        <v>0</v>
      </c>
      <c r="T64">
        <v>0</v>
      </c>
      <c r="U64">
        <v>0</v>
      </c>
      <c r="V64">
        <v>111</v>
      </c>
      <c r="W64">
        <v>111</v>
      </c>
      <c r="X64">
        <v>121</v>
      </c>
      <c r="Y64">
        <v>76</v>
      </c>
      <c r="Z64">
        <v>0</v>
      </c>
      <c r="AA64">
        <v>0</v>
      </c>
      <c r="AB64">
        <v>0</v>
      </c>
      <c r="AC64">
        <v>0</v>
      </c>
      <c r="AD64">
        <v>0</v>
      </c>
      <c r="AE64">
        <v>19</v>
      </c>
      <c r="AF64">
        <v>65</v>
      </c>
      <c r="AG64">
        <v>325</v>
      </c>
      <c r="AH64">
        <v>84</v>
      </c>
      <c r="AI64">
        <v>351</v>
      </c>
      <c r="AJ64">
        <v>53.9</v>
      </c>
      <c r="AK64">
        <v>46.1</v>
      </c>
      <c r="AL64">
        <v>20</v>
      </c>
      <c r="AM64">
        <v>1.7</v>
      </c>
      <c r="AN64">
        <v>70.2</v>
      </c>
      <c r="AO64">
        <v>2.6</v>
      </c>
      <c r="AP64">
        <v>0.7</v>
      </c>
      <c r="AQ64">
        <v>0.2</v>
      </c>
      <c r="AR64">
        <v>4.5</v>
      </c>
      <c r="AS64">
        <v>0</v>
      </c>
      <c r="AT64">
        <v>0</v>
      </c>
      <c r="AU64">
        <v>0</v>
      </c>
      <c r="AV64">
        <v>0</v>
      </c>
      <c r="AW64">
        <v>0</v>
      </c>
      <c r="AX64">
        <v>0</v>
      </c>
      <c r="AY64">
        <v>26.5</v>
      </c>
      <c r="AZ64">
        <v>26.5</v>
      </c>
      <c r="BA64">
        <v>28.9</v>
      </c>
      <c r="BB64">
        <v>18.100000000000001</v>
      </c>
      <c r="BC64">
        <v>0</v>
      </c>
      <c r="BD64">
        <v>0</v>
      </c>
      <c r="BE64">
        <v>0</v>
      </c>
      <c r="BF64">
        <v>0</v>
      </c>
      <c r="BG64">
        <v>0</v>
      </c>
      <c r="BH64">
        <v>4.5</v>
      </c>
      <c r="BI64">
        <v>15.5</v>
      </c>
      <c r="BJ64">
        <v>77.599999999999994</v>
      </c>
      <c r="BK64">
        <v>20</v>
      </c>
      <c r="BL64">
        <v>83.8</v>
      </c>
      <c r="BM64">
        <v>0</v>
      </c>
      <c r="BN64">
        <v>0</v>
      </c>
      <c r="BO64">
        <v>0</v>
      </c>
    </row>
    <row r="65" spans="1:67">
      <c r="A65" s="45" t="s">
        <v>1024</v>
      </c>
      <c r="B65" s="45" t="s">
        <v>197</v>
      </c>
      <c r="C65" s="45" t="s">
        <v>69</v>
      </c>
      <c r="D65" s="45" t="s">
        <v>198</v>
      </c>
      <c r="E65" s="45" t="s">
        <v>198</v>
      </c>
      <c r="F65">
        <v>540</v>
      </c>
      <c r="G65">
        <v>271</v>
      </c>
      <c r="H65">
        <v>269</v>
      </c>
      <c r="I65">
        <v>167</v>
      </c>
      <c r="J65">
        <v>11</v>
      </c>
      <c r="K65">
        <v>202</v>
      </c>
      <c r="L65">
        <v>17</v>
      </c>
      <c r="M65">
        <v>3</v>
      </c>
      <c r="N65">
        <v>0</v>
      </c>
      <c r="O65">
        <v>140</v>
      </c>
      <c r="P65">
        <v>0</v>
      </c>
      <c r="Q65">
        <v>0</v>
      </c>
      <c r="R65">
        <v>0</v>
      </c>
      <c r="S65">
        <v>0</v>
      </c>
      <c r="T65">
        <v>0</v>
      </c>
      <c r="U65">
        <v>0</v>
      </c>
      <c r="V65">
        <v>0</v>
      </c>
      <c r="W65">
        <v>86</v>
      </c>
      <c r="X65">
        <v>85</v>
      </c>
      <c r="Y65">
        <v>88</v>
      </c>
      <c r="Z65">
        <v>83</v>
      </c>
      <c r="AA65">
        <v>87</v>
      </c>
      <c r="AB65">
        <v>56</v>
      </c>
      <c r="AC65">
        <v>55</v>
      </c>
      <c r="AD65">
        <v>0</v>
      </c>
      <c r="AE65">
        <v>28</v>
      </c>
      <c r="AF65">
        <v>38</v>
      </c>
      <c r="AG65">
        <v>283</v>
      </c>
      <c r="AH65">
        <v>73</v>
      </c>
      <c r="AI65">
        <v>324</v>
      </c>
      <c r="AJ65">
        <v>50.2</v>
      </c>
      <c r="AK65">
        <v>49.8</v>
      </c>
      <c r="AL65">
        <v>30.9</v>
      </c>
      <c r="AM65">
        <v>2</v>
      </c>
      <c r="AN65">
        <v>37.4</v>
      </c>
      <c r="AO65">
        <v>3.1</v>
      </c>
      <c r="AP65">
        <v>0.6</v>
      </c>
      <c r="AQ65">
        <v>0</v>
      </c>
      <c r="AR65">
        <v>25.9</v>
      </c>
      <c r="AS65">
        <v>0</v>
      </c>
      <c r="AT65">
        <v>0</v>
      </c>
      <c r="AU65">
        <v>0</v>
      </c>
      <c r="AV65">
        <v>0</v>
      </c>
      <c r="AW65">
        <v>0</v>
      </c>
      <c r="AX65">
        <v>0</v>
      </c>
      <c r="AY65">
        <v>0</v>
      </c>
      <c r="AZ65">
        <v>15.9</v>
      </c>
      <c r="BA65">
        <v>15.7</v>
      </c>
      <c r="BB65">
        <v>16.3</v>
      </c>
      <c r="BC65">
        <v>15.4</v>
      </c>
      <c r="BD65">
        <v>16.100000000000001</v>
      </c>
      <c r="BE65">
        <v>10.4</v>
      </c>
      <c r="BF65">
        <v>10.199999999999999</v>
      </c>
      <c r="BG65">
        <v>0</v>
      </c>
      <c r="BH65">
        <v>5.2</v>
      </c>
      <c r="BI65">
        <v>7</v>
      </c>
      <c r="BJ65">
        <v>52.4</v>
      </c>
      <c r="BK65">
        <v>13.5</v>
      </c>
      <c r="BL65">
        <v>60</v>
      </c>
      <c r="BM65">
        <v>0</v>
      </c>
      <c r="BN65">
        <v>0</v>
      </c>
      <c r="BO65">
        <v>0</v>
      </c>
    </row>
    <row r="66" spans="1:67">
      <c r="A66" s="45" t="s">
        <v>1024</v>
      </c>
      <c r="B66" s="45" t="s">
        <v>199</v>
      </c>
      <c r="C66" s="45" t="s">
        <v>69</v>
      </c>
      <c r="D66" s="45" t="s">
        <v>200</v>
      </c>
      <c r="E66" s="45" t="s">
        <v>200</v>
      </c>
      <c r="F66">
        <v>263</v>
      </c>
      <c r="G66">
        <v>152</v>
      </c>
      <c r="H66">
        <v>111</v>
      </c>
      <c r="I66">
        <v>22</v>
      </c>
      <c r="J66">
        <v>1</v>
      </c>
      <c r="K66">
        <v>234</v>
      </c>
      <c r="L66">
        <v>0</v>
      </c>
      <c r="M66">
        <v>0</v>
      </c>
      <c r="N66">
        <v>1</v>
      </c>
      <c r="O66">
        <v>5</v>
      </c>
      <c r="P66">
        <v>0</v>
      </c>
      <c r="Q66">
        <v>0</v>
      </c>
      <c r="R66">
        <v>0</v>
      </c>
      <c r="S66">
        <v>0</v>
      </c>
      <c r="T66">
        <v>0</v>
      </c>
      <c r="U66">
        <v>0</v>
      </c>
      <c r="V66">
        <v>0</v>
      </c>
      <c r="W66">
        <v>0</v>
      </c>
      <c r="X66">
        <v>0</v>
      </c>
      <c r="Y66">
        <v>0</v>
      </c>
      <c r="Z66">
        <v>69</v>
      </c>
      <c r="AA66">
        <v>67</v>
      </c>
      <c r="AB66">
        <v>63</v>
      </c>
      <c r="AC66">
        <v>64</v>
      </c>
      <c r="AD66">
        <v>0</v>
      </c>
      <c r="AE66">
        <v>17</v>
      </c>
      <c r="AF66">
        <v>74</v>
      </c>
      <c r="AG66">
        <v>221</v>
      </c>
      <c r="AH66">
        <v>68</v>
      </c>
      <c r="AI66">
        <v>230</v>
      </c>
      <c r="AJ66">
        <v>57.8</v>
      </c>
      <c r="AK66">
        <v>42.2</v>
      </c>
      <c r="AL66">
        <v>8.4</v>
      </c>
      <c r="AM66">
        <v>0.4</v>
      </c>
      <c r="AN66">
        <v>89</v>
      </c>
      <c r="AO66">
        <v>0</v>
      </c>
      <c r="AP66">
        <v>0</v>
      </c>
      <c r="AQ66">
        <v>0.4</v>
      </c>
      <c r="AR66">
        <v>1.9</v>
      </c>
      <c r="AS66">
        <v>0</v>
      </c>
      <c r="AT66">
        <v>0</v>
      </c>
      <c r="AU66">
        <v>0</v>
      </c>
      <c r="AV66">
        <v>0</v>
      </c>
      <c r="AW66">
        <v>0</v>
      </c>
      <c r="AX66">
        <v>0</v>
      </c>
      <c r="AY66">
        <v>0</v>
      </c>
      <c r="AZ66">
        <v>0</v>
      </c>
      <c r="BA66">
        <v>0</v>
      </c>
      <c r="BB66">
        <v>0</v>
      </c>
      <c r="BC66">
        <v>26.2</v>
      </c>
      <c r="BD66">
        <v>25.5</v>
      </c>
      <c r="BE66">
        <v>24</v>
      </c>
      <c r="BF66">
        <v>24.3</v>
      </c>
      <c r="BG66">
        <v>0</v>
      </c>
      <c r="BH66">
        <v>6.5</v>
      </c>
      <c r="BI66">
        <v>28.1</v>
      </c>
      <c r="BJ66">
        <v>84</v>
      </c>
      <c r="BK66">
        <v>25.9</v>
      </c>
      <c r="BL66">
        <v>87.5</v>
      </c>
      <c r="BM66">
        <v>0</v>
      </c>
      <c r="BN66">
        <v>0</v>
      </c>
      <c r="BO66">
        <v>0</v>
      </c>
    </row>
    <row r="67" spans="1:67">
      <c r="A67" s="45" t="s">
        <v>1024</v>
      </c>
      <c r="B67" s="45" t="s">
        <v>201</v>
      </c>
      <c r="C67" s="45" t="s">
        <v>69</v>
      </c>
      <c r="D67" s="45" t="s">
        <v>202</v>
      </c>
      <c r="E67" s="45" t="s">
        <v>202</v>
      </c>
      <c r="F67">
        <v>469</v>
      </c>
      <c r="G67">
        <v>219</v>
      </c>
      <c r="H67">
        <v>250</v>
      </c>
      <c r="I67">
        <v>129</v>
      </c>
      <c r="J67">
        <v>4</v>
      </c>
      <c r="K67">
        <v>278</v>
      </c>
      <c r="L67">
        <v>6</v>
      </c>
      <c r="M67">
        <v>0</v>
      </c>
      <c r="N67">
        <v>2</v>
      </c>
      <c r="O67">
        <v>50</v>
      </c>
      <c r="P67">
        <v>0</v>
      </c>
      <c r="Q67">
        <v>0</v>
      </c>
      <c r="R67">
        <v>0</v>
      </c>
      <c r="S67">
        <v>0</v>
      </c>
      <c r="T67">
        <v>0</v>
      </c>
      <c r="U67">
        <v>0</v>
      </c>
      <c r="V67">
        <v>0</v>
      </c>
      <c r="W67">
        <v>71</v>
      </c>
      <c r="X67">
        <v>79</v>
      </c>
      <c r="Y67">
        <v>77</v>
      </c>
      <c r="Z67">
        <v>70</v>
      </c>
      <c r="AA67">
        <v>67</v>
      </c>
      <c r="AB67">
        <v>53</v>
      </c>
      <c r="AC67">
        <v>52</v>
      </c>
      <c r="AD67">
        <v>0</v>
      </c>
      <c r="AE67">
        <v>41</v>
      </c>
      <c r="AF67">
        <v>116</v>
      </c>
      <c r="AG67">
        <v>343</v>
      </c>
      <c r="AH67">
        <v>97</v>
      </c>
      <c r="AI67">
        <v>377</v>
      </c>
      <c r="AJ67">
        <v>46.7</v>
      </c>
      <c r="AK67">
        <v>53.3</v>
      </c>
      <c r="AL67">
        <v>27.5</v>
      </c>
      <c r="AM67">
        <v>0.9</v>
      </c>
      <c r="AN67">
        <v>59.3</v>
      </c>
      <c r="AO67">
        <v>1.3</v>
      </c>
      <c r="AP67">
        <v>0</v>
      </c>
      <c r="AQ67">
        <v>0.4</v>
      </c>
      <c r="AR67">
        <v>10.7</v>
      </c>
      <c r="AS67">
        <v>0</v>
      </c>
      <c r="AT67">
        <v>0</v>
      </c>
      <c r="AU67">
        <v>0</v>
      </c>
      <c r="AV67">
        <v>0</v>
      </c>
      <c r="AW67">
        <v>0</v>
      </c>
      <c r="AX67">
        <v>0</v>
      </c>
      <c r="AY67">
        <v>0</v>
      </c>
      <c r="AZ67">
        <v>15.1</v>
      </c>
      <c r="BA67">
        <v>16.8</v>
      </c>
      <c r="BB67">
        <v>16.399999999999999</v>
      </c>
      <c r="BC67">
        <v>14.9</v>
      </c>
      <c r="BD67">
        <v>14.3</v>
      </c>
      <c r="BE67">
        <v>11.3</v>
      </c>
      <c r="BF67">
        <v>11.1</v>
      </c>
      <c r="BG67">
        <v>0</v>
      </c>
      <c r="BH67">
        <v>8.6999999999999993</v>
      </c>
      <c r="BI67">
        <v>24.7</v>
      </c>
      <c r="BJ67">
        <v>73.099999999999994</v>
      </c>
      <c r="BK67">
        <v>20.7</v>
      </c>
      <c r="BL67">
        <v>80.400000000000006</v>
      </c>
      <c r="BM67">
        <v>0</v>
      </c>
      <c r="BN67">
        <v>0</v>
      </c>
      <c r="BO67">
        <v>0</v>
      </c>
    </row>
    <row r="68" spans="1:67">
      <c r="A68" s="45" t="s">
        <v>1024</v>
      </c>
      <c r="B68" s="45" t="s">
        <v>203</v>
      </c>
      <c r="C68" s="45" t="s">
        <v>69</v>
      </c>
      <c r="D68" s="45" t="s">
        <v>204</v>
      </c>
      <c r="E68" s="45" t="s">
        <v>204</v>
      </c>
      <c r="F68">
        <v>1015</v>
      </c>
      <c r="G68">
        <v>507</v>
      </c>
      <c r="H68">
        <v>507</v>
      </c>
      <c r="I68">
        <v>207</v>
      </c>
      <c r="J68">
        <v>283</v>
      </c>
      <c r="K68">
        <v>335</v>
      </c>
      <c r="L68">
        <v>35</v>
      </c>
      <c r="M68">
        <v>5</v>
      </c>
      <c r="N68">
        <v>0</v>
      </c>
      <c r="O68">
        <v>150</v>
      </c>
      <c r="P68">
        <v>0</v>
      </c>
      <c r="Q68">
        <v>77</v>
      </c>
      <c r="R68">
        <v>84</v>
      </c>
      <c r="S68">
        <v>116</v>
      </c>
      <c r="T68">
        <v>122</v>
      </c>
      <c r="U68">
        <v>116</v>
      </c>
      <c r="V68">
        <v>120</v>
      </c>
      <c r="W68">
        <v>100</v>
      </c>
      <c r="X68">
        <v>121</v>
      </c>
      <c r="Y68">
        <v>90</v>
      </c>
      <c r="Z68">
        <v>29</v>
      </c>
      <c r="AA68">
        <v>40</v>
      </c>
      <c r="AB68">
        <v>0</v>
      </c>
      <c r="AC68">
        <v>0</v>
      </c>
      <c r="AD68">
        <v>0</v>
      </c>
      <c r="AE68">
        <v>232</v>
      </c>
      <c r="AF68">
        <v>393</v>
      </c>
      <c r="AG68">
        <v>533</v>
      </c>
      <c r="AH68">
        <v>59</v>
      </c>
      <c r="AI68">
        <v>693</v>
      </c>
      <c r="AJ68">
        <v>50</v>
      </c>
      <c r="AK68">
        <v>50</v>
      </c>
      <c r="AL68">
        <v>20.399999999999999</v>
      </c>
      <c r="AM68">
        <v>27.9</v>
      </c>
      <c r="AN68">
        <v>33</v>
      </c>
      <c r="AO68">
        <v>3.4</v>
      </c>
      <c r="AP68">
        <v>0.5</v>
      </c>
      <c r="AQ68">
        <v>0</v>
      </c>
      <c r="AR68">
        <v>14.8</v>
      </c>
      <c r="AS68">
        <v>0</v>
      </c>
      <c r="AT68">
        <v>7.6</v>
      </c>
      <c r="AU68">
        <v>8.3000000000000007</v>
      </c>
      <c r="AV68">
        <v>11.4</v>
      </c>
      <c r="AW68">
        <v>12</v>
      </c>
      <c r="AX68">
        <v>11.4</v>
      </c>
      <c r="AY68">
        <v>11.8</v>
      </c>
      <c r="AZ68">
        <v>9.9</v>
      </c>
      <c r="BA68">
        <v>11.9</v>
      </c>
      <c r="BB68">
        <v>8.9</v>
      </c>
      <c r="BC68">
        <v>2.9</v>
      </c>
      <c r="BD68">
        <v>3.9</v>
      </c>
      <c r="BE68">
        <v>0</v>
      </c>
      <c r="BF68">
        <v>0</v>
      </c>
      <c r="BG68">
        <v>0</v>
      </c>
      <c r="BH68">
        <v>22.9</v>
      </c>
      <c r="BI68">
        <v>38.700000000000003</v>
      </c>
      <c r="BJ68">
        <v>52.5</v>
      </c>
      <c r="BK68">
        <v>5.8</v>
      </c>
      <c r="BL68">
        <v>68.3</v>
      </c>
      <c r="BM68">
        <v>0</v>
      </c>
      <c r="BN68">
        <v>1</v>
      </c>
      <c r="BO68">
        <v>0.1</v>
      </c>
    </row>
    <row r="69" spans="1:67">
      <c r="A69" s="45" t="s">
        <v>1024</v>
      </c>
      <c r="B69" s="45" t="s">
        <v>207</v>
      </c>
      <c r="C69" s="45" t="s">
        <v>69</v>
      </c>
      <c r="D69" s="45" t="s">
        <v>208</v>
      </c>
      <c r="E69" s="45" t="s">
        <v>208</v>
      </c>
      <c r="F69">
        <v>685</v>
      </c>
      <c r="G69">
        <v>344</v>
      </c>
      <c r="H69">
        <v>341</v>
      </c>
      <c r="I69">
        <v>378</v>
      </c>
      <c r="J69">
        <v>2</v>
      </c>
      <c r="K69">
        <v>280</v>
      </c>
      <c r="L69">
        <v>12</v>
      </c>
      <c r="M69">
        <v>1</v>
      </c>
      <c r="N69">
        <v>4</v>
      </c>
      <c r="O69">
        <v>8</v>
      </c>
      <c r="P69">
        <v>54</v>
      </c>
      <c r="Q69">
        <v>65</v>
      </c>
      <c r="R69">
        <v>70</v>
      </c>
      <c r="S69">
        <v>67</v>
      </c>
      <c r="T69">
        <v>75</v>
      </c>
      <c r="U69">
        <v>75</v>
      </c>
      <c r="V69">
        <v>77</v>
      </c>
      <c r="W69">
        <v>69</v>
      </c>
      <c r="X69">
        <v>68</v>
      </c>
      <c r="Y69">
        <v>65</v>
      </c>
      <c r="Z69">
        <v>0</v>
      </c>
      <c r="AA69">
        <v>0</v>
      </c>
      <c r="AB69">
        <v>0</v>
      </c>
      <c r="AC69">
        <v>0</v>
      </c>
      <c r="AD69">
        <v>0</v>
      </c>
      <c r="AE69">
        <v>231</v>
      </c>
      <c r="AF69">
        <v>324</v>
      </c>
      <c r="AG69">
        <v>510</v>
      </c>
      <c r="AH69">
        <v>102</v>
      </c>
      <c r="AI69">
        <v>600</v>
      </c>
      <c r="AJ69">
        <v>50.2</v>
      </c>
      <c r="AK69">
        <v>49.8</v>
      </c>
      <c r="AL69">
        <v>55.2</v>
      </c>
      <c r="AM69">
        <v>0.3</v>
      </c>
      <c r="AN69">
        <v>40.9</v>
      </c>
      <c r="AO69">
        <v>1.8</v>
      </c>
      <c r="AP69">
        <v>0.1</v>
      </c>
      <c r="AQ69">
        <v>0.6</v>
      </c>
      <c r="AR69">
        <v>1.2</v>
      </c>
      <c r="AS69">
        <v>7.9</v>
      </c>
      <c r="AT69">
        <v>9.5</v>
      </c>
      <c r="AU69">
        <v>10.199999999999999</v>
      </c>
      <c r="AV69">
        <v>9.8000000000000007</v>
      </c>
      <c r="AW69">
        <v>10.9</v>
      </c>
      <c r="AX69">
        <v>10.9</v>
      </c>
      <c r="AY69">
        <v>11.2</v>
      </c>
      <c r="AZ69">
        <v>10.1</v>
      </c>
      <c r="BA69">
        <v>9.9</v>
      </c>
      <c r="BB69">
        <v>9.5</v>
      </c>
      <c r="BC69">
        <v>0</v>
      </c>
      <c r="BD69">
        <v>0</v>
      </c>
      <c r="BE69">
        <v>0</v>
      </c>
      <c r="BF69">
        <v>0</v>
      </c>
      <c r="BG69">
        <v>0</v>
      </c>
      <c r="BH69">
        <v>33.700000000000003</v>
      </c>
      <c r="BI69">
        <v>47.3</v>
      </c>
      <c r="BJ69">
        <v>74.5</v>
      </c>
      <c r="BK69">
        <v>14.9</v>
      </c>
      <c r="BL69">
        <v>87.6</v>
      </c>
      <c r="BM69">
        <v>0</v>
      </c>
      <c r="BN69">
        <v>0</v>
      </c>
      <c r="BO69">
        <v>0</v>
      </c>
    </row>
    <row r="70" spans="1:67">
      <c r="A70" s="45" t="s">
        <v>1024</v>
      </c>
      <c r="B70" s="45" t="s">
        <v>209</v>
      </c>
      <c r="C70" s="45" t="s">
        <v>69</v>
      </c>
      <c r="D70" s="45" t="s">
        <v>210</v>
      </c>
      <c r="E70" s="45" t="s">
        <v>210</v>
      </c>
      <c r="F70">
        <v>370</v>
      </c>
      <c r="G70">
        <v>193</v>
      </c>
      <c r="H70">
        <v>177</v>
      </c>
      <c r="I70">
        <v>131</v>
      </c>
      <c r="J70">
        <v>47</v>
      </c>
      <c r="K70">
        <v>93</v>
      </c>
      <c r="L70">
        <v>8</v>
      </c>
      <c r="M70">
        <v>2</v>
      </c>
      <c r="N70">
        <v>0</v>
      </c>
      <c r="O70">
        <v>89</v>
      </c>
      <c r="P70">
        <v>0</v>
      </c>
      <c r="Q70">
        <v>0</v>
      </c>
      <c r="R70">
        <v>0</v>
      </c>
      <c r="S70">
        <v>0</v>
      </c>
      <c r="T70">
        <v>0</v>
      </c>
      <c r="U70">
        <v>0</v>
      </c>
      <c r="V70">
        <v>0</v>
      </c>
      <c r="W70">
        <v>0</v>
      </c>
      <c r="X70">
        <v>64</v>
      </c>
      <c r="Y70">
        <v>67</v>
      </c>
      <c r="Z70">
        <v>62</v>
      </c>
      <c r="AA70">
        <v>61</v>
      </c>
      <c r="AB70">
        <v>63</v>
      </c>
      <c r="AC70">
        <v>53</v>
      </c>
      <c r="AD70">
        <v>0</v>
      </c>
      <c r="AE70">
        <v>75</v>
      </c>
      <c r="AF70">
        <v>179</v>
      </c>
      <c r="AG70">
        <v>114</v>
      </c>
      <c r="AH70">
        <v>48</v>
      </c>
      <c r="AI70">
        <v>221</v>
      </c>
      <c r="AJ70">
        <v>52.2</v>
      </c>
      <c r="AK70">
        <v>47.8</v>
      </c>
      <c r="AL70">
        <v>35.4</v>
      </c>
      <c r="AM70">
        <v>12.7</v>
      </c>
      <c r="AN70">
        <v>25.1</v>
      </c>
      <c r="AO70">
        <v>2.2000000000000002</v>
      </c>
      <c r="AP70">
        <v>0.5</v>
      </c>
      <c r="AQ70">
        <v>0</v>
      </c>
      <c r="AR70">
        <v>24.1</v>
      </c>
      <c r="AS70">
        <v>0</v>
      </c>
      <c r="AT70">
        <v>0</v>
      </c>
      <c r="AU70">
        <v>0</v>
      </c>
      <c r="AV70">
        <v>0</v>
      </c>
      <c r="AW70">
        <v>0</v>
      </c>
      <c r="AX70">
        <v>0</v>
      </c>
      <c r="AY70">
        <v>0</v>
      </c>
      <c r="AZ70">
        <v>0</v>
      </c>
      <c r="BA70">
        <v>17.3</v>
      </c>
      <c r="BB70">
        <v>18.100000000000001</v>
      </c>
      <c r="BC70">
        <v>16.8</v>
      </c>
      <c r="BD70">
        <v>16.5</v>
      </c>
      <c r="BE70">
        <v>17</v>
      </c>
      <c r="BF70">
        <v>14.3</v>
      </c>
      <c r="BG70">
        <v>0</v>
      </c>
      <c r="BH70">
        <v>20.3</v>
      </c>
      <c r="BI70">
        <v>48.4</v>
      </c>
      <c r="BJ70">
        <v>30.8</v>
      </c>
      <c r="BK70">
        <v>13</v>
      </c>
      <c r="BL70">
        <v>59.7</v>
      </c>
      <c r="BM70">
        <v>0</v>
      </c>
      <c r="BN70">
        <v>0</v>
      </c>
      <c r="BO70">
        <v>0</v>
      </c>
    </row>
    <row r="71" spans="1:67">
      <c r="A71" s="45" t="s">
        <v>1024</v>
      </c>
      <c r="B71" s="45" t="s">
        <v>213</v>
      </c>
      <c r="C71" s="45" t="s">
        <v>69</v>
      </c>
      <c r="D71" s="45" t="s">
        <v>214</v>
      </c>
      <c r="E71" s="45" t="s">
        <v>214</v>
      </c>
      <c r="F71">
        <v>208</v>
      </c>
      <c r="G71">
        <v>95</v>
      </c>
      <c r="H71">
        <v>113</v>
      </c>
      <c r="I71">
        <v>26</v>
      </c>
      <c r="J71">
        <v>1</v>
      </c>
      <c r="K71">
        <v>163</v>
      </c>
      <c r="L71">
        <v>4</v>
      </c>
      <c r="M71">
        <v>1</v>
      </c>
      <c r="N71">
        <v>1</v>
      </c>
      <c r="O71">
        <v>12</v>
      </c>
      <c r="P71">
        <v>0</v>
      </c>
      <c r="Q71">
        <v>0</v>
      </c>
      <c r="R71">
        <v>0</v>
      </c>
      <c r="S71">
        <v>0</v>
      </c>
      <c r="T71">
        <v>0</v>
      </c>
      <c r="U71">
        <v>0</v>
      </c>
      <c r="V71">
        <v>0</v>
      </c>
      <c r="W71">
        <v>0</v>
      </c>
      <c r="X71">
        <v>0</v>
      </c>
      <c r="Y71">
        <v>0</v>
      </c>
      <c r="Z71">
        <v>149</v>
      </c>
      <c r="AA71">
        <v>1</v>
      </c>
      <c r="AB71">
        <v>49</v>
      </c>
      <c r="AC71">
        <v>9</v>
      </c>
      <c r="AD71">
        <v>0</v>
      </c>
      <c r="AE71">
        <v>50</v>
      </c>
      <c r="AF71">
        <v>62</v>
      </c>
      <c r="AG71">
        <v>184</v>
      </c>
      <c r="AH71">
        <v>60</v>
      </c>
      <c r="AI71">
        <v>191</v>
      </c>
      <c r="AJ71">
        <v>45.7</v>
      </c>
      <c r="AK71">
        <v>54.3</v>
      </c>
      <c r="AL71">
        <v>12.5</v>
      </c>
      <c r="AM71">
        <v>0.5</v>
      </c>
      <c r="AN71">
        <v>78.400000000000006</v>
      </c>
      <c r="AO71">
        <v>1.9</v>
      </c>
      <c r="AP71">
        <v>0.5</v>
      </c>
      <c r="AQ71">
        <v>0.5</v>
      </c>
      <c r="AR71">
        <v>5.8</v>
      </c>
      <c r="AS71">
        <v>0</v>
      </c>
      <c r="AT71">
        <v>0</v>
      </c>
      <c r="AU71">
        <v>0</v>
      </c>
      <c r="AV71">
        <v>0</v>
      </c>
      <c r="AW71">
        <v>0</v>
      </c>
      <c r="AX71">
        <v>0</v>
      </c>
      <c r="AY71">
        <v>0</v>
      </c>
      <c r="AZ71">
        <v>0</v>
      </c>
      <c r="BA71">
        <v>0</v>
      </c>
      <c r="BB71">
        <v>0</v>
      </c>
      <c r="BC71">
        <v>71.599999999999994</v>
      </c>
      <c r="BD71">
        <v>0.5</v>
      </c>
      <c r="BE71">
        <v>23.6</v>
      </c>
      <c r="BF71">
        <v>4.3</v>
      </c>
      <c r="BG71">
        <v>0</v>
      </c>
      <c r="BH71">
        <v>24</v>
      </c>
      <c r="BI71">
        <v>29.8</v>
      </c>
      <c r="BJ71">
        <v>88.5</v>
      </c>
      <c r="BK71">
        <v>28.8</v>
      </c>
      <c r="BL71">
        <v>91.8</v>
      </c>
      <c r="BM71">
        <v>0</v>
      </c>
      <c r="BN71">
        <v>0</v>
      </c>
      <c r="BO71">
        <v>0</v>
      </c>
    </row>
    <row r="72" spans="1:67">
      <c r="A72" s="45" t="s">
        <v>1024</v>
      </c>
      <c r="B72" s="45" t="s">
        <v>215</v>
      </c>
      <c r="C72" s="45" t="s">
        <v>69</v>
      </c>
      <c r="D72" s="45" t="s">
        <v>216</v>
      </c>
      <c r="E72" s="45" t="s">
        <v>216</v>
      </c>
      <c r="F72">
        <v>571</v>
      </c>
      <c r="G72">
        <v>262</v>
      </c>
      <c r="H72">
        <v>309</v>
      </c>
      <c r="I72">
        <v>77</v>
      </c>
      <c r="J72">
        <v>13</v>
      </c>
      <c r="K72">
        <v>145</v>
      </c>
      <c r="L72">
        <v>31</v>
      </c>
      <c r="M72">
        <v>3</v>
      </c>
      <c r="N72">
        <v>0</v>
      </c>
      <c r="O72">
        <v>302</v>
      </c>
      <c r="P72">
        <v>0</v>
      </c>
      <c r="Q72">
        <v>0</v>
      </c>
      <c r="R72">
        <v>0</v>
      </c>
      <c r="S72">
        <v>0</v>
      </c>
      <c r="T72">
        <v>0</v>
      </c>
      <c r="U72">
        <v>0</v>
      </c>
      <c r="V72">
        <v>0</v>
      </c>
      <c r="W72">
        <v>108</v>
      </c>
      <c r="X72">
        <v>109</v>
      </c>
      <c r="Y72">
        <v>109</v>
      </c>
      <c r="Z72">
        <v>65</v>
      </c>
      <c r="AA72">
        <v>85</v>
      </c>
      <c r="AB72">
        <v>64</v>
      </c>
      <c r="AC72">
        <v>31</v>
      </c>
      <c r="AD72">
        <v>0</v>
      </c>
      <c r="AE72">
        <v>110</v>
      </c>
      <c r="AF72">
        <v>151</v>
      </c>
      <c r="AG72">
        <v>381</v>
      </c>
      <c r="AH72">
        <v>115</v>
      </c>
      <c r="AI72">
        <v>452</v>
      </c>
      <c r="AJ72">
        <v>45.9</v>
      </c>
      <c r="AK72">
        <v>54.1</v>
      </c>
      <c r="AL72">
        <v>13.5</v>
      </c>
      <c r="AM72">
        <v>2.2999999999999998</v>
      </c>
      <c r="AN72">
        <v>25.4</v>
      </c>
      <c r="AO72">
        <v>5.4</v>
      </c>
      <c r="AP72">
        <v>0.5</v>
      </c>
      <c r="AQ72">
        <v>0</v>
      </c>
      <c r="AR72">
        <v>52.9</v>
      </c>
      <c r="AS72">
        <v>0</v>
      </c>
      <c r="AT72">
        <v>0</v>
      </c>
      <c r="AU72">
        <v>0</v>
      </c>
      <c r="AV72">
        <v>0</v>
      </c>
      <c r="AW72">
        <v>0</v>
      </c>
      <c r="AX72">
        <v>0</v>
      </c>
      <c r="AY72">
        <v>0</v>
      </c>
      <c r="AZ72">
        <v>18.899999999999999</v>
      </c>
      <c r="BA72">
        <v>19.100000000000001</v>
      </c>
      <c r="BB72">
        <v>19.100000000000001</v>
      </c>
      <c r="BC72">
        <v>11.4</v>
      </c>
      <c r="BD72">
        <v>14.9</v>
      </c>
      <c r="BE72">
        <v>11.2</v>
      </c>
      <c r="BF72">
        <v>5.4</v>
      </c>
      <c r="BG72">
        <v>0</v>
      </c>
      <c r="BH72">
        <v>19.3</v>
      </c>
      <c r="BI72">
        <v>26.4</v>
      </c>
      <c r="BJ72">
        <v>66.7</v>
      </c>
      <c r="BK72">
        <v>20.100000000000001</v>
      </c>
      <c r="BL72">
        <v>79.2</v>
      </c>
      <c r="BM72">
        <v>0</v>
      </c>
      <c r="BN72">
        <v>0</v>
      </c>
      <c r="BO72">
        <v>0</v>
      </c>
    </row>
    <row r="73" spans="1:67">
      <c r="A73" s="45" t="s">
        <v>1024</v>
      </c>
      <c r="B73" s="45" t="s">
        <v>217</v>
      </c>
      <c r="C73" s="45" t="s">
        <v>69</v>
      </c>
      <c r="D73" s="45" t="s">
        <v>218</v>
      </c>
      <c r="E73" s="45" t="s">
        <v>218</v>
      </c>
      <c r="F73">
        <v>378</v>
      </c>
      <c r="G73">
        <v>181</v>
      </c>
      <c r="H73">
        <v>197</v>
      </c>
      <c r="I73">
        <v>64</v>
      </c>
      <c r="J73">
        <v>9</v>
      </c>
      <c r="K73">
        <v>264</v>
      </c>
      <c r="L73">
        <v>7</v>
      </c>
      <c r="M73">
        <v>0</v>
      </c>
      <c r="N73">
        <v>0</v>
      </c>
      <c r="O73">
        <v>34</v>
      </c>
      <c r="P73">
        <v>0</v>
      </c>
      <c r="Q73">
        <v>54</v>
      </c>
      <c r="R73">
        <v>54</v>
      </c>
      <c r="S73">
        <v>54</v>
      </c>
      <c r="T73">
        <v>56</v>
      </c>
      <c r="U73">
        <v>54</v>
      </c>
      <c r="V73">
        <v>53</v>
      </c>
      <c r="W73">
        <v>53</v>
      </c>
      <c r="X73">
        <v>0</v>
      </c>
      <c r="Y73">
        <v>0</v>
      </c>
      <c r="Z73">
        <v>0</v>
      </c>
      <c r="AA73">
        <v>0</v>
      </c>
      <c r="AB73">
        <v>0</v>
      </c>
      <c r="AC73">
        <v>0</v>
      </c>
      <c r="AD73">
        <v>0</v>
      </c>
      <c r="AE73">
        <v>64</v>
      </c>
      <c r="AF73">
        <v>100</v>
      </c>
      <c r="AG73">
        <v>264</v>
      </c>
      <c r="AH73">
        <v>73</v>
      </c>
      <c r="AI73">
        <v>300</v>
      </c>
      <c r="AJ73">
        <v>47.9</v>
      </c>
      <c r="AK73">
        <v>52.1</v>
      </c>
      <c r="AL73">
        <v>16.899999999999999</v>
      </c>
      <c r="AM73">
        <v>2.4</v>
      </c>
      <c r="AN73">
        <v>69.8</v>
      </c>
      <c r="AO73">
        <v>1.9</v>
      </c>
      <c r="AP73">
        <v>0</v>
      </c>
      <c r="AQ73">
        <v>0</v>
      </c>
      <c r="AR73">
        <v>9</v>
      </c>
      <c r="AS73">
        <v>0</v>
      </c>
      <c r="AT73">
        <v>14.3</v>
      </c>
      <c r="AU73">
        <v>14.3</v>
      </c>
      <c r="AV73">
        <v>14.3</v>
      </c>
      <c r="AW73">
        <v>14.8</v>
      </c>
      <c r="AX73">
        <v>14.3</v>
      </c>
      <c r="AY73">
        <v>14</v>
      </c>
      <c r="AZ73">
        <v>14</v>
      </c>
      <c r="BA73">
        <v>0</v>
      </c>
      <c r="BB73">
        <v>0</v>
      </c>
      <c r="BC73">
        <v>0</v>
      </c>
      <c r="BD73">
        <v>0</v>
      </c>
      <c r="BE73">
        <v>0</v>
      </c>
      <c r="BF73">
        <v>0</v>
      </c>
      <c r="BG73">
        <v>0</v>
      </c>
      <c r="BH73">
        <v>16.899999999999999</v>
      </c>
      <c r="BI73">
        <v>26.5</v>
      </c>
      <c r="BJ73">
        <v>69.8</v>
      </c>
      <c r="BK73">
        <v>19.3</v>
      </c>
      <c r="BL73">
        <v>79.400000000000006</v>
      </c>
      <c r="BM73">
        <v>0</v>
      </c>
      <c r="BN73">
        <v>0</v>
      </c>
      <c r="BO73">
        <v>0</v>
      </c>
    </row>
    <row r="74" spans="1:67">
      <c r="A74" s="45" t="s">
        <v>1024</v>
      </c>
      <c r="B74" s="45" t="s">
        <v>221</v>
      </c>
      <c r="C74" s="45" t="s">
        <v>69</v>
      </c>
      <c r="D74" s="45" t="s">
        <v>222</v>
      </c>
      <c r="E74" s="45" t="s">
        <v>222</v>
      </c>
      <c r="F74">
        <v>742</v>
      </c>
      <c r="G74">
        <v>373</v>
      </c>
      <c r="H74">
        <v>369</v>
      </c>
      <c r="I74">
        <v>647</v>
      </c>
      <c r="J74">
        <v>9</v>
      </c>
      <c r="K74">
        <v>54</v>
      </c>
      <c r="L74">
        <v>19</v>
      </c>
      <c r="M74">
        <v>3</v>
      </c>
      <c r="N74">
        <v>0</v>
      </c>
      <c r="O74">
        <v>10</v>
      </c>
      <c r="P74">
        <v>0</v>
      </c>
      <c r="Q74">
        <v>0</v>
      </c>
      <c r="R74">
        <v>0</v>
      </c>
      <c r="S74">
        <v>0</v>
      </c>
      <c r="T74">
        <v>0</v>
      </c>
      <c r="U74">
        <v>0</v>
      </c>
      <c r="V74">
        <v>0</v>
      </c>
      <c r="W74">
        <v>117</v>
      </c>
      <c r="X74">
        <v>122</v>
      </c>
      <c r="Y74">
        <v>123</v>
      </c>
      <c r="Z74">
        <v>98</v>
      </c>
      <c r="AA74">
        <v>93</v>
      </c>
      <c r="AB74">
        <v>101</v>
      </c>
      <c r="AC74">
        <v>88</v>
      </c>
      <c r="AD74">
        <v>0</v>
      </c>
      <c r="AE74">
        <v>77</v>
      </c>
      <c r="AF74">
        <v>122</v>
      </c>
      <c r="AG74">
        <v>383</v>
      </c>
      <c r="AH74">
        <v>69</v>
      </c>
      <c r="AI74">
        <v>489</v>
      </c>
      <c r="AJ74">
        <v>50.3</v>
      </c>
      <c r="AK74">
        <v>49.7</v>
      </c>
      <c r="AL74">
        <v>87.2</v>
      </c>
      <c r="AM74">
        <v>1.2</v>
      </c>
      <c r="AN74">
        <v>7.3</v>
      </c>
      <c r="AO74">
        <v>2.6</v>
      </c>
      <c r="AP74">
        <v>0.4</v>
      </c>
      <c r="AQ74">
        <v>0</v>
      </c>
      <c r="AR74">
        <v>1.3</v>
      </c>
      <c r="AS74">
        <v>0</v>
      </c>
      <c r="AT74">
        <v>0</v>
      </c>
      <c r="AU74">
        <v>0</v>
      </c>
      <c r="AV74">
        <v>0</v>
      </c>
      <c r="AW74">
        <v>0</v>
      </c>
      <c r="AX74">
        <v>0</v>
      </c>
      <c r="AY74">
        <v>0</v>
      </c>
      <c r="AZ74">
        <v>15.8</v>
      </c>
      <c r="BA74">
        <v>16.399999999999999</v>
      </c>
      <c r="BB74">
        <v>16.600000000000001</v>
      </c>
      <c r="BC74">
        <v>13.2</v>
      </c>
      <c r="BD74">
        <v>12.5</v>
      </c>
      <c r="BE74">
        <v>13.6</v>
      </c>
      <c r="BF74">
        <v>11.9</v>
      </c>
      <c r="BG74">
        <v>0</v>
      </c>
      <c r="BH74">
        <v>10.4</v>
      </c>
      <c r="BI74">
        <v>16.399999999999999</v>
      </c>
      <c r="BJ74">
        <v>51.6</v>
      </c>
      <c r="BK74">
        <v>9.3000000000000007</v>
      </c>
      <c r="BL74">
        <v>65.900000000000006</v>
      </c>
      <c r="BM74">
        <v>0</v>
      </c>
      <c r="BN74">
        <v>0</v>
      </c>
      <c r="BO74">
        <v>0</v>
      </c>
    </row>
    <row r="75" spans="1:67">
      <c r="A75" s="45" t="s">
        <v>1024</v>
      </c>
      <c r="B75" s="45" t="s">
        <v>223</v>
      </c>
      <c r="C75" s="45" t="s">
        <v>69</v>
      </c>
      <c r="D75" s="45" t="s">
        <v>224</v>
      </c>
      <c r="E75" s="45" t="s">
        <v>224</v>
      </c>
      <c r="F75">
        <v>260</v>
      </c>
      <c r="G75">
        <v>131</v>
      </c>
      <c r="H75">
        <v>129</v>
      </c>
      <c r="I75">
        <v>39</v>
      </c>
      <c r="J75">
        <v>2</v>
      </c>
      <c r="K75">
        <v>209</v>
      </c>
      <c r="L75">
        <v>4</v>
      </c>
      <c r="M75">
        <v>2</v>
      </c>
      <c r="N75">
        <v>0</v>
      </c>
      <c r="O75">
        <v>4</v>
      </c>
      <c r="P75">
        <v>0</v>
      </c>
      <c r="Q75">
        <v>0</v>
      </c>
      <c r="R75">
        <v>0</v>
      </c>
      <c r="S75">
        <v>0</v>
      </c>
      <c r="T75">
        <v>0</v>
      </c>
      <c r="U75">
        <v>0</v>
      </c>
      <c r="V75">
        <v>0</v>
      </c>
      <c r="W75">
        <v>80</v>
      </c>
      <c r="X75">
        <v>86</v>
      </c>
      <c r="Y75">
        <v>94</v>
      </c>
      <c r="Z75">
        <v>0</v>
      </c>
      <c r="AA75">
        <v>0</v>
      </c>
      <c r="AB75">
        <v>0</v>
      </c>
      <c r="AC75">
        <v>0</v>
      </c>
      <c r="AD75">
        <v>0</v>
      </c>
      <c r="AE75">
        <v>96</v>
      </c>
      <c r="AF75">
        <v>118</v>
      </c>
      <c r="AG75">
        <v>211</v>
      </c>
      <c r="AH75">
        <v>52</v>
      </c>
      <c r="AI75">
        <v>231</v>
      </c>
      <c r="AJ75">
        <v>50.4</v>
      </c>
      <c r="AK75">
        <v>49.6</v>
      </c>
      <c r="AL75">
        <v>15</v>
      </c>
      <c r="AM75">
        <v>0.8</v>
      </c>
      <c r="AN75">
        <v>80.400000000000006</v>
      </c>
      <c r="AO75">
        <v>1.5</v>
      </c>
      <c r="AP75">
        <v>0.8</v>
      </c>
      <c r="AQ75">
        <v>0</v>
      </c>
      <c r="AR75">
        <v>1.5</v>
      </c>
      <c r="AS75">
        <v>0</v>
      </c>
      <c r="AT75">
        <v>0</v>
      </c>
      <c r="AU75">
        <v>0</v>
      </c>
      <c r="AV75">
        <v>0</v>
      </c>
      <c r="AW75">
        <v>0</v>
      </c>
      <c r="AX75">
        <v>0</v>
      </c>
      <c r="AY75">
        <v>0</v>
      </c>
      <c r="AZ75">
        <v>30.8</v>
      </c>
      <c r="BA75">
        <v>33.1</v>
      </c>
      <c r="BB75">
        <v>36.200000000000003</v>
      </c>
      <c r="BC75">
        <v>0</v>
      </c>
      <c r="BD75">
        <v>0</v>
      </c>
      <c r="BE75">
        <v>0</v>
      </c>
      <c r="BF75">
        <v>0</v>
      </c>
      <c r="BG75">
        <v>0</v>
      </c>
      <c r="BH75">
        <v>36.9</v>
      </c>
      <c r="BI75">
        <v>45.4</v>
      </c>
      <c r="BJ75">
        <v>81.2</v>
      </c>
      <c r="BK75">
        <v>20</v>
      </c>
      <c r="BL75">
        <v>88.8</v>
      </c>
      <c r="BM75">
        <v>0</v>
      </c>
      <c r="BN75">
        <v>0</v>
      </c>
      <c r="BO75">
        <v>0</v>
      </c>
    </row>
    <row r="76" spans="1:67">
      <c r="A76" s="45" t="s">
        <v>1024</v>
      </c>
      <c r="B76" s="45" t="s">
        <v>225</v>
      </c>
      <c r="C76" s="45" t="s">
        <v>69</v>
      </c>
      <c r="D76" s="45" t="s">
        <v>226</v>
      </c>
      <c r="E76" s="45" t="s">
        <v>226</v>
      </c>
      <c r="F76">
        <v>280</v>
      </c>
      <c r="G76">
        <v>137</v>
      </c>
      <c r="H76">
        <v>143</v>
      </c>
      <c r="I76">
        <v>13</v>
      </c>
      <c r="J76">
        <v>3</v>
      </c>
      <c r="K76">
        <v>35</v>
      </c>
      <c r="L76">
        <v>3</v>
      </c>
      <c r="M76">
        <v>0</v>
      </c>
      <c r="N76">
        <v>0</v>
      </c>
      <c r="O76">
        <v>226</v>
      </c>
      <c r="P76">
        <v>0</v>
      </c>
      <c r="Q76">
        <v>40</v>
      </c>
      <c r="R76">
        <v>40</v>
      </c>
      <c r="S76">
        <v>40</v>
      </c>
      <c r="T76">
        <v>40</v>
      </c>
      <c r="U76">
        <v>40</v>
      </c>
      <c r="V76">
        <v>40</v>
      </c>
      <c r="W76">
        <v>40</v>
      </c>
      <c r="X76">
        <v>0</v>
      </c>
      <c r="Y76">
        <v>0</v>
      </c>
      <c r="Z76">
        <v>0</v>
      </c>
      <c r="AA76">
        <v>0</v>
      </c>
      <c r="AB76">
        <v>0</v>
      </c>
      <c r="AC76">
        <v>0</v>
      </c>
      <c r="AD76">
        <v>0</v>
      </c>
      <c r="AE76">
        <v>10</v>
      </c>
      <c r="AF76">
        <v>15</v>
      </c>
      <c r="AG76">
        <v>83</v>
      </c>
      <c r="AH76">
        <v>56</v>
      </c>
      <c r="AI76">
        <v>128</v>
      </c>
      <c r="AJ76">
        <v>48.9</v>
      </c>
      <c r="AK76">
        <v>51.1</v>
      </c>
      <c r="AL76">
        <v>4.5999999999999996</v>
      </c>
      <c r="AM76">
        <v>1.1000000000000001</v>
      </c>
      <c r="AN76">
        <v>12.5</v>
      </c>
      <c r="AO76">
        <v>1.1000000000000001</v>
      </c>
      <c r="AP76">
        <v>0</v>
      </c>
      <c r="AQ76">
        <v>0</v>
      </c>
      <c r="AR76">
        <v>80.7</v>
      </c>
      <c r="AS76">
        <v>0</v>
      </c>
      <c r="AT76">
        <v>14.3</v>
      </c>
      <c r="AU76">
        <v>14.3</v>
      </c>
      <c r="AV76">
        <v>14.3</v>
      </c>
      <c r="AW76">
        <v>14.3</v>
      </c>
      <c r="AX76">
        <v>14.3</v>
      </c>
      <c r="AY76">
        <v>14.3</v>
      </c>
      <c r="AZ76">
        <v>14.3</v>
      </c>
      <c r="BA76">
        <v>0</v>
      </c>
      <c r="BB76">
        <v>0</v>
      </c>
      <c r="BC76">
        <v>0</v>
      </c>
      <c r="BD76">
        <v>0</v>
      </c>
      <c r="BE76">
        <v>0</v>
      </c>
      <c r="BF76">
        <v>0</v>
      </c>
      <c r="BG76">
        <v>0</v>
      </c>
      <c r="BH76">
        <v>3.6</v>
      </c>
      <c r="BI76">
        <v>5.4</v>
      </c>
      <c r="BJ76">
        <v>29.6</v>
      </c>
      <c r="BK76">
        <v>20</v>
      </c>
      <c r="BL76">
        <v>45.7</v>
      </c>
      <c r="BM76">
        <v>0</v>
      </c>
      <c r="BN76">
        <v>0</v>
      </c>
      <c r="BO76">
        <v>0</v>
      </c>
    </row>
    <row r="77" spans="1:67">
      <c r="A77" s="45" t="s">
        <v>1024</v>
      </c>
      <c r="B77" s="45" t="s">
        <v>227</v>
      </c>
      <c r="C77" s="45" t="s">
        <v>69</v>
      </c>
      <c r="D77" s="45" t="s">
        <v>228</v>
      </c>
      <c r="E77" s="45" t="s">
        <v>228</v>
      </c>
      <c r="F77">
        <v>320</v>
      </c>
      <c r="G77">
        <v>151</v>
      </c>
      <c r="H77">
        <v>169</v>
      </c>
      <c r="I77">
        <v>54</v>
      </c>
      <c r="J77">
        <v>4</v>
      </c>
      <c r="K77">
        <v>109</v>
      </c>
      <c r="L77">
        <v>5</v>
      </c>
      <c r="M77">
        <v>0</v>
      </c>
      <c r="N77">
        <v>0</v>
      </c>
      <c r="O77">
        <v>148</v>
      </c>
      <c r="P77">
        <v>0</v>
      </c>
      <c r="Q77">
        <v>0</v>
      </c>
      <c r="R77">
        <v>0</v>
      </c>
      <c r="S77">
        <v>0</v>
      </c>
      <c r="T77">
        <v>0</v>
      </c>
      <c r="U77">
        <v>0</v>
      </c>
      <c r="V77">
        <v>0</v>
      </c>
      <c r="W77">
        <v>54</v>
      </c>
      <c r="X77">
        <v>71</v>
      </c>
      <c r="Y77">
        <v>68</v>
      </c>
      <c r="Z77">
        <v>59</v>
      </c>
      <c r="AA77">
        <v>41</v>
      </c>
      <c r="AB77">
        <v>27</v>
      </c>
      <c r="AC77">
        <v>0</v>
      </c>
      <c r="AD77">
        <v>0</v>
      </c>
      <c r="AE77">
        <v>25</v>
      </c>
      <c r="AF77">
        <v>36</v>
      </c>
      <c r="AG77">
        <v>164</v>
      </c>
      <c r="AH77">
        <v>53</v>
      </c>
      <c r="AI77">
        <v>195</v>
      </c>
      <c r="AJ77">
        <v>47.2</v>
      </c>
      <c r="AK77">
        <v>52.8</v>
      </c>
      <c r="AL77">
        <v>16.899999999999999</v>
      </c>
      <c r="AM77">
        <v>1.3</v>
      </c>
      <c r="AN77">
        <v>34.1</v>
      </c>
      <c r="AO77">
        <v>1.6</v>
      </c>
      <c r="AP77">
        <v>0</v>
      </c>
      <c r="AQ77">
        <v>0</v>
      </c>
      <c r="AR77">
        <v>46.3</v>
      </c>
      <c r="AS77">
        <v>0</v>
      </c>
      <c r="AT77">
        <v>0</v>
      </c>
      <c r="AU77">
        <v>0</v>
      </c>
      <c r="AV77">
        <v>0</v>
      </c>
      <c r="AW77">
        <v>0</v>
      </c>
      <c r="AX77">
        <v>0</v>
      </c>
      <c r="AY77">
        <v>0</v>
      </c>
      <c r="AZ77">
        <v>16.899999999999999</v>
      </c>
      <c r="BA77">
        <v>22.2</v>
      </c>
      <c r="BB77">
        <v>21.3</v>
      </c>
      <c r="BC77">
        <v>18.399999999999999</v>
      </c>
      <c r="BD77">
        <v>12.8</v>
      </c>
      <c r="BE77">
        <v>8.4</v>
      </c>
      <c r="BF77">
        <v>0</v>
      </c>
      <c r="BG77">
        <v>0</v>
      </c>
      <c r="BH77">
        <v>7.8</v>
      </c>
      <c r="BI77">
        <v>11.3</v>
      </c>
      <c r="BJ77">
        <v>51.3</v>
      </c>
      <c r="BK77">
        <v>16.600000000000001</v>
      </c>
      <c r="BL77">
        <v>60.9</v>
      </c>
      <c r="BM77">
        <v>0</v>
      </c>
      <c r="BN77">
        <v>0</v>
      </c>
      <c r="BO77">
        <v>0</v>
      </c>
    </row>
    <row r="78" spans="1:67">
      <c r="A78" s="45" t="s">
        <v>1024</v>
      </c>
      <c r="B78" s="45" t="s">
        <v>229</v>
      </c>
      <c r="C78" s="45" t="s">
        <v>69</v>
      </c>
      <c r="D78" s="45" t="s">
        <v>230</v>
      </c>
      <c r="E78" s="45" t="s">
        <v>230</v>
      </c>
      <c r="F78">
        <v>206</v>
      </c>
      <c r="G78">
        <v>83</v>
      </c>
      <c r="H78">
        <v>123</v>
      </c>
      <c r="I78">
        <v>14</v>
      </c>
      <c r="J78">
        <v>1</v>
      </c>
      <c r="K78">
        <v>33</v>
      </c>
      <c r="L78">
        <v>12</v>
      </c>
      <c r="M78">
        <v>2</v>
      </c>
      <c r="N78">
        <v>2</v>
      </c>
      <c r="O78">
        <v>142</v>
      </c>
      <c r="P78">
        <v>0</v>
      </c>
      <c r="Q78">
        <v>0</v>
      </c>
      <c r="R78">
        <v>0</v>
      </c>
      <c r="S78">
        <v>0</v>
      </c>
      <c r="T78">
        <v>0</v>
      </c>
      <c r="U78">
        <v>0</v>
      </c>
      <c r="V78">
        <v>0</v>
      </c>
      <c r="W78">
        <v>0</v>
      </c>
      <c r="X78">
        <v>0</v>
      </c>
      <c r="Y78">
        <v>0</v>
      </c>
      <c r="Z78">
        <v>39</v>
      </c>
      <c r="AA78">
        <v>51</v>
      </c>
      <c r="AB78">
        <v>73</v>
      </c>
      <c r="AC78">
        <v>43</v>
      </c>
      <c r="AD78">
        <v>0</v>
      </c>
      <c r="AE78">
        <v>0</v>
      </c>
      <c r="AF78">
        <v>0</v>
      </c>
      <c r="AG78">
        <v>117</v>
      </c>
      <c r="AH78">
        <v>98</v>
      </c>
      <c r="AI78">
        <v>151</v>
      </c>
      <c r="AJ78">
        <v>40.299999999999997</v>
      </c>
      <c r="AK78">
        <v>59.7</v>
      </c>
      <c r="AL78">
        <v>6.8</v>
      </c>
      <c r="AM78">
        <v>0.5</v>
      </c>
      <c r="AN78">
        <v>16</v>
      </c>
      <c r="AO78">
        <v>5.8</v>
      </c>
      <c r="AP78">
        <v>1</v>
      </c>
      <c r="AQ78">
        <v>1</v>
      </c>
      <c r="AR78">
        <v>68.900000000000006</v>
      </c>
      <c r="AS78">
        <v>0</v>
      </c>
      <c r="AT78">
        <v>0</v>
      </c>
      <c r="AU78">
        <v>0</v>
      </c>
      <c r="AV78">
        <v>0</v>
      </c>
      <c r="AW78">
        <v>0</v>
      </c>
      <c r="AX78">
        <v>0</v>
      </c>
      <c r="AY78">
        <v>0</v>
      </c>
      <c r="AZ78">
        <v>0</v>
      </c>
      <c r="BA78">
        <v>0</v>
      </c>
      <c r="BB78">
        <v>0</v>
      </c>
      <c r="BC78">
        <v>18.899999999999999</v>
      </c>
      <c r="BD78">
        <v>24.8</v>
      </c>
      <c r="BE78">
        <v>35.4</v>
      </c>
      <c r="BF78">
        <v>20.9</v>
      </c>
      <c r="BG78">
        <v>0</v>
      </c>
      <c r="BH78">
        <v>0</v>
      </c>
      <c r="BI78">
        <v>0</v>
      </c>
      <c r="BJ78">
        <v>56.8</v>
      </c>
      <c r="BK78">
        <v>47.6</v>
      </c>
      <c r="BL78">
        <v>73.3</v>
      </c>
      <c r="BM78">
        <v>0</v>
      </c>
      <c r="BN78">
        <v>0</v>
      </c>
      <c r="BO78">
        <v>0</v>
      </c>
    </row>
    <row r="79" spans="1:67">
      <c r="A79" s="45" t="s">
        <v>1024</v>
      </c>
      <c r="B79" s="45" t="s">
        <v>231</v>
      </c>
      <c r="C79" s="45" t="s">
        <v>69</v>
      </c>
      <c r="D79" s="45" t="s">
        <v>232</v>
      </c>
      <c r="E79" s="45" t="s">
        <v>232</v>
      </c>
      <c r="F79">
        <v>159</v>
      </c>
      <c r="G79">
        <v>59</v>
      </c>
      <c r="H79">
        <v>99</v>
      </c>
      <c r="I79">
        <v>0</v>
      </c>
      <c r="J79">
        <v>0</v>
      </c>
      <c r="K79">
        <v>149</v>
      </c>
      <c r="L79">
        <v>0</v>
      </c>
      <c r="M79">
        <v>0</v>
      </c>
      <c r="N79">
        <v>0</v>
      </c>
      <c r="O79">
        <v>10</v>
      </c>
      <c r="P79">
        <v>0</v>
      </c>
      <c r="Q79">
        <v>0</v>
      </c>
      <c r="R79">
        <v>0</v>
      </c>
      <c r="S79">
        <v>0</v>
      </c>
      <c r="T79">
        <v>0</v>
      </c>
      <c r="U79">
        <v>0</v>
      </c>
      <c r="V79">
        <v>0</v>
      </c>
      <c r="W79">
        <v>0</v>
      </c>
      <c r="X79">
        <v>0</v>
      </c>
      <c r="Y79">
        <v>0</v>
      </c>
      <c r="Z79">
        <v>120</v>
      </c>
      <c r="AA79">
        <v>4</v>
      </c>
      <c r="AB79">
        <v>35</v>
      </c>
      <c r="AC79">
        <v>0</v>
      </c>
      <c r="AD79">
        <v>0</v>
      </c>
      <c r="AE79">
        <v>52</v>
      </c>
      <c r="AF79">
        <v>102</v>
      </c>
      <c r="AG79">
        <v>129</v>
      </c>
      <c r="AH79">
        <v>37</v>
      </c>
      <c r="AI79">
        <v>149</v>
      </c>
      <c r="AJ79">
        <v>37.1</v>
      </c>
      <c r="AK79">
        <v>62.3</v>
      </c>
      <c r="AL79">
        <v>0</v>
      </c>
      <c r="AM79">
        <v>0</v>
      </c>
      <c r="AN79">
        <v>93.7</v>
      </c>
      <c r="AO79">
        <v>0</v>
      </c>
      <c r="AP79">
        <v>0</v>
      </c>
      <c r="AQ79">
        <v>0</v>
      </c>
      <c r="AR79">
        <v>6.3</v>
      </c>
      <c r="AS79">
        <v>0</v>
      </c>
      <c r="AT79">
        <v>0</v>
      </c>
      <c r="AU79">
        <v>0</v>
      </c>
      <c r="AV79">
        <v>0</v>
      </c>
      <c r="AW79">
        <v>0</v>
      </c>
      <c r="AX79">
        <v>0</v>
      </c>
      <c r="AY79">
        <v>0</v>
      </c>
      <c r="AZ79">
        <v>0</v>
      </c>
      <c r="BA79">
        <v>0</v>
      </c>
      <c r="BB79">
        <v>0</v>
      </c>
      <c r="BC79">
        <v>75.5</v>
      </c>
      <c r="BD79">
        <v>2.5</v>
      </c>
      <c r="BE79">
        <v>22</v>
      </c>
      <c r="BF79">
        <v>0</v>
      </c>
      <c r="BG79">
        <v>0</v>
      </c>
      <c r="BH79">
        <v>32.700000000000003</v>
      </c>
      <c r="BI79">
        <v>64.2</v>
      </c>
      <c r="BJ79">
        <v>81.099999999999994</v>
      </c>
      <c r="BK79">
        <v>23.3</v>
      </c>
      <c r="BL79">
        <v>93.7</v>
      </c>
      <c r="BM79">
        <v>0</v>
      </c>
      <c r="BN79">
        <v>1</v>
      </c>
      <c r="BO79">
        <v>0.6</v>
      </c>
    </row>
    <row r="80" spans="1:67" s="268" customFormat="1">
      <c r="A80" s="266"/>
      <c r="B80" s="266"/>
      <c r="C80" s="266"/>
      <c r="D80" s="266"/>
      <c r="E80" s="266"/>
      <c r="F80" s="267" t="s">
        <v>1026</v>
      </c>
      <c r="G80" s="267" t="s">
        <v>237</v>
      </c>
      <c r="H80" s="267" t="s">
        <v>238</v>
      </c>
      <c r="I80" s="267" t="s">
        <v>240</v>
      </c>
      <c r="J80" s="267" t="s">
        <v>241</v>
      </c>
      <c r="K80" s="267" t="s">
        <v>253</v>
      </c>
      <c r="L80" s="267" t="s">
        <v>1027</v>
      </c>
      <c r="M80" s="267" t="s">
        <v>1028</v>
      </c>
      <c r="N80" s="267" t="s">
        <v>1029</v>
      </c>
      <c r="O80" s="267" t="s">
        <v>246</v>
      </c>
      <c r="AD80" s="267"/>
      <c r="AE80" s="267" t="s">
        <v>247</v>
      </c>
      <c r="AF80" s="267" t="s">
        <v>248</v>
      </c>
      <c r="AG80" s="267" t="s">
        <v>1030</v>
      </c>
      <c r="AH80" s="267" t="s">
        <v>250</v>
      </c>
      <c r="AI80" s="267" t="s">
        <v>251</v>
      </c>
      <c r="BN80" s="268">
        <f>SUM(BN2:BN79)</f>
        <v>30</v>
      </c>
    </row>
    <row r="81" spans="2:66">
      <c r="B81" s="257" t="s">
        <v>1031</v>
      </c>
      <c r="F81" s="269">
        <f>SUM(F2:F79)</f>
        <v>48578</v>
      </c>
      <c r="G81">
        <f>SUM(G2:G79)</f>
        <v>24709</v>
      </c>
      <c r="H81">
        <f t="shared" ref="H81:AI81" si="0">SUM(H2:H79)</f>
        <v>23839</v>
      </c>
      <c r="I81">
        <f t="shared" si="0"/>
        <v>14714</v>
      </c>
      <c r="J81">
        <f t="shared" si="0"/>
        <v>2332</v>
      </c>
      <c r="K81">
        <f t="shared" si="0"/>
        <v>17218</v>
      </c>
      <c r="L81">
        <f t="shared" si="0"/>
        <v>1660</v>
      </c>
      <c r="M81">
        <f t="shared" si="0"/>
        <v>148</v>
      </c>
      <c r="N81">
        <f t="shared" si="0"/>
        <v>48</v>
      </c>
      <c r="O81">
        <f t="shared" si="0"/>
        <v>12458</v>
      </c>
      <c r="P81">
        <f t="shared" si="0"/>
        <v>628</v>
      </c>
      <c r="Q81">
        <f t="shared" si="0"/>
        <v>2690</v>
      </c>
      <c r="R81">
        <f t="shared" si="0"/>
        <v>2826</v>
      </c>
      <c r="S81">
        <f t="shared" si="0"/>
        <v>2908</v>
      </c>
      <c r="T81">
        <f t="shared" si="0"/>
        <v>2955</v>
      </c>
      <c r="U81">
        <f t="shared" si="0"/>
        <v>2883</v>
      </c>
      <c r="V81">
        <f t="shared" si="0"/>
        <v>3680</v>
      </c>
      <c r="W81">
        <f t="shared" si="0"/>
        <v>5120</v>
      </c>
      <c r="X81">
        <f t="shared" si="0"/>
        <v>5233</v>
      </c>
      <c r="Y81">
        <f t="shared" si="0"/>
        <v>5067</v>
      </c>
      <c r="Z81">
        <f t="shared" si="0"/>
        <v>4356</v>
      </c>
      <c r="AA81">
        <f t="shared" si="0"/>
        <v>3654</v>
      </c>
      <c r="AB81">
        <f t="shared" si="0"/>
        <v>3408</v>
      </c>
      <c r="AC81">
        <f t="shared" si="0"/>
        <v>3166</v>
      </c>
      <c r="AD81">
        <f t="shared" si="0"/>
        <v>4</v>
      </c>
      <c r="AE81">
        <f t="shared" si="0"/>
        <v>6100</v>
      </c>
      <c r="AF81">
        <f t="shared" si="0"/>
        <v>16907</v>
      </c>
      <c r="AG81">
        <f t="shared" si="0"/>
        <v>24246</v>
      </c>
      <c r="AH81">
        <f t="shared" si="0"/>
        <v>7654</v>
      </c>
      <c r="AI81">
        <f t="shared" si="0"/>
        <v>31128</v>
      </c>
      <c r="BN81" s="263">
        <f>BN80/F81</f>
        <v>6.1756350611387868E-4</v>
      </c>
    </row>
    <row r="82" spans="2:66">
      <c r="B82" s="257"/>
      <c r="F82" s="264"/>
      <c r="G82" s="270">
        <f>G81/$F81</f>
        <v>0.50864588908559427</v>
      </c>
      <c r="H82" s="270">
        <f t="shared" ref="H82:AI82" si="1">H81/$F81</f>
        <v>0.49073654740829181</v>
      </c>
      <c r="I82" s="270">
        <f t="shared" si="1"/>
        <v>0.30289431429865371</v>
      </c>
      <c r="J82" s="270">
        <f t="shared" si="1"/>
        <v>4.8005269875252173E-2</v>
      </c>
      <c r="K82" s="270">
        <f t="shared" si="1"/>
        <v>0.3544402816089588</v>
      </c>
      <c r="L82" s="270">
        <f t="shared" si="1"/>
        <v>3.4171847338301288E-2</v>
      </c>
      <c r="M82" s="270">
        <f t="shared" si="1"/>
        <v>3.0466466301618017E-3</v>
      </c>
      <c r="N82" s="270">
        <f t="shared" si="1"/>
        <v>9.8810160978220598E-4</v>
      </c>
      <c r="O82" s="270">
        <f t="shared" si="1"/>
        <v>0.25645353863889003</v>
      </c>
      <c r="P82" s="270">
        <f t="shared" si="1"/>
        <v>1.292766272798386E-2</v>
      </c>
      <c r="Q82" s="270">
        <f t="shared" si="1"/>
        <v>5.5374861048211127E-2</v>
      </c>
      <c r="R82" s="270">
        <f t="shared" si="1"/>
        <v>5.8174482275927378E-2</v>
      </c>
      <c r="S82" s="270">
        <f t="shared" si="1"/>
        <v>5.9862489192638646E-2</v>
      </c>
      <c r="T82" s="270">
        <f t="shared" si="1"/>
        <v>6.0830005352217054E-2</v>
      </c>
      <c r="U82" s="270">
        <f t="shared" si="1"/>
        <v>5.9347852937543744E-2</v>
      </c>
      <c r="V82" s="270">
        <f t="shared" si="1"/>
        <v>7.5754456749969126E-2</v>
      </c>
      <c r="W82" s="270">
        <f t="shared" si="1"/>
        <v>0.1053975050434353</v>
      </c>
      <c r="X82" s="270">
        <f t="shared" si="1"/>
        <v>0.10772366091646424</v>
      </c>
      <c r="Y82" s="270">
        <f t="shared" si="1"/>
        <v>0.10430647618263411</v>
      </c>
      <c r="Z82" s="270">
        <f t="shared" si="1"/>
        <v>8.9670221087735189E-2</v>
      </c>
      <c r="AA82" s="270">
        <f t="shared" si="1"/>
        <v>7.5219235044670429E-2</v>
      </c>
      <c r="AB82" s="270">
        <f t="shared" si="1"/>
        <v>7.0155214294536625E-2</v>
      </c>
      <c r="AC82" s="270">
        <f t="shared" si="1"/>
        <v>6.5173535345217998E-2</v>
      </c>
      <c r="AD82" s="265">
        <f>AD81/$F81</f>
        <v>8.2341800815183822E-5</v>
      </c>
      <c r="AE82" s="270">
        <f t="shared" si="1"/>
        <v>0.12557124624315533</v>
      </c>
      <c r="AF82" s="270">
        <f t="shared" si="1"/>
        <v>0.34803820659557827</v>
      </c>
      <c r="AG82" s="270">
        <f t="shared" si="1"/>
        <v>0.49911482564123677</v>
      </c>
      <c r="AH82" s="270">
        <f t="shared" si="1"/>
        <v>0.15756103585985426</v>
      </c>
      <c r="AI82" s="270">
        <f t="shared" si="1"/>
        <v>0.64078389394376056</v>
      </c>
    </row>
    <row r="83" spans="2:66">
      <c r="B83" s="257"/>
      <c r="F83" s="264"/>
    </row>
    <row r="84" spans="2:66">
      <c r="B84" s="257" t="s">
        <v>1032</v>
      </c>
      <c r="F84">
        <v>911465</v>
      </c>
    </row>
    <row r="85" spans="2:66">
      <c r="B85" s="257" t="s">
        <v>1033</v>
      </c>
      <c r="F85" s="270">
        <f>F81/F84</f>
        <v>5.3296615887609505E-2</v>
      </c>
    </row>
    <row r="92" spans="2:66">
      <c r="B92" s="142" t="s">
        <v>1034</v>
      </c>
    </row>
    <row r="93" spans="2:66">
      <c r="B93" s="262" t="s">
        <v>1035</v>
      </c>
    </row>
  </sheetData>
  <hyperlinks>
    <hyperlink ref="B93" r:id="rId1" xr:uid="{8BECB958-1277-4FC7-9AEC-D87FF05C8E7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D6A7-23C0-415B-92BF-8FFB13DCAB16}">
  <dimension ref="A1:Q17"/>
  <sheetViews>
    <sheetView workbookViewId="0">
      <selection activeCell="L21" sqref="L21"/>
    </sheetView>
  </sheetViews>
  <sheetFormatPr defaultRowHeight="12.75"/>
  <cols>
    <col min="8" max="8" width="21.7109375" bestFit="1" customWidth="1"/>
  </cols>
  <sheetData>
    <row r="1" spans="1:17" ht="15">
      <c r="A1" s="258" t="s">
        <v>248</v>
      </c>
      <c r="B1" s="258" t="s">
        <v>247</v>
      </c>
      <c r="C1" s="258" t="s">
        <v>1020</v>
      </c>
      <c r="D1" s="258" t="s">
        <v>1036</v>
      </c>
      <c r="E1" s="258" t="s">
        <v>1037</v>
      </c>
      <c r="H1" t="s">
        <v>1038</v>
      </c>
    </row>
    <row r="2" spans="1:17">
      <c r="A2">
        <v>0.35701339555425926</v>
      </c>
      <c r="B2">
        <v>0.14922605779046269</v>
      </c>
      <c r="C2">
        <v>0.17378804608237328</v>
      </c>
      <c r="D2">
        <v>0.58355034270119377</v>
      </c>
      <c r="E2">
        <v>0.70181871211016433</v>
      </c>
      <c r="H2" t="s">
        <v>252</v>
      </c>
      <c r="I2">
        <v>14087</v>
      </c>
      <c r="J2">
        <v>0.29347305264473655</v>
      </c>
    </row>
    <row r="3" spans="1:17">
      <c r="H3" t="s">
        <v>241</v>
      </c>
      <c r="I3">
        <v>2397</v>
      </c>
      <c r="J3">
        <v>4.9936459657090475E-2</v>
      </c>
    </row>
    <row r="4" spans="1:17">
      <c r="H4" t="s">
        <v>253</v>
      </c>
      <c r="I4">
        <v>17919</v>
      </c>
      <c r="J4">
        <v>0.37330472281827459</v>
      </c>
    </row>
    <row r="5" spans="1:17">
      <c r="H5" t="s">
        <v>1016</v>
      </c>
      <c r="I5">
        <v>1899</v>
      </c>
      <c r="J5">
        <v>3.9561675798420869E-2</v>
      </c>
    </row>
    <row r="6" spans="1:17">
      <c r="H6" t="s">
        <v>244</v>
      </c>
      <c r="I6">
        <v>191</v>
      </c>
      <c r="J6">
        <v>3.9790837690881443E-3</v>
      </c>
    </row>
    <row r="7" spans="1:17">
      <c r="H7" t="s">
        <v>246</v>
      </c>
      <c r="I7">
        <v>11452</v>
      </c>
      <c r="J7">
        <v>0.23857836295077187</v>
      </c>
    </row>
    <row r="8" spans="1:17">
      <c r="H8" t="s">
        <v>1017</v>
      </c>
      <c r="I8">
        <v>56</v>
      </c>
      <c r="J8">
        <v>1.1666423616174663E-3</v>
      </c>
    </row>
    <row r="9" spans="1:17">
      <c r="H9" t="s">
        <v>237</v>
      </c>
      <c r="I9">
        <v>24453</v>
      </c>
      <c r="J9">
        <v>0.50942688693985538</v>
      </c>
    </row>
    <row r="10" spans="1:17">
      <c r="H10" t="s">
        <v>238</v>
      </c>
      <c r="I10">
        <v>23411</v>
      </c>
      <c r="J10">
        <v>0.48771900585404471</v>
      </c>
    </row>
    <row r="11" spans="1:17">
      <c r="H11" t="s">
        <v>239</v>
      </c>
      <c r="I11">
        <v>137</v>
      </c>
      <c r="J11">
        <v>2.8541072060998731E-3</v>
      </c>
    </row>
    <row r="12" spans="1:17">
      <c r="H12" t="s">
        <v>257</v>
      </c>
      <c r="I12">
        <v>48001</v>
      </c>
    </row>
    <row r="13" spans="1:17">
      <c r="I13">
        <f>I12/Q17</f>
        <v>5.2462460066516642E-2</v>
      </c>
    </row>
    <row r="15" spans="1:17" ht="14.25" customHeight="1">
      <c r="A15" t="s">
        <v>1039</v>
      </c>
    </row>
    <row r="16" spans="1:17">
      <c r="B16" t="s">
        <v>1040</v>
      </c>
      <c r="C16" t="s">
        <v>1041</v>
      </c>
      <c r="D16">
        <v>1</v>
      </c>
      <c r="E16">
        <v>2</v>
      </c>
      <c r="F16">
        <v>3</v>
      </c>
      <c r="G16">
        <v>4</v>
      </c>
      <c r="H16">
        <v>5</v>
      </c>
      <c r="I16">
        <v>6</v>
      </c>
      <c r="J16">
        <v>7</v>
      </c>
      <c r="K16">
        <v>8</v>
      </c>
      <c r="L16">
        <v>9</v>
      </c>
      <c r="M16">
        <v>10</v>
      </c>
      <c r="N16">
        <v>11</v>
      </c>
      <c r="O16">
        <v>12</v>
      </c>
      <c r="P16" t="s">
        <v>1042</v>
      </c>
      <c r="Q16" t="s">
        <v>257</v>
      </c>
    </row>
    <row r="17" spans="1:17">
      <c r="A17" t="s">
        <v>256</v>
      </c>
      <c r="B17">
        <v>32096</v>
      </c>
      <c r="C17">
        <v>61846</v>
      </c>
      <c r="D17">
        <v>64297</v>
      </c>
      <c r="E17">
        <v>66656</v>
      </c>
      <c r="F17">
        <v>64713</v>
      </c>
      <c r="G17">
        <v>65968</v>
      </c>
      <c r="H17">
        <v>66977</v>
      </c>
      <c r="I17">
        <v>66913</v>
      </c>
      <c r="J17">
        <v>67672</v>
      </c>
      <c r="K17">
        <v>68084</v>
      </c>
      <c r="L17">
        <v>73817</v>
      </c>
      <c r="M17">
        <v>73468</v>
      </c>
      <c r="N17">
        <v>71883</v>
      </c>
      <c r="O17">
        <v>68770</v>
      </c>
      <c r="P17">
        <v>1799</v>
      </c>
      <c r="Q17">
        <v>914959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e2eea06df76dcc23dda9cddc093e98c7">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8207e8fa47fef17129f3b82376bd64f3"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SharedWithUsers xmlns="fdcd57df-05e8-4749-9cc8-5afe3dcd00a5">
      <UserInfo>
        <DisplayName>Hopkins, Alyssa (DESE)</DisplayName>
        <AccountId>91</AccountId>
        <AccountType/>
      </UserInfo>
      <UserInfo>
        <DisplayName>DeLorenzo, Lee E (DESE)</DisplayName>
        <AccountId>83</AccountId>
        <AccountType/>
      </UserInfo>
      <UserInfo>
        <DisplayName>DiMaio, James (DESE)</DisplayName>
        <AccountId>84</AccountId>
        <AccountType/>
      </UserInfo>
      <UserInfo>
        <DisplayName>Stewart, Brenton (DESE)</DisplayName>
        <AccountId>93</AccountId>
        <AccountType/>
      </UserInfo>
      <UserInfo>
        <DisplayName>Buckwalter, Patrick (DESE)</DisplayName>
        <AccountId>250</AccountId>
        <AccountType/>
      </UserInfo>
      <UserInfo>
        <DisplayName>Laghetto, Joanna (DESE)</DisplayName>
        <AccountId>313</AccountId>
        <AccountType/>
      </UserInfo>
    </SharedWithUsers>
  </documentManagement>
</p:properties>
</file>

<file path=customXml/itemProps1.xml><?xml version="1.0" encoding="utf-8"?>
<ds:datastoreItem xmlns:ds="http://schemas.openxmlformats.org/officeDocument/2006/customXml" ds:itemID="{61B87EB4-5E1A-4FDD-A0AD-10EF6E421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9E5F5-37D3-4D18-896A-FF667D0780AB}">
  <ds:schemaRefs>
    <ds:schemaRef ds:uri="http://schemas.microsoft.com/sharepoint/v3/contenttype/forms"/>
  </ds:schemaRefs>
</ds:datastoreItem>
</file>

<file path=customXml/itemProps3.xml><?xml version="1.0" encoding="utf-8"?>
<ds:datastoreItem xmlns:ds="http://schemas.openxmlformats.org/officeDocument/2006/customXml" ds:itemID="{5F0DA684-2888-4FA5-B092-F24ED9D3F97E}">
  <ds:schemaRefs>
    <ds:schemaRef ds:uri="b4f9eb54-60b0-4ef1-b507-fba3c7eb8bf0"/>
    <ds:schemaRef ds:uri="http://schemas.microsoft.com/office/2006/documentManagement/types"/>
    <ds:schemaRef ds:uri="http://purl.org/dc/terms/"/>
    <ds:schemaRef ds:uri="http://purl.org/dc/dcmitype/"/>
    <ds:schemaRef ds:uri="fdcd57df-05e8-4749-9cc8-5afe3dcd00a5"/>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40</vt:i4>
      </vt:variant>
    </vt:vector>
  </HeadingPairs>
  <TitlesOfParts>
    <vt:vector size="60" baseType="lpstr">
      <vt:lpstr>SIMS 19</vt:lpstr>
      <vt:lpstr>SIMS 20</vt:lpstr>
      <vt:lpstr>MA Charter School Fact Sheet</vt:lpstr>
      <vt:lpstr>MA Charter School Directory</vt:lpstr>
      <vt:lpstr>MA CS Application History</vt:lpstr>
      <vt:lpstr>SIMS23A</vt:lpstr>
      <vt:lpstr>Sheet2</vt:lpstr>
      <vt:lpstr>SIMS 21</vt:lpstr>
      <vt:lpstr>SIMS24A</vt:lpstr>
      <vt:lpstr>SIMS 22</vt:lpstr>
      <vt:lpstr>State 21 SelPop</vt:lpstr>
      <vt:lpstr>State 21 Race Gender</vt:lpstr>
      <vt:lpstr>SIMS 14_15 Working</vt:lpstr>
      <vt:lpstr>SIMS 14_15</vt:lpstr>
      <vt:lpstr>SIMS18</vt:lpstr>
      <vt:lpstr>Notes</vt:lpstr>
      <vt:lpstr>SIMS</vt:lpstr>
      <vt:lpstr>SIMS17</vt:lpstr>
      <vt:lpstr>Sheet1</vt:lpstr>
      <vt:lpstr>Sheet3</vt:lpstr>
      <vt:lpstr>AfAM20</vt:lpstr>
      <vt:lpstr>AfricanAmerican</vt:lpstr>
      <vt:lpstr>Asian</vt:lpstr>
      <vt:lpstr>ASIAN20</vt:lpstr>
      <vt:lpstr>EcoDis</vt:lpstr>
      <vt:lpstr>ECODIS20</vt:lpstr>
      <vt:lpstr>FACTS</vt:lpstr>
      <vt:lpstr>Female</vt:lpstr>
      <vt:lpstr>FEMALE20</vt:lpstr>
      <vt:lpstr>FemaleState20</vt:lpstr>
      <vt:lpstr>FLNE</vt:lpstr>
      <vt:lpstr>FLNE20</vt:lpstr>
      <vt:lpstr>HiNeeds</vt:lpstr>
      <vt:lpstr>HISP20</vt:lpstr>
      <vt:lpstr>Hispanic</vt:lpstr>
      <vt:lpstr>LEP</vt:lpstr>
      <vt:lpstr>LEP_20</vt:lpstr>
      <vt:lpstr>Male</vt:lpstr>
      <vt:lpstr>MALE20</vt:lpstr>
      <vt:lpstr>MaleState20</vt:lpstr>
      <vt:lpstr>Multi</vt:lpstr>
      <vt:lpstr>MULTI20</vt:lpstr>
      <vt:lpstr>NAME</vt:lpstr>
      <vt:lpstr>NATAM20</vt:lpstr>
      <vt:lpstr>NATHPI20</vt:lpstr>
      <vt:lpstr>NativeAmerican</vt:lpstr>
      <vt:lpstr>NativeHawPac</vt:lpstr>
      <vt:lpstr>NONBIN20</vt:lpstr>
      <vt:lpstr>NonBinState20</vt:lpstr>
      <vt:lpstr>PercentCharter</vt:lpstr>
      <vt:lpstr>PercentCharter20</vt:lpstr>
      <vt:lpstr>'MA Charter School Directory'!Print_Area</vt:lpstr>
      <vt:lpstr>'MA Charter School Fact Sheet'!Print_Area</vt:lpstr>
      <vt:lpstr>Sped</vt:lpstr>
      <vt:lpstr>SPED20</vt:lpstr>
      <vt:lpstr>TotalEnroll</vt:lpstr>
      <vt:lpstr>TOTENROLL20</vt:lpstr>
      <vt:lpstr>UpdateDate</vt:lpstr>
      <vt:lpstr>White</vt:lpstr>
      <vt:lpstr>WHITE20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Facts At a Glance</dc:title>
  <dc:subject/>
  <dc:creator>DESE</dc:creator>
  <cp:keywords/>
  <dc:description/>
  <cp:lastModifiedBy>Zou, Dong (EOE)</cp:lastModifiedBy>
  <cp:revision/>
  <dcterms:created xsi:type="dcterms:W3CDTF">2000-07-26T20:50:01Z</dcterms:created>
  <dcterms:modified xsi:type="dcterms:W3CDTF">2024-09-18T14:10:48Z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8 2024 12:00AM</vt:lpwstr>
  </property>
  <property fmtid="{D5CDD505-2E9C-101B-9397-08002B2CF9AE}" pid="3" name="MediaServiceImageTags">
    <vt:lpwstr/>
  </property>
  <property fmtid="{D5CDD505-2E9C-101B-9397-08002B2CF9AE}" pid="4" name="ContentTypeId">
    <vt:lpwstr>0x010100669EED98F6272644B693E6BBBB80AC28</vt:lpwstr>
  </property>
</Properties>
</file>