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checkCompatibility="1"/>
  <bookViews>
    <workbookView xWindow="300" yWindow="-270" windowWidth="16605" windowHeight="9435" tabRatio="942"/>
  </bookViews>
  <sheets>
    <sheet name="Instructions" sheetId="40" r:id="rId1"/>
    <sheet name="CoverSheet" sheetId="54" r:id="rId2"/>
    <sheet name="Schools Served" sheetId="94" r:id="rId3"/>
    <sheet name="PreA" sheetId="98" state="hidden" r:id="rId4"/>
    <sheet name="preCon" sheetId="101" state="hidden" r:id="rId5"/>
    <sheet name="Assurances and Waivers" sheetId="205" r:id="rId6"/>
    <sheet name="LEA Level Budget" sheetId="82" r:id="rId7"/>
    <sheet name="School1" sheetId="170" state="hidden" r:id="rId8"/>
    <sheet name="Dorchester Academy" sheetId="206" state="hidden" r:id="rId9"/>
    <sheet name="Forest Park" sheetId="207" state="hidden" r:id="rId10"/>
    <sheet name="PreB" sheetId="99" state="hidden" r:id="rId11"/>
    <sheet name="Implementation Comb_Budget" sheetId="7" r:id="rId12"/>
    <sheet name="Implementation Amendment" sheetId="8" r:id="rId13"/>
    <sheet name="Indirect Cost Calculator" sheetId="13" r:id="rId14"/>
    <sheet name="Sheet1" sheetId="93" state="hidden" r:id="rId15"/>
    <sheet name="supt list 013006" sheetId="12" state="hidden" r:id="rId16"/>
  </sheets>
  <functionGroups/>
  <definedNames>
    <definedName name="_xlnm._FilterDatabase" localSheetId="6" hidden="1">'LEA Level Budget'!$B$140:$O$152</definedName>
    <definedName name="_xlnm._FilterDatabase" localSheetId="14" hidden="1">Sheet1!$A$1:$G$6</definedName>
    <definedName name="_xlnm._FilterDatabase" localSheetId="15" hidden="1">'supt list 013006'!$A$1:$S$1</definedName>
    <definedName name="aDMinnoMTRS">'Implementation Comb_Budget'!$L$18</definedName>
    <definedName name="adMTRS">'Implementation Comb_Budget'!$L$17</definedName>
    <definedName name="district">'supt list 013006'!$C$1:$C$24</definedName>
    <definedName name="distrlist">Sheet1!$A$2:$A$6</definedName>
    <definedName name="Intervention">Sheet1!$A$11:$A$18</definedName>
    <definedName name="_xlnm.Print_Area" localSheetId="1">CoverSheet!$A$1:$Q$29</definedName>
    <definedName name="_xlnm.Print_Area" localSheetId="8">'Dorchester Academy'!$B$1:$R$152</definedName>
    <definedName name="_xlnm.Print_Area" localSheetId="9">'Forest Park'!$B$1:$R$152</definedName>
    <definedName name="_xlnm.Print_Area" localSheetId="12">'Implementation Amendment'!$B$2:$H$71</definedName>
    <definedName name="_xlnm.Print_Area" localSheetId="11">'Implementation Comb_Budget'!$A$1:$M$128</definedName>
    <definedName name="_xlnm.Print_Area" localSheetId="13" xml:space="preserve">                                      'Indirect Cost Calculator'!$A$1:$E$31</definedName>
    <definedName name="_xlnm.Print_Area" localSheetId="6">'LEA Level Budget'!$B$1:$R$152</definedName>
    <definedName name="_xlnm.Print_Area" localSheetId="4">preCon!#REF!</definedName>
    <definedName name="_xlnm.Print_Area" localSheetId="7">School1!$B$1:$R$152</definedName>
    <definedName name="_xlnm.Print_Area" localSheetId="2">'Schools Served'!$A$1:$T$35</definedName>
    <definedName name="_xlnm.Print_Titles" localSheetId="8">'Dorchester Academy'!$A:$A,'Dorchester Academy'!$1:$3</definedName>
    <definedName name="_xlnm.Print_Titles" localSheetId="9">'Forest Park'!$A:$A,'Forest Park'!$1:$3</definedName>
    <definedName name="_xlnm.Print_Titles" localSheetId="11">'Implementation Comb_Budget'!$1:$2</definedName>
    <definedName name="_xlnm.Print_Titles" localSheetId="0">Instructions!$1:$1</definedName>
    <definedName name="_xlnm.Print_Titles" localSheetId="6">'LEA Level Budget'!$A:$A,'LEA Level Budget'!$1:$3</definedName>
    <definedName name="_xlnm.Print_Titles" localSheetId="7">School1!$A:$A,School1!$1:$3</definedName>
    <definedName name="schllist">Sheet1!$A$2:$I$6</definedName>
    <definedName name="schooloption">Sheet1!$A$22:$A$25</definedName>
    <definedName name="suptlist">'supt list 013006'!$A$1:$N$5</definedName>
    <definedName name="TitleI" localSheetId="11">'Implementation Comb_Budget'!$A$10:$M$128</definedName>
    <definedName name="Z_04338FC1_9755_11D7_870D_00B0D047BED8_.wvu.Cols" localSheetId="11" hidden="1">'Implementation Comb_Budget'!$N:$W</definedName>
    <definedName name="Z_04338FC1_9755_11D7_870D_00B0D047BED8_.wvu.PrintArea" localSheetId="12" hidden="1">'Implementation Amendment'!$B$2:$H$71</definedName>
    <definedName name="Z_04338FC1_9755_11D7_870D_00B0D047BED8_.wvu.PrintArea" localSheetId="11" hidden="1">'Implementation Comb_Budget'!$A$1:$M$128</definedName>
    <definedName name="Z_04338FC1_9755_11D7_870D_00B0D047BED8_.wvu.PrintTitles" localSheetId="11" hidden="1">'Implementation Comb_Budget'!$2:$2</definedName>
    <definedName name="Z_04338FC1_9755_11D7_870D_00B0D047BED8_.wvu.Rows" localSheetId="12" hidden="1">'Implementation Amendment'!$42:$42</definedName>
    <definedName name="Z_04338FC1_9755_11D7_870D_00B0D047BED8_.wvu.Rows" localSheetId="11" hidden="1">'Implementation Comb_Budget'!$32:$32</definedName>
  </definedNames>
  <calcPr calcId="125725"/>
</workbook>
</file>

<file path=xl/calcChain.xml><?xml version="1.0" encoding="utf-8"?>
<calcChain xmlns="http://schemas.openxmlformats.org/spreadsheetml/2006/main">
  <c r="S8" i="94"/>
  <c r="R8"/>
  <c r="Q8"/>
  <c r="P8"/>
  <c r="O8"/>
  <c r="H101" i="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2"/>
  <c r="G3" i="207"/>
  <c r="I152"/>
  <c r="H152"/>
  <c r="G152"/>
  <c r="E152"/>
  <c r="K144"/>
  <c r="F144"/>
  <c r="M133"/>
  <c r="F151" s="1"/>
  <c r="K151" s="1"/>
  <c r="R131"/>
  <c r="R130"/>
  <c r="M125"/>
  <c r="F150" s="1"/>
  <c r="K150" s="1"/>
  <c r="M113"/>
  <c r="F149" s="1"/>
  <c r="K149" s="1"/>
  <c r="R110"/>
  <c r="R108"/>
  <c r="M105"/>
  <c r="F148" s="1"/>
  <c r="K148" s="1"/>
  <c r="R103"/>
  <c r="R102"/>
  <c r="R101"/>
  <c r="R100"/>
  <c r="AE60" s="1"/>
  <c r="R99"/>
  <c r="R98"/>
  <c r="R96"/>
  <c r="R95"/>
  <c r="R94"/>
  <c r="M91"/>
  <c r="F147" s="1"/>
  <c r="K147" s="1"/>
  <c r="R89"/>
  <c r="R88"/>
  <c r="R87"/>
  <c r="R86"/>
  <c r="R85"/>
  <c r="R84"/>
  <c r="R83"/>
  <c r="AE46" s="1"/>
  <c r="R82"/>
  <c r="R81"/>
  <c r="R80"/>
  <c r="AE43" s="1"/>
  <c r="R79"/>
  <c r="R78"/>
  <c r="R77"/>
  <c r="R76"/>
  <c r="R75"/>
  <c r="R74"/>
  <c r="R73"/>
  <c r="R72"/>
  <c r="AE35" s="1"/>
  <c r="R71"/>
  <c r="AE70"/>
  <c r="AE69"/>
  <c r="AE68"/>
  <c r="AE67"/>
  <c r="AE66"/>
  <c r="M65"/>
  <c r="M69" s="1"/>
  <c r="F146" s="1"/>
  <c r="K146" s="1"/>
  <c r="R64"/>
  <c r="AE63"/>
  <c r="W63"/>
  <c r="S63"/>
  <c r="M63"/>
  <c r="F145" s="1"/>
  <c r="K145" s="1"/>
  <c r="I63"/>
  <c r="H63"/>
  <c r="AE62"/>
  <c r="AE61"/>
  <c r="Y61"/>
  <c r="X61"/>
  <c r="W61"/>
  <c r="V61"/>
  <c r="U61"/>
  <c r="T61"/>
  <c r="Q61"/>
  <c r="Y60"/>
  <c r="X60"/>
  <c r="W60"/>
  <c r="V60"/>
  <c r="U60"/>
  <c r="T60"/>
  <c r="S60"/>
  <c r="S64" s="1"/>
  <c r="R60"/>
  <c r="Q60"/>
  <c r="AE59"/>
  <c r="Y59"/>
  <c r="Y64" s="1"/>
  <c r="X59"/>
  <c r="X64" s="1"/>
  <c r="W59"/>
  <c r="W64" s="1"/>
  <c r="V59"/>
  <c r="V64" s="1"/>
  <c r="U59"/>
  <c r="U64" s="1"/>
  <c r="T59"/>
  <c r="T64" s="1"/>
  <c r="Q59"/>
  <c r="AE58"/>
  <c r="Y58"/>
  <c r="X58"/>
  <c r="W58"/>
  <c r="V58"/>
  <c r="U58"/>
  <c r="T58"/>
  <c r="Q58"/>
  <c r="AE57"/>
  <c r="Y57"/>
  <c r="X57"/>
  <c r="W57"/>
  <c r="V57"/>
  <c r="V63" s="1"/>
  <c r="U57"/>
  <c r="T57"/>
  <c r="S57"/>
  <c r="R57"/>
  <c r="R63" s="1"/>
  <c r="AE30" s="1"/>
  <c r="Q57"/>
  <c r="AE56"/>
  <c r="Y56"/>
  <c r="Y63" s="1"/>
  <c r="X56"/>
  <c r="X63" s="1"/>
  <c r="W56"/>
  <c r="V56"/>
  <c r="U56"/>
  <c r="U63" s="1"/>
  <c r="T56"/>
  <c r="T63" s="1"/>
  <c r="S56"/>
  <c r="R56"/>
  <c r="Q56"/>
  <c r="AE55"/>
  <c r="Y55"/>
  <c r="X55"/>
  <c r="W55"/>
  <c r="V55"/>
  <c r="U55"/>
  <c r="T55"/>
  <c r="Q55"/>
  <c r="AE54"/>
  <c r="AE53"/>
  <c r="W53"/>
  <c r="S53"/>
  <c r="M53"/>
  <c r="I53"/>
  <c r="H53"/>
  <c r="AE52"/>
  <c r="Y51"/>
  <c r="X51"/>
  <c r="W51"/>
  <c r="V51"/>
  <c r="U51"/>
  <c r="T51"/>
  <c r="S51"/>
  <c r="R51"/>
  <c r="Q51"/>
  <c r="Y50"/>
  <c r="X50"/>
  <c r="W50"/>
  <c r="V50"/>
  <c r="U50"/>
  <c r="T50"/>
  <c r="S50"/>
  <c r="R50"/>
  <c r="Q50"/>
  <c r="AE49"/>
  <c r="Y49"/>
  <c r="X49"/>
  <c r="W49"/>
  <c r="V49"/>
  <c r="U49"/>
  <c r="T49"/>
  <c r="S49"/>
  <c r="R49"/>
  <c r="Q49"/>
  <c r="AE48"/>
  <c r="Y48"/>
  <c r="X48"/>
  <c r="W48"/>
  <c r="V48"/>
  <c r="U48"/>
  <c r="T48"/>
  <c r="S48"/>
  <c r="R48"/>
  <c r="Q48"/>
  <c r="AE47"/>
  <c r="Y47"/>
  <c r="Y54" s="1"/>
  <c r="X47"/>
  <c r="W47"/>
  <c r="V47"/>
  <c r="V54" s="1"/>
  <c r="U47"/>
  <c r="U54" s="1"/>
  <c r="T47"/>
  <c r="S47"/>
  <c r="S54" s="1"/>
  <c r="AE29" s="1"/>
  <c r="R47"/>
  <c r="R54" s="1"/>
  <c r="AE28" s="1"/>
  <c r="Q47"/>
  <c r="Y46"/>
  <c r="X46"/>
  <c r="X54" s="1"/>
  <c r="W46"/>
  <c r="W54" s="1"/>
  <c r="V46"/>
  <c r="U46"/>
  <c r="T46"/>
  <c r="T54" s="1"/>
  <c r="Q46"/>
  <c r="AE45"/>
  <c r="Y45"/>
  <c r="X45"/>
  <c r="W45"/>
  <c r="V45"/>
  <c r="U45"/>
  <c r="T45"/>
  <c r="S45"/>
  <c r="R45"/>
  <c r="Q45"/>
  <c r="AE44"/>
  <c r="Y44"/>
  <c r="X44"/>
  <c r="W44"/>
  <c r="V44"/>
  <c r="V53" s="1"/>
  <c r="U44"/>
  <c r="T44"/>
  <c r="S44"/>
  <c r="R44"/>
  <c r="R53" s="1"/>
  <c r="AE26" s="1"/>
  <c r="Q44"/>
  <c r="Y43"/>
  <c r="Y53" s="1"/>
  <c r="X43"/>
  <c r="X53" s="1"/>
  <c r="W43"/>
  <c r="V43"/>
  <c r="U43"/>
  <c r="U53" s="1"/>
  <c r="T43"/>
  <c r="T53" s="1"/>
  <c r="S43"/>
  <c r="R43"/>
  <c r="Q43"/>
  <c r="AE42"/>
  <c r="AE41"/>
  <c r="W41"/>
  <c r="S41"/>
  <c r="AE23" s="1"/>
  <c r="M41"/>
  <c r="F143" s="1"/>
  <c r="I41"/>
  <c r="H41"/>
  <c r="AE40"/>
  <c r="AE39"/>
  <c r="Y39"/>
  <c r="X39"/>
  <c r="W39"/>
  <c r="V39"/>
  <c r="U39"/>
  <c r="T39"/>
  <c r="S39"/>
  <c r="R39"/>
  <c r="Q39"/>
  <c r="AE38"/>
  <c r="Y38"/>
  <c r="X38"/>
  <c r="W38"/>
  <c r="V38"/>
  <c r="U38"/>
  <c r="T38"/>
  <c r="S38"/>
  <c r="R38"/>
  <c r="Q38"/>
  <c r="AE37"/>
  <c r="Y37"/>
  <c r="X37"/>
  <c r="W37"/>
  <c r="V37"/>
  <c r="U37"/>
  <c r="T37"/>
  <c r="S37"/>
  <c r="R37"/>
  <c r="Q37"/>
  <c r="AE36"/>
  <c r="Y36"/>
  <c r="X36"/>
  <c r="W36"/>
  <c r="V36"/>
  <c r="U36"/>
  <c r="T36"/>
  <c r="S36"/>
  <c r="R36"/>
  <c r="Q36"/>
  <c r="Y35"/>
  <c r="X35"/>
  <c r="W35"/>
  <c r="V35"/>
  <c r="U35"/>
  <c r="T35"/>
  <c r="S35"/>
  <c r="R35"/>
  <c r="Q35"/>
  <c r="AE34"/>
  <c r="Y34"/>
  <c r="X34"/>
  <c r="W34"/>
  <c r="V34"/>
  <c r="U34"/>
  <c r="T34"/>
  <c r="S34"/>
  <c r="R34"/>
  <c r="R42" s="1"/>
  <c r="AE24" s="1"/>
  <c r="Q34"/>
  <c r="Y33"/>
  <c r="X33"/>
  <c r="W33"/>
  <c r="V33"/>
  <c r="U33"/>
  <c r="T33"/>
  <c r="S33"/>
  <c r="S42" s="1"/>
  <c r="AE25" s="1"/>
  <c r="R33"/>
  <c r="Q33"/>
  <c r="AE32"/>
  <c r="Y32"/>
  <c r="Y42" s="1"/>
  <c r="X32"/>
  <c r="X42" s="1"/>
  <c r="W32"/>
  <c r="W42" s="1"/>
  <c r="V32"/>
  <c r="V42" s="1"/>
  <c r="U32"/>
  <c r="U42" s="1"/>
  <c r="T32"/>
  <c r="T42" s="1"/>
  <c r="Q32"/>
  <c r="AE31"/>
  <c r="Y31"/>
  <c r="X31"/>
  <c r="W31"/>
  <c r="V31"/>
  <c r="U31"/>
  <c r="T31"/>
  <c r="S31"/>
  <c r="R31"/>
  <c r="Q31"/>
  <c r="Y30"/>
  <c r="X30"/>
  <c r="W30"/>
  <c r="V30"/>
  <c r="U30"/>
  <c r="T30"/>
  <c r="S30"/>
  <c r="R30"/>
  <c r="Q30"/>
  <c r="Y29"/>
  <c r="X29"/>
  <c r="W29"/>
  <c r="V29"/>
  <c r="U29"/>
  <c r="T29"/>
  <c r="S29"/>
  <c r="R29"/>
  <c r="Q29"/>
  <c r="Y28"/>
  <c r="X28"/>
  <c r="W28"/>
  <c r="V28"/>
  <c r="U28"/>
  <c r="T28"/>
  <c r="S28"/>
  <c r="R28"/>
  <c r="Q28"/>
  <c r="AE27"/>
  <c r="Y27"/>
  <c r="X27"/>
  <c r="W27"/>
  <c r="V27"/>
  <c r="U27"/>
  <c r="T27"/>
  <c r="S27"/>
  <c r="R27"/>
  <c r="Q27"/>
  <c r="Y26"/>
  <c r="X26"/>
  <c r="W26"/>
  <c r="V26"/>
  <c r="U26"/>
  <c r="T26"/>
  <c r="S26"/>
  <c r="R26"/>
  <c r="Q26"/>
  <c r="Y25"/>
  <c r="Y41" s="1"/>
  <c r="X25"/>
  <c r="X41" s="1"/>
  <c r="W25"/>
  <c r="V25"/>
  <c r="V41" s="1"/>
  <c r="U25"/>
  <c r="U41" s="1"/>
  <c r="T25"/>
  <c r="T41" s="1"/>
  <c r="S25"/>
  <c r="R25"/>
  <c r="R41" s="1"/>
  <c r="AE22" s="1"/>
  <c r="Q25"/>
  <c r="Y24"/>
  <c r="X24"/>
  <c r="W24"/>
  <c r="V24"/>
  <c r="U24"/>
  <c r="T24"/>
  <c r="Q24"/>
  <c r="Y23"/>
  <c r="X23"/>
  <c r="W23"/>
  <c r="V23"/>
  <c r="U23"/>
  <c r="T23"/>
  <c r="Q23"/>
  <c r="B3"/>
  <c r="G3" i="206"/>
  <c r="I152"/>
  <c r="H152"/>
  <c r="G152"/>
  <c r="E152"/>
  <c r="M133"/>
  <c r="F151" s="1"/>
  <c r="K151" s="1"/>
  <c r="R131"/>
  <c r="R130"/>
  <c r="M125"/>
  <c r="F150" s="1"/>
  <c r="K150" s="1"/>
  <c r="M113"/>
  <c r="F149" s="1"/>
  <c r="K149" s="1"/>
  <c r="R110"/>
  <c r="R108"/>
  <c r="M105"/>
  <c r="F148" s="1"/>
  <c r="K148" s="1"/>
  <c r="R103"/>
  <c r="R102"/>
  <c r="R101"/>
  <c r="R100"/>
  <c r="AE60" s="1"/>
  <c r="R99"/>
  <c r="R98"/>
  <c r="R96"/>
  <c r="R95"/>
  <c r="R94"/>
  <c r="M91"/>
  <c r="F147" s="1"/>
  <c r="K147" s="1"/>
  <c r="R89"/>
  <c r="R88"/>
  <c r="R87"/>
  <c r="R86"/>
  <c r="R85"/>
  <c r="R84"/>
  <c r="R83"/>
  <c r="R82"/>
  <c r="R81"/>
  <c r="R80"/>
  <c r="AE43" s="1"/>
  <c r="R79"/>
  <c r="R78"/>
  <c r="R77"/>
  <c r="R76"/>
  <c r="R75"/>
  <c r="R74"/>
  <c r="R73"/>
  <c r="R72"/>
  <c r="AE35" s="1"/>
  <c r="R71"/>
  <c r="AE70"/>
  <c r="AE69"/>
  <c r="AE68"/>
  <c r="AE67"/>
  <c r="AE66"/>
  <c r="R64"/>
  <c r="AE63"/>
  <c r="W63"/>
  <c r="S63"/>
  <c r="M63"/>
  <c r="F145" s="1"/>
  <c r="K145" s="1"/>
  <c r="I63"/>
  <c r="H63"/>
  <c r="AE62"/>
  <c r="AE61"/>
  <c r="Y61"/>
  <c r="X61"/>
  <c r="W61"/>
  <c r="V61"/>
  <c r="U61"/>
  <c r="T61"/>
  <c r="Q61"/>
  <c r="Y60"/>
  <c r="X60"/>
  <c r="W60"/>
  <c r="V60"/>
  <c r="U60"/>
  <c r="T60"/>
  <c r="S60"/>
  <c r="S64" s="1"/>
  <c r="R60"/>
  <c r="Q60"/>
  <c r="AE59"/>
  <c r="Y59"/>
  <c r="Y64" s="1"/>
  <c r="X59"/>
  <c r="X64" s="1"/>
  <c r="W59"/>
  <c r="W64" s="1"/>
  <c r="V59"/>
  <c r="V64" s="1"/>
  <c r="U59"/>
  <c r="U64" s="1"/>
  <c r="T59"/>
  <c r="T64" s="1"/>
  <c r="Q59"/>
  <c r="AE58"/>
  <c r="Y58"/>
  <c r="X58"/>
  <c r="W58"/>
  <c r="V58"/>
  <c r="U58"/>
  <c r="T58"/>
  <c r="Q58"/>
  <c r="AE57"/>
  <c r="Y57"/>
  <c r="X57"/>
  <c r="W57"/>
  <c r="V57"/>
  <c r="U57"/>
  <c r="T57"/>
  <c r="S57"/>
  <c r="R57"/>
  <c r="Q57"/>
  <c r="AE56"/>
  <c r="Y56"/>
  <c r="Y63" s="1"/>
  <c r="X56"/>
  <c r="X63" s="1"/>
  <c r="W56"/>
  <c r="V56"/>
  <c r="V63" s="1"/>
  <c r="U56"/>
  <c r="U63" s="1"/>
  <c r="T56"/>
  <c r="T63" s="1"/>
  <c r="S56"/>
  <c r="R56"/>
  <c r="R63" s="1"/>
  <c r="AE30" s="1"/>
  <c r="Q56"/>
  <c r="AE55"/>
  <c r="Y55"/>
  <c r="X55"/>
  <c r="W55"/>
  <c r="V55"/>
  <c r="U55"/>
  <c r="T55"/>
  <c r="Q55"/>
  <c r="AE54"/>
  <c r="AE53"/>
  <c r="W53"/>
  <c r="S53"/>
  <c r="M53"/>
  <c r="F144" s="1"/>
  <c r="K144" s="1"/>
  <c r="I53"/>
  <c r="H53"/>
  <c r="AE52"/>
  <c r="Y51"/>
  <c r="X51"/>
  <c r="W51"/>
  <c r="V51"/>
  <c r="U51"/>
  <c r="T51"/>
  <c r="S51"/>
  <c r="R51"/>
  <c r="Q51"/>
  <c r="Y50"/>
  <c r="X50"/>
  <c r="W50"/>
  <c r="V50"/>
  <c r="U50"/>
  <c r="T50"/>
  <c r="S50"/>
  <c r="R50"/>
  <c r="Q50"/>
  <c r="AE49"/>
  <c r="Y49"/>
  <c r="X49"/>
  <c r="W49"/>
  <c r="V49"/>
  <c r="U49"/>
  <c r="T49"/>
  <c r="S49"/>
  <c r="R49"/>
  <c r="Q49"/>
  <c r="AE48"/>
  <c r="Y48"/>
  <c r="X48"/>
  <c r="W48"/>
  <c r="V48"/>
  <c r="U48"/>
  <c r="T48"/>
  <c r="S48"/>
  <c r="R48"/>
  <c r="Q48"/>
  <c r="AE47"/>
  <c r="Y47"/>
  <c r="X47"/>
  <c r="W47"/>
  <c r="V47"/>
  <c r="V54" s="1"/>
  <c r="U47"/>
  <c r="T47"/>
  <c r="S47"/>
  <c r="S54" s="1"/>
  <c r="AE29" s="1"/>
  <c r="R47"/>
  <c r="R54" s="1"/>
  <c r="AE28" s="1"/>
  <c r="Q47"/>
  <c r="AE46"/>
  <c r="Y46"/>
  <c r="Y54" s="1"/>
  <c r="X46"/>
  <c r="X54" s="1"/>
  <c r="W46"/>
  <c r="W54" s="1"/>
  <c r="V46"/>
  <c r="U46"/>
  <c r="U54" s="1"/>
  <c r="T46"/>
  <c r="T54" s="1"/>
  <c r="Q46"/>
  <c r="AE45"/>
  <c r="Y45"/>
  <c r="X45"/>
  <c r="W45"/>
  <c r="V45"/>
  <c r="U45"/>
  <c r="T45"/>
  <c r="S45"/>
  <c r="R45"/>
  <c r="Q45"/>
  <c r="AE44"/>
  <c r="Y44"/>
  <c r="X44"/>
  <c r="W44"/>
  <c r="V44"/>
  <c r="U44"/>
  <c r="T44"/>
  <c r="S44"/>
  <c r="R44"/>
  <c r="Q44"/>
  <c r="Y43"/>
  <c r="Y53" s="1"/>
  <c r="X43"/>
  <c r="X53" s="1"/>
  <c r="W43"/>
  <c r="V43"/>
  <c r="V53" s="1"/>
  <c r="U43"/>
  <c r="U53" s="1"/>
  <c r="T43"/>
  <c r="T53" s="1"/>
  <c r="S43"/>
  <c r="R43"/>
  <c r="R53" s="1"/>
  <c r="AE26" s="1"/>
  <c r="Q43"/>
  <c r="AE42"/>
  <c r="AE41"/>
  <c r="W41"/>
  <c r="S41"/>
  <c r="AE23" s="1"/>
  <c r="M41"/>
  <c r="F143" s="1"/>
  <c r="I41"/>
  <c r="H41"/>
  <c r="AE40"/>
  <c r="AE39"/>
  <c r="Y39"/>
  <c r="X39"/>
  <c r="W39"/>
  <c r="V39"/>
  <c r="U39"/>
  <c r="T39"/>
  <c r="S39"/>
  <c r="R39"/>
  <c r="Q39"/>
  <c r="AE38"/>
  <c r="Y38"/>
  <c r="X38"/>
  <c r="W38"/>
  <c r="V38"/>
  <c r="U38"/>
  <c r="T38"/>
  <c r="S38"/>
  <c r="R38"/>
  <c r="Q38"/>
  <c r="AE37"/>
  <c r="Y37"/>
  <c r="X37"/>
  <c r="W37"/>
  <c r="V37"/>
  <c r="U37"/>
  <c r="T37"/>
  <c r="S37"/>
  <c r="R37"/>
  <c r="Q37"/>
  <c r="AE36"/>
  <c r="Y36"/>
  <c r="X36"/>
  <c r="W36"/>
  <c r="V36"/>
  <c r="U36"/>
  <c r="T36"/>
  <c r="S36"/>
  <c r="R36"/>
  <c r="Q36"/>
  <c r="Y35"/>
  <c r="X35"/>
  <c r="W35"/>
  <c r="V35"/>
  <c r="U35"/>
  <c r="T35"/>
  <c r="S35"/>
  <c r="R35"/>
  <c r="Q35"/>
  <c r="AE34"/>
  <c r="Y34"/>
  <c r="X34"/>
  <c r="W34"/>
  <c r="V34"/>
  <c r="U34"/>
  <c r="T34"/>
  <c r="S34"/>
  <c r="R34"/>
  <c r="R42" s="1"/>
  <c r="AE24" s="1"/>
  <c r="Q34"/>
  <c r="AE33"/>
  <c r="Y33"/>
  <c r="X33"/>
  <c r="W33"/>
  <c r="V33"/>
  <c r="U33"/>
  <c r="T33"/>
  <c r="S33"/>
  <c r="S42" s="1"/>
  <c r="AE25" s="1"/>
  <c r="R33"/>
  <c r="Q33"/>
  <c r="AE32"/>
  <c r="Y32"/>
  <c r="Y42" s="1"/>
  <c r="X32"/>
  <c r="X42" s="1"/>
  <c r="W32"/>
  <c r="W42" s="1"/>
  <c r="V32"/>
  <c r="V42" s="1"/>
  <c r="U32"/>
  <c r="U42" s="1"/>
  <c r="T32"/>
  <c r="T42" s="1"/>
  <c r="Q32"/>
  <c r="AE31"/>
  <c r="Y31"/>
  <c r="X31"/>
  <c r="W31"/>
  <c r="V31"/>
  <c r="U31"/>
  <c r="T31"/>
  <c r="S31"/>
  <c r="R31"/>
  <c r="Q31"/>
  <c r="Y30"/>
  <c r="X30"/>
  <c r="W30"/>
  <c r="V30"/>
  <c r="U30"/>
  <c r="T30"/>
  <c r="S30"/>
  <c r="R30"/>
  <c r="Q30"/>
  <c r="Y29"/>
  <c r="X29"/>
  <c r="W29"/>
  <c r="V29"/>
  <c r="U29"/>
  <c r="T29"/>
  <c r="S29"/>
  <c r="R29"/>
  <c r="Q29"/>
  <c r="Y28"/>
  <c r="X28"/>
  <c r="W28"/>
  <c r="V28"/>
  <c r="U28"/>
  <c r="T28"/>
  <c r="S28"/>
  <c r="R28"/>
  <c r="Q28"/>
  <c r="AE27"/>
  <c r="Y27"/>
  <c r="X27"/>
  <c r="W27"/>
  <c r="V27"/>
  <c r="U27"/>
  <c r="T27"/>
  <c r="S27"/>
  <c r="R27"/>
  <c r="Q27"/>
  <c r="Y26"/>
  <c r="X26"/>
  <c r="W26"/>
  <c r="V26"/>
  <c r="U26"/>
  <c r="T26"/>
  <c r="S26"/>
  <c r="R26"/>
  <c r="Q26"/>
  <c r="Y25"/>
  <c r="Y41" s="1"/>
  <c r="X25"/>
  <c r="X41" s="1"/>
  <c r="W25"/>
  <c r="V25"/>
  <c r="V41" s="1"/>
  <c r="U25"/>
  <c r="U41" s="1"/>
  <c r="T25"/>
  <c r="T41" s="1"/>
  <c r="S25"/>
  <c r="R25"/>
  <c r="R41" s="1"/>
  <c r="AE22" s="1"/>
  <c r="Q25"/>
  <c r="Y24"/>
  <c r="X24"/>
  <c r="W24"/>
  <c r="V24"/>
  <c r="U24"/>
  <c r="T24"/>
  <c r="Q24"/>
  <c r="Y23"/>
  <c r="X23"/>
  <c r="W23"/>
  <c r="V23"/>
  <c r="U23"/>
  <c r="T23"/>
  <c r="Q23"/>
  <c r="M65" s="1"/>
  <c r="M69" s="1"/>
  <c r="F146" s="1"/>
  <c r="K146" s="1"/>
  <c r="B3"/>
  <c r="F152" i="207" l="1"/>
  <c r="K152" s="1"/>
  <c r="K143"/>
  <c r="AE33"/>
  <c r="M135"/>
  <c r="K143" i="206"/>
  <c r="F152"/>
  <c r="M135"/>
  <c r="K152" l="1"/>
  <c r="H55" i="7" l="1"/>
  <c r="G55"/>
  <c r="H53"/>
  <c r="T64" i="82"/>
  <c r="V61"/>
  <c r="L55" i="7"/>
  <c r="N55" s="1"/>
  <c r="I55" s="1"/>
  <c r="L9" i="54"/>
  <c r="M3" i="7" s="1"/>
  <c r="F9" i="54"/>
  <c r="F8"/>
  <c r="F7"/>
  <c r="H3" i="7" s="1"/>
  <c r="H54"/>
  <c r="G54"/>
  <c r="G53"/>
  <c r="G49"/>
  <c r="T60" i="82"/>
  <c r="T61"/>
  <c r="T55"/>
  <c r="T58"/>
  <c r="T57"/>
  <c r="T53"/>
  <c r="G37" i="7"/>
  <c r="H37"/>
  <c r="H36"/>
  <c r="G33"/>
  <c r="H33"/>
  <c r="G32"/>
  <c r="H32"/>
  <c r="G24"/>
  <c r="H24"/>
  <c r="G23"/>
  <c r="H23"/>
  <c r="G16"/>
  <c r="H16"/>
  <c r="G15"/>
  <c r="H15"/>
  <c r="G14"/>
  <c r="H14"/>
  <c r="G13"/>
  <c r="H13"/>
  <c r="O6" i="94"/>
  <c r="E152" i="82"/>
  <c r="T27" i="94"/>
  <c r="P34"/>
  <c r="T34" s="1"/>
  <c r="O33"/>
  <c r="L40" i="7"/>
  <c r="L39"/>
  <c r="L33"/>
  <c r="L32"/>
  <c r="L13"/>
  <c r="N13" s="1"/>
  <c r="I13" s="1"/>
  <c r="L63"/>
  <c r="V53" i="82"/>
  <c r="L38" i="7"/>
  <c r="L34"/>
  <c r="L64"/>
  <c r="L87"/>
  <c r="L86"/>
  <c r="L85"/>
  <c r="L84"/>
  <c r="L83"/>
  <c r="L82"/>
  <c r="L81"/>
  <c r="L80"/>
  <c r="L79"/>
  <c r="L78"/>
  <c r="L77"/>
  <c r="L76"/>
  <c r="L75"/>
  <c r="L74"/>
  <c r="L73"/>
  <c r="L72"/>
  <c r="L71"/>
  <c r="L70"/>
  <c r="L69"/>
  <c r="L101"/>
  <c r="L100"/>
  <c r="L99"/>
  <c r="L98"/>
  <c r="L97"/>
  <c r="L96"/>
  <c r="L95"/>
  <c r="L94"/>
  <c r="L93"/>
  <c r="L92"/>
  <c r="L91"/>
  <c r="L108"/>
  <c r="L107"/>
  <c r="L106"/>
  <c r="L105"/>
  <c r="L104"/>
  <c r="M109" s="1"/>
  <c r="H50" i="8" s="1"/>
  <c r="G50" s="1"/>
  <c r="L120" i="7"/>
  <c r="L119"/>
  <c r="L118"/>
  <c r="L117"/>
  <c r="L116"/>
  <c r="L115"/>
  <c r="L114"/>
  <c r="L113"/>
  <c r="L125"/>
  <c r="E19" i="8"/>
  <c r="M1" i="7"/>
  <c r="T8" i="94"/>
  <c r="F143" i="170"/>
  <c r="R131"/>
  <c r="R130"/>
  <c r="R110"/>
  <c r="R108"/>
  <c r="R103"/>
  <c r="R102"/>
  <c r="R101"/>
  <c r="R100"/>
  <c r="R99"/>
  <c r="R98"/>
  <c r="R96"/>
  <c r="R95"/>
  <c r="R94"/>
  <c r="R89"/>
  <c r="R88"/>
  <c r="R87"/>
  <c r="R86"/>
  <c r="R85"/>
  <c r="R84"/>
  <c r="R83"/>
  <c r="R82"/>
  <c r="R81"/>
  <c r="R80"/>
  <c r="R79"/>
  <c r="R78"/>
  <c r="R77"/>
  <c r="R76"/>
  <c r="R75"/>
  <c r="R74"/>
  <c r="R73"/>
  <c r="R72"/>
  <c r="R71"/>
  <c r="Y61"/>
  <c r="X61"/>
  <c r="W61"/>
  <c r="V61"/>
  <c r="U61"/>
  <c r="T61"/>
  <c r="Q61"/>
  <c r="Y60"/>
  <c r="X60"/>
  <c r="W60"/>
  <c r="V60"/>
  <c r="U60"/>
  <c r="T60"/>
  <c r="S60"/>
  <c r="S64"/>
  <c r="R60"/>
  <c r="R64"/>
  <c r="Q60"/>
  <c r="Y59"/>
  <c r="X59"/>
  <c r="W59"/>
  <c r="V59"/>
  <c r="U59"/>
  <c r="T59"/>
  <c r="Q59"/>
  <c r="Y58"/>
  <c r="X58"/>
  <c r="W58"/>
  <c r="V58"/>
  <c r="U58"/>
  <c r="T58"/>
  <c r="Q58"/>
  <c r="Y57"/>
  <c r="X57"/>
  <c r="W57"/>
  <c r="V57"/>
  <c r="U57"/>
  <c r="H48" i="7"/>
  <c r="T57" i="170"/>
  <c r="G48" i="7"/>
  <c r="S57" i="170"/>
  <c r="R57"/>
  <c r="Q57"/>
  <c r="Y56"/>
  <c r="X56"/>
  <c r="W56"/>
  <c r="V56"/>
  <c r="U56"/>
  <c r="T56"/>
  <c r="S56"/>
  <c r="R56"/>
  <c r="Q56"/>
  <c r="Y55"/>
  <c r="X55"/>
  <c r="W55"/>
  <c r="V55"/>
  <c r="U55"/>
  <c r="T55"/>
  <c r="Q55"/>
  <c r="Y51"/>
  <c r="X51"/>
  <c r="W51"/>
  <c r="V51"/>
  <c r="U51"/>
  <c r="T51"/>
  <c r="S51"/>
  <c r="R51"/>
  <c r="Q51"/>
  <c r="Y50"/>
  <c r="X50"/>
  <c r="W50"/>
  <c r="V50"/>
  <c r="U50"/>
  <c r="T50"/>
  <c r="S50"/>
  <c r="R50"/>
  <c r="Q50"/>
  <c r="Y49"/>
  <c r="X49"/>
  <c r="W49"/>
  <c r="V49"/>
  <c r="U49"/>
  <c r="T49"/>
  <c r="S49"/>
  <c r="R49"/>
  <c r="Q49"/>
  <c r="Y48"/>
  <c r="X48"/>
  <c r="W48"/>
  <c r="V48"/>
  <c r="U48"/>
  <c r="T48"/>
  <c r="S48"/>
  <c r="R48"/>
  <c r="Q48"/>
  <c r="Y47"/>
  <c r="X47"/>
  <c r="W47"/>
  <c r="V47"/>
  <c r="U47"/>
  <c r="T47"/>
  <c r="S47"/>
  <c r="R47"/>
  <c r="Q47"/>
  <c r="Y46"/>
  <c r="X46"/>
  <c r="W46"/>
  <c r="V46"/>
  <c r="U46"/>
  <c r="T46"/>
  <c r="Q46"/>
  <c r="Y45"/>
  <c r="X45"/>
  <c r="W45"/>
  <c r="V45"/>
  <c r="U45"/>
  <c r="T45"/>
  <c r="S45"/>
  <c r="R45"/>
  <c r="Q45"/>
  <c r="Y44"/>
  <c r="X44"/>
  <c r="W44"/>
  <c r="V44"/>
  <c r="U44"/>
  <c r="T44"/>
  <c r="S44"/>
  <c r="R44"/>
  <c r="Q44"/>
  <c r="Y43"/>
  <c r="X43"/>
  <c r="W43"/>
  <c r="V43"/>
  <c r="U43"/>
  <c r="T43"/>
  <c r="S43"/>
  <c r="R43"/>
  <c r="Q43"/>
  <c r="Y39"/>
  <c r="X39"/>
  <c r="W39"/>
  <c r="V39"/>
  <c r="U39"/>
  <c r="T39"/>
  <c r="S39"/>
  <c r="R39"/>
  <c r="Q39"/>
  <c r="Y38"/>
  <c r="X38"/>
  <c r="W38"/>
  <c r="V38"/>
  <c r="U38"/>
  <c r="T38"/>
  <c r="S38"/>
  <c r="R38"/>
  <c r="Q38"/>
  <c r="Y37"/>
  <c r="X37"/>
  <c r="W37"/>
  <c r="V37"/>
  <c r="U37"/>
  <c r="T37"/>
  <c r="S37"/>
  <c r="R37"/>
  <c r="Q37"/>
  <c r="Y36"/>
  <c r="X36"/>
  <c r="W36"/>
  <c r="V36"/>
  <c r="U36"/>
  <c r="T36"/>
  <c r="S36"/>
  <c r="R36"/>
  <c r="Q36"/>
  <c r="Y35"/>
  <c r="X35"/>
  <c r="W35"/>
  <c r="V35"/>
  <c r="U35"/>
  <c r="T35"/>
  <c r="S35"/>
  <c r="R35"/>
  <c r="Q35"/>
  <c r="Y34"/>
  <c r="X34"/>
  <c r="W34"/>
  <c r="V34"/>
  <c r="U34"/>
  <c r="T34"/>
  <c r="S34"/>
  <c r="R34"/>
  <c r="Q34"/>
  <c r="Y33"/>
  <c r="X33"/>
  <c r="W33"/>
  <c r="V33"/>
  <c r="U33"/>
  <c r="T33"/>
  <c r="S33"/>
  <c r="R33"/>
  <c r="Q33"/>
  <c r="Y32"/>
  <c r="X32"/>
  <c r="W32"/>
  <c r="V32"/>
  <c r="U32"/>
  <c r="T32"/>
  <c r="Q32"/>
  <c r="Y31"/>
  <c r="X31"/>
  <c r="W31"/>
  <c r="V31"/>
  <c r="U31"/>
  <c r="T31"/>
  <c r="S31"/>
  <c r="R31"/>
  <c r="Q31"/>
  <c r="Y30"/>
  <c r="X30"/>
  <c r="W30"/>
  <c r="V30"/>
  <c r="U30"/>
  <c r="T30"/>
  <c r="S30"/>
  <c r="R30"/>
  <c r="Q30"/>
  <c r="Y29"/>
  <c r="X29"/>
  <c r="W29"/>
  <c r="V29"/>
  <c r="U29"/>
  <c r="T29"/>
  <c r="S29"/>
  <c r="R29"/>
  <c r="Q29"/>
  <c r="Y28"/>
  <c r="X28"/>
  <c r="W28"/>
  <c r="V28"/>
  <c r="U28"/>
  <c r="T28"/>
  <c r="S28"/>
  <c r="R28"/>
  <c r="Q28"/>
  <c r="Y27"/>
  <c r="X27"/>
  <c r="W27"/>
  <c r="V27"/>
  <c r="U27"/>
  <c r="T27"/>
  <c r="S27"/>
  <c r="R27"/>
  <c r="Q27"/>
  <c r="Y26"/>
  <c r="X26"/>
  <c r="W26"/>
  <c r="V26"/>
  <c r="U26"/>
  <c r="T26"/>
  <c r="S26"/>
  <c r="R26"/>
  <c r="Q26"/>
  <c r="Y25"/>
  <c r="X25"/>
  <c r="W25"/>
  <c r="V25"/>
  <c r="U25"/>
  <c r="T25"/>
  <c r="S25"/>
  <c r="R25"/>
  <c r="Q25"/>
  <c r="Y24"/>
  <c r="X24"/>
  <c r="W24"/>
  <c r="V24"/>
  <c r="U24"/>
  <c r="T24"/>
  <c r="Q24"/>
  <c r="Y23"/>
  <c r="X23"/>
  <c r="W23"/>
  <c r="V23"/>
  <c r="U23"/>
  <c r="T23"/>
  <c r="Q23"/>
  <c r="L3" i="7"/>
  <c r="W61" i="82"/>
  <c r="G56" i="7"/>
  <c r="V63" i="170"/>
  <c r="W63"/>
  <c r="T63"/>
  <c r="U64"/>
  <c r="S63"/>
  <c r="U53"/>
  <c r="W41"/>
  <c r="R63"/>
  <c r="X64"/>
  <c r="X42"/>
  <c r="U42"/>
  <c r="U54"/>
  <c r="S41"/>
  <c r="T42"/>
  <c r="X41"/>
  <c r="R42"/>
  <c r="Y42"/>
  <c r="S53"/>
  <c r="R53"/>
  <c r="Y53"/>
  <c r="Y54"/>
  <c r="U63"/>
  <c r="V64"/>
  <c r="T64"/>
  <c r="U41"/>
  <c r="X54"/>
  <c r="X53"/>
  <c r="V42"/>
  <c r="X63"/>
  <c r="Y64"/>
  <c r="W54"/>
  <c r="W42"/>
  <c r="V53"/>
  <c r="R41"/>
  <c r="T54"/>
  <c r="S54"/>
  <c r="V41"/>
  <c r="T41"/>
  <c r="W53"/>
  <c r="V54"/>
  <c r="Y63"/>
  <c r="Y41"/>
  <c r="S42"/>
  <c r="T53"/>
  <c r="R54"/>
  <c r="W64"/>
  <c r="K30" i="7"/>
  <c r="K41"/>
  <c r="K57"/>
  <c r="U51" i="82"/>
  <c r="T51"/>
  <c r="U50"/>
  <c r="T50"/>
  <c r="U49"/>
  <c r="T49"/>
  <c r="U48"/>
  <c r="T48"/>
  <c r="U47"/>
  <c r="T47"/>
  <c r="U46"/>
  <c r="T46"/>
  <c r="X51"/>
  <c r="W51"/>
  <c r="X50"/>
  <c r="W50"/>
  <c r="X49"/>
  <c r="W49"/>
  <c r="X48"/>
  <c r="W48"/>
  <c r="X47"/>
  <c r="W47"/>
  <c r="X46"/>
  <c r="W46"/>
  <c r="X61"/>
  <c r="H56" i="7"/>
  <c r="U61" i="82"/>
  <c r="X39"/>
  <c r="W39"/>
  <c r="X38"/>
  <c r="W38"/>
  <c r="X37"/>
  <c r="W37"/>
  <c r="X36"/>
  <c r="W36"/>
  <c r="X35"/>
  <c r="W35"/>
  <c r="X34"/>
  <c r="W34"/>
  <c r="X33"/>
  <c r="W33"/>
  <c r="X32"/>
  <c r="W32"/>
  <c r="U39"/>
  <c r="T39"/>
  <c r="U38"/>
  <c r="T38"/>
  <c r="U37"/>
  <c r="T37"/>
  <c r="U36"/>
  <c r="T36"/>
  <c r="U35"/>
  <c r="T35"/>
  <c r="U34"/>
  <c r="T34"/>
  <c r="U33"/>
  <c r="T33"/>
  <c r="U32"/>
  <c r="T32"/>
  <c r="U42"/>
  <c r="W54"/>
  <c r="X42"/>
  <c r="T42"/>
  <c r="W42"/>
  <c r="U54"/>
  <c r="X54"/>
  <c r="T54"/>
  <c r="I152" i="170"/>
  <c r="X43" i="82"/>
  <c r="W43"/>
  <c r="U43"/>
  <c r="T43"/>
  <c r="H152"/>
  <c r="R6" i="94"/>
  <c r="I152" i="82"/>
  <c r="U25"/>
  <c r="U41"/>
  <c r="V25"/>
  <c r="T30" i="94"/>
  <c r="T29"/>
  <c r="T28"/>
  <c r="T26"/>
  <c r="T25"/>
  <c r="T24"/>
  <c r="T21"/>
  <c r="T20"/>
  <c r="T19"/>
  <c r="T18"/>
  <c r="T17"/>
  <c r="T16"/>
  <c r="T15"/>
  <c r="T14"/>
  <c r="T13"/>
  <c r="T12"/>
  <c r="T11"/>
  <c r="T10"/>
  <c r="T9"/>
  <c r="T59" i="82"/>
  <c r="M4" i="54"/>
  <c r="I2" i="7" s="1"/>
  <c r="H152" i="170"/>
  <c r="G152"/>
  <c r="G152" i="82"/>
  <c r="Q6" i="94"/>
  <c r="AE66" i="170"/>
  <c r="AE62"/>
  <c r="AE48"/>
  <c r="AE46"/>
  <c r="AE44"/>
  <c r="AE42"/>
  <c r="AE40"/>
  <c r="AE70"/>
  <c r="AE69"/>
  <c r="AE68"/>
  <c r="AE67"/>
  <c r="AE63"/>
  <c r="AE61"/>
  <c r="AE60"/>
  <c r="AE59"/>
  <c r="AE58"/>
  <c r="AE57"/>
  <c r="AE56"/>
  <c r="AE31"/>
  <c r="AE30"/>
  <c r="AE55"/>
  <c r="AE54"/>
  <c r="AE53"/>
  <c r="AE52"/>
  <c r="AE49"/>
  <c r="AE47"/>
  <c r="AE29"/>
  <c r="AE28"/>
  <c r="AE45"/>
  <c r="AE43"/>
  <c r="AE27"/>
  <c r="AE26"/>
  <c r="AE41"/>
  <c r="AE39"/>
  <c r="AE38"/>
  <c r="AE37"/>
  <c r="AE36"/>
  <c r="AE35"/>
  <c r="AE34"/>
  <c r="AE33"/>
  <c r="AE25"/>
  <c r="AE24"/>
  <c r="AE32"/>
  <c r="AE23"/>
  <c r="AE22"/>
  <c r="R131" i="82"/>
  <c r="AE70"/>
  <c r="AD50" i="101"/>
  <c r="R130" i="82"/>
  <c r="AE69"/>
  <c r="AD49" i="101"/>
  <c r="G49" s="1"/>
  <c r="F49" s="1"/>
  <c r="E49" s="1"/>
  <c r="F125" i="7" s="1"/>
  <c r="W60" i="82"/>
  <c r="X55"/>
  <c r="W55"/>
  <c r="X60"/>
  <c r="X59"/>
  <c r="W59"/>
  <c r="W58"/>
  <c r="G50" i="7"/>
  <c r="X58" i="82"/>
  <c r="H50" i="7"/>
  <c r="X57" i="82"/>
  <c r="X56"/>
  <c r="W57"/>
  <c r="W56"/>
  <c r="R101"/>
  <c r="M91"/>
  <c r="AD30" i="101"/>
  <c r="AD31"/>
  <c r="AD44"/>
  <c r="G44"/>
  <c r="AD45"/>
  <c r="F52"/>
  <c r="E52"/>
  <c r="F53"/>
  <c r="E53" s="1"/>
  <c r="B3" i="170"/>
  <c r="M125"/>
  <c r="M105"/>
  <c r="M63"/>
  <c r="F145"/>
  <c r="K145"/>
  <c r="K144"/>
  <c r="M41"/>
  <c r="M133"/>
  <c r="F151"/>
  <c r="M113"/>
  <c r="M91"/>
  <c r="I63"/>
  <c r="H63"/>
  <c r="M53"/>
  <c r="F144"/>
  <c r="I53"/>
  <c r="H53"/>
  <c r="I41"/>
  <c r="H41"/>
  <c r="M65"/>
  <c r="M69"/>
  <c r="T25" i="82"/>
  <c r="T23"/>
  <c r="M125"/>
  <c r="F150"/>
  <c r="K150"/>
  <c r="Q23"/>
  <c r="R110"/>
  <c r="AE68"/>
  <c r="AD48" i="101"/>
  <c r="R108" i="82"/>
  <c r="AE66"/>
  <c r="AD46" i="101"/>
  <c r="R103" i="82"/>
  <c r="AE63"/>
  <c r="AD43" i="101"/>
  <c r="R102" i="82"/>
  <c r="AE62"/>
  <c r="AD42" i="101"/>
  <c r="G42" s="1"/>
  <c r="F42" s="1"/>
  <c r="E42" s="1"/>
  <c r="B100" i="7" s="1"/>
  <c r="R100" i="82"/>
  <c r="AE60"/>
  <c r="AD40" i="101"/>
  <c r="R99" i="82"/>
  <c r="AE59"/>
  <c r="AD39" i="101"/>
  <c r="R98" i="82"/>
  <c r="AE58"/>
  <c r="AD38" i="101"/>
  <c r="R96" i="82"/>
  <c r="R95"/>
  <c r="AE55"/>
  <c r="AD35" i="101"/>
  <c r="R94" i="82"/>
  <c r="AE54"/>
  <c r="AD34" i="101"/>
  <c r="R89" i="82"/>
  <c r="AE52"/>
  <c r="AD32" i="101"/>
  <c r="R88" i="82"/>
  <c r="R87"/>
  <c r="R86"/>
  <c r="AE49"/>
  <c r="AD29" i="101"/>
  <c r="G29" s="1"/>
  <c r="R85" i="82"/>
  <c r="AE48"/>
  <c r="AD28" i="101"/>
  <c r="G28" s="1"/>
  <c r="F28" s="1"/>
  <c r="E28" s="1"/>
  <c r="R84" i="82"/>
  <c r="AE47"/>
  <c r="AD27" i="101"/>
  <c r="R83" i="82"/>
  <c r="AE46"/>
  <c r="AD26" i="101"/>
  <c r="G26"/>
  <c r="F26" s="1"/>
  <c r="E26" s="1"/>
  <c r="R82" i="82"/>
  <c r="AE45"/>
  <c r="AD25" i="101"/>
  <c r="R81" i="82"/>
  <c r="AE44"/>
  <c r="AD24" i="101"/>
  <c r="R80" i="82"/>
  <c r="AE43"/>
  <c r="AD23" i="101"/>
  <c r="R79" i="82"/>
  <c r="AE42"/>
  <c r="AD22" i="101"/>
  <c r="G22" s="1"/>
  <c r="F22" s="1"/>
  <c r="E22" s="1"/>
  <c r="R78" i="82"/>
  <c r="AE41"/>
  <c r="AD21" i="101"/>
  <c r="R77" i="82"/>
  <c r="R76"/>
  <c r="R75"/>
  <c r="AE38"/>
  <c r="AD18" i="101"/>
  <c r="G18" s="1"/>
  <c r="F18" s="1"/>
  <c r="E18" s="1"/>
  <c r="R74" i="82"/>
  <c r="AE37"/>
  <c r="AD17" i="101"/>
  <c r="R73" i="82"/>
  <c r="AE36"/>
  <c r="AD16" i="101"/>
  <c r="R72" i="82"/>
  <c r="AE35"/>
  <c r="AD15" i="101"/>
  <c r="R71" i="82"/>
  <c r="AE34"/>
  <c r="AD14" i="101"/>
  <c r="Y61" i="82"/>
  <c r="L56" i="7"/>
  <c r="Q61" i="82"/>
  <c r="Y60"/>
  <c r="V60"/>
  <c r="U60"/>
  <c r="S60"/>
  <c r="AE33"/>
  <c r="AD13" i="101"/>
  <c r="R60" i="82"/>
  <c r="R64"/>
  <c r="Q60"/>
  <c r="Y59"/>
  <c r="V59"/>
  <c r="U59"/>
  <c r="Q59"/>
  <c r="Y58"/>
  <c r="L50" i="7"/>
  <c r="V58" i="82"/>
  <c r="L49" i="7"/>
  <c r="U58" i="82"/>
  <c r="H49" i="7"/>
  <c r="Q58" i="82"/>
  <c r="Y57"/>
  <c r="V57"/>
  <c r="U57"/>
  <c r="S57"/>
  <c r="R57"/>
  <c r="Q57"/>
  <c r="Y56"/>
  <c r="V56"/>
  <c r="U56"/>
  <c r="H47" i="7"/>
  <c r="T56" i="82"/>
  <c r="S56"/>
  <c r="R56"/>
  <c r="Q56"/>
  <c r="Y55"/>
  <c r="V55"/>
  <c r="U55"/>
  <c r="Q55"/>
  <c r="Y51"/>
  <c r="V51"/>
  <c r="S51"/>
  <c r="R51"/>
  <c r="Q51"/>
  <c r="Y50"/>
  <c r="V50"/>
  <c r="S50"/>
  <c r="R50"/>
  <c r="Q50"/>
  <c r="Y49"/>
  <c r="V49"/>
  <c r="S49"/>
  <c r="R49"/>
  <c r="Q49"/>
  <c r="Y48"/>
  <c r="V48"/>
  <c r="S48"/>
  <c r="R48"/>
  <c r="Q48"/>
  <c r="Y47"/>
  <c r="V47"/>
  <c r="S47"/>
  <c r="R47"/>
  <c r="Q47"/>
  <c r="Y46"/>
  <c r="V46"/>
  <c r="L35" i="7"/>
  <c r="Q46" i="82"/>
  <c r="Y45"/>
  <c r="X45"/>
  <c r="W45"/>
  <c r="V45"/>
  <c r="U45"/>
  <c r="T45"/>
  <c r="S45"/>
  <c r="R45"/>
  <c r="Q45"/>
  <c r="Y44"/>
  <c r="Y43"/>
  <c r="X44"/>
  <c r="W44"/>
  <c r="V44"/>
  <c r="U44"/>
  <c r="T44"/>
  <c r="S44"/>
  <c r="R44"/>
  <c r="Q44"/>
  <c r="V43"/>
  <c r="S43"/>
  <c r="R43"/>
  <c r="Q43"/>
  <c r="Y39"/>
  <c r="V39"/>
  <c r="S39"/>
  <c r="R39"/>
  <c r="Q39"/>
  <c r="Y38"/>
  <c r="V38"/>
  <c r="V42"/>
  <c r="S38"/>
  <c r="R38"/>
  <c r="Q38"/>
  <c r="Y37"/>
  <c r="V37"/>
  <c r="S37"/>
  <c r="R37"/>
  <c r="Q37"/>
  <c r="Y36"/>
  <c r="V36"/>
  <c r="S36"/>
  <c r="R36"/>
  <c r="Q36"/>
  <c r="Y35"/>
  <c r="V35"/>
  <c r="S35"/>
  <c r="R35"/>
  <c r="Q35"/>
  <c r="Y34"/>
  <c r="V34"/>
  <c r="S34"/>
  <c r="R34"/>
  <c r="Q34"/>
  <c r="Y33"/>
  <c r="V33"/>
  <c r="S33"/>
  <c r="R33"/>
  <c r="Q33"/>
  <c r="Y32"/>
  <c r="V32"/>
  <c r="Q32"/>
  <c r="Y31"/>
  <c r="X31"/>
  <c r="W31"/>
  <c r="V31"/>
  <c r="U31"/>
  <c r="T31"/>
  <c r="S31"/>
  <c r="R31"/>
  <c r="Q31"/>
  <c r="Y30"/>
  <c r="X30"/>
  <c r="W30"/>
  <c r="V30"/>
  <c r="U30"/>
  <c r="T30"/>
  <c r="S30"/>
  <c r="R30"/>
  <c r="Q30"/>
  <c r="Y29"/>
  <c r="X29"/>
  <c r="W29"/>
  <c r="V29"/>
  <c r="U29"/>
  <c r="T29"/>
  <c r="S29"/>
  <c r="R29"/>
  <c r="Q29"/>
  <c r="Y28"/>
  <c r="X28"/>
  <c r="W28"/>
  <c r="V28"/>
  <c r="U28"/>
  <c r="T28"/>
  <c r="S28"/>
  <c r="R28"/>
  <c r="Q28"/>
  <c r="Y27"/>
  <c r="X27"/>
  <c r="W27"/>
  <c r="V27"/>
  <c r="U27"/>
  <c r="T27"/>
  <c r="S27"/>
  <c r="R27"/>
  <c r="Q27"/>
  <c r="Y26"/>
  <c r="X26"/>
  <c r="W26"/>
  <c r="V26"/>
  <c r="U26"/>
  <c r="T26"/>
  <c r="S26"/>
  <c r="R26"/>
  <c r="R25"/>
  <c r="Q26"/>
  <c r="Y25"/>
  <c r="X25"/>
  <c r="W25"/>
  <c r="W41"/>
  <c r="S25"/>
  <c r="Q25"/>
  <c r="Y24"/>
  <c r="L16" i="7"/>
  <c r="X24" i="82"/>
  <c r="W24"/>
  <c r="V24"/>
  <c r="L14" i="7"/>
  <c r="N14" s="1"/>
  <c r="I14" s="1"/>
  <c r="U24" i="82"/>
  <c r="T24"/>
  <c r="Q24"/>
  <c r="Y23"/>
  <c r="L15" i="7"/>
  <c r="X23" i="82"/>
  <c r="W23"/>
  <c r="V23"/>
  <c r="U23"/>
  <c r="AE67"/>
  <c r="AD47" i="101"/>
  <c r="AE61" i="82"/>
  <c r="AD41" i="101"/>
  <c r="AE57" i="82"/>
  <c r="AD37" i="101"/>
  <c r="G37" s="1"/>
  <c r="F37" s="1"/>
  <c r="E37" s="1"/>
  <c r="AE56" i="82"/>
  <c r="AD36" i="101"/>
  <c r="G36" s="1"/>
  <c r="F36" s="1"/>
  <c r="E36" s="1"/>
  <c r="B94" i="7" s="1"/>
  <c r="AE53" i="82"/>
  <c r="AD33" i="101"/>
  <c r="B69" i="7"/>
  <c r="M41" i="82"/>
  <c r="F143"/>
  <c r="M113"/>
  <c r="F149"/>
  <c r="C12" i="13"/>
  <c r="D12"/>
  <c r="C13"/>
  <c r="D13"/>
  <c r="C21"/>
  <c r="D21"/>
  <c r="C22"/>
  <c r="D22"/>
  <c r="E2" i="7"/>
  <c r="E14" i="8" s="1"/>
  <c r="E16"/>
  <c r="G16"/>
  <c r="E17"/>
  <c r="G17"/>
  <c r="H52"/>
  <c r="G52"/>
  <c r="F54"/>
  <c r="D3" i="7"/>
  <c r="D4"/>
  <c r="F4"/>
  <c r="I4"/>
  <c r="D5"/>
  <c r="I5"/>
  <c r="E114"/>
  <c r="E115"/>
  <c r="E116"/>
  <c r="H41" i="82"/>
  <c r="I41"/>
  <c r="H53"/>
  <c r="I53"/>
  <c r="M53"/>
  <c r="F144"/>
  <c r="K144"/>
  <c r="H63"/>
  <c r="I63"/>
  <c r="M63"/>
  <c r="F145"/>
  <c r="M105"/>
  <c r="F148"/>
  <c r="K148"/>
  <c r="M133"/>
  <c r="B30" i="54"/>
  <c r="X63" i="82"/>
  <c r="H46" i="7"/>
  <c r="T63" i="82"/>
  <c r="G45" i="7"/>
  <c r="G47"/>
  <c r="R33" i="94"/>
  <c r="R35" s="1"/>
  <c r="S6"/>
  <c r="S33" s="1"/>
  <c r="S35" s="1"/>
  <c r="F151" i="82"/>
  <c r="K151"/>
  <c r="L126" i="7"/>
  <c r="M127" s="1"/>
  <c r="H53" i="8" s="1"/>
  <c r="G53" s="1"/>
  <c r="L23" i="7"/>
  <c r="N23" s="1"/>
  <c r="I23" s="1"/>
  <c r="L22"/>
  <c r="F147" i="82"/>
  <c r="K147"/>
  <c r="N15" i="7"/>
  <c r="G36"/>
  <c r="F150" i="170"/>
  <c r="F149"/>
  <c r="F148"/>
  <c r="F147"/>
  <c r="K148"/>
  <c r="K151"/>
  <c r="K143"/>
  <c r="K147"/>
  <c r="K150"/>
  <c r="K149"/>
  <c r="Y64" i="82"/>
  <c r="L53" i="7"/>
  <c r="W63" i="82"/>
  <c r="G46" i="7"/>
  <c r="H17"/>
  <c r="U53" i="82"/>
  <c r="Y42"/>
  <c r="T41"/>
  <c r="G17" i="7"/>
  <c r="W64" i="82"/>
  <c r="AE39"/>
  <c r="AD19" i="101"/>
  <c r="G19" s="1"/>
  <c r="F19" s="1"/>
  <c r="E19" s="1"/>
  <c r="B74" i="7" s="1"/>
  <c r="K149" i="82"/>
  <c r="K145"/>
  <c r="K143"/>
  <c r="G21" i="101"/>
  <c r="F21" s="1"/>
  <c r="E21" s="1"/>
  <c r="B76" i="7" s="1"/>
  <c r="G13" i="101"/>
  <c r="F13" s="1"/>
  <c r="E13" s="1"/>
  <c r="B54" i="7" s="1"/>
  <c r="N49"/>
  <c r="I49" s="1"/>
  <c r="R63" i="82"/>
  <c r="AE30"/>
  <c r="AD10" i="101"/>
  <c r="G10"/>
  <c r="F10" s="1"/>
  <c r="E10" s="1"/>
  <c r="B47" i="7" s="1"/>
  <c r="V63" i="82"/>
  <c r="X64"/>
  <c r="X53"/>
  <c r="W53"/>
  <c r="AE32"/>
  <c r="AD12" i="101"/>
  <c r="G12" s="1"/>
  <c r="F12" s="1"/>
  <c r="E12" s="1"/>
  <c r="B53" i="7" s="1"/>
  <c r="G18"/>
  <c r="S42" i="82"/>
  <c r="AE25"/>
  <c r="AD5" i="101"/>
  <c r="G5" s="1"/>
  <c r="F5" s="1"/>
  <c r="E5" s="1"/>
  <c r="B24" i="7" s="1"/>
  <c r="N32"/>
  <c r="I32" s="1"/>
  <c r="R53" i="82"/>
  <c r="AE26"/>
  <c r="AD6" i="101"/>
  <c r="G6"/>
  <c r="F6" s="1"/>
  <c r="E6" s="1"/>
  <c r="B32" i="7" s="1"/>
  <c r="R54" i="82"/>
  <c r="AE28"/>
  <c r="AD8" i="101"/>
  <c r="G8" s="1"/>
  <c r="F8" s="1"/>
  <c r="E8" s="1"/>
  <c r="B36" i="7" s="1"/>
  <c r="S63" i="82"/>
  <c r="AE31"/>
  <c r="AD11" i="101"/>
  <c r="Y63" i="82"/>
  <c r="L46" i="7"/>
  <c r="S64" i="82"/>
  <c r="S41"/>
  <c r="AE23"/>
  <c r="AD3" i="101"/>
  <c r="X41" i="82"/>
  <c r="H18" i="7"/>
  <c r="G33" i="101"/>
  <c r="F33" s="1"/>
  <c r="E33" s="1"/>
  <c r="M65" i="82"/>
  <c r="Y41"/>
  <c r="L18" i="7"/>
  <c r="S53" i="82"/>
  <c r="AE27"/>
  <c r="AD7" i="101"/>
  <c r="G7"/>
  <c r="F7" s="1"/>
  <c r="E7" s="1"/>
  <c r="B33" i="7" s="1"/>
  <c r="V54" i="82"/>
  <c r="S54"/>
  <c r="AE29"/>
  <c r="AD9" i="101"/>
  <c r="G9"/>
  <c r="F9" s="1"/>
  <c r="E9" s="1"/>
  <c r="B37" i="7" s="1"/>
  <c r="G16" i="101"/>
  <c r="F16" s="1"/>
  <c r="E16" s="1"/>
  <c r="B71" i="7" s="1"/>
  <c r="G24" i="101"/>
  <c r="F24" s="1"/>
  <c r="E24" s="1"/>
  <c r="B79" i="7" s="1"/>
  <c r="G40" i="101"/>
  <c r="F40" s="1"/>
  <c r="E40" s="1"/>
  <c r="B98" i="7" s="1"/>
  <c r="G25" i="101"/>
  <c r="F25" s="1"/>
  <c r="E25" s="1"/>
  <c r="B80" i="7" s="1"/>
  <c r="G41" i="101"/>
  <c r="F41" s="1"/>
  <c r="E41" s="1"/>
  <c r="G32"/>
  <c r="F32" s="1"/>
  <c r="E32" s="1"/>
  <c r="F44"/>
  <c r="E44" s="1"/>
  <c r="G48"/>
  <c r="F48" s="1"/>
  <c r="E48" s="1"/>
  <c r="B107" i="7" s="1"/>
  <c r="G15" i="101"/>
  <c r="F15" s="1"/>
  <c r="E15" s="1"/>
  <c r="B70" i="7" s="1"/>
  <c r="G23" i="101"/>
  <c r="F23" s="1"/>
  <c r="E23" s="1"/>
  <c r="B78" i="7" s="1"/>
  <c r="G27" i="101"/>
  <c r="F27" s="1"/>
  <c r="E27" s="1"/>
  <c r="B82" i="7" s="1"/>
  <c r="G31" i="101"/>
  <c r="F31" s="1"/>
  <c r="E31" s="1"/>
  <c r="G35"/>
  <c r="F35" s="1"/>
  <c r="E35" s="1"/>
  <c r="B93" i="7" s="1"/>
  <c r="G39" i="101"/>
  <c r="F39" s="1"/>
  <c r="E39" s="1"/>
  <c r="B97" i="7" s="1"/>
  <c r="G43" i="101"/>
  <c r="F43" s="1"/>
  <c r="E43" s="1"/>
  <c r="B101" i="7" s="1"/>
  <c r="G47" i="101"/>
  <c r="F47" s="1"/>
  <c r="E47" s="1"/>
  <c r="V41" i="82"/>
  <c r="L17" i="7"/>
  <c r="G14" i="101"/>
  <c r="F14" s="1"/>
  <c r="E14" s="1"/>
  <c r="G30"/>
  <c r="F30" s="1"/>
  <c r="E30" s="1"/>
  <c r="G38"/>
  <c r="F38" s="1"/>
  <c r="E38" s="1"/>
  <c r="B96" i="7" s="1"/>
  <c r="G46" i="101"/>
  <c r="F46"/>
  <c r="E46" s="1"/>
  <c r="B105" i="7" s="1"/>
  <c r="G34" i="101"/>
  <c r="F34" s="1"/>
  <c r="E34" s="1"/>
  <c r="B92" i="7" s="1"/>
  <c r="G50" i="101"/>
  <c r="F50" s="1"/>
  <c r="E50" s="1"/>
  <c r="F126" i="7" s="1"/>
  <c r="R41" i="82"/>
  <c r="AE22"/>
  <c r="AD2" i="101"/>
  <c r="G2" s="1"/>
  <c r="F2" s="1"/>
  <c r="E2" s="1"/>
  <c r="B17" i="7" s="1"/>
  <c r="R42" i="82"/>
  <c r="AE24"/>
  <c r="AD4" i="101"/>
  <c r="G4" s="1"/>
  <c r="F4" s="1"/>
  <c r="E4" s="1"/>
  <c r="B23" i="7" s="1"/>
  <c r="U64" i="82"/>
  <c r="AE40"/>
  <c r="AD20" i="101"/>
  <c r="G20" s="1"/>
  <c r="F20" s="1"/>
  <c r="E20" s="1"/>
  <c r="B75" i="7" s="1"/>
  <c r="Y54" i="82"/>
  <c r="L37" i="7"/>
  <c r="U63" i="82"/>
  <c r="H45" i="7"/>
  <c r="Y53" i="82"/>
  <c r="V64"/>
  <c r="Q33" i="94"/>
  <c r="Q35" s="1"/>
  <c r="H47" i="8"/>
  <c r="G47" s="1"/>
  <c r="F146" i="170"/>
  <c r="F152"/>
  <c r="M135"/>
  <c r="L52" i="7"/>
  <c r="L54"/>
  <c r="N47"/>
  <c r="I47"/>
  <c r="L45"/>
  <c r="N45" s="1"/>
  <c r="I45" s="1"/>
  <c r="L24"/>
  <c r="N24" s="1"/>
  <c r="L36"/>
  <c r="M69" i="82"/>
  <c r="M135"/>
  <c r="L62" i="7"/>
  <c r="H46" i="8" s="1"/>
  <c r="G46" s="1"/>
  <c r="E152" i="170"/>
  <c r="K152"/>
  <c r="G3" i="101"/>
  <c r="F3" s="1"/>
  <c r="E3" s="1"/>
  <c r="B18" i="7" s="1"/>
  <c r="K146" i="170"/>
  <c r="G30" i="7"/>
  <c r="N53"/>
  <c r="I53" s="1"/>
  <c r="F146" i="82"/>
  <c r="F152"/>
  <c r="K152"/>
  <c r="P6" i="94"/>
  <c r="P33" s="1"/>
  <c r="P35" s="1"/>
  <c r="K146" i="82"/>
  <c r="A129" i="7"/>
  <c r="G17" i="101" l="1"/>
  <c r="F17" s="1"/>
  <c r="E17" s="1"/>
  <c r="B72" i="7" s="1"/>
  <c r="H57"/>
  <c r="H30"/>
  <c r="G57"/>
  <c r="M57"/>
  <c r="H45" i="8" s="1"/>
  <c r="G45" s="1"/>
  <c r="M41" i="7"/>
  <c r="H44" i="8" s="1"/>
  <c r="G44" s="1"/>
  <c r="G41" i="7"/>
  <c r="H41"/>
  <c r="F29" i="101"/>
  <c r="E29" s="1"/>
  <c r="B84" i="7" s="1"/>
  <c r="N36"/>
  <c r="I36" s="1"/>
  <c r="M30"/>
  <c r="H43" i="8" s="1"/>
  <c r="M121" i="7"/>
  <c r="H51" i="8" s="1"/>
  <c r="G51" s="1"/>
  <c r="M102" i="7"/>
  <c r="H49" i="8" s="1"/>
  <c r="G49" s="1"/>
  <c r="M88" i="7"/>
  <c r="H48" i="8" s="1"/>
  <c r="G48" s="1"/>
  <c r="G1" i="94"/>
  <c r="E15" i="8"/>
  <c r="F1" i="94"/>
  <c r="T6"/>
  <c r="T33" s="1"/>
  <c r="N17" i="7"/>
  <c r="I17" s="1"/>
  <c r="G11" i="101"/>
  <c r="F11" s="1"/>
  <c r="E11" s="1"/>
  <c r="B48" i="7" s="1"/>
  <c r="G45" i="101"/>
  <c r="F45" s="1"/>
  <c r="E45" s="1"/>
  <c r="M65" i="7"/>
  <c r="M128" l="1"/>
  <c r="P15" i="54" s="1"/>
  <c r="E10" i="94"/>
  <c r="E26"/>
  <c r="E13"/>
  <c r="E30"/>
  <c r="E12"/>
  <c r="E24"/>
  <c r="E20"/>
  <c r="E21"/>
  <c r="E27"/>
  <c r="E3" i="82"/>
  <c r="A20" s="1"/>
  <c r="K1" i="205"/>
  <c r="E11" i="94"/>
  <c r="E18"/>
  <c r="E15"/>
  <c r="E29"/>
  <c r="E9"/>
  <c r="E25"/>
  <c r="E28"/>
  <c r="E14"/>
  <c r="E19"/>
  <c r="E16"/>
  <c r="E17"/>
  <c r="E8"/>
  <c r="O35"/>
  <c r="T35" s="1"/>
  <c r="G43" i="8"/>
  <c r="G54" s="1"/>
  <c r="H54"/>
  <c r="H12" i="94"/>
  <c r="H13"/>
  <c r="H10"/>
  <c r="H30"/>
  <c r="D15"/>
  <c r="D9"/>
  <c r="H16"/>
  <c r="H11"/>
  <c r="H21"/>
  <c r="D8"/>
  <c r="D14"/>
  <c r="D21"/>
  <c r="H29"/>
  <c r="D30"/>
  <c r="D11"/>
  <c r="H17"/>
  <c r="H20"/>
  <c r="H18"/>
  <c r="D18"/>
  <c r="D17"/>
  <c r="D26"/>
  <c r="D20"/>
  <c r="H14"/>
  <c r="D12"/>
  <c r="D13"/>
  <c r="D28"/>
  <c r="H15"/>
  <c r="D25"/>
  <c r="D10"/>
  <c r="D24"/>
  <c r="D27"/>
  <c r="D29"/>
  <c r="D19"/>
  <c r="H28"/>
  <c r="H8"/>
  <c r="H26"/>
  <c r="H24"/>
  <c r="H9"/>
  <c r="H19"/>
  <c r="H25"/>
  <c r="D16"/>
  <c r="H27"/>
  <c r="K25" l="1"/>
  <c r="F25"/>
  <c r="N25" s="1"/>
  <c r="J25"/>
  <c r="I25"/>
  <c r="L25"/>
  <c r="G25"/>
  <c r="K24"/>
  <c r="F24"/>
  <c r="N24" s="1"/>
  <c r="B48" i="40" s="1"/>
  <c r="J24" i="94"/>
  <c r="I24"/>
  <c r="L24"/>
  <c r="G24"/>
  <c r="K20"/>
  <c r="G20"/>
  <c r="F20"/>
  <c r="N20" s="1"/>
  <c r="B46" i="40" s="1"/>
  <c r="I20" i="94"/>
  <c r="L20"/>
  <c r="J20"/>
  <c r="G29"/>
  <c r="L29"/>
  <c r="J29"/>
  <c r="I29"/>
  <c r="F29"/>
  <c r="N29" s="1"/>
  <c r="B49" i="40" s="1"/>
  <c r="K29" i="94"/>
  <c r="K21"/>
  <c r="I21"/>
  <c r="F21"/>
  <c r="N21" s="1"/>
  <c r="B47" i="40" s="1"/>
  <c r="L21" i="94"/>
  <c r="G21"/>
  <c r="J21"/>
  <c r="L12"/>
  <c r="G12"/>
  <c r="I12"/>
  <c r="K12"/>
  <c r="J12"/>
  <c r="F12"/>
  <c r="N12" s="1"/>
  <c r="J28"/>
  <c r="L28"/>
  <c r="F28"/>
  <c r="N28" s="1"/>
  <c r="G28"/>
  <c r="K28"/>
  <c r="I28"/>
  <c r="J18"/>
  <c r="K18"/>
  <c r="L18"/>
  <c r="I18"/>
  <c r="F18"/>
  <c r="N18" s="1"/>
  <c r="B44" i="40" s="1"/>
  <c r="G18" i="94"/>
  <c r="K13"/>
  <c r="F13"/>
  <c r="N13" s="1"/>
  <c r="G13"/>
  <c r="J13"/>
  <c r="I13"/>
  <c r="L13"/>
  <c r="F27"/>
  <c r="N27" s="1"/>
  <c r="J27"/>
  <c r="K27"/>
  <c r="I27"/>
  <c r="L27"/>
  <c r="G27"/>
  <c r="F9"/>
  <c r="N9" s="1"/>
  <c r="G9"/>
  <c r="L9"/>
  <c r="K9"/>
  <c r="I9"/>
  <c r="J9"/>
  <c r="J19"/>
  <c r="G19"/>
  <c r="F19"/>
  <c r="N19" s="1"/>
  <c r="B45" i="40" s="1"/>
  <c r="I19" i="94"/>
  <c r="L19"/>
  <c r="K19"/>
  <c r="L8"/>
  <c r="G8"/>
  <c r="J8"/>
  <c r="K8"/>
  <c r="F8"/>
  <c r="G2" i="207" s="1"/>
  <c r="I8" i="94"/>
  <c r="G15"/>
  <c r="L15"/>
  <c r="F15"/>
  <c r="N15" s="1"/>
  <c r="K15"/>
  <c r="J15"/>
  <c r="I15"/>
  <c r="F14"/>
  <c r="N14" s="1"/>
  <c r="I14"/>
  <c r="G14"/>
  <c r="L14"/>
  <c r="J14"/>
  <c r="K14"/>
  <c r="K16"/>
  <c r="L16"/>
  <c r="F16"/>
  <c r="N16" s="1"/>
  <c r="I16"/>
  <c r="G16"/>
  <c r="J16"/>
  <c r="L10"/>
  <c r="F10"/>
  <c r="N10" s="1"/>
  <c r="I10"/>
  <c r="J10"/>
  <c r="G10"/>
  <c r="K10"/>
  <c r="G26"/>
  <c r="F26"/>
  <c r="N26" s="1"/>
  <c r="I26"/>
  <c r="K26"/>
  <c r="L26"/>
  <c r="J26"/>
  <c r="G17"/>
  <c r="I17"/>
  <c r="L17"/>
  <c r="J17"/>
  <c r="K17"/>
  <c r="F17"/>
  <c r="N17" s="1"/>
  <c r="B43" i="40" s="1"/>
  <c r="L11" i="94"/>
  <c r="J11"/>
  <c r="F11"/>
  <c r="N11" s="1"/>
  <c r="I11"/>
  <c r="K11"/>
  <c r="G11"/>
  <c r="J30"/>
  <c r="L30"/>
  <c r="I30"/>
  <c r="F30"/>
  <c r="N30" s="1"/>
  <c r="B50" i="40" s="1"/>
  <c r="G30" i="94"/>
  <c r="K30"/>
  <c r="N8" l="1"/>
  <c r="G2" i="206"/>
</calcChain>
</file>

<file path=xl/comments1.xml><?xml version="1.0" encoding="utf-8"?>
<comments xmlns="http://schemas.openxmlformats.org/spreadsheetml/2006/main">
  <authors>
    <author>Author</author>
  </authors>
  <commentList>
    <comment ref="M128" authorId="0">
      <text>
        <r>
          <rPr>
            <b/>
            <sz val="10"/>
            <color indexed="81"/>
            <rFont val="Tahoma"/>
            <family val="2"/>
          </rPr>
          <t>If this box turns yellow, this means that your total amount requested has exceeded your total allocation (as indicated on the 'Cover' sheet- cell P14)</t>
        </r>
      </text>
    </comment>
  </commentList>
</comments>
</file>

<file path=xl/sharedStrings.xml><?xml version="1.0" encoding="utf-8"?>
<sst xmlns="http://schemas.openxmlformats.org/spreadsheetml/2006/main" count="8056" uniqueCount="3492">
  <si>
    <r>
      <t xml:space="preserve">School-Level Budget Sheet </t>
    </r>
    <r>
      <rPr>
        <i/>
        <sz val="10"/>
        <rFont val="Arial"/>
        <family val="2"/>
      </rPr>
      <t xml:space="preserve">
(Tabs with school names will appear after an intervention model is selected and the “Go to Budget Detail” link is clicked for each school on the Schools Served page.)</t>
    </r>
  </si>
  <si>
    <t>Implementation - Amendment Form (AM 1)</t>
  </si>
  <si>
    <t>Pre-Implementation - Amendment Form (AM 1)</t>
  </si>
  <si>
    <r>
      <rPr>
        <b/>
        <sz val="10"/>
        <rFont val="Arial"/>
        <family val="2"/>
      </rPr>
      <t xml:space="preserve">Family and Community Engagement: </t>
    </r>
    <r>
      <rPr>
        <sz val="10"/>
        <rFont val="Arial"/>
        <family val="2"/>
      </rPr>
      <t>Hold community meetings to review school performance, discuss the school intervention model to be implemented, and develop school improvement plans in line with the intervention model selected; survey students and parents to gauge needs of students, families, and the community; communicate with parents and the community about school status, improvement plans, choice options, and local service providers for health, nutrition, or social services through press releases, newsletters, newspaper announcements, parent outreach coordinators, hotlines, and direct mail; assist families in transitioning to new schools if their current school is implementing the closure model by providing counseling or holding meetings specifically regarding their choices; or hold open houses or orientation activities specifically for students attending a new school if their prior school is implementing the closure model.</t>
    </r>
  </si>
  <si>
    <t>Step Five - Check Combined Budget Page</t>
  </si>
  <si>
    <t>Alternative phone #:</t>
  </si>
  <si>
    <t>Palmer</t>
  </si>
  <si>
    <t>02270000</t>
  </si>
  <si>
    <t>978-249-2400</t>
  </si>
  <si>
    <t>978-249-2402</t>
  </si>
  <si>
    <t>508-672-2181</t>
  </si>
  <si>
    <t>508-672-2474</t>
  </si>
  <si>
    <t>0258</t>
  </si>
  <si>
    <t>21 North Main Street</t>
  </si>
  <si>
    <t>02779</t>
  </si>
  <si>
    <t>Berlin</t>
  </si>
  <si>
    <t>00280000</t>
  </si>
  <si>
    <t>Boylston</t>
  </si>
  <si>
    <t>04770000</t>
  </si>
  <si>
    <t>675 Washington Street</t>
  </si>
  <si>
    <t>01832</t>
  </si>
  <si>
    <t>Beverly</t>
  </si>
  <si>
    <t>00300000</t>
  </si>
  <si>
    <t>01915</t>
  </si>
  <si>
    <t>Billerica</t>
  </si>
  <si>
    <t>00310000</t>
  </si>
  <si>
    <t>01821</t>
  </si>
  <si>
    <t>Boston</t>
  </si>
  <si>
    <t>00350000</t>
  </si>
  <si>
    <t>Bourne</t>
  </si>
  <si>
    <t>00360000</t>
  </si>
  <si>
    <t>Boxborough</t>
  </si>
  <si>
    <t>00370000</t>
  </si>
  <si>
    <t>493 Massachusetts Avenue</t>
  </si>
  <si>
    <t>01719</t>
  </si>
  <si>
    <t>Boxford</t>
  </si>
  <si>
    <t>00380000</t>
  </si>
  <si>
    <t>ext</t>
  </si>
  <si>
    <t>Grade</t>
  </si>
  <si>
    <t>09,10,11,12</t>
  </si>
  <si>
    <t>PK,K,01,02,03,04,05,06</t>
  </si>
  <si>
    <t>K,01,02,03,04,05,06</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</si>
  <si>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</si>
  <si>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82 Industrial Blvd</t>
  </si>
  <si>
    <t>08210000</t>
  </si>
  <si>
    <t>02723</t>
  </si>
  <si>
    <t>08230000</t>
  </si>
  <si>
    <t>08250000</t>
  </si>
  <si>
    <t>1121 Ashley Blvd</t>
  </si>
  <si>
    <t>02745</t>
  </si>
  <si>
    <t>08280000</t>
  </si>
  <si>
    <t>08290000</t>
  </si>
  <si>
    <t>750 Winter Street</t>
  </si>
  <si>
    <t>08300000</t>
  </si>
  <si>
    <t>08320000</t>
  </si>
  <si>
    <t>1050 Westminster Street</t>
  </si>
  <si>
    <r>
      <t>4-a</t>
    </r>
    <r>
      <rPr>
        <sz val="9"/>
        <rFont val="Arial"/>
        <family val="2"/>
      </rPr>
      <t xml:space="preserve">   MTRS 
</t>
    </r>
    <r>
      <rPr>
        <sz val="7"/>
        <rFont val="Arial"/>
        <family val="2"/>
      </rPr>
      <t xml:space="preserve">             </t>
    </r>
    <r>
      <rPr>
        <sz val="8"/>
        <rFont val="Arial"/>
        <family val="2"/>
      </rPr>
      <t>Automatically calculates if MTRS box is checked for any staff listed  above.</t>
    </r>
  </si>
  <si>
    <t>0248</t>
  </si>
  <si>
    <t>01850000</t>
  </si>
  <si>
    <t>31 West Fountain Street</t>
  </si>
  <si>
    <t>Millbury</t>
  </si>
  <si>
    <t>01860000</t>
  </si>
  <si>
    <t>12 Martin Street</t>
  </si>
  <si>
    <t>01527</t>
  </si>
  <si>
    <t>Millis</t>
  </si>
  <si>
    <t>01870000</t>
  </si>
  <si>
    <t>Malden</t>
  </si>
  <si>
    <t>01650000</t>
  </si>
  <si>
    <t>617-265-1172</t>
  </si>
  <si>
    <t>617-265-1176</t>
  </si>
  <si>
    <t>617-635-6789</t>
  </si>
  <si>
    <t>617-635-6380</t>
  </si>
  <si>
    <t>617-333-6688</t>
  </si>
  <si>
    <t>617-333-6689</t>
  </si>
  <si>
    <t>617-357-0900</t>
  </si>
  <si>
    <t>617-357-0949</t>
  </si>
  <si>
    <t>508-759-0660</t>
  </si>
  <si>
    <t>508-759-1107</t>
  </si>
  <si>
    <t>978-263-4569</t>
  </si>
  <si>
    <t>978-263-0477</t>
  </si>
  <si>
    <t>978-887-0771</t>
  </si>
  <si>
    <t>978-887-8042</t>
  </si>
  <si>
    <t>bcreeden@tritownschoolunion.com</t>
  </si>
  <si>
    <t>781-380-0130</t>
  </si>
  <si>
    <t>781-380-0146</t>
  </si>
  <si>
    <t>508-255-8800</t>
  </si>
  <si>
    <t>508-240-2351</t>
  </si>
  <si>
    <t>166 Mt. Prospect Street</t>
  </si>
  <si>
    <t>Bridgewater</t>
  </si>
  <si>
    <t>02324</t>
  </si>
  <si>
    <t>508-279-2140</t>
  </si>
  <si>
    <t>508-697-7012</t>
  </si>
  <si>
    <t>jforbes@bridge-rayn.org</t>
  </si>
  <si>
    <t>508-347-3077</t>
  </si>
  <si>
    <t>508-347-2697</t>
  </si>
  <si>
    <t>508-669-6744</t>
  </si>
  <si>
    <t>508-669-6747</t>
  </si>
  <si>
    <t>508-823-5151</t>
  </si>
  <si>
    <t>508-880-7287</t>
  </si>
  <si>
    <t>508-580-7513</t>
  </si>
  <si>
    <t>617-730-2403</t>
  </si>
  <si>
    <t>617-730-2601</t>
  </si>
  <si>
    <t>781-270-1801</t>
  </si>
  <si>
    <t>781-270-1773</t>
  </si>
  <si>
    <t>Winchester</t>
  </si>
  <si>
    <t>03440000</t>
  </si>
  <si>
    <t>Winthrop</t>
  </si>
  <si>
    <t>03460000</t>
  </si>
  <si>
    <t>02152</t>
  </si>
  <si>
    <t>Woburn</t>
  </si>
  <si>
    <t>03470000</t>
  </si>
  <si>
    <t>55 Locust Street</t>
  </si>
  <si>
    <t>01801</t>
  </si>
  <si>
    <t>Worcester</t>
  </si>
  <si>
    <t>03480000</t>
  </si>
  <si>
    <t>20 Irving Street</t>
  </si>
  <si>
    <t>01609</t>
  </si>
  <si>
    <t>Wrentham</t>
  </si>
  <si>
    <t>03500000</t>
  </si>
  <si>
    <t>120 Taunton Street</t>
  </si>
  <si>
    <t>02093</t>
  </si>
  <si>
    <t>Institutional Schools</t>
  </si>
  <si>
    <t>03700000</t>
  </si>
  <si>
    <t>04060000</t>
  </si>
  <si>
    <t>80 Locust Street</t>
  </si>
  <si>
    <t>04100000</t>
  </si>
  <si>
    <t>508-892-7043</t>
  </si>
  <si>
    <t>413-637-5550</t>
  </si>
  <si>
    <t>413-637-5559</t>
  </si>
  <si>
    <t>978-534-7700</t>
  </si>
  <si>
    <t>978-534-7775</t>
  </si>
  <si>
    <t>781-861-2550</t>
  </si>
  <si>
    <t>781-863-5829</t>
  </si>
  <si>
    <t>781-259-9409</t>
  </si>
  <si>
    <t>781-259-9246</t>
  </si>
  <si>
    <t>978-443-9961</t>
  </si>
  <si>
    <t>978-443-8824</t>
  </si>
  <si>
    <t>508-553-0321</t>
  </si>
  <si>
    <t>sabolinm@franklin.k12.ma.us</t>
  </si>
  <si>
    <t>413-863-2816</t>
  </si>
  <si>
    <t>508-923-2000</t>
  </si>
  <si>
    <t>Freetown-Lakeville</t>
  </si>
  <si>
    <t>06650000</t>
  </si>
  <si>
    <t>Frontier</t>
  </si>
  <si>
    <t>06700000</t>
  </si>
  <si>
    <t>Gateway</t>
  </si>
  <si>
    <t>06720000</t>
  </si>
  <si>
    <t>12 Littleville Road</t>
  </si>
  <si>
    <t>Huntington</t>
  </si>
  <si>
    <t>01050</t>
  </si>
  <si>
    <t>Groton-Dunstable</t>
  </si>
  <si>
    <t>06730000</t>
  </si>
  <si>
    <t>87 West Union Street</t>
  </si>
  <si>
    <t>00260000</t>
  </si>
  <si>
    <t>644 Pleasant Street</t>
  </si>
  <si>
    <t>Berkley</t>
  </si>
  <si>
    <t>00270000</t>
  </si>
  <si>
    <t>D.</t>
  </si>
  <si>
    <t>Grant Recipient:</t>
  </si>
  <si>
    <t>(Legal Name of Agency</t>
  </si>
  <si>
    <t>Address:</t>
  </si>
  <si>
    <t>(Street,City/Town/Zip Code)</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</si>
  <si>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</si>
  <si>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</si>
  <si>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</si>
  <si>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</si>
  <si>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</si>
  <si>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</si>
  <si>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</si>
  <si>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</si>
  <si>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</si>
  <si>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</si>
  <si>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</si>
  <si>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</si>
  <si>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</si>
  <si>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</si>
  <si>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</si>
  <si>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</si>
  <si>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</si>
  <si>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</si>
  <si>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</si>
  <si>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</si>
  <si>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</si>
  <si>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</si>
  <si>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</si>
  <si>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 xml:space="preserve">SPECIALISTS - </t>
  </si>
  <si>
    <t>02148</t>
  </si>
  <si>
    <t>Mansfield</t>
  </si>
  <si>
    <t>01670000</t>
  </si>
  <si>
    <t>2 Park Row</t>
  </si>
  <si>
    <t>02048</t>
  </si>
  <si>
    <t>Marblehead</t>
  </si>
  <si>
    <t>01680000</t>
  </si>
  <si>
    <t>9 Widger Road</t>
  </si>
  <si>
    <t>01945</t>
  </si>
  <si>
    <t>Marion</t>
  </si>
  <si>
    <t>01690000</t>
  </si>
  <si>
    <t>Mattapoisett</t>
  </si>
  <si>
    <t>02739</t>
  </si>
  <si>
    <t>Marlborough</t>
  </si>
  <si>
    <t>01700000</t>
  </si>
  <si>
    <t>17 Washington Street</t>
  </si>
  <si>
    <t>MASSACHUSETTS DEPARTMENT OF ELEMENTARY &amp; SECONDARY EDUCATION</t>
  </si>
  <si>
    <t>Column A will be filled in by the Department of Elementary &amp; Secondary Education</t>
  </si>
  <si>
    <t>978-297-5250</t>
  </si>
  <si>
    <t>Column B will be filled in by the Dept of Elementary &amp; Secondary Education as each amendment is approved.</t>
  </si>
  <si>
    <t>PART IV (To be completed by the Department of Elementary &amp; Secondary Education)   ACTION TAKEN</t>
  </si>
  <si>
    <t>Boston Collegiate Charter (District)</t>
  </si>
  <si>
    <t>100 Littleton Road</t>
  </si>
  <si>
    <t>08530000</t>
  </si>
  <si>
    <t>08550000</t>
  </si>
  <si>
    <t>476 North Avenue</t>
  </si>
  <si>
    <t>02770</t>
  </si>
  <si>
    <t>08600000</t>
  </si>
  <si>
    <t>240 Sykes Street</t>
  </si>
  <si>
    <t>08710000</t>
  </si>
  <si>
    <t>100 Cook Street</t>
  </si>
  <si>
    <t>08720000</t>
  </si>
  <si>
    <t>250 Foundry Street</t>
  </si>
  <si>
    <t>South Easton</t>
  </si>
  <si>
    <t>08730000</t>
  </si>
  <si>
    <t>476 Webster Street</t>
  </si>
  <si>
    <t>08760000</t>
  </si>
  <si>
    <t>57 Old Muggett Hill Road</t>
  </si>
  <si>
    <t>Charlton</t>
  </si>
  <si>
    <t>01507</t>
  </si>
  <si>
    <t>08780000</t>
  </si>
  <si>
    <t>147 Pond Street</t>
  </si>
  <si>
    <t>08790000</t>
  </si>
  <si>
    <t>08850000</t>
  </si>
  <si>
    <t>09100000</t>
  </si>
  <si>
    <t>135 Center Street</t>
  </si>
  <si>
    <t>Dighton</t>
  </si>
  <si>
    <t>508-478-1101</t>
  </si>
  <si>
    <t>508-478-1459</t>
  </si>
  <si>
    <t>rtremblay@milfordma.com</t>
  </si>
  <si>
    <t>508-865-9501</t>
  </si>
  <si>
    <t>508-865-0888</t>
  </si>
  <si>
    <t>508-376-7000</t>
  </si>
  <si>
    <t>508-376-7020</t>
  </si>
  <si>
    <t>ngustafson@millisps.org</t>
  </si>
  <si>
    <t>617-696-4808</t>
  </si>
  <si>
    <t>617-696-5099</t>
  </si>
  <si>
    <t>mgormley@miltonps.org</t>
  </si>
  <si>
    <t>781-861-6500</t>
  </si>
  <si>
    <t>781-863-1747</t>
  </si>
  <si>
    <t>ebouquillon@minuteman.org</t>
  </si>
  <si>
    <t>413-267-4150</t>
  </si>
  <si>
    <t>978-345-9200</t>
  </si>
  <si>
    <t>978-345-9165</t>
  </si>
  <si>
    <t>413-458-9582</t>
  </si>
  <si>
    <t>413-458-2856</t>
  </si>
  <si>
    <t>781-581-1600</t>
  </si>
  <si>
    <t>781-581-0440</t>
  </si>
  <si>
    <t>pdevaux@johnsonschool.org</t>
  </si>
  <si>
    <t>508-325-5318</t>
  </si>
  <si>
    <t>superintendent@nps.k12.ma.us</t>
  </si>
  <si>
    <t>978-939-5661</t>
  </si>
  <si>
    <t>978-939-5179</t>
  </si>
  <si>
    <t>978-779-5537</t>
  </si>
  <si>
    <t>978-692-4711</t>
  </si>
  <si>
    <t>978-392-0570</t>
  </si>
  <si>
    <t>jklimkiewicz@nashoba.tec.ma.us</t>
  </si>
  <si>
    <t>508-647-6500</t>
  </si>
  <si>
    <t>508-230-3200</t>
  </si>
  <si>
    <t>508-238-3563</t>
  </si>
  <si>
    <t>617-325-7977</t>
  </si>
  <si>
    <t>617-325-2260</t>
  </si>
  <si>
    <t>617-373-8576</t>
  </si>
  <si>
    <t>617-373-7850</t>
  </si>
  <si>
    <t>cswalker@boston.k12.ma.us</t>
  </si>
  <si>
    <t>413-423-3337</t>
  </si>
  <si>
    <t>413-423-3236</t>
  </si>
  <si>
    <t>978-526-4919</t>
  </si>
  <si>
    <t>oneilm@mersd.org</t>
  </si>
  <si>
    <t>617-389-7950</t>
  </si>
  <si>
    <t>617-394-2408</t>
  </si>
  <si>
    <t>fforesteire@everett.k12.ma.us</t>
  </si>
  <si>
    <t>508-979-4000</t>
  </si>
  <si>
    <t>508-979-4149</t>
  </si>
  <si>
    <t>508-675-8420</t>
  </si>
  <si>
    <t>508-675-8462</t>
  </si>
  <si>
    <t>mmayobrown@fallriverschools.org</t>
  </si>
  <si>
    <t>508-548-0151</t>
  </si>
  <si>
    <t>508-457-9032</t>
  </si>
  <si>
    <t>413-269-4466</t>
  </si>
  <si>
    <t>413-269-7659</t>
  </si>
  <si>
    <t>978-345-3200</t>
  </si>
  <si>
    <t>Whitman</t>
  </si>
  <si>
    <t>08010000</t>
  </si>
  <si>
    <t>215 Fitchburg Street</t>
  </si>
  <si>
    <t>08050000</t>
  </si>
  <si>
    <t>65 Pleasant Street</t>
  </si>
  <si>
    <t>Upton</t>
  </si>
  <si>
    <t>08060000</t>
  </si>
  <si>
    <t>800 Randolph Street</t>
  </si>
  <si>
    <t>08100000</t>
  </si>
  <si>
    <t>08150000</t>
  </si>
  <si>
    <t>351 Pleasant Lake Avenue</t>
  </si>
  <si>
    <t>08180000</t>
  </si>
  <si>
    <t>320A Brookfield Rd</t>
  </si>
  <si>
    <t>01518</t>
  </si>
  <si>
    <t>02840000</t>
  </si>
  <si>
    <t>149 Franklin Street</t>
  </si>
  <si>
    <t>02180</t>
  </si>
  <si>
    <t>Stoughton</t>
  </si>
  <si>
    <t>02850000</t>
  </si>
  <si>
    <t>232 Pearl Street</t>
  </si>
  <si>
    <t>02072</t>
  </si>
  <si>
    <t>Sturbridge</t>
  </si>
  <si>
    <t>02870000</t>
  </si>
  <si>
    <t>Sudbury</t>
  </si>
  <si>
    <t>02880000</t>
  </si>
  <si>
    <t>01776</t>
  </si>
  <si>
    <t>Sunderland</t>
  </si>
  <si>
    <t>02890000</t>
  </si>
  <si>
    <t>Sutton</t>
  </si>
  <si>
    <t>02900000</t>
  </si>
  <si>
    <t>01590</t>
  </si>
  <si>
    <t>Swampscott</t>
  </si>
  <si>
    <t>02910000</t>
  </si>
  <si>
    <t>207 Forest Avenue</t>
  </si>
  <si>
    <t>Swansea</t>
  </si>
  <si>
    <t>02920000</t>
  </si>
  <si>
    <t>02777</t>
  </si>
  <si>
    <t>Taunton</t>
  </si>
  <si>
    <t>02930000</t>
  </si>
  <si>
    <t>02780</t>
  </si>
  <si>
    <t>Tewksbury</t>
  </si>
  <si>
    <t>02950000</t>
  </si>
  <si>
    <t>01876</t>
  </si>
  <si>
    <t>Tisbury</t>
  </si>
  <si>
    <t>02960000</t>
  </si>
  <si>
    <t>507 South Main Street</t>
  </si>
  <si>
    <t>Rising Tide Charter Public (District)</t>
  </si>
  <si>
    <t>Bolton</t>
  </si>
  <si>
    <t>01740</t>
  </si>
  <si>
    <t>New Salem-Wendell</t>
  </si>
  <si>
    <t>07280000</t>
  </si>
  <si>
    <t>Northboro-Southboro</t>
  </si>
  <si>
    <t xml:space="preserve">Project Coordinator </t>
  </si>
  <si>
    <t>07300000</t>
  </si>
  <si>
    <t>North Middlesex</t>
  </si>
  <si>
    <t>07350000</t>
  </si>
  <si>
    <t>Townsend</t>
  </si>
  <si>
    <t>01469</t>
  </si>
  <si>
    <t>Old Rochester</t>
  </si>
  <si>
    <t>07400000</t>
  </si>
  <si>
    <t>Pentucket</t>
  </si>
  <si>
    <t>04290000</t>
  </si>
  <si>
    <t>04300000</t>
  </si>
  <si>
    <t>01752</t>
  </si>
  <si>
    <t>04320000</t>
  </si>
  <si>
    <t>04350000</t>
  </si>
  <si>
    <t>04370000</t>
  </si>
  <si>
    <t>04380000</t>
  </si>
  <si>
    <t>637 Washington Street</t>
  </si>
  <si>
    <t>Check this box ONLY if this project will be using funds assigned by more than one agency.  A completed Schedule A, with signatures and the amount of funds assigned by each participating agency, must be attached to this Budget Detail.</t>
  </si>
  <si>
    <t>STAFFING CATEGORIES</t>
  </si>
  <si>
    <t># OF STAFF</t>
  </si>
  <si>
    <t xml:space="preserve">1. </t>
  </si>
  <si>
    <t>ADMINISTRATORS:</t>
  </si>
  <si>
    <t>Supervisor/Director</t>
  </si>
  <si>
    <t>Stipends</t>
  </si>
  <si>
    <t>INSTRUCTIONAL/
PROFESSIONAL STAFF:</t>
  </si>
  <si>
    <t>SUPPORT STAFF</t>
  </si>
  <si>
    <t xml:space="preserve">Aides/Paraprofessionals  </t>
  </si>
  <si>
    <t>FRINGE BENEFITS:</t>
  </si>
  <si>
    <t>LINE ITEM
SUB-TOTAL</t>
  </si>
  <si>
    <t>4-a</t>
  </si>
  <si>
    <t>4-b</t>
  </si>
  <si>
    <t>Rate($)</t>
  </si>
  <si>
    <t>Advertising</t>
  </si>
  <si>
    <t>Go to Budget Detail</t>
  </si>
  <si>
    <r>
      <t xml:space="preserve">Amount Requested </t>
    </r>
    <r>
      <rPr>
        <i/>
        <sz val="8"/>
        <rFont val="Arial"/>
        <family val="2"/>
      </rPr>
      <t>(Populates when Budget Detail Page is Completed)</t>
    </r>
  </si>
  <si>
    <t>Orange</t>
  </si>
  <si>
    <t>02230000</t>
  </si>
  <si>
    <t>01364</t>
  </si>
  <si>
    <t>02240000</t>
  </si>
  <si>
    <t>05,06,07,08,09,10,11,12</t>
  </si>
  <si>
    <t>Barnstable Community Horace Mann Charter Public (District)</t>
  </si>
  <si>
    <t>11,12</t>
  </si>
  <si>
    <t>MATCH Charter Public School (District)</t>
  </si>
  <si>
    <t>06,07,09,10,11,12</t>
  </si>
  <si>
    <t>Dorchester Collegiate Academy Charter (District)</t>
  </si>
  <si>
    <t>07450000</t>
  </si>
  <si>
    <t>22 Main Street</t>
  </si>
  <si>
    <t>West Newbury</t>
  </si>
  <si>
    <t>01985</t>
  </si>
  <si>
    <t>Pioneer Valley</t>
  </si>
  <si>
    <t>07500000</t>
  </si>
  <si>
    <t>Northfield</t>
  </si>
  <si>
    <t>01360</t>
  </si>
  <si>
    <t>Quabbin</t>
  </si>
  <si>
    <t>07530000</t>
  </si>
  <si>
    <t>872 South Street</t>
  </si>
  <si>
    <t>Barre</t>
  </si>
  <si>
    <t>04990000</t>
  </si>
  <si>
    <t>413-743-1992</t>
  </si>
  <si>
    <t>413-743-1114</t>
  </si>
  <si>
    <t>sevenaem61@gmail.com</t>
  </si>
  <si>
    <t>781-545-8759</t>
  </si>
  <si>
    <t>781-545-6291</t>
  </si>
  <si>
    <t>Boston Day and Evening Academy Charter (District)</t>
  </si>
  <si>
    <t>63 Chestnut Street</t>
  </si>
  <si>
    <t>01056</t>
  </si>
  <si>
    <t>Lunenburg</t>
  </si>
  <si>
    <t>01620000</t>
  </si>
  <si>
    <t>01462</t>
  </si>
  <si>
    <t>Seven Hills Charter Public (District)</t>
  </si>
  <si>
    <t>413-534-2297</t>
  </si>
  <si>
    <t>413-533-0111</t>
  </si>
  <si>
    <t>413-536-5444</t>
  </si>
  <si>
    <t>spope@sabis.net</t>
  </si>
  <si>
    <t>508-634-2220</t>
  </si>
  <si>
    <t>508-478-1471</t>
  </si>
  <si>
    <t>508-417-9360</t>
  </si>
  <si>
    <t>508-497-9833</t>
  </si>
  <si>
    <t>978-567-6100</t>
  </si>
  <si>
    <t>978-567-6123</t>
  </si>
  <si>
    <t>781-925-4400</t>
  </si>
  <si>
    <t>781-925-8042</t>
  </si>
  <si>
    <t>ktyrell@town.hull.ma.us</t>
  </si>
  <si>
    <t>978-649-0432</t>
  </si>
  <si>
    <t>978-649-6337</t>
  </si>
  <si>
    <t>781-338-3371</t>
  </si>
  <si>
    <t>978-356-2935</t>
  </si>
  <si>
    <t>978-356-0445</t>
  </si>
  <si>
    <t>0281</t>
  </si>
  <si>
    <t>617-889-3100</t>
  </si>
  <si>
    <t>617-889-3144</t>
  </si>
  <si>
    <t>617-389-7277</t>
  </si>
  <si>
    <t>617-389-7278</t>
  </si>
  <si>
    <t>413-582-7040</t>
  </si>
  <si>
    <t>413-582-7068</t>
  </si>
  <si>
    <t>info@pvcics.org</t>
  </si>
  <si>
    <t>413-552-1580</t>
  </si>
  <si>
    <t>413-552-1594</t>
  </si>
  <si>
    <t>413-499-9512</t>
  </si>
  <si>
    <t>413-448-2643</t>
  </si>
  <si>
    <t>508-699-1300</t>
  </si>
  <si>
    <t>508-699-1302</t>
  </si>
  <si>
    <r>
      <rPr>
        <b/>
        <sz val="10"/>
        <rFont val="Arial"/>
        <family val="2"/>
      </rPr>
      <t>Pre-Implementation - Allowable uses of Pre-Implementation Funds</t>
    </r>
    <r>
      <rPr>
        <b/>
        <sz val="10"/>
        <rFont val="Arial"/>
        <family val="2"/>
      </rPr>
      <t/>
    </r>
  </si>
  <si>
    <t>02500000</t>
  </si>
  <si>
    <t>Rockland</t>
  </si>
  <si>
    <t>02510000</t>
  </si>
  <si>
    <t>34 MacKinlay Way</t>
  </si>
  <si>
    <t>02370</t>
  </si>
  <si>
    <t>Rockport</t>
  </si>
  <si>
    <t>02520000</t>
  </si>
  <si>
    <t>Rowe</t>
  </si>
  <si>
    <t>02530000</t>
  </si>
  <si>
    <t>Shelburne Falls</t>
  </si>
  <si>
    <t>01370</t>
  </si>
  <si>
    <t>Salem</t>
  </si>
  <si>
    <t>02580000</t>
  </si>
  <si>
    <t>29 Highland Avenue</t>
  </si>
  <si>
    <t>01970</t>
  </si>
  <si>
    <t>20 Johnson Road</t>
  </si>
  <si>
    <t>01022</t>
  </si>
  <si>
    <t>413-593-9090</t>
  </si>
  <si>
    <t>978-448-5505</t>
  </si>
  <si>
    <t>978-448-9402</t>
  </si>
  <si>
    <t>781-934-7600</t>
  </si>
  <si>
    <t>781-934-7644</t>
  </si>
  <si>
    <t>508-378-8200</t>
  </si>
  <si>
    <t>508-378-8225</t>
  </si>
  <si>
    <t>508-885-8500</t>
  </si>
  <si>
    <t>165 Bearses Way</t>
  </si>
  <si>
    <t>508-790-6485</t>
  </si>
  <si>
    <t>508-790-6432</t>
  </si>
  <si>
    <t>978-355-4668</t>
  </si>
  <si>
    <t>978-355-6756</t>
  </si>
  <si>
    <t>413-684-0320</t>
  </si>
  <si>
    <t>781-275-7588</t>
  </si>
  <si>
    <t>781-275-0885</t>
  </si>
  <si>
    <t>PO Box 841</t>
  </si>
  <si>
    <t>413-323-0448</t>
  </si>
  <si>
    <t>508-883-1706</t>
  </si>
  <si>
    <t>617-993-5401</t>
  </si>
  <si>
    <t>617-993-5409</t>
  </si>
  <si>
    <t>617-497-7771</t>
  </si>
  <si>
    <t>617-497-4223</t>
  </si>
  <si>
    <t>508-541-3434</t>
  </si>
  <si>
    <t>508-541-5396</t>
  </si>
  <si>
    <t>508-822-5220</t>
  </si>
  <si>
    <t>781-231-5000</t>
  </si>
  <si>
    <t>781-233-9424</t>
  </si>
  <si>
    <t>Sandwich</t>
  </si>
  <si>
    <t>02610000</t>
  </si>
  <si>
    <t>Saugus</t>
  </si>
  <si>
    <t>02620000</t>
  </si>
  <si>
    <t>23 Main Street</t>
  </si>
  <si>
    <t>01906</t>
  </si>
  <si>
    <t>Savoy</t>
  </si>
  <si>
    <t>02630000</t>
  </si>
  <si>
    <t>Scituate</t>
  </si>
  <si>
    <t>02640000</t>
  </si>
  <si>
    <t>606 C J Cushing Hwy</t>
  </si>
  <si>
    <t>508-778-1782</t>
  </si>
  <si>
    <t>508-771-6785</t>
  </si>
  <si>
    <t>ehieser@sturgischarterschool.org</t>
  </si>
  <si>
    <t>978-639-3211</t>
  </si>
  <si>
    <t>978-443-9001</t>
  </si>
  <si>
    <t>508-581-1600</t>
  </si>
  <si>
    <t>508-865-6463</t>
  </si>
  <si>
    <t>781-596-8800</t>
  </si>
  <si>
    <t>781-599-2502</t>
  </si>
  <si>
    <t>1 Gardners Neck Road</t>
  </si>
  <si>
    <t>508-675-1195</t>
  </si>
  <si>
    <t>508-672-1040</t>
  </si>
  <si>
    <t>508-821-1201</t>
  </si>
  <si>
    <t>508-821-1177</t>
  </si>
  <si>
    <t>jhackett@tauntonschools.org</t>
  </si>
  <si>
    <t>978-640-7800</t>
  </si>
  <si>
    <t>978-640-7804</t>
  </si>
  <si>
    <t>508-528-5400</t>
  </si>
  <si>
    <t>508-528-6074</t>
  </si>
  <si>
    <t>508-487-1558</t>
  </si>
  <si>
    <t>508-487-4289</t>
  </si>
  <si>
    <t>978-649-7488</t>
  </si>
  <si>
    <t>978-649-7199</t>
  </si>
  <si>
    <t>508-759-7711</t>
  </si>
  <si>
    <t>508-759-7208</t>
  </si>
  <si>
    <t>508-278-8648</t>
  </si>
  <si>
    <t>508-278-8612</t>
  </si>
  <si>
    <t>tom_pandiscio@wrsd.net</t>
  </si>
  <si>
    <t>781-246-6400</t>
  </si>
  <si>
    <t>781-245-9164</t>
  </si>
  <si>
    <t>508-660-7200</t>
  </si>
  <si>
    <t>508-668-1167</t>
  </si>
  <si>
    <t>llynch@walpole.k12.ma.us</t>
  </si>
  <si>
    <t>781-314-5411</t>
  </si>
  <si>
    <t>413-967-4271</t>
  </si>
  <si>
    <t>413-967-9580</t>
  </si>
  <si>
    <t>508-291-3500</t>
  </si>
  <si>
    <t>508-291-3578</t>
  </si>
  <si>
    <t>617-926-7700</t>
  </si>
  <si>
    <t>617-923-1234</t>
  </si>
  <si>
    <t>508-358-3774</t>
  </si>
  <si>
    <t>508-358-7708</t>
  </si>
  <si>
    <t>Longmeadow</t>
  </si>
  <si>
    <t>01590000</t>
  </si>
  <si>
    <t>01106</t>
  </si>
  <si>
    <t>Lowell</t>
  </si>
  <si>
    <t>01600000</t>
  </si>
  <si>
    <t>01852</t>
  </si>
  <si>
    <t>Ludlow</t>
  </si>
  <si>
    <t>01610000</t>
  </si>
  <si>
    <t>STANDARD APPLICATION FOR PROGRAM GRANTS</t>
  </si>
  <si>
    <t># of staff</t>
  </si>
  <si>
    <t>04910000</t>
  </si>
  <si>
    <t>Acton-Boxborough</t>
  </si>
  <si>
    <t>06000000</t>
  </si>
  <si>
    <t>Adams-Cheshire</t>
  </si>
  <si>
    <t>06030000</t>
  </si>
  <si>
    <t>Cheshire</t>
  </si>
  <si>
    <t>01225</t>
  </si>
  <si>
    <t>Amherst-Pelham</t>
  </si>
  <si>
    <t>06050000</t>
  </si>
  <si>
    <t>Dorchester</t>
  </si>
  <si>
    <t>02124</t>
  </si>
  <si>
    <t>04390000</t>
  </si>
  <si>
    <t>Brighton</t>
  </si>
  <si>
    <t>02135</t>
  </si>
  <si>
    <t>04400000</t>
  </si>
  <si>
    <t>190 Hampshire Street</t>
  </si>
  <si>
    <t>01840</t>
  </si>
  <si>
    <t>04410000</t>
  </si>
  <si>
    <t>160 Joan Street</t>
  </si>
  <si>
    <t>01129</t>
  </si>
  <si>
    <t>04440000</t>
  </si>
  <si>
    <t>04450000</t>
  </si>
  <si>
    <t>10 New Bond Street</t>
  </si>
  <si>
    <t>01606</t>
  </si>
  <si>
    <t>04460000</t>
  </si>
  <si>
    <t>390 Lincoln Rd</t>
  </si>
  <si>
    <t>01460</t>
  </si>
  <si>
    <t xml:space="preserve">I CERTIFY FURTHER THAT IF THE DISTRICT INTENDS TO SPEND LESS THAN THE AMOUNT NEEDED TO MEET ITS 20 PERCENT OBLIGATION ON CHOICE-RELATED TRANSPORTATION AND SUPPLEMENTAL EDUCATIONAL SERVICES (SES)  IN A GIVEN SCHOOL YEAR, THE  DISTRICT MEETS ALL OF THE FOLLOWING CRITERIA: (1) THE DISTRICT HAS PARTNERED, TO THE EXTENT PRACTICABLE, WITH OUTSIDE GROUPS TO HELP INFORM ELIGIBLE STUDENTS AND THEIR FAMILIES OF THE OPPORTUNITIES TO TRANSFER OR TO RECEIVE SES;  (2) THE DISTRICT HAS ENSURED THAT ELIGIBLE STUDENTS AND THEIR PARENTS HAD A GENUINE OPPORTUNITY TO SIGN UP TO TRANSFER OR TO OBTAIN SES, AND WERE PROVIDED AT LEAST TWO SES ENROLLMENT PERIODS; (3) THE DISTRICT HAS ENSURED THAT ELIGIBLE SES PROVIDERS WERE GIVEN ACCESS TO SCHOOL FACILITIES USING A FAIR, OPEN, AND OBJECTIVE PROCESS, ON THE SAME BASIS AND TERMS AS ARE AVAILABLE TO OTHER GROUPS THAT SEEK ACCESS TO SCHOOL FACILITIES; AND (4) THE DISTRICT MAINTAINS RECORDS THAT IT HAS MET THESE CRITERIA. </t>
  </si>
  <si>
    <t>Lynn</t>
  </si>
  <si>
    <t>01630000</t>
  </si>
  <si>
    <t>Lynnfield</t>
  </si>
  <si>
    <t>01640000</t>
  </si>
  <si>
    <t>0615</t>
  </si>
  <si>
    <t>Hill View Montessori Charter Public (District)</t>
  </si>
  <si>
    <t>Hilltown Cooperative Charter Public (District)</t>
  </si>
  <si>
    <t>01039</t>
  </si>
  <si>
    <t>02343</t>
  </si>
  <si>
    <t>Holyoke Community Charter (District)</t>
  </si>
  <si>
    <t>180 Harborview Road</t>
  </si>
  <si>
    <t>Innovation Academy Charter (District)</t>
  </si>
  <si>
    <t>72 Tyng Road</t>
  </si>
  <si>
    <t>KIPP Academy Lynn Charter (District)</t>
  </si>
  <si>
    <t>Lawrence Family Development Charter (District)</t>
  </si>
  <si>
    <t>146 Maple Street</t>
  </si>
  <si>
    <t>1 Ballfield Road</t>
  </si>
  <si>
    <t>jmccarthy@freelake.org</t>
  </si>
  <si>
    <t>978-632-1000</t>
  </si>
  <si>
    <t>978-632-1164</t>
  </si>
  <si>
    <t>413-685-1000</t>
  </si>
  <si>
    <t>978-352-5777</t>
  </si>
  <si>
    <t>978-352-5778</t>
  </si>
  <si>
    <t>jacobsc@georgetown.k12.ma.us</t>
  </si>
  <si>
    <t>978-521-2656</t>
  </si>
  <si>
    <t>508-785-0036</t>
  </si>
  <si>
    <t>508-785-2239</t>
  </si>
  <si>
    <t>978-957-2660</t>
  </si>
  <si>
    <t>978-957-2682</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</si>
  <si>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</si>
  <si>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t>Back to Budget Page</t>
  </si>
  <si>
    <t>01010000</t>
  </si>
  <si>
    <t>02038</t>
  </si>
  <si>
    <t>01020000</t>
  </si>
  <si>
    <t>Lakeville</t>
  </si>
  <si>
    <t>02347</t>
  </si>
  <si>
    <t>Gardner</t>
  </si>
  <si>
    <t>01030000</t>
  </si>
  <si>
    <t>01440</t>
  </si>
  <si>
    <t>Georgetown</t>
  </si>
  <si>
    <t>01050000</t>
  </si>
  <si>
    <t>51 North Street</t>
  </si>
  <si>
    <t>Gloucester</t>
  </si>
  <si>
    <t>01070000</t>
  </si>
  <si>
    <t>01930</t>
  </si>
  <si>
    <t>Gosnold</t>
  </si>
  <si>
    <t>01090000</t>
  </si>
  <si>
    <t>Speakers</t>
  </si>
  <si>
    <t>413-214-7838</t>
  </si>
  <si>
    <t>info@mlkcs.org</t>
  </si>
  <si>
    <t>978-887-2323</t>
  </si>
  <si>
    <t>978-887-3573</t>
  </si>
  <si>
    <t>508-539-1500</t>
  </si>
  <si>
    <t>508-477-5805</t>
  </si>
  <si>
    <t>978-897-2222</t>
  </si>
  <si>
    <t>978-897-4610</t>
  </si>
  <si>
    <t>508-359-2302</t>
  </si>
  <si>
    <t>508-359-9829</t>
  </si>
  <si>
    <t>rbelson@medford.k12.ma.us</t>
  </si>
  <si>
    <t>508-533-3222</t>
  </si>
  <si>
    <t>508-533-3226</t>
  </si>
  <si>
    <t>jevans@medway.k12.ma.us</t>
  </si>
  <si>
    <t>781-662-2000</t>
  </si>
  <si>
    <t>781-979-2285</t>
  </si>
  <si>
    <t>07000000</t>
  </si>
  <si>
    <t>Masconomet</t>
  </si>
  <si>
    <t>07050000</t>
  </si>
  <si>
    <t>Mendon-Upton</t>
  </si>
  <si>
    <t>07100000</t>
  </si>
  <si>
    <t>Mendon</t>
  </si>
  <si>
    <t>01756</t>
  </si>
  <si>
    <t>Mount Greylock</t>
  </si>
  <si>
    <t>07150000</t>
  </si>
  <si>
    <t>100 Longwater Circle</t>
  </si>
  <si>
    <t>37 Park Street Street</t>
  </si>
  <si>
    <t>02664</t>
  </si>
  <si>
    <t>2700 Regional Road</t>
  </si>
  <si>
    <t>North Dighton</t>
  </si>
  <si>
    <t>02764</t>
  </si>
  <si>
    <t>18 King Street</t>
  </si>
  <si>
    <t>02056</t>
  </si>
  <si>
    <t>02760</t>
  </si>
  <si>
    <t>Northborough</t>
  </si>
  <si>
    <t>02130000</t>
  </si>
  <si>
    <t>Northbridge</t>
  </si>
  <si>
    <t>02140000</t>
  </si>
  <si>
    <t>87 Linwood Avenue</t>
  </si>
  <si>
    <t>Whitinsville</t>
  </si>
  <si>
    <t>01588</t>
  </si>
  <si>
    <t>75 Pleasant Street</t>
  </si>
  <si>
    <t>Project Coordinator</t>
  </si>
  <si>
    <t>Aides/Paraprofessionals</t>
  </si>
  <si>
    <t>Franklin County Regional Vocational Technical</t>
  </si>
  <si>
    <t>98 Howland Rd</t>
  </si>
  <si>
    <t>70 Waterford Street</t>
  </si>
  <si>
    <t>01833</t>
  </si>
  <si>
    <t>Global Learning Charter Public (District)</t>
  </si>
  <si>
    <t>190 Ashley Boulevard</t>
  </si>
  <si>
    <t>02746</t>
  </si>
  <si>
    <t>30 Providence Rd</t>
  </si>
  <si>
    <t>01519</t>
  </si>
  <si>
    <t>01033</t>
  </si>
  <si>
    <t>Greater Fall River Regional Vocational Technical</t>
  </si>
  <si>
    <t>251 Stonehaven Rd</t>
  </si>
  <si>
    <t>Greater Lawrence Regional Vocational Technical</t>
  </si>
  <si>
    <t>57 River Rd</t>
  </si>
  <si>
    <t>100 Whiting Avenue</t>
  </si>
  <si>
    <t>01826</t>
  </si>
  <si>
    <t>PO Box 359</t>
  </si>
  <si>
    <t>02356</t>
  </si>
  <si>
    <t>Excel Academy Charter (District)</t>
  </si>
  <si>
    <t>02536</t>
  </si>
  <si>
    <t>01760000</t>
  </si>
  <si>
    <t>489 Winthrop Street</t>
  </si>
  <si>
    <t>02155</t>
  </si>
  <si>
    <t>Medway</t>
  </si>
  <si>
    <t>01770000</t>
  </si>
  <si>
    <t>45 Holliston Street</t>
  </si>
  <si>
    <t>02053</t>
  </si>
  <si>
    <t>Melrose</t>
  </si>
  <si>
    <t>01780000</t>
  </si>
  <si>
    <t>360 Lynn Fells Pkwy</t>
  </si>
  <si>
    <t>02176</t>
  </si>
  <si>
    <t>Methuen</t>
  </si>
  <si>
    <t>01810000</t>
  </si>
  <si>
    <t>01844</t>
  </si>
  <si>
    <t>Middleborough</t>
  </si>
  <si>
    <t>01820000</t>
  </si>
  <si>
    <t>30 Forest Street</t>
  </si>
  <si>
    <t>02346</t>
  </si>
  <si>
    <t>Middleton</t>
  </si>
  <si>
    <t>01840000</t>
  </si>
  <si>
    <t>Milford</t>
  </si>
  <si>
    <t>Berkshire Arts and Technology Charter Public (District)</t>
  </si>
  <si>
    <t>50 Main Street</t>
  </si>
  <si>
    <t>PO Box 617</t>
  </si>
  <si>
    <t>Stockbridge</t>
  </si>
  <si>
    <t>01262</t>
  </si>
  <si>
    <t>01505</t>
  </si>
  <si>
    <t>365 Boston Rd</t>
  </si>
  <si>
    <t>Blackstone Valley Regional Vocational Technical</t>
  </si>
  <si>
    <t>Blue Hills Regional Vocational Technical</t>
  </si>
  <si>
    <t>121 Vine Street</t>
  </si>
  <si>
    <t>02149</t>
  </si>
  <si>
    <t>Fairhaven</t>
  </si>
  <si>
    <t>00940000</t>
  </si>
  <si>
    <t>128 Washington Street</t>
  </si>
  <si>
    <t>02719</t>
  </si>
  <si>
    <t>Fall River</t>
  </si>
  <si>
    <t>00950000</t>
  </si>
  <si>
    <t>02720</t>
  </si>
  <si>
    <t>Falmouth</t>
  </si>
  <si>
    <t>00960000</t>
  </si>
  <si>
    <t>340 Teaticket Hwy</t>
  </si>
  <si>
    <t>East Falmouth</t>
  </si>
  <si>
    <t>Fitchburg</t>
  </si>
  <si>
    <t>00970000</t>
  </si>
  <si>
    <t>376 South Street</t>
  </si>
  <si>
    <t>01420</t>
  </si>
  <si>
    <t>Florida</t>
  </si>
  <si>
    <t>00980000</t>
  </si>
  <si>
    <t>North Adams</t>
  </si>
  <si>
    <t>Foxborough</t>
  </si>
  <si>
    <t>04750000</t>
  </si>
  <si>
    <t>0025</t>
  </si>
  <si>
    <t>Hanover</t>
  </si>
  <si>
    <t>01220000</t>
  </si>
  <si>
    <t>02339</t>
  </si>
  <si>
    <t>Harvard</t>
  </si>
  <si>
    <t>01250000</t>
  </si>
  <si>
    <t>39 Massachusetts Avenue</t>
  </si>
  <si>
    <t>01451</t>
  </si>
  <si>
    <t>Harwich</t>
  </si>
  <si>
    <t>01260000</t>
  </si>
  <si>
    <t>0149</t>
  </si>
  <si>
    <t>Grafton</t>
  </si>
  <si>
    <t>01100000</t>
  </si>
  <si>
    <t>Granby</t>
  </si>
  <si>
    <t>275 Prospect Street</t>
  </si>
  <si>
    <t>Oak Bluffs</t>
  </si>
  <si>
    <t>02210000</t>
  </si>
  <si>
    <t>Vineyard Haven</t>
  </si>
  <si>
    <t>02568</t>
  </si>
  <si>
    <t>978-465-0065</t>
  </si>
  <si>
    <t>978-465-0119</t>
  </si>
  <si>
    <t>781-878-3893</t>
  </si>
  <si>
    <t>781-982-1483</t>
  </si>
  <si>
    <t>978-546-1200</t>
  </si>
  <si>
    <t>978-546-1205</t>
  </si>
  <si>
    <t>617-566-2361</t>
  </si>
  <si>
    <t>617-566-2373</t>
  </si>
  <si>
    <t>413-783-2600</t>
  </si>
  <si>
    <t>413-783-2555</t>
  </si>
  <si>
    <t>978-740-1212</t>
  </si>
  <si>
    <t>978-740-3083</t>
  </si>
  <si>
    <t>978-744-2105</t>
  </si>
  <si>
    <t>978-744-7246</t>
  </si>
  <si>
    <t>508-399-5106</t>
  </si>
  <si>
    <t>508-399-5128</t>
  </si>
  <si>
    <t>508-799-7500</t>
  </si>
  <si>
    <t>508-753-9679</t>
  </si>
  <si>
    <t>Hampden Charter School of Science (District)</t>
  </si>
  <si>
    <t>Org Code</t>
  </si>
  <si>
    <t>Org Name</t>
  </si>
  <si>
    <t>Org Type</t>
  </si>
  <si>
    <t>Function</t>
  </si>
  <si>
    <t>0137</t>
  </si>
  <si>
    <t>Fund Code</t>
  </si>
  <si>
    <t>Program Name</t>
  </si>
  <si>
    <t>Hatfield</t>
  </si>
  <si>
    <t>01270000</t>
  </si>
  <si>
    <t>34 School Street</t>
  </si>
  <si>
    <t>01038</t>
  </si>
  <si>
    <t>Haverhill</t>
  </si>
  <si>
    <t>01280000</t>
  </si>
  <si>
    <t>4 Summer Street</t>
  </si>
  <si>
    <t>Hingham</t>
  </si>
  <si>
    <t>01310000</t>
  </si>
  <si>
    <t>220 Central Street</t>
  </si>
  <si>
    <t>Holbrook</t>
  </si>
  <si>
    <t>01330000</t>
  </si>
  <si>
    <t>01350000</t>
  </si>
  <si>
    <t>Questions? Please contact :</t>
  </si>
  <si>
    <t>413-538-5060</t>
  </si>
  <si>
    <t>413-532-6284</t>
  </si>
  <si>
    <t>508-416-2250</t>
  </si>
  <si>
    <t>508-416-2342</t>
  </si>
  <si>
    <t>978-623-8501</t>
  </si>
  <si>
    <t>978-623-8505</t>
  </si>
  <si>
    <t>508-693-2007</t>
  </si>
  <si>
    <t>508-693-3190</t>
  </si>
  <si>
    <t>781-316-3523</t>
  </si>
  <si>
    <t>781-316-3509</t>
  </si>
  <si>
    <t>kbodie@arlington.k12.ma.us</t>
  </si>
  <si>
    <t>781-618-7412</t>
  </si>
  <si>
    <t>781-618-7498</t>
  </si>
  <si>
    <t>978-456-4140</t>
  </si>
  <si>
    <t>978-456-8592</t>
  </si>
  <si>
    <t>413-247-5641</t>
  </si>
  <si>
    <t>413-247-0201</t>
  </si>
  <si>
    <t>978-374-3405</t>
  </si>
  <si>
    <t>978-373-1535</t>
  </si>
  <si>
    <t>mb@mohawkschools.org</t>
  </si>
  <si>
    <r>
      <t xml:space="preserve">INDIRECT COSTS </t>
    </r>
    <r>
      <rPr>
        <sz val="9"/>
        <rFont val="Arial"/>
        <family val="2"/>
      </rPr>
      <t xml:space="preserve">- </t>
    </r>
    <r>
      <rPr>
        <b/>
        <sz val="9"/>
        <color indexed="48"/>
        <rFont val="Arial"/>
        <family val="2"/>
      </rPr>
      <t xml:space="preserve">Must be entered directly on </t>
    </r>
    <r>
      <rPr>
        <b/>
        <sz val="9"/>
        <color indexed="10"/>
        <rFont val="Arial"/>
        <family val="2"/>
      </rPr>
      <t>Combined Budget</t>
    </r>
    <r>
      <rPr>
        <b/>
        <sz val="9"/>
        <color indexed="48"/>
        <rFont val="Arial"/>
        <family val="2"/>
      </rPr>
      <t xml:space="preserve"> Worksheet</t>
    </r>
  </si>
  <si>
    <t>Fill in the highlighted sections of Parts I and II only (Part III will be calculated automatically) and submit the request at least 30 days prior to the proposed change and no later than 30 days prior to the termination date of the project.</t>
  </si>
  <si>
    <t>781-585-4313</t>
  </si>
  <si>
    <t>781-585-2994</t>
  </si>
  <si>
    <t>978-468-5310</t>
  </si>
  <si>
    <t>978-468-7889</t>
  </si>
  <si>
    <t>413-596-3884</t>
  </si>
  <si>
    <t>413-599-1328</t>
  </si>
  <si>
    <t>moshea@hwrsd.org</t>
  </si>
  <si>
    <r>
      <t xml:space="preserve">For </t>
    </r>
    <r>
      <rPr>
        <b/>
        <sz val="10"/>
        <color indexed="12"/>
        <rFont val="Arial"/>
        <family val="2"/>
      </rPr>
      <t>Microsoft Office 2000/2003</t>
    </r>
    <r>
      <rPr>
        <sz val="10"/>
        <rFont val="Arial"/>
        <family val="2"/>
      </rPr>
      <t xml:space="preserve">, you may need to change the security setting in Excel.  In Excel, click 'Tools', 'Macro', and then 'Security'. When the dialog box appears, change the security setting to 'Medium' and then click 'OK'.  Close the Excel Application.  You can now open the budget file. </t>
    </r>
  </si>
  <si>
    <t>01568</t>
  </si>
  <si>
    <t>01742</t>
  </si>
  <si>
    <t>01583</t>
  </si>
  <si>
    <t>Travel</t>
  </si>
  <si>
    <t>8.</t>
  </si>
  <si>
    <t>9.</t>
  </si>
  <si>
    <t>Indirect Costs</t>
  </si>
  <si>
    <t>10.</t>
  </si>
  <si>
    <t>Equipment</t>
  </si>
  <si>
    <t>11.</t>
  </si>
  <si>
    <t>Signature of Authorized Representative:</t>
  </si>
  <si>
    <t>X</t>
  </si>
  <si>
    <t>Typed or Printed Name:</t>
  </si>
  <si>
    <t xml:space="preserve">Title: </t>
  </si>
  <si>
    <t>Date Report Submitted:</t>
  </si>
  <si>
    <t xml:space="preserve">A. </t>
  </si>
  <si>
    <t>EFFECTIVE DATE OF APPROVAL:</t>
  </si>
  <si>
    <t>B.</t>
  </si>
  <si>
    <t>DISAPPROVED</t>
  </si>
  <si>
    <t>robert.beatty@atlantiscs.org</t>
  </si>
  <si>
    <t>508-222-0012</t>
  </si>
  <si>
    <t>508-223-1577</t>
  </si>
  <si>
    <t>508-832-7755</t>
  </si>
  <si>
    <t>508-832-7757</t>
  </si>
  <si>
    <t>mbrunelle@auburn.k12.ma.us</t>
  </si>
  <si>
    <t>508-588-0230</t>
  </si>
  <si>
    <t>508-559-1081</t>
  </si>
  <si>
    <t>978-772-8600</t>
  </si>
  <si>
    <t>978-772-7444</t>
  </si>
  <si>
    <t>508-790-6454</t>
  </si>
  <si>
    <t>01110000</t>
  </si>
  <si>
    <t>387 East State Street</t>
  </si>
  <si>
    <t>01120000</t>
  </si>
  <si>
    <t>86 Powder Mill Road</t>
  </si>
  <si>
    <t>Southwick</t>
  </si>
  <si>
    <t>01077</t>
  </si>
  <si>
    <t>Greenfield</t>
  </si>
  <si>
    <t>01140000</t>
  </si>
  <si>
    <t>141 Davis Street</t>
  </si>
  <si>
    <t>01301</t>
  </si>
  <si>
    <t>Hadley</t>
  </si>
  <si>
    <t>01170000</t>
  </si>
  <si>
    <t>125 Russell Street</t>
  </si>
  <si>
    <t>01035</t>
  </si>
  <si>
    <t>Rate ($)</t>
  </si>
  <si>
    <t>Halifax</t>
  </si>
  <si>
    <t>01180000</t>
  </si>
  <si>
    <t>250 Pembroke Street</t>
  </si>
  <si>
    <t>02364</t>
  </si>
  <si>
    <t>Hancock</t>
  </si>
  <si>
    <t>01210000</t>
  </si>
  <si>
    <t>188 Summer Street</t>
  </si>
  <si>
    <t>Lanesborough</t>
  </si>
  <si>
    <t>01237</t>
  </si>
  <si>
    <t xml:space="preserve">
</t>
  </si>
  <si>
    <t xml:space="preserve">Overview  | </t>
  </si>
  <si>
    <t>Overview</t>
  </si>
  <si>
    <t>|  Table of Contents</t>
  </si>
  <si>
    <t>978-656-3165</t>
  </si>
  <si>
    <t>978-459-0456</t>
  </si>
  <si>
    <t>mcdevittm@middlesex.mass.edu</t>
  </si>
  <si>
    <t>413-583-8372</t>
  </si>
  <si>
    <t>413-583-5666</t>
  </si>
  <si>
    <t>978-582-4100</t>
  </si>
  <si>
    <t>978-582-4103</t>
  </si>
  <si>
    <t>lcalmes@lunenburgonline.com</t>
  </si>
  <si>
    <t>03100000</t>
  </si>
  <si>
    <t>02571</t>
  </si>
  <si>
    <t>Watertown</t>
  </si>
  <si>
    <t>03140000</t>
  </si>
  <si>
    <t>30 Common Street</t>
  </si>
  <si>
    <t>Wayland</t>
  </si>
  <si>
    <t>03150000</t>
  </si>
  <si>
    <t>aaaron@hilltowncharter.org</t>
  </si>
  <si>
    <t>781-741-1500</t>
  </si>
  <si>
    <t>781-749-7457</t>
  </si>
  <si>
    <t>245 So. Franklin Street</t>
  </si>
  <si>
    <t>781-767-1226</t>
  </si>
  <si>
    <t>781-767-1312</t>
  </si>
  <si>
    <t>hps@holbrook.k12.ma.us</t>
  </si>
  <si>
    <t>508-829-1670</t>
  </si>
  <si>
    <t>508-829-1680</t>
  </si>
  <si>
    <t>508-429-0654</t>
  </si>
  <si>
    <t>508-429-0653</t>
  </si>
  <si>
    <t>jacksonb@holliston.k12.ma.us</t>
  </si>
  <si>
    <t>413-534-2005</t>
  </si>
  <si>
    <t>781-762-0229</t>
  </si>
  <si>
    <t>508-763-8011</t>
  </si>
  <si>
    <t>508-763-9821</t>
  </si>
  <si>
    <t>PK,07,08,09,10,11,12</t>
  </si>
  <si>
    <t>508-987-6050</t>
  </si>
  <si>
    <t>508-987-6054</t>
  </si>
  <si>
    <t>781-982-4202</t>
  </si>
  <si>
    <t>781-982-4201</t>
  </si>
  <si>
    <t>781-878-8822</t>
  </si>
  <si>
    <t>781-982-0281</t>
  </si>
  <si>
    <t>508-764-5414</t>
  </si>
  <si>
    <t>508-764-8325</t>
  </si>
  <si>
    <t>508-230-1200</t>
  </si>
  <si>
    <t>508-230-1563</t>
  </si>
  <si>
    <t>llopes@sersd.org</t>
  </si>
  <si>
    <t>508-248-5971</t>
  </si>
  <si>
    <t>508-248-4747</t>
  </si>
  <si>
    <t>superintendent@strsd.southwick.ma.us</t>
  </si>
  <si>
    <t>413-787-7171</t>
  </si>
  <si>
    <t>781-279-3802</t>
  </si>
  <si>
    <t>781-279-3818</t>
  </si>
  <si>
    <t>781-344-4000</t>
  </si>
  <si>
    <t>781-344-6417</t>
  </si>
  <si>
    <t>M_Rizzi@stoughtonschools.org</t>
  </si>
  <si>
    <t>01580000</t>
  </si>
  <si>
    <t>PO Box 1486</t>
  </si>
  <si>
    <t>01570</t>
  </si>
  <si>
    <t>Wellesley</t>
  </si>
  <si>
    <t>03170000</t>
  </si>
  <si>
    <t>40 Kingsbury Street</t>
  </si>
  <si>
    <r>
      <t>PART III:</t>
    </r>
    <r>
      <rPr>
        <sz val="10"/>
        <rFont val="Arial"/>
        <family val="2"/>
      </rPr>
      <t xml:space="preserve"> </t>
    </r>
    <r>
      <rPr>
        <sz val="10"/>
        <color indexed="10"/>
        <rFont val="Arial"/>
        <family val="2"/>
      </rPr>
      <t>(This section will be automated and data SHOULD NOT be entered by school district personnel)</t>
    </r>
  </si>
  <si>
    <t>Wellfleet</t>
  </si>
  <si>
    <t>03180000</t>
  </si>
  <si>
    <t>Westborough</t>
  </si>
  <si>
    <t>03210000</t>
  </si>
  <si>
    <t>45 West Main Street</t>
  </si>
  <si>
    <t>West Boylston</t>
  </si>
  <si>
    <t>28 Middleton Road</t>
  </si>
  <si>
    <t>01921</t>
  </si>
  <si>
    <t>00390000</t>
  </si>
  <si>
    <t>215 Main Street</t>
  </si>
  <si>
    <t>Braintree</t>
  </si>
  <si>
    <t>00400000</t>
  </si>
  <si>
    <t>348 Pond Street</t>
  </si>
  <si>
    <t>Brewster</t>
  </si>
  <si>
    <t>00410000</t>
  </si>
  <si>
    <t>78 Eldredge Pkwy</t>
  </si>
  <si>
    <t>Orleans</t>
  </si>
  <si>
    <t>02653</t>
  </si>
  <si>
    <t>Brimfield</t>
  </si>
  <si>
    <t>Table of Contents</t>
  </si>
  <si>
    <t>01253</t>
  </si>
  <si>
    <t>56 North County Rd</t>
  </si>
  <si>
    <t>Four Rivers Charter Public (District)</t>
  </si>
  <si>
    <t>C/O Igo Administration Building</t>
  </si>
  <si>
    <t>Foxborough Regional Charter (District)</t>
  </si>
  <si>
    <t>01701</t>
  </si>
  <si>
    <t>Francis W. Parker Charter Essential (District)</t>
  </si>
  <si>
    <t>34 West Street</t>
  </si>
  <si>
    <t>01841</t>
  </si>
  <si>
    <t>04550000</t>
  </si>
  <si>
    <t>01830</t>
  </si>
  <si>
    <t>04560000</t>
  </si>
  <si>
    <t>206 Jackson Street</t>
  </si>
  <si>
    <t>04580000</t>
  </si>
  <si>
    <t>04640000</t>
  </si>
  <si>
    <t>17 Lime Street</t>
  </si>
  <si>
    <t>04660000</t>
  </si>
  <si>
    <t>West Tisbury</t>
  </si>
  <si>
    <t>02575</t>
  </si>
  <si>
    <t>Ma Academy for Math and Science</t>
  </si>
  <si>
    <t>04680000</t>
  </si>
  <si>
    <t>04690000</t>
  </si>
  <si>
    <t>1001 Commonwealth Avenue</t>
  </si>
  <si>
    <t>02215</t>
  </si>
  <si>
    <t>04700000</t>
  </si>
  <si>
    <t>02740</t>
  </si>
  <si>
    <t>04740000</t>
  </si>
  <si>
    <t>04780000</t>
  </si>
  <si>
    <t>49 Antietam Street</t>
  </si>
  <si>
    <t>Devens</t>
  </si>
  <si>
    <t>04790000</t>
  </si>
  <si>
    <t>04810000</t>
  </si>
  <si>
    <t>04820000</t>
  </si>
  <si>
    <t>2 Perry Way</t>
  </si>
  <si>
    <t>04830000</t>
  </si>
  <si>
    <t>6 Resnik Road</t>
  </si>
  <si>
    <t>04840000</t>
  </si>
  <si>
    <t>120 Fisher Avenue</t>
  </si>
  <si>
    <t>02120</t>
  </si>
  <si>
    <t>04850000</t>
  </si>
  <si>
    <t>04860000</t>
  </si>
  <si>
    <t>51 Gage Street</t>
  </si>
  <si>
    <t>01605</t>
  </si>
  <si>
    <t>04870000</t>
  </si>
  <si>
    <t>Hathorne</t>
  </si>
  <si>
    <t>Amount</t>
  </si>
  <si>
    <t>01937</t>
  </si>
  <si>
    <t>09150000</t>
  </si>
  <si>
    <t>400 Main Street</t>
  </si>
  <si>
    <t>FORM AM 1</t>
  </si>
  <si>
    <t>(AMENDMENT REQUEST FORM)</t>
  </si>
  <si>
    <t>PART 1:</t>
  </si>
  <si>
    <t xml:space="preserve">B. </t>
  </si>
  <si>
    <t>C.</t>
  </si>
  <si>
    <t>0057</t>
  </si>
  <si>
    <t>Textbooks and Instructional Materials</t>
  </si>
  <si>
    <t>Instructional Technology including Software</t>
  </si>
  <si>
    <t>Non-instructional Supplies</t>
  </si>
  <si>
    <t>Non-instructional Equipment</t>
  </si>
  <si>
    <t>Instructional Equipment</t>
  </si>
  <si>
    <t>Approved Rate:</t>
  </si>
  <si>
    <t>E.</t>
  </si>
  <si>
    <t>F.</t>
  </si>
  <si>
    <t>FTE</t>
  </si>
  <si>
    <t>MTRS*</t>
  </si>
  <si>
    <t>H.</t>
  </si>
  <si>
    <t>I.</t>
  </si>
  <si>
    <t>TOTAL</t>
  </si>
  <si>
    <t>A.</t>
  </si>
  <si>
    <t>G.</t>
  </si>
  <si>
    <t xml:space="preserve">Telephone: </t>
  </si>
  <si>
    <t>PART I - GENERAL</t>
  </si>
  <si>
    <t>PROJECT DURATION</t>
  </si>
  <si>
    <t>AUTHORIZED SIGNATORY:</t>
  </si>
  <si>
    <t>Date:</t>
  </si>
  <si>
    <t>A. APPLICANT</t>
  </si>
  <si>
    <t>District Code:</t>
  </si>
  <si>
    <t xml:space="preserve">Address: </t>
  </si>
  <si>
    <t>B. APPLICATION FOR PROGRAM FUNDING</t>
  </si>
  <si>
    <t>Total</t>
  </si>
  <si>
    <t xml:space="preserve">TYPED NAME: </t>
  </si>
  <si>
    <t xml:space="preserve">DATE: </t>
  </si>
  <si>
    <t>Indirect Cost Calculation Worksheet</t>
  </si>
  <si>
    <t>0493</t>
  </si>
  <si>
    <t>417 Rock Street</t>
  </si>
  <si>
    <t>04960000</t>
  </si>
  <si>
    <t>89 Hayden Rowe Street</t>
  </si>
  <si>
    <t>67 Middle St</t>
  </si>
  <si>
    <t>21 Johnson Street</t>
  </si>
  <si>
    <t>ALLOCATION OF FUNDS</t>
  </si>
  <si>
    <t>508-678-2891</t>
  </si>
  <si>
    <t>508-679-6423</t>
  </si>
  <si>
    <t>mmontleon@dimanregional.org</t>
  </si>
  <si>
    <t>978-686-0194</t>
  </si>
  <si>
    <t>978-687-6209</t>
  </si>
  <si>
    <t>978-441-4800</t>
  </si>
  <si>
    <t>978-441-5353</t>
  </si>
  <si>
    <t>508-998-3321</t>
  </si>
  <si>
    <t>508-995-7268</t>
  </si>
  <si>
    <t>413-772-1311</t>
  </si>
  <si>
    <t>413-774-7940</t>
  </si>
  <si>
    <t>413-586-0822</t>
  </si>
  <si>
    <t>413-582-6453</t>
  </si>
  <si>
    <t>413-294-2648</t>
  </si>
  <si>
    <t>hcelik@hampdencharter.org</t>
  </si>
  <si>
    <t>413-698-4001</t>
  </si>
  <si>
    <t>413-698-4003</t>
  </si>
  <si>
    <t>781-878-0786</t>
  </si>
  <si>
    <t>781-871-3374</t>
  </si>
  <si>
    <t>School-by-School Summary (Read-only)</t>
  </si>
  <si>
    <t>131 Central Street</t>
  </si>
  <si>
    <t>04470000</t>
  </si>
  <si>
    <t>201 Main Street</t>
  </si>
  <si>
    <t>04490000</t>
  </si>
  <si>
    <t>04500000</t>
  </si>
  <si>
    <t>01105</t>
  </si>
  <si>
    <t>04520000</t>
  </si>
  <si>
    <t>360 Huntington Avenue</t>
  </si>
  <si>
    <t>02115</t>
  </si>
  <si>
    <t>04530000</t>
  </si>
  <si>
    <t>04540000</t>
  </si>
  <si>
    <t>0458</t>
  </si>
  <si>
    <t>Northeast Metropolitan Regional Vocational Technical</t>
  </si>
  <si>
    <t>413-863-4560</t>
  </si>
  <si>
    <t>413-283-2650</t>
  </si>
  <si>
    <t>413-283-2655</t>
  </si>
  <si>
    <t>Not MTRS</t>
  </si>
  <si>
    <t>Descriptions - MTRS</t>
  </si>
  <si>
    <t>Descriptions - No MTRS</t>
  </si>
  <si>
    <t>summary</t>
  </si>
  <si>
    <t>No MTRS</t>
  </si>
  <si>
    <t>Not Stipends</t>
  </si>
  <si>
    <t>Consultant</t>
  </si>
  <si>
    <t>Specialist</t>
  </si>
  <si>
    <t>Substitute</t>
  </si>
  <si>
    <t>SES</t>
  </si>
  <si>
    <t>N/D</t>
  </si>
  <si>
    <t>Supplies and Materials</t>
  </si>
  <si>
    <t>Textbooks</t>
  </si>
  <si>
    <t>Instructional Technology</t>
  </si>
  <si>
    <t>Non-instructional supplies</t>
  </si>
  <si>
    <t>Supevisory Staff</t>
  </si>
  <si>
    <t>Instructional</t>
  </si>
  <si>
    <t>Non-instructional</t>
  </si>
  <si>
    <t>Concat</t>
  </si>
  <si>
    <t>Amount Requested</t>
  </si>
  <si>
    <t>Total Amount Requested</t>
  </si>
  <si>
    <t>Total Amount Requested including indirect cost</t>
  </si>
  <si>
    <t>Pre-Implementation Combined Budget (Read-only except for Indirect Costs)</t>
  </si>
  <si>
    <t>Implementation Combined Budget (Read-only except for Indirect Costs)</t>
  </si>
  <si>
    <t>GRANT BUDGET NARRATIVE</t>
  </si>
  <si>
    <t>ALLOCATION OF FUNDS FORM</t>
  </si>
  <si>
    <t>TOTAL FUNDS REQUESTED FOR LEA</t>
  </si>
  <si>
    <t>Trimmed</t>
  </si>
  <si>
    <t>concat - cleaned</t>
  </si>
  <si>
    <t>District</t>
  </si>
  <si>
    <t>SPEakers</t>
  </si>
  <si>
    <r>
      <t xml:space="preserve">For </t>
    </r>
    <r>
      <rPr>
        <b/>
        <sz val="10"/>
        <color indexed="12"/>
        <rFont val="Arial"/>
        <family val="2"/>
      </rPr>
      <t>Microsoft Office 2007</t>
    </r>
    <r>
      <rPr>
        <sz val="10"/>
        <rFont val="Arial"/>
        <family val="2"/>
      </rPr>
      <t xml:space="preserve"> you may need to change the security setting in Excel.  In Excel, click on the 'Office Button' located on the upper left of Excel.  Select 'Trust Center' located on the left panel.  Click on 'Trust Center Setting'. Select 'Macro Settings' and then select 'Enable all macros (not recommended, potentially dangerous code can run)' .  Close the Excel Application.  You must save the workbook as an earlier version of Excel (.xls </t>
    </r>
    <r>
      <rPr>
        <b/>
        <sz val="10"/>
        <color indexed="10"/>
        <rFont val="Arial"/>
        <family val="2"/>
      </rPr>
      <t>not</t>
    </r>
    <r>
      <rPr>
        <sz val="10"/>
        <rFont val="Arial"/>
        <family val="2"/>
      </rPr>
      <t xml:space="preserve"> .xlsx).</t>
    </r>
  </si>
  <si>
    <t>SRG@doe.mass.edu</t>
  </si>
  <si>
    <t>Alternative Tel:</t>
  </si>
  <si>
    <r>
      <t xml:space="preserve">Intervention Model Selected
</t>
    </r>
    <r>
      <rPr>
        <sz val="8"/>
        <rFont val="Arial"/>
        <family val="2"/>
      </rPr>
      <t>(select a model from the drop down list by clicking in the cell)</t>
    </r>
  </si>
  <si>
    <r>
      <t xml:space="preserve">Go to Budget Detail Page
</t>
    </r>
    <r>
      <rPr>
        <sz val="8"/>
        <rFont val="Arial"/>
        <family val="2"/>
      </rPr>
      <t>(click link below to access budget detail or lack of capacity page)</t>
    </r>
  </si>
  <si>
    <r>
      <t xml:space="preserve">Step Two -Select your LEA - </t>
    </r>
    <r>
      <rPr>
        <b/>
        <sz val="10"/>
        <color indexed="10"/>
        <rFont val="Arial"/>
        <family val="2"/>
      </rPr>
      <t xml:space="preserve"> !DO NOT SKIP THIS STEP</t>
    </r>
  </si>
  <si>
    <t>Access the Cover Sheet by clicking the link in the Table of Contents below or the appropriate tab at the bottom of this workbook. Select your LEA's name from the drop-down list. Doing so prepopulates information on other sheets in the workbook. Enter your contact information, including an alternative telephone number/email address.</t>
  </si>
  <si>
    <t>508-991-4105</t>
  </si>
  <si>
    <t>508-991-4110</t>
  </si>
  <si>
    <t>978-281-9800</t>
  </si>
  <si>
    <t>978-281-9899</t>
  </si>
  <si>
    <t>508-839-5421</t>
  </si>
  <si>
    <t>508-839-7618</t>
  </si>
  <si>
    <t>413-467-7193</t>
  </si>
  <si>
    <t>413-467-3909</t>
  </si>
  <si>
    <t>413-569-5391</t>
  </si>
  <si>
    <t>413-569-1711</t>
  </si>
  <si>
    <t>jbarry@strsd.southwick.ma.us</t>
  </si>
  <si>
    <t xml:space="preserve">INSTRUCTORS - </t>
  </si>
  <si>
    <t xml:space="preserve">SPEAKERS - </t>
  </si>
  <si>
    <t xml:space="preserve">SUBSTITUTES - </t>
  </si>
  <si>
    <t xml:space="preserve">OTHER - </t>
  </si>
  <si>
    <t>TEXTBOOKS AND INSTRUCTIONAL MATERIALS -</t>
  </si>
  <si>
    <t xml:space="preserve">INSTRUCTIONAL TECHNOLOGY INCLUDING SOFTWARE - </t>
  </si>
  <si>
    <t xml:space="preserve">NON-INSTRUCTIONAL SUPPLIES - </t>
  </si>
  <si>
    <t xml:space="preserve">SUPERVISORY STAFF - </t>
  </si>
  <si>
    <t xml:space="preserve">INSTRUCTIONAL STAFF - </t>
  </si>
  <si>
    <t>68 Messenger Street</t>
  </si>
  <si>
    <t>02762</t>
  </si>
  <si>
    <t>Plymouth</t>
  </si>
  <si>
    <t>02390000</t>
  </si>
  <si>
    <t>02360</t>
  </si>
  <si>
    <t>Plympton</t>
  </si>
  <si>
    <t>02400000</t>
  </si>
  <si>
    <t>Provincetown</t>
  </si>
  <si>
    <t>02420000</t>
  </si>
  <si>
    <t>02657</t>
  </si>
  <si>
    <t>Quincy</t>
  </si>
  <si>
    <t>02430000</t>
  </si>
  <si>
    <t>02169</t>
  </si>
  <si>
    <t>Randolph</t>
  </si>
  <si>
    <t>02440000</t>
  </si>
  <si>
    <t>40 Highland Avenue</t>
  </si>
  <si>
    <t>75 Foundation Ave</t>
  </si>
  <si>
    <t>01835</t>
  </si>
  <si>
    <t>978-521-2616</t>
  </si>
  <si>
    <t>1.</t>
  </si>
  <si>
    <t>Administrators</t>
  </si>
  <si>
    <t>2.</t>
  </si>
  <si>
    <t>Instructional/Direct Service Staff</t>
  </si>
  <si>
    <t>3.</t>
  </si>
  <si>
    <t>Support Staff</t>
  </si>
  <si>
    <t>4.</t>
  </si>
  <si>
    <t>Fringe</t>
  </si>
  <si>
    <t>MTRS</t>
  </si>
  <si>
    <t>Benefits</t>
  </si>
  <si>
    <t>Other</t>
  </si>
  <si>
    <t>5.</t>
  </si>
  <si>
    <t>Contractual Services</t>
  </si>
  <si>
    <t>6.</t>
  </si>
  <si>
    <t>Supplies</t>
  </si>
  <si>
    <t>7.</t>
  </si>
  <si>
    <t>01256</t>
  </si>
  <si>
    <t>25 Water Lane</t>
  </si>
  <si>
    <t>02771</t>
  </si>
  <si>
    <t>0348</t>
  </si>
  <si>
    <t>250 Pawtucket Blvd</t>
  </si>
  <si>
    <t>370 Hollis Street</t>
  </si>
  <si>
    <t>01746</t>
  </si>
  <si>
    <t>Holyoke</t>
  </si>
  <si>
    <t>01370000</t>
  </si>
  <si>
    <t>57 Suffolk Street</t>
  </si>
  <si>
    <t>01040</t>
  </si>
  <si>
    <t>Hopedale</t>
  </si>
  <si>
    <t>01380000</t>
  </si>
  <si>
    <t>25 Adin Street</t>
  </si>
  <si>
    <t>01747</t>
  </si>
  <si>
    <t>Hopkinton</t>
  </si>
  <si>
    <t>01390000</t>
  </si>
  <si>
    <t>01748</t>
  </si>
  <si>
    <t>Hudson</t>
  </si>
  <si>
    <t>01410000</t>
  </si>
  <si>
    <t>155 Apsley Street</t>
  </si>
  <si>
    <t>01749</t>
  </si>
  <si>
    <t>Hull</t>
  </si>
  <si>
    <t>01420000</t>
  </si>
  <si>
    <t>02045</t>
  </si>
  <si>
    <t>Ipswich</t>
  </si>
  <si>
    <t>01440000</t>
  </si>
  <si>
    <t>1 Lord Square</t>
  </si>
  <si>
    <t>01938</t>
  </si>
  <si>
    <t>01450000</t>
  </si>
  <si>
    <t>01460000</t>
  </si>
  <si>
    <t>01480000</t>
  </si>
  <si>
    <t>Lawrence</t>
  </si>
  <si>
    <t>01490000</t>
  </si>
  <si>
    <t>Lee</t>
  </si>
  <si>
    <t>01500000</t>
  </si>
  <si>
    <t>01238</t>
  </si>
  <si>
    <t>Leicester</t>
  </si>
  <si>
    <t>01510000</t>
  </si>
  <si>
    <t>1078 Main Street</t>
  </si>
  <si>
    <t>01524</t>
  </si>
  <si>
    <t>Lenox</t>
  </si>
  <si>
    <t>01520000</t>
  </si>
  <si>
    <t>6 Walker Street</t>
  </si>
  <si>
    <t>01240</t>
  </si>
  <si>
    <t>Leominster</t>
  </si>
  <si>
    <t>01530000</t>
  </si>
  <si>
    <t>24 Church Street</t>
  </si>
  <si>
    <t>01453</t>
  </si>
  <si>
    <t>Leverett</t>
  </si>
  <si>
    <t>01540000</t>
  </si>
  <si>
    <t>Lexington</t>
  </si>
  <si>
    <t>01550000</t>
  </si>
  <si>
    <t>Indirect Cost Calculator</t>
  </si>
  <si>
    <t>P O Box 159</t>
  </si>
  <si>
    <t>Nahant</t>
  </si>
  <si>
    <t>01960000</t>
  </si>
  <si>
    <t>290 Castle Road</t>
  </si>
  <si>
    <t>01908</t>
  </si>
  <si>
    <t>Nantucket</t>
  </si>
  <si>
    <t>01970000</t>
  </si>
  <si>
    <t>10 Surfside Road</t>
  </si>
  <si>
    <t>02554</t>
  </si>
  <si>
    <t>Natick</t>
  </si>
  <si>
    <t>01980000</t>
  </si>
  <si>
    <t>13 East Central Street</t>
  </si>
  <si>
    <t>01760</t>
  </si>
  <si>
    <t>Needham</t>
  </si>
  <si>
    <t>01990000</t>
  </si>
  <si>
    <t>1330 Highland Avenue</t>
  </si>
  <si>
    <t>02492</t>
  </si>
  <si>
    <t>New Bedford</t>
  </si>
  <si>
    <t>02010000</t>
  </si>
  <si>
    <t>455 County Street</t>
  </si>
  <si>
    <t>Newburyport</t>
  </si>
  <si>
    <t>02040000</t>
  </si>
  <si>
    <t>70 Low Street</t>
  </si>
  <si>
    <t>01950</t>
  </si>
  <si>
    <t>Newton</t>
  </si>
  <si>
    <t>25 Gile Road</t>
  </si>
  <si>
    <t>02186</t>
  </si>
  <si>
    <t>Monson</t>
  </si>
  <si>
    <t>01910000</t>
  </si>
  <si>
    <t>00510000</t>
  </si>
  <si>
    <t>83 School Street</t>
  </si>
  <si>
    <t>Carver</t>
  </si>
  <si>
    <t>00520000</t>
  </si>
  <si>
    <t>3 Carver Square Blvd.</t>
  </si>
  <si>
    <t>Chatham</t>
  </si>
  <si>
    <t>00550000</t>
  </si>
  <si>
    <t>02633</t>
  </si>
  <si>
    <t>Chelmsford</t>
  </si>
  <si>
    <t>00560000</t>
  </si>
  <si>
    <t>Kingston</t>
  </si>
  <si>
    <t>Chelsea</t>
  </si>
  <si>
    <t>00570000</t>
  </si>
  <si>
    <t>02150</t>
  </si>
  <si>
    <t>Chicopee</t>
  </si>
  <si>
    <t>00610000</t>
  </si>
  <si>
    <t>01020</t>
  </si>
  <si>
    <t>Clarksburg</t>
  </si>
  <si>
    <t>00630000</t>
  </si>
  <si>
    <t>98 Church Street</t>
  </si>
  <si>
    <t>01247</t>
  </si>
  <si>
    <t>Clinton</t>
  </si>
  <si>
    <t>00640000</t>
  </si>
  <si>
    <t>0044</t>
  </si>
  <si>
    <t>Ralph C Mahar</t>
  </si>
  <si>
    <t>07550000</t>
  </si>
  <si>
    <t>Silver Lake</t>
  </si>
  <si>
    <t>07600000</t>
  </si>
  <si>
    <t>Southern Berkshire</t>
  </si>
  <si>
    <t>07650000</t>
  </si>
  <si>
    <t>Sheffield</t>
  </si>
  <si>
    <t>07660000</t>
  </si>
  <si>
    <t>Spencer-E Brookfield</t>
  </si>
  <si>
    <t>07670000</t>
  </si>
  <si>
    <t>306 Main Street</t>
  </si>
  <si>
    <t>Tantasqua</t>
  </si>
  <si>
    <t>07700000</t>
  </si>
  <si>
    <t>Triton</t>
  </si>
  <si>
    <t>07730000</t>
  </si>
  <si>
    <t>112 Elm Street</t>
  </si>
  <si>
    <t>Byfield</t>
  </si>
  <si>
    <t>555 N Main Street</t>
  </si>
  <si>
    <t>PO Box 679</t>
  </si>
  <si>
    <t>00430000</t>
  </si>
  <si>
    <t>Fiskdale</t>
  </si>
  <si>
    <t>Brockton</t>
  </si>
  <si>
    <t>00440000</t>
  </si>
  <si>
    <t>43 Crescent Street</t>
  </si>
  <si>
    <t>Brookfield</t>
  </si>
  <si>
    <t>00450000</t>
  </si>
  <si>
    <t>Brookline</t>
  </si>
  <si>
    <t>00460000</t>
  </si>
  <si>
    <t>333 Washington Street</t>
  </si>
  <si>
    <t>02445</t>
  </si>
  <si>
    <t>Burlington</t>
  </si>
  <si>
    <t>00480000</t>
  </si>
  <si>
    <t>123 Cambridge Street</t>
  </si>
  <si>
    <t>413-283-9701</t>
  </si>
  <si>
    <t>413-284-0032</t>
  </si>
  <si>
    <t>paist@pathfindertech.org</t>
  </si>
  <si>
    <t>978-536-6500</t>
  </si>
  <si>
    <t>978-536-6590</t>
  </si>
  <si>
    <t>781-829-1178</t>
  </si>
  <si>
    <t>781-826-1182</t>
  </si>
  <si>
    <t>Cambridge</t>
  </si>
  <si>
    <t>00490000</t>
  </si>
  <si>
    <t>159 Thorndike Street</t>
  </si>
  <si>
    <t>02141</t>
  </si>
  <si>
    <t>Canton</t>
  </si>
  <si>
    <t>00500000</t>
  </si>
  <si>
    <t>960 Washington Street</t>
  </si>
  <si>
    <t>02021</t>
  </si>
  <si>
    <t>Carlisle</t>
  </si>
  <si>
    <t>781-834-5000</t>
  </si>
  <si>
    <t>781-834-5070</t>
  </si>
  <si>
    <t>508-693-9900</t>
  </si>
  <si>
    <t>508-696-9008</t>
  </si>
  <si>
    <t>413-214-7806</t>
  </si>
  <si>
    <t>Shawsheen Valley Regional Vocational Technical</t>
  </si>
  <si>
    <t>34 Lancaster Rd</t>
  </si>
  <si>
    <t>01545</t>
  </si>
  <si>
    <t>Silver Hill Horace Mann Charter (District)</t>
  </si>
  <si>
    <t>South Middlesex Regional Vocational Technical</t>
  </si>
  <si>
    <t>South Shore Charter Public (District)</t>
  </si>
  <si>
    <t>South Shore Regional Vocational Technical</t>
  </si>
  <si>
    <t>Southeastern Regional Vocational Technical</t>
  </si>
  <si>
    <t>02375</t>
  </si>
  <si>
    <t>PO BOX 339</t>
  </si>
  <si>
    <t>01257</t>
  </si>
  <si>
    <t>01005</t>
  </si>
  <si>
    <t>Consultants</t>
  </si>
  <si>
    <t>0274</t>
  </si>
  <si>
    <t>75 Pleasant Street, Malden, MA 02148</t>
  </si>
  <si>
    <t>508-647-6506</t>
  </si>
  <si>
    <t>psanchioni@natickps.org</t>
  </si>
  <si>
    <t>781-455-0400</t>
  </si>
  <si>
    <t>781-455-0417</t>
  </si>
  <si>
    <t>dan_gutekanst@needham.k12.ma.us</t>
  </si>
  <si>
    <t>617-825-0703</t>
  </si>
  <si>
    <t>617-825-1829</t>
  </si>
  <si>
    <t>In Step Four you entered budget information on one or more worksheets on your LEA's proposed activities. This information will transfer automatically to the Combined Budget page to create a combined total LEA grant budget. While you cannot change most details on the Combined Budget in this step you should ensure that the details from your school-level budget worksheet(s) are accurately represented. If not, please make the appropriate changes in the respective budget sheet. If applicable, you can enter the indirect costs directly on the Combined Budget Page.
Make sure that the total amount requested is at least $50,000 but no more than $2 million per year per school (LEA-level activities should be prorated equally between schools served).</t>
  </si>
  <si>
    <t>Select a LEA Name:</t>
  </si>
  <si>
    <t>LEA Code:</t>
  </si>
  <si>
    <t>LEA Code</t>
  </si>
  <si>
    <t>Participating LEA</t>
  </si>
  <si>
    <t>LEAs are allowed to take less than the maximum, but not more than the maximum allowable for indirect costs.</t>
  </si>
  <si>
    <t>The following worksheet will automatically calculate the amount of funds that can be used by a LEA for indirect costs.</t>
  </si>
  <si>
    <t xml:space="preserve">You will need to insert your LEA's approved allowable rate and total funds requested in the yellow boxes. </t>
  </si>
  <si>
    <t>You will need to input the rate in either percentage (A) or decimal form (B).  The "amount that can be used for indirect" is the maximum amount that your LEA can put in for indirect costs in line item 9. This worksheet assumes no capital expenditures.  See other important notes below.</t>
  </si>
  <si>
    <t>The decision to recover indirect costs using these established rates is a local option. The rates are developed for LEA as the maximum allowable rate for a given fiscal year.</t>
  </si>
  <si>
    <t>For all LEAs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</si>
  <si>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508-997-4511</t>
  </si>
  <si>
    <t>508-997-0298</t>
  </si>
  <si>
    <t>qrsd@qrsd.org</t>
  </si>
  <si>
    <t>01108</t>
  </si>
  <si>
    <t>978-465-2397</t>
  </si>
  <si>
    <t>978-465-8599</t>
  </si>
  <si>
    <t>978-465-4457</t>
  </si>
  <si>
    <t>978-462-3495</t>
  </si>
  <si>
    <t>617-559-6100</t>
  </si>
  <si>
    <t>617-559-6101</t>
  </si>
  <si>
    <t>508-528-1225</t>
  </si>
  <si>
    <t>508-528-3739</t>
  </si>
  <si>
    <t>MASSACHUSETTS DEPARTMENT OF ELEMENTARY AND SECONDARY EDUCATION</t>
  </si>
  <si>
    <t>Coordinator Name:</t>
  </si>
  <si>
    <t>Email:</t>
  </si>
  <si>
    <t>Contact Tel:</t>
  </si>
  <si>
    <t>Submission date:</t>
  </si>
  <si>
    <t>FROM:</t>
  </si>
  <si>
    <t>TO:</t>
  </si>
  <si>
    <t>76 South River Street</t>
  </si>
  <si>
    <t>02050</t>
  </si>
  <si>
    <t>Mashpee</t>
  </si>
  <si>
    <t>01720000</t>
  </si>
  <si>
    <t xml:space="preserve">
 </t>
  </si>
  <si>
    <t>Southbridge</t>
  </si>
  <si>
    <t>02770000</t>
  </si>
  <si>
    <t>01550</t>
  </si>
  <si>
    <t>South Hadley</t>
  </si>
  <si>
    <t>02780000</t>
  </si>
  <si>
    <t>116 Main Street</t>
  </si>
  <si>
    <t>Springfield</t>
  </si>
  <si>
    <t>02810000</t>
  </si>
  <si>
    <t>Stoneham</t>
  </si>
  <si>
    <t>District Name</t>
  </si>
  <si>
    <t>Expenditure Justification</t>
  </si>
  <si>
    <t>kpiazza@sevenhillscharter.org</t>
  </si>
  <si>
    <t>781-784-1570</t>
  </si>
  <si>
    <t>781-784-1573</t>
  </si>
  <si>
    <t>978-667-2111</t>
  </si>
  <si>
    <t>978-663-6272</t>
  </si>
  <si>
    <t>978-425-2630</t>
  </si>
  <si>
    <t>508-841-8400</t>
  </si>
  <si>
    <t>508-841-8490</t>
  </si>
  <si>
    <t>jsawyer@shrewsbury.k12.ma.us</t>
  </si>
  <si>
    <t>978-374-3448</t>
  </si>
  <si>
    <t>978-374-3461</t>
  </si>
  <si>
    <t>617-474-7950</t>
  </si>
  <si>
    <t>617-474-7957</t>
  </si>
  <si>
    <t>781-762-6804</t>
  </si>
  <si>
    <r>
      <t>CONTRACTUAL SERVICES:</t>
    </r>
    <r>
      <rPr>
        <b/>
        <sz val="9"/>
        <rFont val="Times New Roman"/>
        <family val="1"/>
      </rPr>
      <t xml:space="preserve"> </t>
    </r>
    <r>
      <rPr>
        <sz val="9"/>
        <rFont val="Times New Roman"/>
        <family val="1"/>
      </rPr>
      <t xml:space="preserve">Indicate the services to be provided and the rate  to be paid </t>
    </r>
    <r>
      <rPr>
        <i/>
        <sz val="9"/>
        <rFont val="Times New Roman"/>
        <family val="1"/>
      </rPr>
      <t>per hour</t>
    </r>
    <r>
      <rPr>
        <sz val="9"/>
        <rFont val="Times New Roman"/>
        <family val="1"/>
      </rPr>
      <t xml:space="preserve"> or </t>
    </r>
    <r>
      <rPr>
        <i/>
        <sz val="9"/>
        <rFont val="Times New Roman"/>
        <family val="1"/>
      </rPr>
      <t>per day,</t>
    </r>
    <r>
      <rPr>
        <sz val="9"/>
        <rFont val="Times New Roman"/>
        <family val="1"/>
      </rPr>
      <t xml:space="preserve"> whichever is applicable.</t>
    </r>
  </si>
  <si>
    <r>
      <t>SUPPLIES AND MATERIALS:</t>
    </r>
    <r>
      <rPr>
        <b/>
        <sz val="9"/>
        <rFont val="Times New Roman"/>
        <family val="1"/>
      </rPr>
      <t xml:space="preserve"> </t>
    </r>
    <r>
      <rPr>
        <sz val="9"/>
        <rFont val="Times New Roman"/>
        <family val="1"/>
      </rPr>
      <t xml:space="preserve">Items costing less than </t>
    </r>
  </si>
  <si>
    <r>
      <t xml:space="preserve">$5,000 per unit </t>
    </r>
    <r>
      <rPr>
        <i/>
        <sz val="9"/>
        <rFont val="Times New Roman"/>
        <family val="1"/>
      </rPr>
      <t>or</t>
    </r>
    <r>
      <rPr>
        <sz val="9"/>
        <rFont val="Times New Roman"/>
        <family val="1"/>
      </rPr>
      <t xml:space="preserve"> having a useful life of less than one year.</t>
    </r>
  </si>
  <si>
    <r>
      <t>TRAVEL:</t>
    </r>
    <r>
      <rPr>
        <b/>
        <sz val="9"/>
        <rFont val="Times New Roman"/>
        <family val="1"/>
      </rPr>
      <t xml:space="preserve"> </t>
    </r>
    <r>
      <rPr>
        <sz val="9"/>
        <rFont val="Times New Roman"/>
        <family val="1"/>
      </rPr>
      <t>Mileage, conference registration, hotel, and meals</t>
    </r>
  </si>
  <si>
    <r>
      <t>OTHER COSTS:</t>
    </r>
    <r>
      <rPr>
        <sz val="10"/>
        <rFont val="Times New Roman"/>
        <family val="1"/>
      </rPr>
      <t xml:space="preserve"> </t>
    </r>
    <r>
      <rPr>
        <sz val="9"/>
        <rFont val="Times New Roman"/>
        <family val="1"/>
      </rPr>
      <t>Please indicate the amount requested in each category</t>
    </r>
  </si>
  <si>
    <t>100 Hemlock Rd</t>
  </si>
  <si>
    <t>Northern Berkshire Regional Vocational Technical</t>
  </si>
  <si>
    <t>70 Hodges Cross Rd</t>
  </si>
  <si>
    <t>PO BOX 67</t>
  </si>
  <si>
    <t>02062</t>
  </si>
  <si>
    <t>gmaestas@plymouth.k12.ma.us</t>
  </si>
  <si>
    <t>617-284-7800</t>
  </si>
  <si>
    <t>508-487-5000</t>
  </si>
  <si>
    <t>508-487-5098</t>
  </si>
  <si>
    <t>413-436-9256</t>
  </si>
  <si>
    <t>413-436-9738</t>
  </si>
  <si>
    <t>bkustigian@quaboag.org</t>
  </si>
  <si>
    <t>978-827-1434</t>
  </si>
  <si>
    <t>978-827-5969</t>
  </si>
  <si>
    <t>978-597-8713</t>
  </si>
  <si>
    <t>978-597-6534</t>
  </si>
  <si>
    <t>413-625-0192</t>
  </si>
  <si>
    <t>413-625-0196</t>
  </si>
  <si>
    <t>508-881-0150</t>
  </si>
  <si>
    <t>508-881-0161</t>
  </si>
  <si>
    <t>508-485-9430</t>
  </si>
  <si>
    <t>508-460-3472</t>
  </si>
  <si>
    <t>Indirect Cost Calculation (A)</t>
  </si>
  <si>
    <t>Input Your</t>
  </si>
  <si>
    <t>Note: if percentage format used</t>
  </si>
  <si>
    <t>Grant Information</t>
  </si>
  <si>
    <t>Example</t>
  </si>
  <si>
    <t>Below</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</si>
  <si>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</si>
  <si>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</si>
  <si>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</si>
  <si>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</si>
  <si>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</si>
  <si>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r>
      <t xml:space="preserve">Indirect Cost Percentage: If decimals used </t>
    </r>
    <r>
      <rPr>
        <b/>
        <sz val="10"/>
        <rFont val="Arial"/>
        <family val="2"/>
      </rPr>
      <t xml:space="preserve"> (.0218)</t>
    </r>
  </si>
  <si>
    <t>Important Notes regarding Indirect Costs:</t>
  </si>
  <si>
    <t>Martha's Vineyard Charter (District)</t>
  </si>
  <si>
    <t>PO Box 1150</t>
  </si>
  <si>
    <t>Martin Luther King Jr. Charter School of Excellence (District)</t>
  </si>
  <si>
    <t>20 Endicott Rd</t>
  </si>
  <si>
    <t>459 Main St</t>
  </si>
  <si>
    <t>3rd Fl</t>
  </si>
  <si>
    <t>150 North Ave</t>
  </si>
  <si>
    <t>01757</t>
  </si>
  <si>
    <t>Minuteman Regional Vocational Technical</t>
  </si>
  <si>
    <t>758 Marrett Rd</t>
  </si>
  <si>
    <t>02421</t>
  </si>
  <si>
    <t>01057</t>
  </si>
  <si>
    <t>Montachusett Regional Vocational Technical</t>
  </si>
  <si>
    <t>1781 Cold Spring Rd</t>
  </si>
  <si>
    <t>Mystic Valley Regional Charter (District)</t>
  </si>
  <si>
    <t>Nashoba Valley Regional Vocational Technical</t>
  </si>
  <si>
    <t>Neighborhood House Charter (District)</t>
  </si>
  <si>
    <t>C/O Paul Rodrigues Administration Bldg.</t>
  </si>
  <si>
    <t>Norfolk County Agricultural</t>
  </si>
  <si>
    <t>01864</t>
  </si>
  <si>
    <t>Northampton-Smith Vocational Agricultural</t>
  </si>
  <si>
    <t>53 Parkerville Road</t>
  </si>
  <si>
    <t>01772</t>
  </si>
  <si>
    <t>0243</t>
  </si>
  <si>
    <t>Charter School Leader</t>
  </si>
  <si>
    <t>Abby Kelley Foster Charter Public (District)</t>
  </si>
  <si>
    <t>02351</t>
  </si>
  <si>
    <t>02043</t>
  </si>
  <si>
    <t>PK,K,01,02,03,04</t>
  </si>
  <si>
    <t>05,06,07,08</t>
  </si>
  <si>
    <t>K,01,02,03,04,05</t>
  </si>
  <si>
    <t>PK,K,01,02,03,04,05</t>
  </si>
  <si>
    <t>06,07,08</t>
  </si>
  <si>
    <t>07,08,09,10,11,12</t>
  </si>
  <si>
    <t>K,01,02,03</t>
  </si>
  <si>
    <t>K,01,02,03,04,05,06,07,08</t>
  </si>
  <si>
    <t>PK,K,01,02,03,04,05,06,07,08</t>
  </si>
  <si>
    <t>01,02,03,04,05,06,07,08,09,10,11,12</t>
  </si>
  <si>
    <t>06,07,08,09,10,11,12</t>
  </si>
  <si>
    <t>06,07,08,09</t>
  </si>
  <si>
    <t>PK,K,01,02,03,04,05,06,07,08,09,10,11,12</t>
  </si>
  <si>
    <t>04,05,06,07,08</t>
  </si>
  <si>
    <t>K,01,02,03,04,05,06,07,08,09,10,11,12</t>
  </si>
  <si>
    <t>0035</t>
  </si>
  <si>
    <t>c/o City Hall Room 216</t>
  </si>
  <si>
    <t>19 Stage Rd</t>
  </si>
  <si>
    <t>978-722-6001</t>
  </si>
  <si>
    <t>978-722-6002</t>
  </si>
  <si>
    <t>NCES #</t>
  </si>
  <si>
    <t>Restart</t>
  </si>
  <si>
    <t>Not Being Served</t>
  </si>
  <si>
    <t>Amendment requests must be approved in writing by an authorized representative of the Department of Elementary and Secondary Education prior to implementation.</t>
  </si>
  <si>
    <t>08510000</t>
  </si>
  <si>
    <t>08520000</t>
  </si>
  <si>
    <t>617-635-9050</t>
  </si>
  <si>
    <t>617-635-9059</t>
  </si>
  <si>
    <t>781-593-1680</t>
  </si>
  <si>
    <t>781-477-7487</t>
  </si>
  <si>
    <t>lathamc@lynnschools.org</t>
  </si>
  <si>
    <t>617-232-0300</t>
  </si>
  <si>
    <t>617-232-2838</t>
  </si>
  <si>
    <t>508-831-5859</t>
  </si>
  <si>
    <t>508-831-5880</t>
  </si>
  <si>
    <t>781-397-7204</t>
  </si>
  <si>
    <t>781-397-7276</t>
  </si>
  <si>
    <t>978-526-7585</t>
  </si>
  <si>
    <t>508-261-7500</t>
  </si>
  <si>
    <t>508-261-7509</t>
  </si>
  <si>
    <t>781-639-3141</t>
  </si>
  <si>
    <t>781-639-3149</t>
  </si>
  <si>
    <t>781-631-0777</t>
  </si>
  <si>
    <t>781-631-0500</t>
  </si>
  <si>
    <t>nch@marbleheadcharter.com</t>
  </si>
  <si>
    <t>508-758-2772</t>
  </si>
  <si>
    <t>508-758-2802</t>
  </si>
  <si>
    <t>508-460-3509</t>
  </si>
  <si>
    <t>508-485-1142</t>
  </si>
  <si>
    <t>508-946-2000</t>
  </si>
  <si>
    <t>508-946-2004</t>
  </si>
  <si>
    <t>Address 1</t>
  </si>
  <si>
    <t>Address 2</t>
  </si>
  <si>
    <t>Town</t>
  </si>
  <si>
    <t>State</t>
  </si>
  <si>
    <t>Zip</t>
  </si>
  <si>
    <t>Phone</t>
  </si>
  <si>
    <t>Fax</t>
  </si>
  <si>
    <t>Email</t>
  </si>
  <si>
    <t>Charter District</t>
  </si>
  <si>
    <t>508-854-8400</t>
  </si>
  <si>
    <t>508-854-8484</t>
  </si>
  <si>
    <t>Public School District</t>
  </si>
  <si>
    <t>781-982-2150</t>
  </si>
  <si>
    <t>781-982-2157</t>
  </si>
  <si>
    <t>peterschafer@abingtonps.org</t>
  </si>
  <si>
    <t>617-361-0050</t>
  </si>
  <si>
    <t>617-361-0045</t>
  </si>
  <si>
    <t>978-264-4700</t>
  </si>
  <si>
    <t>978-264-3340</t>
  </si>
  <si>
    <t>508-998-0260</t>
  </si>
  <si>
    <t>508-998-0262</t>
  </si>
  <si>
    <t>sdonovan@acushnet.k12.ma.us</t>
  </si>
  <si>
    <t>Andover</t>
  </si>
  <si>
    <t>00090000</t>
  </si>
  <si>
    <t>36 Bartlet Street</t>
  </si>
  <si>
    <t>01810</t>
  </si>
  <si>
    <t>Arlington</t>
  </si>
  <si>
    <t>00100000</t>
  </si>
  <si>
    <t>869 Massachusetts Avenue</t>
  </si>
  <si>
    <t>Ashland</t>
  </si>
  <si>
    <t>00140000</t>
  </si>
  <si>
    <t>01721</t>
  </si>
  <si>
    <t>Attleboro</t>
  </si>
  <si>
    <t>00160000</t>
  </si>
  <si>
    <t>100 Rathbun Willard Drive</t>
  </si>
  <si>
    <t>02703</t>
  </si>
  <si>
    <t>Auburn</t>
  </si>
  <si>
    <t>00170000</t>
  </si>
  <si>
    <t>5 West Street</t>
  </si>
  <si>
    <t>01501</t>
  </si>
  <si>
    <t>Avon</t>
  </si>
  <si>
    <t>00180000</t>
  </si>
  <si>
    <t>02322</t>
  </si>
  <si>
    <t>Ayer</t>
  </si>
  <si>
    <t>00190000</t>
  </si>
  <si>
    <t>141 Washington Street</t>
  </si>
  <si>
    <t>01432</t>
  </si>
  <si>
    <t>Barnstable</t>
  </si>
  <si>
    <t>00200000</t>
  </si>
  <si>
    <t>P O Box 955</t>
  </si>
  <si>
    <t>Hyannis</t>
  </si>
  <si>
    <t>Bedford</t>
  </si>
  <si>
    <t>00230000</t>
  </si>
  <si>
    <t>97 McMahon Road</t>
  </si>
  <si>
    <t>Belchertown</t>
  </si>
  <si>
    <t>00240000</t>
  </si>
  <si>
    <t>01007</t>
  </si>
  <si>
    <t>Bellingham</t>
  </si>
  <si>
    <t>00250000</t>
  </si>
  <si>
    <t>02019</t>
  </si>
  <si>
    <t>Holland</t>
  </si>
  <si>
    <t>Belmont</t>
  </si>
  <si>
    <t>413-664-9292</t>
  </si>
  <si>
    <t>413-664-9942</t>
  </si>
  <si>
    <t>978-365-4200</t>
  </si>
  <si>
    <t>978-365-5037</t>
  </si>
  <si>
    <t>inganot@clinton.k12.ma.us</t>
  </si>
  <si>
    <t>617-287-0700</t>
  </si>
  <si>
    <t>617-287-9064</t>
  </si>
  <si>
    <t>MCampbell@codmanacademy.org</t>
  </si>
  <si>
    <t>781-383-6112</t>
  </si>
  <si>
    <t>781-383-6507</t>
  </si>
  <si>
    <t>617-354-0047</t>
  </si>
  <si>
    <t>617-354-3624</t>
  </si>
  <si>
    <t>info@ccscambridge.org</t>
  </si>
  <si>
    <t>978-682-1013</t>
  </si>
  <si>
    <t>978-318-1500</t>
  </si>
  <si>
    <t>978-318-1537</t>
  </si>
  <si>
    <t>drigby@colonial.net</t>
  </si>
  <si>
    <t>978-341-2490</t>
  </si>
  <si>
    <t>617-254-8904</t>
  </si>
  <si>
    <t>617-254-8909</t>
  </si>
  <si>
    <t>dlam@conservatorylab.org</t>
  </si>
  <si>
    <t>413-665-1155</t>
  </si>
  <si>
    <t>413-665-8506</t>
  </si>
  <si>
    <t>978-777-4539</t>
  </si>
  <si>
    <t>978-777-8931</t>
  </si>
  <si>
    <t>dana@danvers.org</t>
  </si>
  <si>
    <t>508-997-3391</t>
  </si>
  <si>
    <t>508-991-4184</t>
  </si>
  <si>
    <t>02026</t>
  </si>
  <si>
    <t>781-320-0193</t>
  </si>
  <si>
    <t>508-398-7622</t>
  </si>
  <si>
    <t>508-398-7600</t>
  </si>
  <si>
    <t>woodburc@dy-regional.k12.ma.us</t>
  </si>
  <si>
    <t>508-252-5000</t>
  </si>
  <si>
    <t>508-252-5024</t>
  </si>
  <si>
    <t>131 Hancock Street</t>
  </si>
  <si>
    <t>--</t>
  </si>
  <si>
    <t>rflynn@dcacademy.org</t>
  </si>
  <si>
    <t>508-476-7901</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</si>
  <si>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</si>
  <si>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508-885-8504</t>
  </si>
  <si>
    <t>413-525-5450</t>
  </si>
  <si>
    <t>978-724-3363</t>
  </si>
  <si>
    <t>978-724-6687</t>
  </si>
  <si>
    <t>Office@petershamcenterschool.org</t>
  </si>
  <si>
    <t>Signature of Authorized ESE Representative:</t>
  </si>
  <si>
    <t>Marshfield</t>
  </si>
  <si>
    <t>01710000</t>
  </si>
  <si>
    <t>508-668-0268</t>
  </si>
  <si>
    <t>508-668-0612</t>
  </si>
  <si>
    <t>jmontepare@napsk12.org</t>
  </si>
  <si>
    <t>978-794-1503</t>
  </si>
  <si>
    <t>978-794-0231</t>
  </si>
  <si>
    <t>508-643-2100</t>
  </si>
  <si>
    <t>508-643-2110</t>
  </si>
  <si>
    <t>scullen@naschools.net</t>
  </si>
  <si>
    <t>508-867-9821</t>
  </si>
  <si>
    <t>508-867-8148</t>
  </si>
  <si>
    <t>978-345-2701</t>
  </si>
  <si>
    <t>978-345-9127</t>
  </si>
  <si>
    <t>978-664-7810</t>
  </si>
  <si>
    <t>978-664-0252</t>
  </si>
  <si>
    <t>413-587-1318</t>
  </si>
  <si>
    <t>413-587-1414</t>
  </si>
  <si>
    <t>413-587-1405</t>
  </si>
  <si>
    <t>508-486-5115</t>
  </si>
  <si>
    <t>508-486-5123</t>
  </si>
  <si>
    <t>508-234-8156</t>
  </si>
  <si>
    <t>508-234-8469</t>
  </si>
  <si>
    <t>781-246-0810</t>
  </si>
  <si>
    <t>781-246-4919</t>
  </si>
  <si>
    <t>413-663-5383</t>
  </si>
  <si>
    <t>413-664-9424</t>
  </si>
  <si>
    <t>jbrosnan@mccanntech.org</t>
  </si>
  <si>
    <t>508-285-0100</t>
  </si>
  <si>
    <t>508-285-0199</t>
  </si>
  <si>
    <t># of Staff</t>
  </si>
  <si>
    <t xml:space="preserve"> Table of Contents</t>
  </si>
  <si>
    <t>781-659-8800</t>
  </si>
  <si>
    <t>781-659-8805</t>
  </si>
  <si>
    <t>Boston Preparatory Charter Public (District)</t>
  </si>
  <si>
    <t>Boston Renaissance Charter Public (District)</t>
  </si>
  <si>
    <t>36 Sandwich Rd</t>
  </si>
  <si>
    <t>02532</t>
  </si>
  <si>
    <t>02184</t>
  </si>
  <si>
    <r>
      <t>Revised 1</t>
    </r>
    <r>
      <rPr>
        <i/>
        <sz val="10"/>
        <color indexed="10"/>
        <rFont val="Arial"/>
        <family val="2"/>
      </rPr>
      <t>&lt;&lt;&gt;&gt;</t>
    </r>
  </si>
  <si>
    <t>OTHER COSTS:</t>
  </si>
  <si>
    <t>INSTRUCTIONAL/PROFESSIONAL STAFF:</t>
  </si>
  <si>
    <t>508-869-0023</t>
  </si>
  <si>
    <t>413-498-2911</t>
  </si>
  <si>
    <t>413-498-0045</t>
  </si>
  <si>
    <t>978-921-6100</t>
  </si>
  <si>
    <t>978-922-6597</t>
  </si>
  <si>
    <t>978-436-9595</t>
  </si>
  <si>
    <t>508-883-4400</t>
  </si>
  <si>
    <t>508-883-9892</t>
  </si>
  <si>
    <t>508-529-7758</t>
  </si>
  <si>
    <t>508-529-3079</t>
  </si>
  <si>
    <t>mfitzpat@valleytech.k12.ma.us</t>
  </si>
  <si>
    <t>413-667-8739</t>
  </si>
  <si>
    <t>dhopson@grsd.org</t>
  </si>
  <si>
    <t>781-828-5800</t>
  </si>
  <si>
    <t>781-828-3872</t>
  </si>
  <si>
    <t>978-779-0539</t>
  </si>
  <si>
    <t>Please do NOT use the copy and paste functions within this workbook.  It will create problems with the formulas embedded in the workbook.</t>
  </si>
  <si>
    <t>978-486-9581</t>
  </si>
  <si>
    <t>212 Main Street</t>
  </si>
  <si>
    <t>01060</t>
  </si>
  <si>
    <t>North Andover</t>
  </si>
  <si>
    <t>02110000</t>
  </si>
  <si>
    <t>01845</t>
  </si>
  <si>
    <t>North Attleborough</t>
  </si>
  <si>
    <t>02120000</t>
  </si>
  <si>
    <t>6 Morse Street</t>
  </si>
  <si>
    <t>No. Attleborough</t>
  </si>
  <si>
    <t>508-943-0104</t>
  </si>
  <si>
    <t>781-446-6210</t>
  </si>
  <si>
    <t>781-446-6207</t>
  </si>
  <si>
    <t>508-835-2917</t>
  </si>
  <si>
    <t>508-835-8992</t>
  </si>
  <si>
    <t>508-894-1230</t>
  </si>
  <si>
    <t>508-894-1232</t>
  </si>
  <si>
    <t>poakley@wbridgewater.com</t>
  </si>
  <si>
    <t>508-836-7700</t>
  </si>
  <si>
    <t>508-836-7704</t>
  </si>
  <si>
    <t>413-572-6403</t>
  </si>
  <si>
    <t>413-572-6518</t>
  </si>
  <si>
    <t>978-692-5560</t>
  </si>
  <si>
    <t>978-392-4497</t>
  </si>
  <si>
    <t>bolsen@westfordk12.us</t>
  </si>
  <si>
    <t>INSTRUCTIONAL/
PROFESSIONAL STAFF</t>
  </si>
  <si>
    <t>ATTRIBUTING FUNDS TO ELIGIBLE TIER I SCHOOLS</t>
  </si>
  <si>
    <t>This section is pre-populated</t>
  </si>
  <si>
    <t>Participating School</t>
  </si>
  <si>
    <t>School Code</t>
  </si>
  <si>
    <t>School Allocation Form</t>
  </si>
  <si>
    <t>Grant type</t>
  </si>
  <si>
    <t>Level 4</t>
  </si>
  <si>
    <t>River Valley Charter (District)</t>
  </si>
  <si>
    <t>Oxford</t>
  </si>
  <si>
    <t>02260000</t>
  </si>
  <si>
    <t>01540</t>
  </si>
  <si>
    <t>Cover Sheet</t>
  </si>
  <si>
    <t>413-525-5456</t>
  </si>
  <si>
    <t>413-529-1500</t>
  </si>
  <si>
    <t>413-529-1567</t>
  </si>
  <si>
    <t>02070000</t>
  </si>
  <si>
    <t>100 Walnut Street</t>
  </si>
  <si>
    <t>Newtonville</t>
  </si>
  <si>
    <t>02460</t>
  </si>
  <si>
    <t>Norfolk</t>
  </si>
  <si>
    <t>02080000</t>
  </si>
  <si>
    <t>70 Boardman Street</t>
  </si>
  <si>
    <t>02090000</t>
  </si>
  <si>
    <t>Northampton</t>
  </si>
  <si>
    <t>02100000</t>
  </si>
  <si>
    <t>Lack of Capacity</t>
  </si>
  <si>
    <t>North Easton</t>
  </si>
  <si>
    <t>Edgartown</t>
  </si>
  <si>
    <t>00890000</t>
  </si>
  <si>
    <t>Erving</t>
  </si>
  <si>
    <t>00910000</t>
  </si>
  <si>
    <t>Supervisory Staff</t>
  </si>
  <si>
    <t>Instructional Staff</t>
  </si>
  <si>
    <t>18 Pleasant Street</t>
  </si>
  <si>
    <t>01344</t>
  </si>
  <si>
    <t>Everett</t>
  </si>
  <si>
    <t>00930000</t>
  </si>
  <si>
    <t>Specialists</t>
  </si>
  <si>
    <t>Instructors</t>
  </si>
  <si>
    <t>Substitutes</t>
  </si>
  <si>
    <t>Bristol County Agricultural</t>
  </si>
  <si>
    <t>02715</t>
  </si>
  <si>
    <t>Bristol-Plymouth Regional Vocational Technical</t>
  </si>
  <si>
    <t>02301</t>
  </si>
  <si>
    <t>320 Brookfield Rd</t>
  </si>
  <si>
    <t>01803</t>
  </si>
  <si>
    <t>Cape Cod Lighthouse Charter (District)</t>
  </si>
  <si>
    <t>Cape Cod Regional Vocational Technical</t>
  </si>
  <si>
    <t>02645</t>
  </si>
  <si>
    <t>01741</t>
  </si>
  <si>
    <t>02330</t>
  </si>
  <si>
    <t>01227</t>
  </si>
  <si>
    <t>425 Crowell Rd</t>
  </si>
  <si>
    <t>500 Broadway Street</t>
  </si>
  <si>
    <t>0061</t>
  </si>
  <si>
    <t>0163</t>
  </si>
  <si>
    <t>02066</t>
  </si>
  <si>
    <t>Seekonk</t>
  </si>
  <si>
    <t>02650000</t>
  </si>
  <si>
    <t>Sharon</t>
  </si>
  <si>
    <t>02660000</t>
  </si>
  <si>
    <t>02067</t>
  </si>
  <si>
    <t>Sherborn</t>
  </si>
  <si>
    <t>02690000</t>
  </si>
  <si>
    <t>Shirley</t>
  </si>
  <si>
    <t>02700000</t>
  </si>
  <si>
    <t>01464</t>
  </si>
  <si>
    <t>Shrewsbury</t>
  </si>
  <si>
    <t>02710000</t>
  </si>
  <si>
    <t>100 Maple Avenue</t>
  </si>
  <si>
    <t>Shutesbury</t>
  </si>
  <si>
    <t>02720000</t>
  </si>
  <si>
    <t>Somerset</t>
  </si>
  <si>
    <t>02730000</t>
  </si>
  <si>
    <t>580 Whetstone Hill Road</t>
  </si>
  <si>
    <t>02726</t>
  </si>
  <si>
    <t>Somerville</t>
  </si>
  <si>
    <t>02740000</t>
  </si>
  <si>
    <t>Southampton</t>
  </si>
  <si>
    <t>02750000</t>
  </si>
  <si>
    <t>Westhampton</t>
  </si>
  <si>
    <t>Southborough</t>
  </si>
  <si>
    <t>02760000</t>
  </si>
  <si>
    <t>0176</t>
  </si>
  <si>
    <t>508-636-1146</t>
  </si>
  <si>
    <t>781-326-7500</t>
  </si>
  <si>
    <t>781-326-8154</t>
  </si>
  <si>
    <t>jantonucci@westwood.k12.ma.us</t>
  </si>
  <si>
    <t>781-335-1460</t>
  </si>
  <si>
    <t>781-335-8777</t>
  </si>
  <si>
    <t>01922</t>
  </si>
  <si>
    <t>Up-Island Regional</t>
  </si>
  <si>
    <t>07740000</t>
  </si>
  <si>
    <t>Wachusett</t>
  </si>
  <si>
    <t>07750000</t>
  </si>
  <si>
    <t>1745 Main Street</t>
  </si>
  <si>
    <t>Step Three - Identify schools to be served</t>
  </si>
  <si>
    <t>Step One - Before you begin</t>
  </si>
  <si>
    <t xml:space="preserve">Transportation of Students </t>
  </si>
  <si>
    <t>Maintenance/Repairs</t>
  </si>
  <si>
    <t xml:space="preserve">Telephone/Utilities </t>
  </si>
  <si>
    <t>Rental of Space</t>
  </si>
  <si>
    <t>Memberships/
Subscriptions</t>
  </si>
  <si>
    <t>Rental of Equipment</t>
  </si>
  <si>
    <t>Printing/
Reproduction</t>
  </si>
  <si>
    <t>INSTRUCTIONAL EQUIPMENT</t>
  </si>
  <si>
    <t xml:space="preserve">NON-INSTRUCTIONAL EQUIPMENT  </t>
  </si>
  <si>
    <t>TOTAL FUNDS REQUESTED</t>
  </si>
  <si>
    <r>
      <t xml:space="preserve">OTHER FRINGE BENEFITS </t>
    </r>
    <r>
      <rPr>
        <sz val="9"/>
        <rFont val="Times New Roman"/>
        <family val="1"/>
      </rPr>
      <t>(Other retirement systems, health insurance, FICA)</t>
    </r>
    <r>
      <rPr>
        <sz val="8"/>
        <rFont val="Times New Roman"/>
        <family val="1"/>
      </rPr>
      <t/>
    </r>
  </si>
  <si>
    <t>Hampshire</t>
  </si>
  <si>
    <t>02420</t>
  </si>
  <si>
    <t>Lincoln</t>
  </si>
  <si>
    <t>01570000</t>
  </si>
  <si>
    <t>01773</t>
  </si>
  <si>
    <t>Littleton</t>
  </si>
  <si>
    <t>0160</t>
  </si>
  <si>
    <t>Topsfield</t>
  </si>
  <si>
    <t>02980000</t>
  </si>
  <si>
    <t>Truro</t>
  </si>
  <si>
    <t>03000000</t>
  </si>
  <si>
    <t>P O Box 2029</t>
  </si>
  <si>
    <t>02666</t>
  </si>
  <si>
    <t>Tyngsborough</t>
  </si>
  <si>
    <t>03010000</t>
  </si>
  <si>
    <t>01879</t>
  </si>
  <si>
    <t>Uxbridge</t>
  </si>
  <si>
    <t>03040000</t>
  </si>
  <si>
    <t>01569</t>
  </si>
  <si>
    <t>Wakefield</t>
  </si>
  <si>
    <t>03050000</t>
  </si>
  <si>
    <t>60 Farm Street</t>
  </si>
  <si>
    <t>01880</t>
  </si>
  <si>
    <t>Wales</t>
  </si>
  <si>
    <t>03060000</t>
  </si>
  <si>
    <t>Walpole</t>
  </si>
  <si>
    <t>03070000</t>
  </si>
  <si>
    <t>135 School Street</t>
  </si>
  <si>
    <t>02081</t>
  </si>
  <si>
    <t>Waltham</t>
  </si>
  <si>
    <t>03080000</t>
  </si>
  <si>
    <t>617 Lexington Street</t>
  </si>
  <si>
    <t>Ware</t>
  </si>
  <si>
    <t>03090000</t>
  </si>
  <si>
    <t>P O Box 240</t>
  </si>
  <si>
    <t>01082</t>
  </si>
  <si>
    <t>Wareham</t>
  </si>
  <si>
    <t>24 Jerdens Lane</t>
  </si>
  <si>
    <t>01966</t>
  </si>
  <si>
    <t>Roxbury Preparatory Charter (District)</t>
  </si>
  <si>
    <t>Sabis International Charter (District)</t>
  </si>
  <si>
    <t>Salem Academy Charter (District)</t>
  </si>
  <si>
    <t>26 Chapel Road</t>
  </si>
  <si>
    <t>East Boston</t>
  </si>
  <si>
    <t>02128</t>
  </si>
  <si>
    <t>Spencer</t>
  </si>
  <si>
    <t>04120000</t>
  </si>
  <si>
    <t>1 Westinghouse Plaza</t>
  </si>
  <si>
    <t>Hyde Park</t>
  </si>
  <si>
    <t>02136</t>
  </si>
  <si>
    <t>04130000</t>
  </si>
  <si>
    <t>248 Colrain Road</t>
  </si>
  <si>
    <t>04140000</t>
  </si>
  <si>
    <t>04160000</t>
  </si>
  <si>
    <t>Roxbury</t>
  </si>
  <si>
    <t>02119</t>
  </si>
  <si>
    <t>04180000</t>
  </si>
  <si>
    <t>01702</t>
  </si>
  <si>
    <t>04190000</t>
  </si>
  <si>
    <t>23 Leonard Street</t>
  </si>
  <si>
    <t>02122</t>
  </si>
  <si>
    <t>04200000</t>
  </si>
  <si>
    <t>21 Notre Dame Avenue</t>
  </si>
  <si>
    <t>02140</t>
  </si>
  <si>
    <t>04240000</t>
  </si>
  <si>
    <t>20 Kearsarge Ave</t>
  </si>
  <si>
    <t>04270000</t>
  </si>
  <si>
    <t>04280000</t>
  </si>
  <si>
    <t>190 Cummins Highway</t>
  </si>
  <si>
    <t>Roslindale</t>
  </si>
  <si>
    <t>02131</t>
  </si>
  <si>
    <t>Southern Worcester County Regional Vocational Technical</t>
  </si>
  <si>
    <t>01562</t>
  </si>
  <si>
    <t>Sturgis Charter Public (District)</t>
  </si>
  <si>
    <t>383 Boston Rd</t>
  </si>
  <si>
    <t>01907</t>
  </si>
  <si>
    <t>Tri County Regional Vocational Technical</t>
  </si>
  <si>
    <t>50 Norris Rd</t>
  </si>
  <si>
    <t>Upper Cape Cod Regional Vocational Technical</t>
  </si>
  <si>
    <t>220 Sandwich Rd</t>
  </si>
  <si>
    <t>c/o Jefferson School</t>
  </si>
  <si>
    <t>02452</t>
  </si>
  <si>
    <t>02472</t>
  </si>
  <si>
    <t>41 Cochituate Rd</t>
  </si>
  <si>
    <t>01778</t>
  </si>
  <si>
    <t>02481</t>
  </si>
  <si>
    <t>Farmington River Reg</t>
  </si>
  <si>
    <t>06620000</t>
  </si>
  <si>
    <t>Otis</t>
  </si>
  <si>
    <t>978-348-2305</t>
  </si>
  <si>
    <t>ravenellea@fitchburg.k12.ma.us</t>
  </si>
  <si>
    <t>413-664-6023</t>
  </si>
  <si>
    <t>413-663-3593</t>
  </si>
  <si>
    <t>413-775-4577</t>
  </si>
  <si>
    <t>413-775-4578</t>
  </si>
  <si>
    <t>info@fourriverscharter.org</t>
  </si>
  <si>
    <t>508-543-1660</t>
  </si>
  <si>
    <t>508-543-4793</t>
  </si>
  <si>
    <t>508-543-2508</t>
  </si>
  <si>
    <t>508-543-7982</t>
  </si>
  <si>
    <t>mlogan@foxboroughrcs.org</t>
  </si>
  <si>
    <t>508-626-9117</t>
  </si>
  <si>
    <t>978-772-3293</t>
  </si>
  <si>
    <t>978-772-3295</t>
  </si>
  <si>
    <t>508-541-5243</t>
  </si>
  <si>
    <t>508-823-1772</t>
  </si>
  <si>
    <t>tlynch@berkley.k12.ma.us</t>
  </si>
  <si>
    <t>413-743-7311</t>
  </si>
  <si>
    <t>413-743-7327</t>
  </si>
  <si>
    <t>info@bartcharter.org</t>
  </si>
  <si>
    <t>413-298-4017</t>
  </si>
  <si>
    <t>peter.dillon@bhrsd.org</t>
  </si>
  <si>
    <t>508-869-2837</t>
  </si>
  <si>
    <t>LEA-Level Activities Budget</t>
  </si>
  <si>
    <t>Step Four - Complete budget pages for each identified school and for LEA-level activities.</t>
  </si>
  <si>
    <t xml:space="preserve">The budget workbook is a Microsoft Excel file which includes macros that enable the workbook to compute totals and summary tables.
</t>
  </si>
  <si>
    <t>413-565-4200</t>
  </si>
  <si>
    <t>413-565-4215</t>
  </si>
  <si>
    <t>978-937-7609</t>
  </si>
  <si>
    <t>978-323-0800</t>
  </si>
  <si>
    <t>978-323-4600</t>
  </si>
  <si>
    <t>0419</t>
  </si>
  <si>
    <t>0424</t>
  </si>
  <si>
    <t>0456</t>
  </si>
  <si>
    <t>781-598-1609</t>
  </si>
  <si>
    <t>781-598-1639</t>
  </si>
  <si>
    <t>508-520-7991</t>
  </si>
  <si>
    <t>508-520-2044</t>
  </si>
  <si>
    <t>978-689-9863</t>
  </si>
  <si>
    <t>978-689-8133</t>
  </si>
  <si>
    <t>rcarrero@lfdcs.org</t>
  </si>
  <si>
    <t>413-243-0276</t>
  </si>
  <si>
    <t>413-243-4995</t>
  </si>
  <si>
    <t>508-892-7040</t>
  </si>
  <si>
    <t>508-634-1582</t>
  </si>
  <si>
    <t>978-363-2280</t>
  </si>
  <si>
    <t>978-363-1165</t>
  </si>
  <si>
    <t>If indirect costs are recovered, they shall be returned to the general fund of the city or town in accordance with G.L. Chapter 44, Section 53. In the case of regional schools, indirect costs shall be returned to the regional school general fund.</t>
  </si>
  <si>
    <t>Superintendent</t>
  </si>
  <si>
    <t>Abington</t>
  </si>
  <si>
    <t>00010000</t>
  </si>
  <si>
    <t>MA</t>
  </si>
  <si>
    <t>Acton</t>
  </si>
  <si>
    <t>00020000</t>
  </si>
  <si>
    <t>16 Charter Road</t>
  </si>
  <si>
    <t>01720</t>
  </si>
  <si>
    <t>Acushnet</t>
  </si>
  <si>
    <t>00030000</t>
  </si>
  <si>
    <t>02743</t>
  </si>
  <si>
    <t>Agawam</t>
  </si>
  <si>
    <t>00050000</t>
  </si>
  <si>
    <t>Feeding Hills</t>
  </si>
  <si>
    <t>Amesbury</t>
  </si>
  <si>
    <t>00070000</t>
  </si>
  <si>
    <t>01913</t>
  </si>
  <si>
    <t>Amherst</t>
  </si>
  <si>
    <t>00080000</t>
  </si>
  <si>
    <t>170 Chestnut Street</t>
  </si>
  <si>
    <t>01002</t>
  </si>
  <si>
    <t>Ashburnham-Westminster</t>
  </si>
  <si>
    <t>06100000</t>
  </si>
  <si>
    <t>11 Oakmont Drive</t>
  </si>
  <si>
    <t>Ashburnham</t>
  </si>
  <si>
    <t>Athol-Royalston</t>
  </si>
  <si>
    <t>06150000</t>
  </si>
  <si>
    <t>P.O.Box 968</t>
  </si>
  <si>
    <t>Athol</t>
  </si>
  <si>
    <t>01331</t>
  </si>
  <si>
    <t>Berkshire Hills</t>
  </si>
  <si>
    <t>06180000</t>
  </si>
  <si>
    <t>Berlin-Boylston</t>
  </si>
  <si>
    <t>06200000</t>
  </si>
  <si>
    <t>Blackstone-Millville</t>
  </si>
  <si>
    <t>06220000</t>
  </si>
  <si>
    <t>175 Lincoln Street</t>
  </si>
  <si>
    <t>Blackstone</t>
  </si>
  <si>
    <t>01504</t>
  </si>
  <si>
    <t>Bridgewater-Raynham</t>
  </si>
  <si>
    <t>06250000</t>
  </si>
  <si>
    <t>Chesterfield-Goshen</t>
  </si>
  <si>
    <t>06320000</t>
  </si>
  <si>
    <t>Central Berkshire</t>
  </si>
  <si>
    <t>06350000</t>
  </si>
  <si>
    <t>PO Box 299</t>
  </si>
  <si>
    <t>Dalton</t>
  </si>
  <si>
    <t>Concord-Carlisle</t>
  </si>
  <si>
    <t>06400000</t>
  </si>
  <si>
    <t>Dennis-Yarmouth</t>
  </si>
  <si>
    <t>06450000</t>
  </si>
  <si>
    <t>296 Station Avenue</t>
  </si>
  <si>
    <t>South Yarmouth</t>
  </si>
  <si>
    <t>Dighton-Rehoboth</t>
  </si>
  <si>
    <t>06500000</t>
  </si>
  <si>
    <t>Dover-Sherborn</t>
  </si>
  <si>
    <t>06550000</t>
  </si>
  <si>
    <t>Dudley-Charlton Reg</t>
  </si>
  <si>
    <t>06580000</t>
  </si>
  <si>
    <t>68 Dudley Oxford Road</t>
  </si>
  <si>
    <t>Dudley</t>
  </si>
  <si>
    <t>01571</t>
  </si>
  <si>
    <t>Nauset</t>
  </si>
  <si>
    <t>06600000</t>
  </si>
  <si>
    <t>01581</t>
  </si>
  <si>
    <t>01085</t>
  </si>
  <si>
    <t>17 Main Rd</t>
  </si>
  <si>
    <t>02790</t>
  </si>
  <si>
    <t>02382</t>
  </si>
  <si>
    <t>Whittier Regional Vocational Technical</t>
  </si>
  <si>
    <t>115 Amesbury Line Rd</t>
  </si>
  <si>
    <t>01475</t>
  </si>
  <si>
    <t>01890</t>
  </si>
  <si>
    <t>Mohawk Trail</t>
  </si>
  <si>
    <t>07170000</t>
  </si>
  <si>
    <t>Narragansett</t>
  </si>
  <si>
    <t>07200000</t>
  </si>
  <si>
    <t>462 Baldwinville Road</t>
  </si>
  <si>
    <t>Baldwinville</t>
  </si>
  <si>
    <t>01436</t>
  </si>
  <si>
    <t>Nashoba</t>
  </si>
  <si>
    <t>07250000</t>
  </si>
  <si>
    <t>50 Mechanic Street</t>
  </si>
  <si>
    <t>Jefferson</t>
  </si>
  <si>
    <t>01522</t>
  </si>
  <si>
    <t>Quaboag Regional</t>
  </si>
  <si>
    <t>07780000</t>
  </si>
  <si>
    <t>48 High Street</t>
  </si>
  <si>
    <t>Warren</t>
  </si>
  <si>
    <t>Whitman-Hanson</t>
  </si>
  <si>
    <t>07800000</t>
  </si>
  <si>
    <t>draiche@plainville.k12.ma.us</t>
  </si>
  <si>
    <t>508-830-4300</t>
  </si>
  <si>
    <t>508-746-1873</t>
  </si>
  <si>
    <t>ruth.whitner@whrsd.k12.ma.us</t>
  </si>
  <si>
    <t>978-373-4101</t>
  </si>
  <si>
    <t>978-521-0260</t>
  </si>
  <si>
    <t>978-694-6000</t>
  </si>
  <si>
    <t>978-694-6005</t>
  </si>
  <si>
    <t>Holliston</t>
  </si>
  <si>
    <t>01360000</t>
  </si>
  <si>
    <t>502 Cabot St</t>
  </si>
  <si>
    <t>355 East Central Street</t>
  </si>
  <si>
    <t>200 Pleasant Street</t>
  </si>
  <si>
    <t>4 Pine Street</t>
  </si>
  <si>
    <t>139 Pleasant Street</t>
  </si>
  <si>
    <t>220 Nahatan Street</t>
  </si>
  <si>
    <t>PO Box 267</t>
  </si>
  <si>
    <t>Adams</t>
  </si>
  <si>
    <t>01220</t>
  </si>
  <si>
    <t>1286 Hyde Park Avenue</t>
  </si>
  <si>
    <t>01902</t>
  </si>
  <si>
    <t>201 Forest Street</t>
  </si>
  <si>
    <t>245 Bent Street</t>
  </si>
  <si>
    <t>21 Queen Street</t>
  </si>
  <si>
    <t>11 Mayhew Street</t>
  </si>
  <si>
    <t>02125</t>
  </si>
  <si>
    <t>0100</t>
  </si>
  <si>
    <t>04940000</t>
  </si>
  <si>
    <t>21 South Main Street</t>
  </si>
  <si>
    <t>610 Franklin Street</t>
  </si>
  <si>
    <t xml:space="preserve">Secretary/Bookkeeper </t>
  </si>
  <si>
    <t xml:space="preserve">* Check the MTRS box if the identified employee(s) is/are a member of the MA Teachers' Retirement System.
This requirement only applies to federally-funded grant programs.
</t>
  </si>
  <si>
    <r>
      <t>MA TEACHERS' RETIREMENT SYSTEM</t>
    </r>
    <r>
      <rPr>
        <b/>
        <sz val="10"/>
        <rFont val="Times New Roman"/>
        <family val="1"/>
      </rPr>
      <t xml:space="preserve"> (Federally-funded grants only)</t>
    </r>
  </si>
  <si>
    <t>P O Box 729</t>
  </si>
  <si>
    <t>Groton</t>
  </si>
  <si>
    <t>Gill-Montague</t>
  </si>
  <si>
    <t>06740000</t>
  </si>
  <si>
    <t>ADMINISTRATORS</t>
  </si>
  <si>
    <t>FRINGE BENEFITS</t>
  </si>
  <si>
    <t>CONTRACTUAL SERVICES</t>
  </si>
  <si>
    <t>SUPPLIES AND MATERIALS</t>
  </si>
  <si>
    <t>TRAVEL</t>
  </si>
  <si>
    <t>OTHER COSTS</t>
  </si>
  <si>
    <t>EQUIPMENT</t>
  </si>
  <si>
    <t>Total Funds Requested</t>
  </si>
  <si>
    <t>35 Crocker Avenue</t>
  </si>
  <si>
    <t>Turners Falls</t>
  </si>
  <si>
    <t>01376</t>
  </si>
  <si>
    <t>Hamilton-Wenham</t>
  </si>
  <si>
    <t>06750000</t>
  </si>
  <si>
    <t>5 School Street</t>
  </si>
  <si>
    <t>Wenham</t>
  </si>
  <si>
    <t>01984</t>
  </si>
  <si>
    <t>Hampden-Wilbraham</t>
  </si>
  <si>
    <t>06800000</t>
  </si>
  <si>
    <t>621 Main Street</t>
  </si>
  <si>
    <t>Wilbraham</t>
  </si>
  <si>
    <t>Column C will fill in automatically as line item changes are made to the budget sheet.</t>
  </si>
  <si>
    <t>Column D will fill in automatically according to changes in Column C.</t>
  </si>
  <si>
    <t>01095</t>
  </si>
  <si>
    <t>Webster</t>
  </si>
  <si>
    <t>03160000</t>
  </si>
  <si>
    <t>0293</t>
  </si>
  <si>
    <t>413-863-9324</t>
  </si>
  <si>
    <t>617-349-6494</t>
  </si>
  <si>
    <t>617-349-6496</t>
  </si>
  <si>
    <t>781-821-5060</t>
  </si>
  <si>
    <t>781-575-6500</t>
  </si>
  <si>
    <t>info@cclighthouseschool.org</t>
  </si>
  <si>
    <t>508-432-4500</t>
  </si>
  <si>
    <t>508-432-7916</t>
  </si>
  <si>
    <t>978-369-6550</t>
  </si>
  <si>
    <t>978-371-2400</t>
  </si>
  <si>
    <t>508-866-6160</t>
  </si>
  <si>
    <t>508-866-2920</t>
  </si>
  <si>
    <t>sorrell@mail.carver.org</t>
  </si>
  <si>
    <t>508-943-6888</t>
  </si>
  <si>
    <t>508-943-1077</t>
  </si>
  <si>
    <t>508-945-5130</t>
  </si>
  <si>
    <t>508-945-5133</t>
  </si>
  <si>
    <t>230 North Road</t>
  </si>
  <si>
    <t>01824</t>
  </si>
  <si>
    <t>978-251-5100</t>
  </si>
  <si>
    <t>978-251-5110</t>
  </si>
  <si>
    <t>617-466-4477</t>
  </si>
  <si>
    <t>617-889-8361</t>
  </si>
  <si>
    <t>413-527-7200</t>
  </si>
  <si>
    <t>413-529-9497</t>
  </si>
  <si>
    <t>cjurgensen@hr-k12.org</t>
  </si>
  <si>
    <t>413-594-3410</t>
  </si>
  <si>
    <t>413-594-3552</t>
  </si>
  <si>
    <t>508-879-9000</t>
  </si>
  <si>
    <t>508-879-1066</t>
  </si>
  <si>
    <t>Grades Served</t>
  </si>
  <si>
    <t>03360000</t>
  </si>
  <si>
    <t>111 Middle Street</t>
  </si>
  <si>
    <t>02189</t>
  </si>
  <si>
    <t>Whately</t>
  </si>
  <si>
    <t>03370000</t>
  </si>
  <si>
    <t>Williamsburg</t>
  </si>
  <si>
    <t>03400000</t>
  </si>
  <si>
    <t>Williamstown</t>
  </si>
  <si>
    <t>03410000</t>
  </si>
  <si>
    <t>115 Church Street</t>
  </si>
  <si>
    <t>01267</t>
  </si>
  <si>
    <t>Wilmington</t>
  </si>
  <si>
    <t>03420000</t>
  </si>
  <si>
    <t>161 Church Street</t>
  </si>
  <si>
    <t>01887</t>
  </si>
  <si>
    <t>Winchendon</t>
  </si>
  <si>
    <t>03430000</t>
  </si>
  <si>
    <t>175 Grove Street</t>
  </si>
  <si>
    <t>Schools Served</t>
  </si>
  <si>
    <t>LEA-Level Budget</t>
  </si>
  <si>
    <t>23 Depot Street</t>
  </si>
  <si>
    <t>01886</t>
  </si>
  <si>
    <t>03270000</t>
  </si>
  <si>
    <t>Weston</t>
  </si>
  <si>
    <t>03300000</t>
  </si>
  <si>
    <t>89 Wellesley Street</t>
  </si>
  <si>
    <t>02493</t>
  </si>
  <si>
    <t>Westport</t>
  </si>
  <si>
    <t>03310000</t>
  </si>
  <si>
    <t>West Springfield</t>
  </si>
  <si>
    <t>03320000</t>
  </si>
  <si>
    <t>26 Central Street</t>
  </si>
  <si>
    <t>01089</t>
  </si>
  <si>
    <t>Westwood</t>
  </si>
  <si>
    <t>03350000</t>
  </si>
  <si>
    <t>02090</t>
  </si>
  <si>
    <t>Weymouth</t>
  </si>
  <si>
    <t>150-A Old Barnstable Road</t>
  </si>
  <si>
    <t>02649</t>
  </si>
  <si>
    <t>01730000</t>
  </si>
  <si>
    <t>Maynard</t>
  </si>
  <si>
    <t>01740000</t>
  </si>
  <si>
    <t>01754</t>
  </si>
  <si>
    <t>Medfield</t>
  </si>
  <si>
    <t>01750000</t>
  </si>
  <si>
    <t>02052</t>
  </si>
  <si>
    <t>Medford</t>
  </si>
  <si>
    <t>24 Converse Street</t>
  </si>
  <si>
    <t>Suite 1</t>
  </si>
  <si>
    <t>Peabody</t>
  </si>
  <si>
    <t>02290000</t>
  </si>
  <si>
    <t>Pelham</t>
  </si>
  <si>
    <t>02300000</t>
  </si>
  <si>
    <t>Pembroke</t>
  </si>
  <si>
    <t>02310000</t>
  </si>
  <si>
    <t>72 Pilgrim Road</t>
  </si>
  <si>
    <t>02359</t>
  </si>
  <si>
    <t>Petersham</t>
  </si>
  <si>
    <t>02340000</t>
  </si>
  <si>
    <t>P O Box 148</t>
  </si>
  <si>
    <t>01366</t>
  </si>
  <si>
    <t>Pittsfield</t>
  </si>
  <si>
    <t>02360000</t>
  </si>
  <si>
    <t>269 First Street</t>
  </si>
  <si>
    <t>01201</t>
  </si>
  <si>
    <t>Plainville</t>
  </si>
  <si>
    <t>02380000</t>
  </si>
  <si>
    <t>02368</t>
  </si>
  <si>
    <t>Reading</t>
  </si>
  <si>
    <t>02460000</t>
  </si>
  <si>
    <t>82 Oakland Road</t>
  </si>
  <si>
    <t>01867</t>
  </si>
  <si>
    <t>Revere</t>
  </si>
  <si>
    <t>02480000</t>
  </si>
  <si>
    <t>101 School Street</t>
  </si>
  <si>
    <t>02151</t>
  </si>
  <si>
    <t>Richmond</t>
  </si>
  <si>
    <t>02490000</t>
  </si>
  <si>
    <t>Rochester</t>
  </si>
  <si>
    <t>Lowell Community Charter Public (District)</t>
  </si>
  <si>
    <t>Lowell Middlesex Academy Charter (District)</t>
  </si>
  <si>
    <t>01905</t>
  </si>
  <si>
    <t>01940</t>
  </si>
  <si>
    <t>PO BOX 1407</t>
  </si>
  <si>
    <t>Marblehead Community Charter Public (District)</t>
  </si>
  <si>
    <t>135 Marion Rd</t>
  </si>
  <si>
    <t>Cover Sheet - Including Signature Page</t>
  </si>
  <si>
    <t>781-393-2442</t>
  </si>
  <si>
    <t>781-393-2322</t>
  </si>
  <si>
    <t>Click the links below to access worksheets in the budget workbook.</t>
  </si>
  <si>
    <t>00990000</t>
  </si>
  <si>
    <t>60 South Street</t>
  </si>
  <si>
    <t>02035</t>
  </si>
  <si>
    <t>Framingham</t>
  </si>
  <si>
    <t>01000000</t>
  </si>
  <si>
    <t>Franklin</t>
  </si>
  <si>
    <t>508-888-1054</t>
  </si>
  <si>
    <t>508-888-9505</t>
  </si>
  <si>
    <t>0201</t>
  </si>
  <si>
    <t>0310</t>
  </si>
  <si>
    <t>0316</t>
  </si>
  <si>
    <t>245 Plain Street</t>
  </si>
  <si>
    <t>Central Office</t>
  </si>
  <si>
    <t>02054</t>
  </si>
  <si>
    <t>Milton</t>
  </si>
  <si>
    <t>01890000</t>
  </si>
  <si>
    <t>150 School Street</t>
  </si>
  <si>
    <t>01510</t>
  </si>
  <si>
    <t>Cohasset</t>
  </si>
  <si>
    <t>00650000</t>
  </si>
  <si>
    <t>143 Pond Street</t>
  </si>
  <si>
    <t>02025</t>
  </si>
  <si>
    <t>Concord</t>
  </si>
  <si>
    <t>00670000</t>
  </si>
  <si>
    <t>Conway</t>
  </si>
  <si>
    <t>00680000</t>
  </si>
  <si>
    <t>219 Christian Ln RFD1</t>
  </si>
  <si>
    <t>South Deerfield</t>
  </si>
  <si>
    <t>Danvers</t>
  </si>
  <si>
    <t>00710000</t>
  </si>
  <si>
    <t>64 Cabot Road</t>
  </si>
  <si>
    <t>01923</t>
  </si>
  <si>
    <t>Dartmouth</t>
  </si>
  <si>
    <t>00720000</t>
  </si>
  <si>
    <t>8 Bush Street</t>
  </si>
  <si>
    <t>02748</t>
  </si>
  <si>
    <t>Dedham</t>
  </si>
  <si>
    <t>00730000</t>
  </si>
  <si>
    <t>Deerfield</t>
  </si>
  <si>
    <t>00740000</t>
  </si>
  <si>
    <t>01373</t>
  </si>
  <si>
    <t>Douglas</t>
  </si>
  <si>
    <t>00770000</t>
  </si>
  <si>
    <t>21 Davis Street</t>
  </si>
  <si>
    <t>01516</t>
  </si>
  <si>
    <t>Dover</t>
  </si>
  <si>
    <t>00780000</t>
  </si>
  <si>
    <t>157 Farm Street</t>
  </si>
  <si>
    <t>02030</t>
  </si>
  <si>
    <t>Dracut</t>
  </si>
  <si>
    <t>00790000</t>
  </si>
  <si>
    <t>2063 Lakeview Avenue</t>
  </si>
  <si>
    <t>Duxbury</t>
  </si>
  <si>
    <t>00820000</t>
  </si>
  <si>
    <t>02332</t>
  </si>
  <si>
    <t>East Bridgewater</t>
  </si>
  <si>
    <t>00830000</t>
  </si>
  <si>
    <t>02333</t>
  </si>
  <si>
    <t>Eastham</t>
  </si>
  <si>
    <t>00850000</t>
  </si>
  <si>
    <t>Easthampton</t>
  </si>
  <si>
    <t>00860000</t>
  </si>
  <si>
    <t>50 Payson Avenue</t>
  </si>
  <si>
    <t>Second Floor</t>
  </si>
  <si>
    <t>01027</t>
  </si>
  <si>
    <t>East Longmeadow</t>
  </si>
  <si>
    <t>00870000</t>
  </si>
  <si>
    <t>180 Maple Street</t>
  </si>
  <si>
    <t>01028</t>
  </si>
  <si>
    <t>Easton</t>
  </si>
  <si>
    <t>00880000</t>
  </si>
  <si>
    <t>Supplemental Educational Services (SES)  - Contracted Service Provider</t>
  </si>
  <si>
    <t>Neglected or Delinquent Children -
Contracted Service Provider (if applicable)</t>
  </si>
  <si>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</si>
  <si>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06950000</t>
  </si>
  <si>
    <t>04360000</t>
  </si>
  <si>
    <t>04920000</t>
  </si>
  <si>
    <t>04930000</t>
  </si>
  <si>
    <t>Manchester Essex Regional</t>
  </si>
  <si>
    <t>06980000</t>
  </si>
  <si>
    <t>Manchester</t>
  </si>
  <si>
    <t>01944</t>
  </si>
  <si>
    <t>781-721-7004</t>
  </si>
  <si>
    <t>781-721-0016</t>
  </si>
  <si>
    <t>617-846-5500</t>
  </si>
  <si>
    <t>617-539-0891</t>
  </si>
  <si>
    <t>781-937-8233</t>
  </si>
  <si>
    <t>781-932-0668</t>
  </si>
  <si>
    <t>mdonovan@woburnpublicschools.com</t>
  </si>
  <si>
    <t>508-799-3115</t>
  </si>
  <si>
    <t>508-799-3119</t>
  </si>
  <si>
    <t>508-384-5439</t>
  </si>
  <si>
    <t>508-384-5444</t>
  </si>
  <si>
    <t>For Department USE only</t>
  </si>
  <si>
    <t>Supervisor/Director (MTRS)</t>
  </si>
  <si>
    <t>Project Coordinator (MTRS)</t>
  </si>
  <si>
    <t>Aides/Paraprofessionals  (MTRS)</t>
  </si>
  <si>
    <t>Secretary/Bookkeeper (MTRS)</t>
  </si>
  <si>
    <t>Stipends (MTRS)</t>
  </si>
  <si>
    <r>
      <t>4-b</t>
    </r>
    <r>
      <rPr>
        <sz val="9"/>
        <rFont val="Arial"/>
        <family val="2"/>
      </rPr>
      <t xml:space="preserve">   OTHER FRINGE BENEFITS 
         </t>
    </r>
    <r>
      <rPr>
        <sz val="8"/>
        <rFont val="Arial"/>
        <family val="2"/>
      </rPr>
      <t>(Other retirement systems, health insurance, FICA - Describe below)</t>
    </r>
  </si>
  <si>
    <r>
      <t xml:space="preserve">TRAVEL: </t>
    </r>
    <r>
      <rPr>
        <sz val="9"/>
        <rFont val="Arial"/>
        <family val="2"/>
      </rPr>
      <t xml:space="preserve"> Mileage, conference registration, hotel and meals</t>
    </r>
  </si>
  <si>
    <r>
      <t xml:space="preserve">EQUIPMENT:
</t>
    </r>
    <r>
      <rPr>
        <sz val="8"/>
        <rFont val="Arial"/>
        <family val="2"/>
      </rPr>
      <t>Only list items costing $5,000 or more per unit and having a useful life of more than one year. Describe below.</t>
    </r>
  </si>
  <si>
    <t>03220000</t>
  </si>
  <si>
    <t>125 Crescent Street</t>
  </si>
  <si>
    <t>West Bridgewater</t>
  </si>
  <si>
    <t>03230000</t>
  </si>
  <si>
    <t>2 Spring Street</t>
  </si>
  <si>
    <t>02379</t>
  </si>
  <si>
    <t>Westfield</t>
  </si>
  <si>
    <t>03250000</t>
  </si>
  <si>
    <t>Westford</t>
  </si>
  <si>
    <t>03260000</t>
  </si>
  <si>
    <r>
      <t xml:space="preserve">Justification:  Provide a detailed explanation and justification of why the proposed amendment should be implemented. Describe how this change will affect the original program plan. Describe any changes to school allocation amounts and/or reservations (set-asides). Attach additional sheets if the space provided is insufficient.  Update narrative details on Activity worksheets, as necessary. Precede any updated text with "[Date] Amendment". </t>
    </r>
    <r>
      <rPr>
        <b/>
        <sz val="10"/>
        <color indexed="12"/>
        <rFont val="Arial"/>
        <family val="2"/>
      </rPr>
      <t>(Note: the "Enter" key works only when "Alt" + "Enter" are pressed together)</t>
    </r>
  </si>
  <si>
    <t>Greater Lowell Regional Vocational Technical</t>
  </si>
  <si>
    <r>
      <t>TOTAL AMOUNT REQUESTED:</t>
    </r>
    <r>
      <rPr>
        <b/>
        <sz val="12"/>
        <rFont val="Arial"/>
        <family val="2"/>
      </rPr>
      <t xml:space="preserve">
</t>
    </r>
    <r>
      <rPr>
        <sz val="8"/>
        <rFont val="Arial"/>
        <family val="2"/>
      </rPr>
      <t>This amount is linked to the grand total on the budget page and cannot be edited here.</t>
    </r>
  </si>
  <si>
    <t>C.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</si>
  <si>
    <t>TITLE:</t>
  </si>
  <si>
    <t>REQUESTED SUBMISSION DUE: Per Completion of Each Grant</t>
  </si>
  <si>
    <t>MA Department of Elementary and Secondary Education</t>
  </si>
  <si>
    <t>0128</t>
  </si>
  <si>
    <t>617-984-8700</t>
  </si>
  <si>
    <t>617-984-8965</t>
  </si>
  <si>
    <t>978-544-2920</t>
  </si>
  <si>
    <t>978-544-8383</t>
  </si>
  <si>
    <t>781-961-6205</t>
  </si>
  <si>
    <t>781-961-6295</t>
  </si>
  <si>
    <t>781-944-5800</t>
  </si>
  <si>
    <t>781-942-9149</t>
  </si>
  <si>
    <t>781-286-8226</t>
  </si>
  <si>
    <t>781-286-8221</t>
  </si>
  <si>
    <t>1831 State Road</t>
  </si>
  <si>
    <t>508-747-2620</t>
  </si>
  <si>
    <t>508-830-9441</t>
  </si>
  <si>
    <t>jcrafts@risingtide.org</t>
  </si>
  <si>
    <t>508-324-3100</t>
  </si>
  <si>
    <t>508-324-3104</t>
  </si>
  <si>
    <t>617-625-6600</t>
  </si>
  <si>
    <t>617-591-7902</t>
  </si>
  <si>
    <t>ATTRIBUTING FUNDS TO ELIGIBLE TIER II SCHOOLS</t>
  </si>
  <si>
    <t>Intervention</t>
  </si>
  <si>
    <t>Turnaround</t>
  </si>
  <si>
    <t>Transformation</t>
  </si>
  <si>
    <t>Closure</t>
  </si>
  <si>
    <t>School Name</t>
  </si>
  <si>
    <t>School-Level Budget</t>
  </si>
  <si>
    <t>Secretary/Bookkeeper</t>
  </si>
  <si>
    <t>North Brookfield</t>
  </si>
  <si>
    <t>02150000</t>
  </si>
  <si>
    <t>10 New School Drive</t>
  </si>
  <si>
    <t>01535</t>
  </si>
  <si>
    <t>North Reading</t>
  </si>
  <si>
    <t>02170000</t>
  </si>
  <si>
    <t>Norton</t>
  </si>
  <si>
    <t>02180000</t>
  </si>
  <si>
    <t>64 West Main Street</t>
  </si>
  <si>
    <t>02766</t>
  </si>
  <si>
    <t>Norwell</t>
  </si>
  <si>
    <t>02190000</t>
  </si>
  <si>
    <t>322 Main Street</t>
  </si>
  <si>
    <t>02061</t>
  </si>
  <si>
    <t>Norwood</t>
  </si>
  <si>
    <t>02200000</t>
  </si>
  <si>
    <t>Old Colony Regional Vocational Technical</t>
  </si>
  <si>
    <t>c/o Suite 1</t>
  </si>
  <si>
    <t>01069</t>
  </si>
  <si>
    <t>Pathfinder Regional Vocational Technical</t>
  </si>
  <si>
    <t>01960</t>
  </si>
  <si>
    <t>Business Office</t>
  </si>
  <si>
    <t>Office of the Superintendent</t>
  </si>
  <si>
    <t>Phoenix Charter Academy (District)</t>
  </si>
  <si>
    <t>59 Nichols St</t>
  </si>
  <si>
    <t>Pioneer Charter School of Science (District)</t>
  </si>
  <si>
    <t>51-59 Summer Street</t>
  </si>
  <si>
    <t>97 F Sumner Turner Rd</t>
  </si>
  <si>
    <t>317 Russell Street</t>
  </si>
  <si>
    <t>Pioneer Valley Performing Arts Charter Public (District)</t>
  </si>
  <si>
    <t>253 South Meadow Rd</t>
  </si>
  <si>
    <t>Prospect Hill Academy Charter (District)</t>
  </si>
  <si>
    <t>PO Box 1538</t>
  </si>
  <si>
    <t>01083</t>
  </si>
  <si>
    <t>REASON FOR DISAPPROVAL:</t>
  </si>
  <si>
    <t>AM 1</t>
  </si>
  <si>
    <t xml:space="preserve"> </t>
  </si>
  <si>
    <t>LINE ITEM</t>
  </si>
  <si>
    <t>SUB-TOTAL</t>
  </si>
  <si>
    <t>Hour/Day</t>
  </si>
  <si>
    <t>04970000</t>
  </si>
  <si>
    <t>Memberships/Subscriptions</t>
  </si>
  <si>
    <t>Printing/Reproduction</t>
  </si>
  <si>
    <t>01434</t>
  </si>
  <si>
    <t>15 Mulligan Drive</t>
  </si>
  <si>
    <t>01075</t>
  </si>
  <si>
    <t>0095</t>
  </si>
  <si>
    <t>02476</t>
  </si>
  <si>
    <t>01430</t>
  </si>
  <si>
    <t>Assabet Valley Regional Vocational Technical</t>
  </si>
  <si>
    <t>1062 Pleasant Street</t>
  </si>
  <si>
    <t>Atlantis Charter (District)</t>
  </si>
  <si>
    <t>02721</t>
  </si>
  <si>
    <t>01730</t>
  </si>
  <si>
    <t>02478</t>
  </si>
  <si>
    <t>Benjamin Banneker Charter Public (District)</t>
  </si>
  <si>
    <t>Benjamin Franklin Classical Charter Public (District)</t>
  </si>
  <si>
    <t>TitleIStatus</t>
  </si>
  <si>
    <t>413-743-2939</t>
  </si>
  <si>
    <t>413-743-4135</t>
  </si>
  <si>
    <t>508-597-2400</t>
  </si>
  <si>
    <t>508-597-2499</t>
  </si>
  <si>
    <t>413-821-0548</t>
  </si>
  <si>
    <t>413-789-1835</t>
  </si>
  <si>
    <t>413-229-8778</t>
  </si>
  <si>
    <t>413-229-2913</t>
  </si>
  <si>
    <t>978-388-0507</t>
  </si>
  <si>
    <t>978-388-8315</t>
  </si>
  <si>
    <t>gerykm@arps.org</t>
  </si>
  <si>
    <t>508-634-1585</t>
  </si>
  <si>
    <t>Greater New Bedford Regional Vocational Technical</t>
  </si>
  <si>
    <t>01450</t>
  </si>
  <si>
    <t>1831 STATE ROAD</t>
  </si>
  <si>
    <t>RICHMOND</t>
  </si>
  <si>
    <t>01254</t>
  </si>
  <si>
    <t>188 Broadway Street</t>
  </si>
  <si>
    <t>24 Ashfield Rd</t>
  </si>
  <si>
    <t>c/o 102 Cahners Hall</t>
  </si>
  <si>
    <t>Academy Of the Pacific Rim Charter Public (District)</t>
  </si>
  <si>
    <t>16 Charter Rd</t>
  </si>
  <si>
    <t>708 Middle Road</t>
  </si>
  <si>
    <t>Advanced Math and Science Academy Charter (District)</t>
  </si>
  <si>
    <t>1305 Springfield St</t>
  </si>
  <si>
    <t>01030</t>
  </si>
  <si>
    <t>04880000</t>
  </si>
  <si>
    <t>04890000</t>
  </si>
  <si>
    <t>427 Main Street</t>
  </si>
  <si>
    <t>02601</t>
  </si>
  <si>
    <t>06830000</t>
  </si>
  <si>
    <t>Hawlemont</t>
  </si>
  <si>
    <t>06850000</t>
  </si>
  <si>
    <t>King Philip</t>
  </si>
  <si>
    <t>06900000</t>
  </si>
  <si>
    <t>Lincoln-Sudbury</t>
  </si>
  <si>
    <t>PART II - PROJECT EXPENDITURES - DETAIL INFORMATION</t>
  </si>
  <si>
    <t>A. FUND CODE:</t>
  </si>
  <si>
    <t>B. APPLICANT AGENCY</t>
  </si>
  <si>
    <t>Contact Person:</t>
  </si>
  <si>
    <t>Email address:</t>
  </si>
  <si>
    <t>Submission Date:</t>
  </si>
  <si>
    <t>PLEASE PROVIDE ALL OF THE INFORMATION REQUESTED ABOVE AND SUBMIT ALL PAGES OF THE BUDGET DETAIL.</t>
  </si>
  <si>
    <t>C. ASSIGNMENT THROUGH SCHEDULE A</t>
  </si>
  <si>
    <t>58 Circuit Street</t>
  </si>
  <si>
    <t>Codman Academy Charter Public (District)</t>
  </si>
  <si>
    <t>Community Charter School of Cambridge (District)</t>
  </si>
  <si>
    <t>120 Meriam Rd</t>
  </si>
  <si>
    <t>Conservatory Lab Charter (District)</t>
  </si>
  <si>
    <t>Enr</t>
  </si>
  <si>
    <t>Grant application must be submitted by the deadline and in accordance with instructions outlined in the RFP.</t>
  </si>
  <si>
    <t>FY16</t>
  </si>
  <si>
    <t>PRIORITY SCHOOLS</t>
  </si>
  <si>
    <t>Priority</t>
  </si>
  <si>
    <t xml:space="preserve">Additional Funds for Monitoring Site Visits (MSVs)   </t>
  </si>
  <si>
    <r>
      <t>Fund Code:</t>
    </r>
    <r>
      <rPr>
        <sz val="11"/>
        <rFont val="Arial"/>
        <family val="2"/>
      </rPr>
      <t xml:space="preserve">  511</t>
    </r>
  </si>
  <si>
    <t>Office of District and School Turnaround</t>
  </si>
  <si>
    <t>FY17</t>
  </si>
  <si>
    <t>Early Learning</t>
  </si>
  <si>
    <t>Whole-School Reform</t>
  </si>
  <si>
    <t>Access the Schools Served sheet by clicking the link in the Table of Contents below or the appropriate tab at the bottom of this workbook. For each eligible school in your LEA, select the intervention model you will implement.  Then complete the school-level budget detail page. For the eligible schools that the LEA elects not to serve with School Redesign Grant (SRG) funds, explain the LEA's lack of capacity to do so on the corresponding page. Also complete the LEA-level budget detail page for any LEA-level expenditures designed to directly support implementation of these interventions at the selected schools only.</t>
  </si>
  <si>
    <r>
      <rPr>
        <i/>
        <sz val="10"/>
        <rFont val="Arial"/>
        <family val="2"/>
      </rPr>
      <t xml:space="preserve">These are possible, but not exhaustive, activities that an LEA may carry out, depending on school context, using SRG funds in the summer prior to full implementation: </t>
    </r>
    <r>
      <rPr>
        <sz val="10"/>
        <rFont val="Arial"/>
        <family val="2"/>
      </rPr>
      <t xml:space="preserve">
</t>
    </r>
    <r>
      <rPr>
        <b/>
        <sz val="10"/>
        <rFont val="Arial"/>
        <family val="2"/>
      </rPr>
      <t/>
    </r>
  </si>
  <si>
    <r>
      <rPr>
        <b/>
        <sz val="10"/>
        <rFont val="Arial"/>
        <family val="2"/>
      </rPr>
      <t xml:space="preserve">Rigorous Review of External Providers: </t>
    </r>
    <r>
      <rPr>
        <sz val="10"/>
        <rFont val="Arial"/>
        <family val="2"/>
      </rPr>
      <t xml:space="preserve">Conduct the required rigorous review process to select a charter school operator, a CMO, or an EMO and contract with that entity; or properly recruit, screen, and select any external providers that may be necessary to assist in planning for the implementation of an intervention model.
</t>
    </r>
    <r>
      <rPr>
        <b/>
        <sz val="10"/>
        <rFont val="Arial"/>
        <family val="2"/>
      </rPr>
      <t>Staffing:</t>
    </r>
    <r>
      <rPr>
        <sz val="10"/>
        <rFont val="Arial"/>
        <family val="2"/>
      </rPr>
      <t xml:space="preserve"> Recruit and hire the incoming principal, leadership team, instructional staff, and administrative support; or evaluate the strengths and areas of need of current staff.</t>
    </r>
  </si>
  <si>
    <t>Amanda Trainor</t>
  </si>
  <si>
    <t xml:space="preserve">Email a web accessible electronic copy of the all submission documents to: SRG@doe.mass.edu </t>
  </si>
  <si>
    <t>FY18</t>
  </si>
  <si>
    <t>SUMMARY OF GRANT REQUEST ACROSS FIVE YEARS</t>
  </si>
  <si>
    <t>Narrative Summary for FY17 - FY20 Grant Budget Request</t>
  </si>
  <si>
    <r>
      <t xml:space="preserve">Also, mail two copies of this signed Amendment form to: 
</t>
    </r>
    <r>
      <rPr>
        <b/>
        <sz val="10"/>
        <color rgb="FF0070C0"/>
        <rFont val="Arial"/>
        <family val="2"/>
      </rPr>
      <t xml:space="preserve">Amanda Trainor, Office of District and School Turnaround
Massachusetts Department of Elementary and Secondary Education
75 Pleasant Street   Malden, MA  02148-4906  </t>
    </r>
    <r>
      <rPr>
        <b/>
        <sz val="10"/>
        <rFont val="Arial"/>
        <family val="2"/>
      </rPr>
      <t xml:space="preserve">   </t>
    </r>
    <r>
      <rPr>
        <sz val="10"/>
        <rFont val="Arial"/>
        <family val="2"/>
      </rPr>
      <t xml:space="preserve">                  </t>
    </r>
  </si>
  <si>
    <t>Access each budget page through links within the Schools Served sheet. Please provide complete narrative and budget information in each sheet. Be sure to fill in the row that identifies what type of implementation is occuring for each fiscal year (Planning Year, Full Implementation, or Sustainability)</t>
  </si>
  <si>
    <t>FY19</t>
  </si>
  <si>
    <t>FY20</t>
  </si>
  <si>
    <t>Planning</t>
  </si>
  <si>
    <t>Choices for School</t>
  </si>
  <si>
    <t>Select one</t>
  </si>
  <si>
    <t>Implem</t>
  </si>
  <si>
    <t>Sustain</t>
  </si>
  <si>
    <t>The LEA must assure that it will—</t>
  </si>
  <si>
    <t>Typed Name of Superintendent:</t>
  </si>
  <si>
    <t>Signature of Superintendent:</t>
  </si>
  <si>
    <r>
      <t xml:space="preserve">(2)     </t>
    </r>
    <r>
      <rPr>
        <sz val="11"/>
        <rFont val="Arial"/>
        <family val="2"/>
      </rPr>
      <t>The district will use School Improvement Grant funds to supplement, not supplant, school-level funding.  It is a federal requirement that all SIG applicant schools receive the same amount of state and local funds it would receive in the absence of SIG funding.</t>
    </r>
  </si>
  <si>
    <r>
      <t xml:space="preserve">(5)     </t>
    </r>
    <r>
      <rPr>
        <sz val="11"/>
        <rFont val="Arial"/>
        <family val="2"/>
      </rPr>
      <t>Monitor and evaluate the actions a school has taken, as outlined in the approved SIG application, to recruit, select and provide oversight to external providers to ensure their quality;</t>
    </r>
  </si>
  <si>
    <r>
      <t xml:space="preserve">(6)     </t>
    </r>
    <r>
      <rPr>
        <sz val="11"/>
        <rFont val="Arial"/>
        <family val="2"/>
      </rPr>
      <t>Monitor and evaluate the actions schools have taken, as outlined in the approved SIG application, to sustain the reforms after the funding period ends and that it will provide technical assistance to schools on how they can sustain progress in the absence of SIG funding; and,</t>
    </r>
  </si>
  <si>
    <r>
      <t xml:space="preserve">(7)     </t>
    </r>
    <r>
      <rPr>
        <sz val="11"/>
        <rFont val="Arial"/>
        <family val="2"/>
      </rPr>
      <t>Report to the SEA the school-level data required under section III of the final requirements.</t>
    </r>
  </si>
  <si>
    <r>
      <t>Note:</t>
    </r>
    <r>
      <rPr>
        <sz val="11"/>
        <rFont val="Arial"/>
        <family val="2"/>
      </rPr>
      <t xml:space="preserve"> Most of the school-level data elements are already submitted via current data collections (e.g., SIMS). ESE will provide further guidance and assistance to minimize the data collection burden for any new elements. </t>
    </r>
  </si>
  <si>
    <r>
      <t xml:space="preserve">(3)     </t>
    </r>
    <r>
      <rPr>
        <sz val="11"/>
        <rFont val="Arial"/>
        <family val="2"/>
      </rPr>
      <t>Establish annual goals for student achievement on the State’s assessments in both reading/language arts and mathematics and measure progress on the leading indicators in section III of the final requirements in order to monitor each priority school, that it serves with school improvement funds;</t>
    </r>
  </si>
  <si>
    <r>
      <t xml:space="preserve">(4)     </t>
    </r>
    <r>
      <rPr>
        <sz val="11"/>
        <rFont val="Arial"/>
        <family val="2"/>
      </rPr>
      <t>If it implements a restart model in a  priority school, include in its contract or agreement terms and provisions to hold the charter operator, charter management organization, or education management organization accountable for complying with the final requirements;</t>
    </r>
  </si>
  <si>
    <t>Assurances and Waivers Form</t>
  </si>
  <si>
    <t>Step Six - Read and Sign the Assurances and Waivers Tab</t>
  </si>
  <si>
    <t xml:space="preserve">Please review and obtain the Superintendent's signature on the Assurances and Waivers tab to submit as part of the Budget package.  </t>
  </si>
  <si>
    <t>Step Seven - Submit Grant Application</t>
  </si>
  <si>
    <r>
      <t xml:space="preserve">(1)     </t>
    </r>
    <r>
      <rPr>
        <sz val="11"/>
        <rFont val="Arial"/>
        <family val="2"/>
      </rPr>
      <t xml:space="preserve">Use its School Improvement Grant (SIG) to implement fully and effectively an intervention in each priority school, that the LEA commits to serve consistent with the final requirements;  </t>
    </r>
  </si>
  <si>
    <r>
      <rPr>
        <b/>
        <sz val="10"/>
        <rFont val="Arial"/>
        <family val="2"/>
      </rPr>
      <t>Instructional Programs:</t>
    </r>
    <r>
      <rPr>
        <sz val="10"/>
        <rFont val="Arial"/>
        <family val="2"/>
      </rPr>
      <t xml:space="preserve"> Provide remediation and enrichment to students in schools that will implement an intervention model at the start of the 2015-2016 school year through programs with evidence of raising achievement; identify and purchase instructional materials that are research-based, aligned with State academic standards, and have data-based evidence of raising student achievement; or compensate staff for instructional planning, such as examining student data, developing a curriculum that is aligned to State standards and aligned vertically from one grade level to another, collaborating within and across disciplines, and devising student assessments.
</t>
    </r>
    <r>
      <rPr>
        <b/>
        <sz val="10"/>
        <rFont val="Arial"/>
        <family val="2"/>
      </rPr>
      <t/>
    </r>
  </si>
  <si>
    <t>2300 Washington Street</t>
  </si>
  <si>
    <t xml:space="preserve">Level </t>
  </si>
  <si>
    <t>bhaas@akfcs.org</t>
  </si>
  <si>
    <t>171 Adams St</t>
  </si>
  <si>
    <t>ccollins@pacrim.org</t>
  </si>
  <si>
    <t>Acton (non-op)</t>
  </si>
  <si>
    <t>gbrand@abschools.org</t>
  </si>
  <si>
    <t>NA</t>
  </si>
  <si>
    <t>00040000</t>
  </si>
  <si>
    <t>Adams (non-op)</t>
  </si>
  <si>
    <t>191 Church Street</t>
  </si>
  <si>
    <t>gordonk@acrsd.net</t>
  </si>
  <si>
    <t>191 Church St</t>
  </si>
  <si>
    <t>j.mccleary@amsacs.org</t>
  </si>
  <si>
    <t>wsapelli@agawampublicschools.org</t>
  </si>
  <si>
    <t>00060000</t>
  </si>
  <si>
    <t>Alford (non-op)</t>
  </si>
  <si>
    <t>PO Box 339</t>
  </si>
  <si>
    <t>dhastings@sbrsd.org</t>
  </si>
  <si>
    <t>04090000</t>
  </si>
  <si>
    <t>Alma del Mar Charter School (District)</t>
  </si>
  <si>
    <t>26 Madeira Avenue</t>
  </si>
  <si>
    <t>508-542-7153</t>
  </si>
  <si>
    <t>877-719-8773</t>
  </si>
  <si>
    <t>willgardner@almadelmar.org</t>
  </si>
  <si>
    <t>5 Highland Street</t>
  </si>
  <si>
    <t>reeseg@amesburyma.gov</t>
  </si>
  <si>
    <t>413-362-1810</t>
  </si>
  <si>
    <t>413-549-6108</t>
  </si>
  <si>
    <t>sheldon.berman@andoverma.us</t>
  </si>
  <si>
    <t>01040000</t>
  </si>
  <si>
    <t>Aquinnah (non-op)</t>
  </si>
  <si>
    <t>mdandrea@mvyps.org</t>
  </si>
  <si>
    <t>35090000</t>
  </si>
  <si>
    <t>Argosy Collegiate Charter School (District)</t>
  </si>
  <si>
    <t>263 Hamlet Street</t>
  </si>
  <si>
    <t>02724</t>
  </si>
  <si>
    <t>774-451-7280</t>
  </si>
  <si>
    <t>774-365-4383</t>
  </si>
  <si>
    <t>kpavao@argosycollegiate.org</t>
  </si>
  <si>
    <t>06,07</t>
  </si>
  <si>
    <t>00110000</t>
  </si>
  <si>
    <t>Ashburnham (non-op)</t>
  </si>
  <si>
    <t>superintendent@awrsd.org</t>
  </si>
  <si>
    <t>00120000</t>
  </si>
  <si>
    <t>Ashby (non-op)</t>
  </si>
  <si>
    <t>jmccormick@nmiddlesex.mec.edu</t>
  </si>
  <si>
    <t>00130000</t>
  </si>
  <si>
    <t>Ashfield (non-op)</t>
  </si>
  <si>
    <t>24 Ashfield Road</t>
  </si>
  <si>
    <t>mbuoniconti@mtrsd.k12.ma.us</t>
  </si>
  <si>
    <t>jadams@ashland.k12.ma.us</t>
  </si>
  <si>
    <t>ehoule@assabet.org</t>
  </si>
  <si>
    <t>00150000</t>
  </si>
  <si>
    <t>Athol (non-op)</t>
  </si>
  <si>
    <t>apolito@arrsd.org</t>
  </si>
  <si>
    <t>K,01,02,03,04,05,06,07,08,09,10</t>
  </si>
  <si>
    <t>ksheehan@attleboroschools.com</t>
  </si>
  <si>
    <t>1 Patrick Clark Drive</t>
  </si>
  <si>
    <t>pzinni@avon.k12.ma.us</t>
  </si>
  <si>
    <t>Ayer (non-op)</t>
  </si>
  <si>
    <t>cmock@asrsd.org</t>
  </si>
  <si>
    <t>06160000</t>
  </si>
  <si>
    <t>Ayer Shirley School District</t>
  </si>
  <si>
    <t>115 Washington Street</t>
  </si>
  <si>
    <t>978-772-1863</t>
  </si>
  <si>
    <t>mmalone@asrsd.org</t>
  </si>
  <si>
    <t>508-862-4953</t>
  </si>
  <si>
    <t>butler_bill@barnstable.k12.ma.us</t>
  </si>
  <si>
    <t>podesky_kathleen@barnstable.k12.ma.us</t>
  </si>
  <si>
    <t>00210000</t>
  </si>
  <si>
    <t>Barre (non-op)</t>
  </si>
  <si>
    <t>qrsd@quabbin.k12.ma.us</t>
  </si>
  <si>
    <t>35020000</t>
  </si>
  <si>
    <t>Baystate Academy Charter Public School (District)</t>
  </si>
  <si>
    <t>2001 Roosevelt Avenue</t>
  </si>
  <si>
    <t>01104</t>
  </si>
  <si>
    <t>413-366-5103</t>
  </si>
  <si>
    <t>413-366-5101</t>
  </si>
  <si>
    <t>tsneed@bacps.net</t>
  </si>
  <si>
    <t>00220000</t>
  </si>
  <si>
    <t>Becket (non-op)</t>
  </si>
  <si>
    <t>413-684-4088</t>
  </si>
  <si>
    <t>lcasna@cbrsd.org</t>
  </si>
  <si>
    <t>Jon_Sills@bedford.k12.ma.us</t>
  </si>
  <si>
    <t>413-323-0423</t>
  </si>
  <si>
    <t>kcoffin@belchertown.org</t>
  </si>
  <si>
    <t>4 Mechanic Street</t>
  </si>
  <si>
    <t>508-966-2402</t>
  </si>
  <si>
    <t>pmarano@bellinghamk12.org</t>
  </si>
  <si>
    <t>jphelan@belmont.k12.ma.us</t>
  </si>
  <si>
    <t>sbretous@banneker.org</t>
  </si>
  <si>
    <t>hzolnowski@bfccps.org</t>
  </si>
  <si>
    <t>35110000</t>
  </si>
  <si>
    <t>Bentley Academy Charter School (District)</t>
  </si>
  <si>
    <t>25 Memorial Drive</t>
  </si>
  <si>
    <t>978-740-1260</t>
  </si>
  <si>
    <t>978-740-1164</t>
  </si>
  <si>
    <t>contact@bentleyacademy.org</t>
  </si>
  <si>
    <t>1 Commercial Pl</t>
  </si>
  <si>
    <t>nekstrom@bbrsd.org</t>
  </si>
  <si>
    <t>00290000</t>
  </si>
  <si>
    <t>Bernardston (non-op)</t>
  </si>
  <si>
    <t>CourtneyK@pioneervalley.k12.ma.us</t>
  </si>
  <si>
    <t>shiersche@beverlyschools.org</t>
  </si>
  <si>
    <t>978-528-7900</t>
  </si>
  <si>
    <t>tpiwowar@billericak12.com</t>
  </si>
  <si>
    <t>00320000</t>
  </si>
  <si>
    <t>Blackstone (non-op)</t>
  </si>
  <si>
    <t>ecampbell@bmrsd.net</t>
  </si>
  <si>
    <t>ahimmelberger@bmrsd.net</t>
  </si>
  <si>
    <t>00330000</t>
  </si>
  <si>
    <t>Blandford (non-op)</t>
  </si>
  <si>
    <t>413-685-1011</t>
  </si>
  <si>
    <t>jquaglia@bluehills.org</t>
  </si>
  <si>
    <t>00340000</t>
  </si>
  <si>
    <t>Bolton (non-op)</t>
  </si>
  <si>
    <t>978-779-6812</t>
  </si>
  <si>
    <t>cbates@nrsd.net</t>
  </si>
  <si>
    <t>superintendent@bostonpublicschools.org</t>
  </si>
  <si>
    <t>svaron@bostoncollegiate.org</t>
  </si>
  <si>
    <t>ahramiec@bostonpublicschools.org</t>
  </si>
  <si>
    <t>04110000</t>
  </si>
  <si>
    <t>Boston Green Academy Horace Mann Charter School (District)</t>
  </si>
  <si>
    <t>20 Warren St.</t>
  </si>
  <si>
    <t>617-635-9860</t>
  </si>
  <si>
    <t>617-635-9858</t>
  </si>
  <si>
    <t>mholzer@bostongreenacademy.org</t>
  </si>
  <si>
    <t>sliszanckie@bostonprep.org</t>
  </si>
  <si>
    <t>1415 Hyde Park Ave</t>
  </si>
  <si>
    <t>yburnett@bostonrenaissance.org</t>
  </si>
  <si>
    <t>slamarche@bourneps.org</t>
  </si>
  <si>
    <t>Boxborough (non-op)</t>
  </si>
  <si>
    <t>cbates@abschools.org</t>
  </si>
  <si>
    <t>fhackett@braintreema.gov</t>
  </si>
  <si>
    <t>conradt@nausetschools.org</t>
  </si>
  <si>
    <t>04170000</t>
  </si>
  <si>
    <t>Bridge Boston Charter School (District)</t>
  </si>
  <si>
    <t>2 McLellan Street</t>
  </si>
  <si>
    <t>02121</t>
  </si>
  <si>
    <t>857-229-1601</t>
  </si>
  <si>
    <t>ycha@bridgebostoncs.org</t>
  </si>
  <si>
    <t>00420000</t>
  </si>
  <si>
    <t>Bridgewater (non-op)</t>
  </si>
  <si>
    <t>dswenson@bridge-rayn.org</t>
  </si>
  <si>
    <t>noseke@tantasqua.org</t>
  </si>
  <si>
    <t>dempsey@bcahs.com</t>
  </si>
  <si>
    <t>207 Hart Street</t>
  </si>
  <si>
    <t>amagalhaes@bptech.org</t>
  </si>
  <si>
    <t>508-580-7000</t>
  </si>
  <si>
    <t>kathleensmith@bpsma.org</t>
  </si>
  <si>
    <t>04570000</t>
  </si>
  <si>
    <t>Brooke Charter School East Boston (District)</t>
  </si>
  <si>
    <t>94 Horace</t>
  </si>
  <si>
    <t>617-409-5150</t>
  </si>
  <si>
    <t>617-567-5295</t>
  </si>
  <si>
    <t>ksteadman@ebrooke.org</t>
  </si>
  <si>
    <t>04430000</t>
  </si>
  <si>
    <t>Brooke Charter School Mattapan (District)</t>
  </si>
  <si>
    <t>150 American Legion Highway</t>
  </si>
  <si>
    <t>617-268-1006</t>
  </si>
  <si>
    <t>617-474-4612</t>
  </si>
  <si>
    <t>Brooke Charter School Roslindale (District)</t>
  </si>
  <si>
    <t>joe_connelly@brookline.k12.ma.us</t>
  </si>
  <si>
    <t>00470000</t>
  </si>
  <si>
    <t>Buckland (non-op)</t>
  </si>
  <si>
    <t>conti@bpsk12.org</t>
  </si>
  <si>
    <t>jyoung@cpsd.us</t>
  </si>
  <si>
    <t>hendersonj@cantonma.org</t>
  </si>
  <si>
    <t>195 Route 137</t>
  </si>
  <si>
    <t>774-408-7994</t>
  </si>
  <si>
    <t>774-237-9041</t>
  </si>
  <si>
    <t>rsanborn@capetech.us</t>
  </si>
  <si>
    <t>jwickman@carlisle.k12.ma.us</t>
  </si>
  <si>
    <t>Rt 8</t>
  </si>
  <si>
    <t>00530000</t>
  </si>
  <si>
    <t>Charlemont (non-op)</t>
  </si>
  <si>
    <t>00540000</t>
  </si>
  <si>
    <t>Charlton (non-op)</t>
  </si>
  <si>
    <t>gdesto@dcrsd.org</t>
  </si>
  <si>
    <t>Chatham (non-op)</t>
  </si>
  <si>
    <t>scarpenter@monomoy.edu</t>
  </si>
  <si>
    <t>langj@chelmsford.k12.ma.us</t>
  </si>
  <si>
    <t>MBourque@chelseama.gov</t>
  </si>
  <si>
    <t>00580000</t>
  </si>
  <si>
    <t>Cheshire (non-op)</t>
  </si>
  <si>
    <t>00590000</t>
  </si>
  <si>
    <t>Chester (non-op)</t>
  </si>
  <si>
    <t>00600000</t>
  </si>
  <si>
    <t>Chesterfield (non-op)</t>
  </si>
  <si>
    <t>180 Broadway Street</t>
  </si>
  <si>
    <t>rrege@chicopeeps.org</t>
  </si>
  <si>
    <t>00620000</t>
  </si>
  <si>
    <t>Chilmark (non-op)</t>
  </si>
  <si>
    <t>Christa McAuliffe Charter Public (District)</t>
  </si>
  <si>
    <t>139 Newbury St</t>
  </si>
  <si>
    <t>kharrison@mcauliffecharter.org</t>
  </si>
  <si>
    <t>City on a Hill Charter Public School Circuit Street (District)</t>
  </si>
  <si>
    <t>617-533-9457</t>
  </si>
  <si>
    <t>khilario@cityonahill.org</t>
  </si>
  <si>
    <t>35040000</t>
  </si>
  <si>
    <t>City on a Hill Charter Public School Dudley Square (District)</t>
  </si>
  <si>
    <t>2181 Washington Street</t>
  </si>
  <si>
    <t>09,10,11</t>
  </si>
  <si>
    <t>35070000</t>
  </si>
  <si>
    <t>City on a Hill Charter Public School New Bedford (District)</t>
  </si>
  <si>
    <t>384 Acushnet Ave</t>
  </si>
  <si>
    <t>09,10</t>
  </si>
  <si>
    <t>777 West Crossroad</t>
  </si>
  <si>
    <t>413-664-8735</t>
  </si>
  <si>
    <t>jlevnbsu@gmail.com</t>
  </si>
  <si>
    <t>PK,K,01,02,03,05,06,07,09,10,11,12</t>
  </si>
  <si>
    <t>bcataldo@cohassetk12.org</t>
  </si>
  <si>
    <t>00660000</t>
  </si>
  <si>
    <t>Colrain (non-op)</t>
  </si>
  <si>
    <t>04260000</t>
  </si>
  <si>
    <t>Community Day Charter Public School - Gateway (District)</t>
  </si>
  <si>
    <t>978-722-2538</t>
  </si>
  <si>
    <t>978-686-9382</t>
  </si>
  <si>
    <t>mchance@cdcps.org</t>
  </si>
  <si>
    <t>Community Day Charter Public School - Prospect (District)</t>
  </si>
  <si>
    <t>04310000</t>
  </si>
  <si>
    <t>Community Day Charter Public School - R. Kingman Webster (District)</t>
  </si>
  <si>
    <t>drigby@concordps.org</t>
  </si>
  <si>
    <t>2120 Dorchester Avenue</t>
  </si>
  <si>
    <t>marti.barrett@frsu38.org</t>
  </si>
  <si>
    <t>00690000</t>
  </si>
  <si>
    <t>Cummington (non-op)</t>
  </si>
  <si>
    <t>254 Hinsdale Road</t>
  </si>
  <si>
    <t>Box 299</t>
  </si>
  <si>
    <t>00700000</t>
  </si>
  <si>
    <t>Dalton (non-op)</t>
  </si>
  <si>
    <t>bonnygifford@dartmouthschools.org</t>
  </si>
  <si>
    <t>781-310-1000</t>
  </si>
  <si>
    <t>mwelch@dedham.k12.ma.us</t>
  </si>
  <si>
    <t>00750000</t>
  </si>
  <si>
    <t>Dennis (non-op)</t>
  </si>
  <si>
    <t>508-398-7605</t>
  </si>
  <si>
    <t>woodburyc@dy-regional.k12.ma.us</t>
  </si>
  <si>
    <t>03520000</t>
  </si>
  <si>
    <t>Devens (non-op)</t>
  </si>
  <si>
    <t>270 Barnum Rd</t>
  </si>
  <si>
    <t>978-772-6340</t>
  </si>
  <si>
    <t>978-772-7577</t>
  </si>
  <si>
    <t>tscott@shirley-ma.gov</t>
  </si>
  <si>
    <t>00760000</t>
  </si>
  <si>
    <t>Dighton (non-op)</t>
  </si>
  <si>
    <t>mmalone@drregional.org</t>
  </si>
  <si>
    <t>aazar@drregional.org</t>
  </si>
  <si>
    <t>617-379-3029</t>
  </si>
  <si>
    <t>508-476-4423</t>
  </si>
  <si>
    <t>nyvon@douglasps.net</t>
  </si>
  <si>
    <t>dayall@doversherborn.org</t>
  </si>
  <si>
    <t>mcalduffw@doversherborn.org</t>
  </si>
  <si>
    <t>sstone@dracutps.org</t>
  </si>
  <si>
    <t>00800000</t>
  </si>
  <si>
    <t>Dudley (non-op)</t>
  </si>
  <si>
    <t>04070000</t>
  </si>
  <si>
    <t>Dudley Street Neighborhood Charter School (District)</t>
  </si>
  <si>
    <t>6 Shirley Street</t>
  </si>
  <si>
    <t>617-635-8507</t>
  </si>
  <si>
    <t>617-635-6320</t>
  </si>
  <si>
    <t>shess@bpe.org</t>
  </si>
  <si>
    <t>00810000</t>
  </si>
  <si>
    <t>Dunstable (non-op)</t>
  </si>
  <si>
    <t>jmastrocola@gdrsd.org</t>
  </si>
  <si>
    <t>93 Chandler Street</t>
  </si>
  <si>
    <t>btantillo@duxbury.k12.ma.us</t>
  </si>
  <si>
    <t>143 Plymouth Street</t>
  </si>
  <si>
    <t>llegault@ebps.net</t>
  </si>
  <si>
    <t>00840000</t>
  </si>
  <si>
    <t>East Brookfield (non-op)</t>
  </si>
  <si>
    <t>malveye@sebrsd.org</t>
  </si>
  <si>
    <t>gsmith@eastlongmeadowma.gov</t>
  </si>
  <si>
    <t>nfollansbee@epsd.us</t>
  </si>
  <si>
    <t>akeough@easton.k12.ma.us</t>
  </si>
  <si>
    <t>Edward M. Kennedy Academy for Health Careers (Horace Mann Charter) (District)</t>
  </si>
  <si>
    <t>00900000</t>
  </si>
  <si>
    <t>Egremont (non-op)</t>
  </si>
  <si>
    <t>413-229-8734</t>
  </si>
  <si>
    <t>lhiggins@sbrsd.org</t>
  </si>
  <si>
    <t>haggerty@erving.com</t>
  </si>
  <si>
    <t>00920000</t>
  </si>
  <si>
    <t>Essex (non-op)</t>
  </si>
  <si>
    <t>36 Lincoln Street</t>
  </si>
  <si>
    <t>P. O. Box 1407</t>
  </si>
  <si>
    <t>support@mersd.org</t>
  </si>
  <si>
    <t>08170000</t>
  </si>
  <si>
    <t>Essex North Shore Agricultural and Technical School District</t>
  </si>
  <si>
    <t>565 Maple Street</t>
  </si>
  <si>
    <t>P.O. Box 346</t>
  </si>
  <si>
    <t>978-304-4700</t>
  </si>
  <si>
    <t>blupini@essextech.net</t>
  </si>
  <si>
    <t>58 Moore Street</t>
  </si>
  <si>
    <t>617-874-4080</t>
  </si>
  <si>
    <t>617-516-1603</t>
  </si>
  <si>
    <t>asolomon@excelacademy.org</t>
  </si>
  <si>
    <t>05,06,07,08,09</t>
  </si>
  <si>
    <t>rbaldwin@fairhavenps.net</t>
  </si>
  <si>
    <t>ntaylor@falmouth.k12.ma.us</t>
  </si>
  <si>
    <t>jaustin@frrsd.org</t>
  </si>
  <si>
    <t>jlev@nbsunion.com</t>
  </si>
  <si>
    <t>spinellid@foxborough.k12.ma.us</t>
  </si>
  <si>
    <t>73 Mt. Wayte Avenue, Suite #5</t>
  </si>
  <si>
    <t>508-877-4240</t>
  </si>
  <si>
    <t>sscott@framingham.k12.ma.us</t>
  </si>
  <si>
    <t>parkerschool@theparkerschool.org</t>
  </si>
  <si>
    <t>413-863-9561</t>
  </si>
  <si>
    <t>rmartin@fcts.org</t>
  </si>
  <si>
    <t>Freetown (non-op)</t>
  </si>
  <si>
    <t>508-923-0934</t>
  </si>
  <si>
    <t>rmedeiros@freelake.org</t>
  </si>
  <si>
    <t>clemonsd@gardnerk12.org</t>
  </si>
  <si>
    <t>01060000</t>
  </si>
  <si>
    <t>Gill (non-op)</t>
  </si>
  <si>
    <t>sgee@gmrsd.k14.mass.edu</t>
  </si>
  <si>
    <t>michael.sullivan@gmrsd.org</t>
  </si>
  <si>
    <t>sfurtado@glcps.org</t>
  </si>
  <si>
    <t>2 Blackburn Drive</t>
  </si>
  <si>
    <t>rsafier@gloucesterschools.com</t>
  </si>
  <si>
    <t>01080000</t>
  </si>
  <si>
    <t>Goshen (non-op)</t>
  </si>
  <si>
    <t>263 Hill &amp; Plain Road</t>
  </si>
  <si>
    <t>508-400-4687</t>
  </si>
  <si>
    <t>drfrieswyk@outlook.com</t>
  </si>
  <si>
    <t>05,06</t>
  </si>
  <si>
    <t>cummingsj@grafton.k12.ma.us</t>
  </si>
  <si>
    <t>jhoule@granbyschoolsma.net</t>
  </si>
  <si>
    <t>Granville (non-op)</t>
  </si>
  <si>
    <t>01130000</t>
  </si>
  <si>
    <t>Great Barrington (non-op)</t>
  </si>
  <si>
    <t>207 Pleasant Street</t>
  </si>
  <si>
    <t>PO Box 596</t>
  </si>
  <si>
    <t>Housatonic</t>
  </si>
  <si>
    <t>01236</t>
  </si>
  <si>
    <t>413-274-6400</t>
  </si>
  <si>
    <t>dmoyer@bhrsd.org</t>
  </si>
  <si>
    <t>jlavoie@glts.net</t>
  </si>
  <si>
    <t>rbourgeois@gltech.org</t>
  </si>
  <si>
    <t>jobrien@gnbvt.edu</t>
  </si>
  <si>
    <t>supergps@gpsk12.org</t>
  </si>
  <si>
    <t>01150000</t>
  </si>
  <si>
    <t>Groton (non-op)</t>
  </si>
  <si>
    <t>krodriguez@gdrsd.org</t>
  </si>
  <si>
    <t>01160000</t>
  </si>
  <si>
    <t>Groveland (non-op)</t>
  </si>
  <si>
    <t>617-363-2280</t>
  </si>
  <si>
    <t>jmulqueen@prsd.org</t>
  </si>
  <si>
    <t>amckenzie@hadleyschools.org</t>
  </si>
  <si>
    <t>jblackwood@slrsd.org</t>
  </si>
  <si>
    <t>01190000</t>
  </si>
  <si>
    <t>Hamilton (non-op)</t>
  </si>
  <si>
    <t>m.harvey@hwschools.net</t>
  </si>
  <si>
    <t>01200000</t>
  </si>
  <si>
    <t>Hampden (non-op)</t>
  </si>
  <si>
    <t>wcameron@richmondconsolidated.org</t>
  </si>
  <si>
    <t>mferron@hanoverschools.org</t>
  </si>
  <si>
    <t>01230000</t>
  </si>
  <si>
    <t>Hanson (non-op)</t>
  </si>
  <si>
    <t>Ruth.Whitner@whrsd.k12.ma.us</t>
  </si>
  <si>
    <t>01240000</t>
  </si>
  <si>
    <t>Hardwick (non-op)</t>
  </si>
  <si>
    <t>PO Box 576</t>
  </si>
  <si>
    <t>Gilbertville</t>
  </si>
  <si>
    <t>01031</t>
  </si>
  <si>
    <t>413-477-6351</t>
  </si>
  <si>
    <t>hes@qrsd.org</t>
  </si>
  <si>
    <t>ldwight@psharvard.org</t>
  </si>
  <si>
    <t>Harwich (non-op)</t>
  </si>
  <si>
    <t>jrobert@hatfieldps.net</t>
  </si>
  <si>
    <t>jscully@haverhill-ps.org</t>
  </si>
  <si>
    <t>01290000</t>
  </si>
  <si>
    <t>Hawley (non-op)</t>
  </si>
  <si>
    <t>01300000</t>
  </si>
  <si>
    <t>Heath (non-op)</t>
  </si>
  <si>
    <t>Helen Y. Davis Leadership Academy Charter Public (District)</t>
  </si>
  <si>
    <t>ksherwood@dlacps.org</t>
  </si>
  <si>
    <t>Ward Hill Business Park</t>
  </si>
  <si>
    <t>jschultz@hvmcps.org</t>
  </si>
  <si>
    <t>1 Industrial Parkway</t>
  </si>
  <si>
    <t>413-529-7178</t>
  </si>
  <si>
    <t>413-527-1530</t>
  </si>
  <si>
    <t>dgalo@hinghamschools.org</t>
  </si>
  <si>
    <t>01320000</t>
  </si>
  <si>
    <t>Hinsdale (non-op)</t>
  </si>
  <si>
    <t>01340000</t>
  </si>
  <si>
    <t>Holden (non-op)</t>
  </si>
  <si>
    <t>Jefferson School</t>
  </si>
  <si>
    <t>szrike@hps.holyoke.ma.us</t>
  </si>
  <si>
    <t>2200 Northampton Street</t>
  </si>
  <si>
    <t>psmith@hopedaleschools.org</t>
  </si>
  <si>
    <t>cmacleod@hopkinton.k12.ma.us</t>
  </si>
  <si>
    <t>01400000</t>
  </si>
  <si>
    <t>Hubbardston (non-op)</t>
  </si>
  <si>
    <t>8 Elm Street</t>
  </si>
  <si>
    <t>Hubbardston</t>
  </si>
  <si>
    <t>01452</t>
  </si>
  <si>
    <t>978-928-4487</t>
  </si>
  <si>
    <t>hcs@qrsd.org</t>
  </si>
  <si>
    <t>jfortuna@hudson.k12.ma.us</t>
  </si>
  <si>
    <t>01430000</t>
  </si>
  <si>
    <t>Huntington (non-op)</t>
  </si>
  <si>
    <t>gorpen@innovationcharter.org</t>
  </si>
  <si>
    <t>781-338-3305</t>
  </si>
  <si>
    <t>mchapman@doe.mass.edu</t>
  </si>
  <si>
    <t>wihart@ipsk12.net</t>
  </si>
  <si>
    <t>04630000</t>
  </si>
  <si>
    <t>KIPP Academy Boston Charter School (District)</t>
  </si>
  <si>
    <t>384 Warren Street</t>
  </si>
  <si>
    <t>KIPP Academy Boston</t>
  </si>
  <si>
    <t>617-393-5682</t>
  </si>
  <si>
    <t>617-652-7461</t>
  </si>
  <si>
    <t>jhayes@kippma.org</t>
  </si>
  <si>
    <t>K,01,05,06,07,08</t>
  </si>
  <si>
    <t>90 High Rock Street</t>
  </si>
  <si>
    <t>K,05,06,07,08,09,10,11,12</t>
  </si>
  <si>
    <t>zielinskie@kingphilip.org</t>
  </si>
  <si>
    <t>Lakeville (non-op)</t>
  </si>
  <si>
    <t>01470000</t>
  </si>
  <si>
    <t>Lancaster (non-op)</t>
  </si>
  <si>
    <t>ddias@williamstownelementary.org</t>
  </si>
  <si>
    <t>233 Haverhill Street</t>
  </si>
  <si>
    <t>978-975-5905</t>
  </si>
  <si>
    <t>978-722-8541</t>
  </si>
  <si>
    <t>jeffrey.riley@lawrence.k12.ma.us</t>
  </si>
  <si>
    <t>14 Park Street</t>
  </si>
  <si>
    <t>ASkrocki@leepublicschools.net</t>
  </si>
  <si>
    <t>paoluccij@lpsma.net</t>
  </si>
  <si>
    <t>tlee@lenoxps.org</t>
  </si>
  <si>
    <t>james.jolicoeur@leominster.mec.edu</t>
  </si>
  <si>
    <t>mczajkowski@sch.ci.lexington.ma.us</t>
  </si>
  <si>
    <t>01560000</t>
  </si>
  <si>
    <t>Leyden (non-op)</t>
  </si>
  <si>
    <t>bmcfall@lincnet.org</t>
  </si>
  <si>
    <t>suptprincipal@lsrhs.net</t>
  </si>
  <si>
    <t>978-540-2500</t>
  </si>
  <si>
    <t>kclenchy@littletonps.org</t>
  </si>
  <si>
    <t>535 Bliss Road</t>
  </si>
  <si>
    <t>mdoyle@longmeadow.k12.ma.us</t>
  </si>
  <si>
    <t>155 Merrimack Street</t>
  </si>
  <si>
    <t>978-674-4320</t>
  </si>
  <si>
    <t>skhelfaoui@lowell.k12.ma.us</t>
  </si>
  <si>
    <t>35030000</t>
  </si>
  <si>
    <t>Lowell Collegiate Charter School (District)</t>
  </si>
  <si>
    <t>25 Father John Sarantos Way</t>
  </si>
  <si>
    <t>01854</t>
  </si>
  <si>
    <t>978-458-1399</t>
  </si>
  <si>
    <t>978-458-1366</t>
  </si>
  <si>
    <t>lccs@sabis.net</t>
  </si>
  <si>
    <t>Kegmont@lccps.org</t>
  </si>
  <si>
    <t>t_gazda@ludlowps.org</t>
  </si>
  <si>
    <t>1025 Mass Avenue</t>
  </si>
  <si>
    <t>100 Bennett St</t>
  </si>
  <si>
    <t>525 Salem Street</t>
  </si>
  <si>
    <t>781-334-9200</t>
  </si>
  <si>
    <t>781-581-5231</t>
  </si>
  <si>
    <t>tremblayja@lynnfield.k12.ma.us</t>
  </si>
  <si>
    <t>nnenna.ude@matcheducation.org</t>
  </si>
  <si>
    <t>85 Prescott Street</t>
  </si>
  <si>
    <t>mbarney@wpi.edu</t>
  </si>
  <si>
    <t>dderuosi@maldenps.org</t>
  </si>
  <si>
    <t>01660000</t>
  </si>
  <si>
    <t>Manchester (non-op)</t>
  </si>
  <si>
    <t>beaudoinp@mersd.org</t>
  </si>
  <si>
    <t>zeffro.gianetti@mansfieldschools.com</t>
  </si>
  <si>
    <t>perry.maryann@marbleheadschools.org</t>
  </si>
  <si>
    <t>dwhite@orr.mec.edu</t>
  </si>
  <si>
    <t>rlanglois@mps-edu.org</t>
  </si>
  <si>
    <t>rdespier@mpsd.org</t>
  </si>
  <si>
    <t>Martha's Vineyard</t>
  </si>
  <si>
    <t>bmoore@mvpcs.org</t>
  </si>
  <si>
    <t>285 Dorset Street</t>
  </si>
  <si>
    <t>klyons@masconomet.org</t>
  </si>
  <si>
    <t>bhyde@mashpee.k12.ma.us</t>
  </si>
  <si>
    <t>39010000</t>
  </si>
  <si>
    <t>Massachusetts Virtual Academy at Greenfield Commonwealth Virtual District</t>
  </si>
  <si>
    <t>278 Main St.</t>
  </si>
  <si>
    <t>Ste. 205</t>
  </si>
  <si>
    <t>413-475-3879</t>
  </si>
  <si>
    <t>413-475-3909</t>
  </si>
  <si>
    <t>cstillona@gcvs.org</t>
  </si>
  <si>
    <t>3-R Tiger Drive</t>
  </si>
  <si>
    <t>rgerardi@maynard.k12.ma.us</t>
  </si>
  <si>
    <t>jmarsden@medfield.mec.edu</t>
  </si>
  <si>
    <t>ctaymore@melroseschools.com</t>
  </si>
  <si>
    <t>01790000</t>
  </si>
  <si>
    <t>Mendon (non-op)</t>
  </si>
  <si>
    <t>150 North Ave, POB 5</t>
  </si>
  <si>
    <t>pdaigle@mu-regional.k12.ma.us</t>
  </si>
  <si>
    <t>jmaruszczak@mursd.org</t>
  </si>
  <si>
    <t>01800000</t>
  </si>
  <si>
    <t>Merrimac (non-op)</t>
  </si>
  <si>
    <t>10 Ditson Place</t>
  </si>
  <si>
    <t>jhscannell@methuen.k12.ma.us</t>
  </si>
  <si>
    <t>blynch@middleboro.k12.ma.us</t>
  </si>
  <si>
    <t>01830000</t>
  </si>
  <si>
    <t>Middlefield (non-op)</t>
  </si>
  <si>
    <t>gmyers@millburyschools.org</t>
  </si>
  <si>
    <t>01880000</t>
  </si>
  <si>
    <t>Millville (non-op)</t>
  </si>
  <si>
    <t>07120000</t>
  </si>
  <si>
    <t>Monomoy Regional School District</t>
  </si>
  <si>
    <t>01900000</t>
  </si>
  <si>
    <t>Monroe (non-op)</t>
  </si>
  <si>
    <t>jaybarry@adelphia.net</t>
  </si>
  <si>
    <t>413-267-4163</t>
  </si>
  <si>
    <t>ClarkeC@monsonschools.com</t>
  </si>
  <si>
    <t>superintendent@montytech.net</t>
  </si>
  <si>
    <t>01920000</t>
  </si>
  <si>
    <t>Montague (non-op)</t>
  </si>
  <si>
    <t>01930000</t>
  </si>
  <si>
    <t>Monterey (non-op)</t>
  </si>
  <si>
    <t>01940000</t>
  </si>
  <si>
    <t>Montgomery (non-op)</t>
  </si>
  <si>
    <t>01950000</t>
  </si>
  <si>
    <t>Mount Washington (non-op)</t>
  </si>
  <si>
    <t>118 East Street</t>
  </si>
  <si>
    <t>Mt Washington</t>
  </si>
  <si>
    <t>01258</t>
  </si>
  <si>
    <t>413-528-2839</t>
  </si>
  <si>
    <t>4 Laurel Street</t>
  </si>
  <si>
    <t>781-388-0222</t>
  </si>
  <si>
    <t>781-321-5688</t>
  </si>
  <si>
    <t>mtrice@mvrcs.org</t>
  </si>
  <si>
    <t>508-228-7280</t>
  </si>
  <si>
    <t>shemman@nrsd.org</t>
  </si>
  <si>
    <t>kscott@thenhcs.org</t>
  </si>
  <si>
    <t>02000000</t>
  </si>
  <si>
    <t>New Ashford (non-op)</t>
  </si>
  <si>
    <t>pdurkin@newbedfordschools.org</t>
  </si>
  <si>
    <t>02020000</t>
  </si>
  <si>
    <t>New Braintree (non-op)</t>
  </si>
  <si>
    <t>15 Memorial Drive</t>
  </si>
  <si>
    <t>New Braintree</t>
  </si>
  <si>
    <t>01531</t>
  </si>
  <si>
    <t>04670000</t>
  </si>
  <si>
    <t>New Liberty Charter School of Salem (District)</t>
  </si>
  <si>
    <t>1 Museum Place Mall</t>
  </si>
  <si>
    <t>Suite 121</t>
  </si>
  <si>
    <t>978-825-3470</t>
  </si>
  <si>
    <t>978-825-3475</t>
  </si>
  <si>
    <t>jessicayurwitz@salemk12.org</t>
  </si>
  <si>
    <t>02050000</t>
  </si>
  <si>
    <t>New Marlborough (non-op)</t>
  </si>
  <si>
    <t>02060000</t>
  </si>
  <si>
    <t>New Salem (non-op)</t>
  </si>
  <si>
    <t>02030000</t>
  </si>
  <si>
    <t>Newbury (non-op)</t>
  </si>
  <si>
    <t>cfarmer@trsd.net</t>
  </si>
  <si>
    <t>sviccaro@newburyport.k12.ma.us</t>
  </si>
  <si>
    <t>David_Fleishman@newton.k12.ma.us</t>
  </si>
  <si>
    <t>allardi@norfolk.k12.ma.us</t>
  </si>
  <si>
    <t>sgreen@norfolkaggie.org</t>
  </si>
  <si>
    <t>37 Main Street</t>
  </si>
  <si>
    <t>Suite 200</t>
  </si>
  <si>
    <t>413-776-1458</t>
  </si>
  <si>
    <t>413-776-1685</t>
  </si>
  <si>
    <t>566 Main Street</t>
  </si>
  <si>
    <t>pricej@northandoverpublicschools.com</t>
  </si>
  <si>
    <t>mtencza@nbschools.org</t>
  </si>
  <si>
    <t>45 Main Street</t>
  </si>
  <si>
    <t>Pepperell</t>
  </si>
  <si>
    <t>01463</t>
  </si>
  <si>
    <t>info@nmrsd.org</t>
  </si>
  <si>
    <t>189 Park Street</t>
  </si>
  <si>
    <t>jbernard@nrpsk12.org</t>
  </si>
  <si>
    <t>413-587-1315</t>
  </si>
  <si>
    <t>jprovost@northampton-k12.us</t>
  </si>
  <si>
    <t>jpeterson@smithtec.org</t>
  </si>
  <si>
    <t>cjohnson@nsboro.k12.ma.us</t>
  </si>
  <si>
    <t>cstickney@nps.org</t>
  </si>
  <si>
    <t>tnickole@northeast.tec.ma.us</t>
  </si>
  <si>
    <t>02160000</t>
  </si>
  <si>
    <t>Northfield (non-op)</t>
  </si>
  <si>
    <t>jbaeta@norton.k12.ma.us</t>
  </si>
  <si>
    <t>matthew.keegan@norwellschools.org</t>
  </si>
  <si>
    <t>jhayden@norwood.k12.ma.us</t>
  </si>
  <si>
    <t>02220000</t>
  </si>
  <si>
    <t>Oakham (non-op)</t>
  </si>
  <si>
    <t>1 Deacon Allen Drive</t>
  </si>
  <si>
    <t>PO Box 99</t>
  </si>
  <si>
    <t>Oakham</t>
  </si>
  <si>
    <t>01068</t>
  </si>
  <si>
    <t>fcote@oldcolony.us</t>
  </si>
  <si>
    <t>507 S. Main Street</t>
  </si>
  <si>
    <t>tthomas@rcmahar.org</t>
  </si>
  <si>
    <t>02250000</t>
  </si>
  <si>
    <t>Otis (non-op)</t>
  </si>
  <si>
    <t>555 N Main, POB 679</t>
  </si>
  <si>
    <t>dleep@frrsd.org</t>
  </si>
  <si>
    <t>4 Maple Road</t>
  </si>
  <si>
    <t>mgarceau@oxps.org</t>
  </si>
  <si>
    <t>PGardner@palmerschools.org</t>
  </si>
  <si>
    <t>35010000</t>
  </si>
  <si>
    <t>Paulo Freire Social Justice Charter School (District)</t>
  </si>
  <si>
    <t>161 Lower Westfield ROad</t>
  </si>
  <si>
    <t>413-536-3201</t>
  </si>
  <si>
    <t>413-536-3206</t>
  </si>
  <si>
    <t>bbrick@paulofreirecharterschool.org</t>
  </si>
  <si>
    <t>02280000</t>
  </si>
  <si>
    <t>Paxton (non-op)</t>
  </si>
  <si>
    <t>levineh@peabody.k12.ma.us</t>
  </si>
  <si>
    <t>erin.tinker@pembrokek12.org</t>
  </si>
  <si>
    <t>02320000</t>
  </si>
  <si>
    <t>Pepperell (non-op)</t>
  </si>
  <si>
    <t>02330000</t>
  </si>
  <si>
    <t>Peru (non-op)</t>
  </si>
  <si>
    <t>02350000</t>
  </si>
  <si>
    <t>Phillipston (non-op)</t>
  </si>
  <si>
    <t>35080000</t>
  </si>
  <si>
    <t>Phoenix Academy Public Charter High School Springfield (District)</t>
  </si>
  <si>
    <t>65 Lincoln Street</t>
  </si>
  <si>
    <t>413-273-1236</t>
  </si>
  <si>
    <t>413-294-2500</t>
  </si>
  <si>
    <t>mbuhl@phoenixcharteracademy.org</t>
  </si>
  <si>
    <t>sofosuamaah@phoenixcharteracademy.org</t>
  </si>
  <si>
    <t>icin@pioneercss.org</t>
  </si>
  <si>
    <t>35060000</t>
  </si>
  <si>
    <t>Pioneer Charter School of Science II (PCSS-II) (District)</t>
  </si>
  <si>
    <t>97 Main Street</t>
  </si>
  <si>
    <t>781-666-3945</t>
  </si>
  <si>
    <t>781-666-3910</t>
  </si>
  <si>
    <t>07,08,09,10,11</t>
  </si>
  <si>
    <t>millerr@pvrsdk12.org</t>
  </si>
  <si>
    <t>Pioneer Valley Chinese Immersion Charter (District)</t>
  </si>
  <si>
    <t>K,01,02,03,04,05,06,07,08,09,10,11</t>
  </si>
  <si>
    <t>cfournier@pvpa.org</t>
  </si>
  <si>
    <t>jmccandless@pittsfield.net</t>
  </si>
  <si>
    <t>02370000</t>
  </si>
  <si>
    <t>Plainfield (non-op)</t>
  </si>
  <si>
    <t>02410000</t>
  </si>
  <si>
    <t>Princeton (non-op)</t>
  </si>
  <si>
    <t>50 Essex Street</t>
  </si>
  <si>
    <t>02139</t>
  </si>
  <si>
    <t>617-284-7980</t>
  </si>
  <si>
    <t>aallen@phacs.org</t>
  </si>
  <si>
    <t>12 Winslow Street</t>
  </si>
  <si>
    <t>bsinger@provincetownschools.com</t>
  </si>
  <si>
    <t>284 Old West Brookfield Road</t>
  </si>
  <si>
    <t>bkustigian@quaboagrsd.org</t>
  </si>
  <si>
    <t>34 Coddington Street</t>
  </si>
  <si>
    <t>richarddecristofaro@quincypublicschools.com</t>
  </si>
  <si>
    <t>superintendent@randolph.k12.ma.us</t>
  </si>
  <si>
    <t>02450000</t>
  </si>
  <si>
    <t>Raynham (non-op)</t>
  </si>
  <si>
    <t>john.doherty@reading.k12.ma.us</t>
  </si>
  <si>
    <t>02470000</t>
  </si>
  <si>
    <t>Rehoboth (non-op)</t>
  </si>
  <si>
    <t>dkelly@revere.mec.edu</t>
  </si>
  <si>
    <t>413-698-2207</t>
  </si>
  <si>
    <t>rvcs@rivervalleycharter.org</t>
  </si>
  <si>
    <t>mrodgers@orr.mec.edu</t>
  </si>
  <si>
    <t>jretchless@rocklandschools.org</t>
  </si>
  <si>
    <t>rliebow@rpk12.org</t>
  </si>
  <si>
    <t>02540000</t>
  </si>
  <si>
    <t>Rowley (non-op)</t>
  </si>
  <si>
    <t>ahall@uncommonschools.org</t>
  </si>
  <si>
    <t>02550000</t>
  </si>
  <si>
    <t>Royalston (non-op)</t>
  </si>
  <si>
    <t>250 South Main Street</t>
  </si>
  <si>
    <t>02560000</t>
  </si>
  <si>
    <t>Russell (non-op)</t>
  </si>
  <si>
    <t>02570000</t>
  </si>
  <si>
    <t>Rutland (non-op)</t>
  </si>
  <si>
    <t>kreuter@sabis.net</t>
  </si>
  <si>
    <t>margaritaruiz@salemk12.org</t>
  </si>
  <si>
    <t>45 Congress Street</t>
  </si>
  <si>
    <t>c/o Shetland Pk</t>
  </si>
  <si>
    <t>soneil@salemacademycs.org</t>
  </si>
  <si>
    <t>02590000</t>
  </si>
  <si>
    <t>Salisbury (non-op)</t>
  </si>
  <si>
    <t>02600000</t>
  </si>
  <si>
    <t>Sandisfield (non-op)</t>
  </si>
  <si>
    <t>33 Water Street</t>
  </si>
  <si>
    <t>02563</t>
  </si>
  <si>
    <t>rcanfield@sandwich.k12.ma.us</t>
  </si>
  <si>
    <t>pandrews@saugus.k12.ma.us</t>
  </si>
  <si>
    <t>jmccarthy@scit.org</t>
  </si>
  <si>
    <t>BoscoA@seekonk.k12.ma.us</t>
  </si>
  <si>
    <t>75 Mountain Street</t>
  </si>
  <si>
    <t>farmer@sharon.k12.ma.us</t>
  </si>
  <si>
    <t>tbroadrick@shawsheen.tec.ma.us</t>
  </si>
  <si>
    <t>02670000</t>
  </si>
  <si>
    <t>Sheffield (non-op)</t>
  </si>
  <si>
    <t>491 Berkshire School Road</t>
  </si>
  <si>
    <t>P. O. Box 339</t>
  </si>
  <si>
    <t>02680000</t>
  </si>
  <si>
    <t>Shelburne (non-op)</t>
  </si>
  <si>
    <t>brownb@doversherborn.org</t>
  </si>
  <si>
    <t>Shirley (non-op)</t>
  </si>
  <si>
    <t>978-425-0766</t>
  </si>
  <si>
    <t>mreid@ayershirleyregion.org</t>
  </si>
  <si>
    <t>mshepherd@haverhill-ps.org</t>
  </si>
  <si>
    <t>Sizer School: A North Central Charter Essential (District)</t>
  </si>
  <si>
    <t>500 Rindge Road</t>
  </si>
  <si>
    <t>harterc@ncces.org</t>
  </si>
  <si>
    <t>jeffrey.schoonover@somersetps.com</t>
  </si>
  <si>
    <t>07630000</t>
  </si>
  <si>
    <t>Somerset Berkley Regional School District</t>
  </si>
  <si>
    <t>580 Whetstone Hill</t>
  </si>
  <si>
    <t>42 Cross Street</t>
  </si>
  <si>
    <t>02145</t>
  </si>
  <si>
    <t>mskipper@k12.somerville.ma.us</t>
  </si>
  <si>
    <t>nyoung@shschools.com</t>
  </si>
  <si>
    <t>jevans@jpkeefehs.org</t>
  </si>
  <si>
    <t>asavage@sscps.org</t>
  </si>
  <si>
    <t>thickey@ssvotech.org</t>
  </si>
  <si>
    <t>25 Cole Avenue</t>
  </si>
  <si>
    <t>connorst@southbridge.k12.ma.us</t>
  </si>
  <si>
    <t>JLaFleche@baypath.tec.ma.us</t>
  </si>
  <si>
    <t>03530000</t>
  </si>
  <si>
    <t>Southfield (non-op)</t>
  </si>
  <si>
    <t>223 Shea Memorial Drive</t>
  </si>
  <si>
    <t>c/o South Shore Tri-Town Development Corporation</t>
  </si>
  <si>
    <t>South Weymouth</t>
  </si>
  <si>
    <t>02190</t>
  </si>
  <si>
    <t>781-682-2187</t>
  </si>
  <si>
    <t>Donovan@ssttdc.com</t>
  </si>
  <si>
    <t>02790000</t>
  </si>
  <si>
    <t>Southwick (non-op)</t>
  </si>
  <si>
    <t>Southwick-Tolland-Granville Regional School District</t>
  </si>
  <si>
    <t>superintendent@stgrsd.org</t>
  </si>
  <si>
    <t>02800000</t>
  </si>
  <si>
    <t>Spencer (non-op)</t>
  </si>
  <si>
    <t>crowen@sebrsd.org</t>
  </si>
  <si>
    <t>1550 Main Street</t>
  </si>
  <si>
    <t>01103</t>
  </si>
  <si>
    <t>413-787-7100</t>
  </si>
  <si>
    <t>warwickd@springfieldpublicschools.com</t>
  </si>
  <si>
    <t>35100000</t>
  </si>
  <si>
    <t>Springfield Preparatory Charter School (District)</t>
  </si>
  <si>
    <t>1 Federal Street</t>
  </si>
  <si>
    <t>Building 101</t>
  </si>
  <si>
    <t>413-544-1485</t>
  </si>
  <si>
    <t>bspirer@springfieldprep.org</t>
  </si>
  <si>
    <t>K,01</t>
  </si>
  <si>
    <t>02820000</t>
  </si>
  <si>
    <t>Sterling (non-op)</t>
  </si>
  <si>
    <t>02830000</t>
  </si>
  <si>
    <t>Stockbridge (non-op)</t>
  </si>
  <si>
    <t>lolson@stonehamschools.org</t>
  </si>
  <si>
    <t>02860000</t>
  </si>
  <si>
    <t>Stow (non-op)</t>
  </si>
  <si>
    <t>40 Fairbank Road</t>
  </si>
  <si>
    <t>anne_wilson@sudbury.k12.ma.us</t>
  </si>
  <si>
    <t>friendt@suttonschools.net</t>
  </si>
  <si>
    <t>angelakis@swampscott.k12.ma.us</t>
  </si>
  <si>
    <t>rmonteiro@swanseaschools.org</t>
  </si>
  <si>
    <t>39020000</t>
  </si>
  <si>
    <t>TEC Connections Academy Commonwealth Virtual School District</t>
  </si>
  <si>
    <t>141 Mansion Drive</t>
  </si>
  <si>
    <t>East Walpole</t>
  </si>
  <si>
    <t>02032</t>
  </si>
  <si>
    <t>agoldberg@connectionseducation.com</t>
  </si>
  <si>
    <t>215 Harris Street</t>
  </si>
  <si>
    <t>02940000</t>
  </si>
  <si>
    <t>Templeton (non-op)</t>
  </si>
  <si>
    <t>joconnor@tewksbury.k12.ma.us</t>
  </si>
  <si>
    <t>02970000</t>
  </si>
  <si>
    <t>Tolland (non-op)</t>
  </si>
  <si>
    <t>02990000</t>
  </si>
  <si>
    <t>Townsend (non-op)</t>
  </si>
  <si>
    <t>dockray@tri-county.us</t>
  </si>
  <si>
    <t>gradonem@truromass.org</t>
  </si>
  <si>
    <t>donald.ciampa@tyngsboroughps.org</t>
  </si>
  <si>
    <t>03020000</t>
  </si>
  <si>
    <t>Tyringham (non-op)</t>
  </si>
  <si>
    <t>askrocki@leepublicschools.net</t>
  </si>
  <si>
    <t>04800000</t>
  </si>
  <si>
    <t>UP Academy Charter School of Boston (District)</t>
  </si>
  <si>
    <t>215 Dorchester Street</t>
  </si>
  <si>
    <t>02127</t>
  </si>
  <si>
    <t>617-635-8819</t>
  </si>
  <si>
    <t>info@upacademyboston.org</t>
  </si>
  <si>
    <t>35050000</t>
  </si>
  <si>
    <t>UP Academy Charter School of Dorchester (District)</t>
  </si>
  <si>
    <t>35 Westville Street</t>
  </si>
  <si>
    <t>617-635-8810</t>
  </si>
  <si>
    <t>info@upacademydorchester.org</t>
  </si>
  <si>
    <t>PK,K,01,02,03,04,05,06,07</t>
  </si>
  <si>
    <t>bdutch@uppercapetech.org</t>
  </si>
  <si>
    <t>03030000</t>
  </si>
  <si>
    <t>Upton (non-op)</t>
  </si>
  <si>
    <t>kcarney@uxbridge.k12.ma.us</t>
  </si>
  <si>
    <t>04980000</t>
  </si>
  <si>
    <t>Veritas Preparatory Charter School (District)</t>
  </si>
  <si>
    <t>370 Pine Street</t>
  </si>
  <si>
    <t>413-539-0055</t>
  </si>
  <si>
    <t>413-306-5076</t>
  </si>
  <si>
    <t>rromano@vpcs.org</t>
  </si>
  <si>
    <t>darryll_mccall@wrsd.net</t>
  </si>
  <si>
    <t>Kim.Smith@wpsk12.org</t>
  </si>
  <si>
    <t>781-314-5400</t>
  </si>
  <si>
    <t>drewechelson@k12.waltham.ma.us</t>
  </si>
  <si>
    <t>mdileo@ware.k12.ma.us</t>
  </si>
  <si>
    <t>48 Marion Road</t>
  </si>
  <si>
    <t>kshaver-hood@wareham.k12.ma.us</t>
  </si>
  <si>
    <t>03110000</t>
  </si>
  <si>
    <t>Warren (non-op)</t>
  </si>
  <si>
    <t>03120000</t>
  </si>
  <si>
    <t>Warwick (non-op)</t>
  </si>
  <si>
    <t>03130000</t>
  </si>
  <si>
    <t>Washington (non-op)</t>
  </si>
  <si>
    <t>jean.fitzgerald@watertown.k12.ma.us</t>
  </si>
  <si>
    <t>Paul_Stein@wayland.k12.ma.us</t>
  </si>
  <si>
    <t>PO Box 430</t>
  </si>
  <si>
    <t>508-943-0315</t>
  </si>
  <si>
    <t>bmalkas@webster-schools.org</t>
  </si>
  <si>
    <t>superintendent@wellesleyps.org</t>
  </si>
  <si>
    <t>03190000</t>
  </si>
  <si>
    <t>Wendell (non-op)</t>
  </si>
  <si>
    <t>03200000</t>
  </si>
  <si>
    <t>Wenham (non-op)</t>
  </si>
  <si>
    <t>harveym@hwschools.net</t>
  </si>
  <si>
    <t>elizabethschaper@wbschools.com</t>
  </si>
  <si>
    <t>03240000</t>
  </si>
  <si>
    <t>West Brookfield (non-op)</t>
  </si>
  <si>
    <t>03290000</t>
  </si>
  <si>
    <t>West Newbury (non-op)</t>
  </si>
  <si>
    <t>413-263-3300</t>
  </si>
  <si>
    <t>413-495-1725</t>
  </si>
  <si>
    <t>mrichard@wsps.org</t>
  </si>
  <si>
    <t>03330000</t>
  </si>
  <si>
    <t>West Stockbridge (non-op)</t>
  </si>
  <si>
    <t>03340000</t>
  </si>
  <si>
    <t>West Tisbury (non-op)</t>
  </si>
  <si>
    <t>bocka@westboroughk12.org</t>
  </si>
  <si>
    <t>94 North Elm Street</t>
  </si>
  <si>
    <t>Suite 101</t>
  </si>
  <si>
    <t>s.scallion@schoolsofwestfield.org</t>
  </si>
  <si>
    <t>03280000</t>
  </si>
  <si>
    <t>Westminster (non-op)</t>
  </si>
  <si>
    <t>781-786-5210</t>
  </si>
  <si>
    <t>781-786-5209</t>
  </si>
  <si>
    <t>brackettj@mail.weston.org</t>
  </si>
  <si>
    <t>508-636-1140</t>
  </si>
  <si>
    <t>adargon@westportschools.org</t>
  </si>
  <si>
    <t>kenneth.salim@weymouthschools.org</t>
  </si>
  <si>
    <t>03380000</t>
  </si>
  <si>
    <t>Whitman (non-op)</t>
  </si>
  <si>
    <t>mlynch@whittiertech.org</t>
  </si>
  <si>
    <t>03390000</t>
  </si>
  <si>
    <t>Wilbraham (non-op)</t>
  </si>
  <si>
    <t>mary.delai@wpsk12.com</t>
  </si>
  <si>
    <t>978-616-1452</t>
  </si>
  <si>
    <t>shaddad@winchendonk12.org</t>
  </si>
  <si>
    <t>40 Samoset Road</t>
  </si>
  <si>
    <t>jevans@winchesterps.org</t>
  </si>
  <si>
    <t>03450000</t>
  </si>
  <si>
    <t>Windsor (non-op)</t>
  </si>
  <si>
    <t>1 Metcalf Square</t>
  </si>
  <si>
    <t>jmacero@winthrop.k12.ma.us</t>
  </si>
  <si>
    <t>RodriguesM@worc.k12.ma.us</t>
  </si>
  <si>
    <t>03490000</t>
  </si>
  <si>
    <t>Worthington</t>
  </si>
  <si>
    <t>19 Stage Road</t>
  </si>
  <si>
    <t>camerona@wrentham.k12.ma.us</t>
  </si>
  <si>
    <t>03510000</t>
  </si>
  <si>
    <t>Yarmouth (non-op)</t>
  </si>
  <si>
    <r>
      <t xml:space="preserve">Instructions: </t>
    </r>
    <r>
      <rPr>
        <sz val="10"/>
        <rFont val="Arial"/>
        <family val="2"/>
      </rPr>
      <t>In the space below, provide an overview of how the proposed grant expenditures in FY17 will directly support the implementation of the selected intervention model(s) according to the Turnaround Plan(s). Describe how the district/school will realign and repurpose other sources of funding that will complement SRG funds to support timely implementation of the intervention model(s). How will critical intervention reforms will be sustained after the SRG funds expire?</t>
    </r>
  </si>
  <si>
    <t>This worksheet contains the FY17 Year 2 implementation and budget narrative and allocation form.  Use the link below to access the forms and the 'Summary of Grant Request Across Three to Five Years' form</t>
  </si>
  <si>
    <t>FY17 YEAR 2 IMPLEMENTATION (SEPTEMBER 1, 2016 - AUGUST 31, 2017)</t>
  </si>
  <si>
    <t>FY17 YEAR 2 IMPLEMENTATION School-Level Budget Narrative Overview</t>
  </si>
  <si>
    <t>AMOUNT</t>
  </si>
  <si>
    <t>Implementation:</t>
  </si>
  <si>
    <t>Do not use cents</t>
  </si>
  <si>
    <t>Click here
Indirect Cost Calculator</t>
  </si>
  <si>
    <r>
      <t xml:space="preserve">Amount Spent </t>
    </r>
    <r>
      <rPr>
        <i/>
        <sz val="8"/>
        <rFont val="Arial"/>
        <family val="2"/>
      </rPr>
      <t>(Populates when Budget Detail Page is Completed)</t>
    </r>
  </si>
  <si>
    <r>
      <t xml:space="preserve">Amount Projected </t>
    </r>
    <r>
      <rPr>
        <i/>
        <sz val="8"/>
        <rFont val="Arial"/>
        <family val="2"/>
      </rPr>
      <t>(Populates when Budget Detail Page is Completed)</t>
    </r>
  </si>
  <si>
    <t>9-12</t>
  </si>
  <si>
    <t>Forest Park</t>
  </si>
  <si>
    <t>SUMMARY OF GRANT REQUEST ACROSS THREE TO FIVE YEARS (FY16 to FY20)</t>
  </si>
  <si>
    <t>Manually enter estimated amounts for FY18 - FY20.</t>
  </si>
  <si>
    <t>SUMMARY OF GRANT REQUEST ACROSS THREE TO FIVE YEARS</t>
  </si>
  <si>
    <t xml:space="preserve">Email the entire workbook to: srg@doe.mass.edu </t>
  </si>
  <si>
    <t>SUMMARY OF GRANT REQUEST ACROSS FIVE YEARS (FY16 to FY20)</t>
  </si>
  <si>
    <t xml:space="preserve">FY17 YEAR 2 SCHOOL-LEVEL IMPLEMENTATION GRANT BUDGET DETAIL </t>
  </si>
  <si>
    <r>
      <rPr>
        <b/>
        <sz val="10"/>
        <rFont val="Arial"/>
        <family val="2"/>
      </rPr>
      <t>Please note</t>
    </r>
    <r>
      <rPr>
        <sz val="10"/>
        <rFont val="Arial"/>
        <family val="2"/>
      </rPr>
      <t xml:space="preserve"> that the Budget Detail section should specifically address only the elements of the Turnaround Plan that are being funded with Fund Code 511 SRG funds.  For each proposed FY17 SRG budget expenditure, provide justification (to the right) for how individual expenditures are necessary to support implementation of the selected intervention model as outlined in your Turnaround Plan.  Also, be sure to note rate information as necessary.  Finally, in the Summary of Grant Request Across Five Years section at the bottom of this worksheet, please summarize proposed expenditures for FY18 through FY20.  (Additional detail will be required upon annual renewal of the grant.)  </t>
    </r>
  </si>
  <si>
    <t>Manually enter estimated amounts for FY19 - FY20.</t>
  </si>
  <si>
    <t>FY 2018</t>
  </si>
  <si>
    <r>
      <t xml:space="preserve">Title I status
SW = </t>
    </r>
    <r>
      <rPr>
        <sz val="8"/>
        <rFont val="Arial"/>
        <family val="2"/>
      </rPr>
      <t>School Wide</t>
    </r>
    <r>
      <rPr>
        <b/>
        <sz val="8"/>
        <rFont val="Arial"/>
        <family val="2"/>
      </rPr>
      <t xml:space="preserve">
TA = </t>
    </r>
    <r>
      <rPr>
        <sz val="8"/>
        <rFont val="Arial"/>
        <family val="2"/>
      </rPr>
      <t>Targeted Assistance</t>
    </r>
    <r>
      <rPr>
        <b/>
        <sz val="8"/>
        <rFont val="Arial"/>
        <family val="2"/>
      </rPr>
      <t xml:space="preserve">
TAP = </t>
    </r>
    <r>
      <rPr>
        <sz val="8"/>
        <rFont val="Arial"/>
        <family val="2"/>
      </rPr>
      <t>School Wide Planning</t>
    </r>
    <r>
      <rPr>
        <b/>
        <sz val="8"/>
        <rFont val="Arial"/>
        <family val="2"/>
      </rPr>
      <t xml:space="preserve">
NS = </t>
    </r>
    <r>
      <rPr>
        <sz val="8"/>
        <rFont val="Arial"/>
        <family val="2"/>
      </rPr>
      <t>Not Served</t>
    </r>
  </si>
  <si>
    <t>2016-2017
Enrollment</t>
  </si>
  <si>
    <r>
      <rPr>
        <b/>
        <sz val="10"/>
        <rFont val="Arial"/>
        <family val="2"/>
      </rPr>
      <t xml:space="preserve">Professional Development and Support: </t>
    </r>
    <r>
      <rPr>
        <sz val="10"/>
        <rFont val="Arial"/>
        <family val="2"/>
      </rPr>
      <t xml:space="preserve">Train staff on the implementation of new or revised instructional programs and policies that are aligned with the school’s comprehensive instructional plan and the school’s intervention model; provide instructional support for returning staff members, such as classroom coaching, structured common planning time, mentoring, consultation with outside experts, and observations of classroom practice, that is aligned with the school’s comprehensive instructional plan and the school’s intervention model; or train staff on the new evaluation system and locally adopted competencies.
</t>
    </r>
    <r>
      <rPr>
        <b/>
        <sz val="10"/>
        <rFont val="Arial"/>
        <family val="2"/>
      </rPr>
      <t xml:space="preserve">Preparation for Accountability Measures: </t>
    </r>
    <r>
      <rPr>
        <sz val="10"/>
        <rFont val="Arial"/>
        <family val="2"/>
      </rPr>
      <t xml:space="preserve">Develop and pilot a data system for use in SRG-funded schools; analyze data on leading baseline indicators; or develop and adopt interim assessments for use in SRG-funded schools.                                                                                                               </t>
    </r>
    <r>
      <rPr>
        <b/>
        <sz val="10"/>
        <rFont val="Arial"/>
        <family val="2"/>
      </rPr>
      <t xml:space="preserve">Note: </t>
    </r>
    <r>
      <rPr>
        <sz val="10"/>
        <rFont val="Arial"/>
        <family val="2"/>
      </rPr>
      <t xml:space="preserve">Funds allocated via Bridge Grants should not overlap with or duplicate expenditures requested in Pre-Implementation funds.  </t>
    </r>
  </si>
  <si>
    <r>
      <t>Name of Grant Program:</t>
    </r>
    <r>
      <rPr>
        <sz val="11"/>
        <rFont val="Arial"/>
        <family val="2"/>
      </rPr>
      <t xml:space="preserve"> FY18  School Redesign Grant Year 2 Renewal</t>
    </r>
  </si>
  <si>
    <t>School Redesign Grant - Year 2 Renewal</t>
  </si>
  <si>
    <r>
      <rPr>
        <b/>
        <sz val="10"/>
        <color indexed="12"/>
        <rFont val="Arial"/>
        <family val="2"/>
      </rPr>
      <t>Instructions:</t>
    </r>
    <r>
      <rPr>
        <sz val="10"/>
        <color indexed="8"/>
        <rFont val="Arial"/>
        <family val="2"/>
      </rPr>
      <t xml:space="preserve"> For each eligible school in your LEA, select the intervention model you will implement. Next, click on "Go to Budget Detail" to complete the school-level budget detail page. For the eligible schools that the LEA elects not to serve with SRG funds, explain the LEA's lack of capacity to do so on the corresponding page. Also complete the LEA-level budget detail page for any LEA-level expenditures designed to directly support implementation of these interventions at the selected schools only.
</t>
    </r>
    <r>
      <rPr>
        <b/>
        <sz val="10"/>
        <color indexed="48"/>
        <rFont val="Arial"/>
        <family val="2"/>
      </rPr>
      <t xml:space="preserve">INDIRECT COST FOR </t>
    </r>
    <r>
      <rPr>
        <b/>
        <sz val="10"/>
        <color rgb="FFFF0000"/>
        <rFont val="Arial"/>
        <family val="2"/>
      </rPr>
      <t>FY19 - FY21</t>
    </r>
    <r>
      <rPr>
        <sz val="10"/>
        <color indexed="8"/>
        <rFont val="Arial"/>
        <family val="2"/>
      </rPr>
      <t xml:space="preserve">: If applicable, please enter the estimate indirect cost for FY19 - </t>
    </r>
    <r>
      <rPr>
        <sz val="10"/>
        <rFont val="Arial"/>
        <family val="2"/>
      </rPr>
      <t>FY21</t>
    </r>
    <r>
      <rPr>
        <sz val="10"/>
        <color indexed="8"/>
        <rFont val="Arial"/>
        <family val="2"/>
      </rPr>
      <t xml:space="preserve"> in the yellow shaded cells below. </t>
    </r>
  </si>
  <si>
    <t>FY21</t>
  </si>
  <si>
    <t>Enter estimated indirect cost for FY19 - FY21 (yellow-shaded cells)</t>
  </si>
  <si>
    <t>This worksheet contains the FY18 Year 2 implementation and budget narrative and allocation form.  Use the link below to access the forms and the 'Summary of Grant Request Across Three to Five Years' form</t>
  </si>
  <si>
    <t>FY18 YEAR 2 IMPLEMENTATION (SEPTEMBER 1, 2017 - AUGUST 31, 2018)</t>
  </si>
  <si>
    <t>FY18 YEAR 2 IMPLEMENTATION LEA-Level Budget Narrative Overview</t>
  </si>
  <si>
    <r>
      <rPr>
        <b/>
        <sz val="10"/>
        <rFont val="Arial"/>
        <family val="2"/>
      </rPr>
      <t>Please note</t>
    </r>
    <r>
      <rPr>
        <sz val="10"/>
        <rFont val="Arial"/>
        <family val="2"/>
      </rPr>
      <t xml:space="preserve"> that the Budget Detail section should specifically address only the elements of the Redesign Plan that are being funded with Fund Code 511 SRG funds.  It is a federal requirement that all SRG applicant schools receive the same amount of state and local funds it would receive in the absence of SRG funding.  For each proposed FY18 SRG budget expenditure, provide justification (to the right) for how individual expenditures are necessary to support implementation of the selected intervention model(s) as outlined in the Turnaround Plan(s).  Also, be sure to note rate information as necessary.  Finally, in the Summary of Grant Request Across Three to Five Years section at the bottom of this worksheet, please summarize proposed expenditures for FY19 through FY21.  (Additional detail will be required upon annual renewal of the grant.)  </t>
    </r>
  </si>
  <si>
    <t xml:space="preserve">FY18 YEAR 2  IMPLEMENTATION GRANT BUDGET DETAIL </t>
  </si>
  <si>
    <t xml:space="preserve">By checking this box , the district agrees to contract directly with American Institutes for Research (AIR), the state-approved and contracted vendor, for annual Monitoring Site Visits for each SRG school that is awarded funding in FY18. If you check this box, the district will be awarded an additional  $24,000 per school for each year of full implementation.  Please include the total amount in the Consultant Services line for AIR - MSVs ($24,000/flat rate) per school in this budget workbook for each year of full implementation (3 years maximum) in the FY18 budget detail and/or the Summary of Grant Request Across Three to Five Years section.  </t>
  </si>
  <si>
    <t>Narrative Summary for FY19 - FY21 Grant Budget Request</t>
  </si>
  <si>
    <t>Madison Park</t>
  </si>
  <si>
    <t>Athol Community Elementary School</t>
  </si>
  <si>
    <t>Peck Full Service Community School</t>
  </si>
  <si>
    <t>00350537</t>
  </si>
  <si>
    <t>Title 1 School</t>
  </si>
  <si>
    <t>06150020</t>
  </si>
  <si>
    <t>PK-4</t>
  </si>
  <si>
    <t>01370605</t>
  </si>
  <si>
    <t>William J. Dean Vocational Technical High</t>
  </si>
  <si>
    <t>01370030</t>
  </si>
  <si>
    <t>Level 3</t>
  </si>
  <si>
    <t>4-8</t>
  </si>
  <si>
    <t>01490515</t>
  </si>
  <si>
    <t>Lawrence High School</t>
  </si>
  <si>
    <t>Ins. Data</t>
  </si>
  <si>
    <t>06,07,08,09,10,11</t>
  </si>
  <si>
    <t>PK,K,01,02,03,06,07,08,09,10,11,12</t>
  </si>
  <si>
    <t>04,05</t>
  </si>
  <si>
    <t>PK,K,01</t>
  </si>
  <si>
    <t>K,01,02,03,04,05,06,07</t>
  </si>
  <si>
    <t>05,06,07,08,09,10,11</t>
  </si>
  <si>
    <t>07,08,09,10</t>
  </si>
  <si>
    <t>K,01,02,03,06</t>
  </si>
  <si>
    <t>250216000080</t>
  </si>
  <si>
    <t>250627000913</t>
  </si>
  <si>
    <t>250627002645</t>
  </si>
  <si>
    <t>250666002856</t>
  </si>
  <si>
    <t>250279000282</t>
  </si>
  <si>
    <t>FY18 YEAR 2 IMPLEMENTATION School-Level Budget Narrative Overview</t>
  </si>
  <si>
    <r>
      <rPr>
        <b/>
        <sz val="10"/>
        <rFont val="Arial"/>
        <family val="2"/>
      </rPr>
      <t>Please note</t>
    </r>
    <r>
      <rPr>
        <sz val="10"/>
        <rFont val="Arial"/>
        <family val="2"/>
      </rPr>
      <t xml:space="preserve"> that the Budget Detail section should specifically address only the elements of the Turnaround Plan that are being funded with Fund Code 511 SRG funds.  For each proposed FY18 SRG budget expenditure, provide justification (to the right) for how individual expenditures are necessary to support implementation of the selected intervention model as outlined in your Turnaround Plan.  Also, be sure to note rate information as necessary.  Finally, in the Summary of Grant Request Across Five Years section at the bottom of this worksheet, please summarize proposed expenditures for FY19 through FY20.  (Additional detail will be required upon annual renewal of the grant.)  </t>
    </r>
  </si>
  <si>
    <r>
      <t xml:space="preserve">Instructions: </t>
    </r>
    <r>
      <rPr>
        <sz val="10"/>
        <rFont val="Arial"/>
        <family val="2"/>
      </rPr>
      <t>In the space below, provide an overview of how the proposed grant expenditures in FY18 will directly support the implementation of the selected intervention model(s) according to the Turnaround Plan(s). Describe how the district/school will realign and repurpose other sources of funding that will complement SRG funds to support timely implementation of the intervention model(s). How will critical intervention reforms will be sustained after the SRG funds expire?</t>
    </r>
  </si>
  <si>
    <t>Narrative Summary for FY19 - FY20 Grant Budget Request</t>
  </si>
  <si>
    <t>9/1/17</t>
  </si>
  <si>
    <t>8/31/2018</t>
  </si>
  <si>
    <t>Mail or hand-deliver by May 8, 2017 at noon:
• five (5) hard copies of the SRG Application Package (double-sided) 
• five (5) hard copies of  the Budget Workbook (double-sided)
• one (1) hard copy with original superintendent signature of the Assurances and Waivers page 
• one (1) hard copy with original superintendent signature of the Grant Cover Sheet (this page) contained within the Budget Workbook to:</t>
  </si>
</sst>
</file>

<file path=xl/styles.xml><?xml version="1.0" encoding="utf-8"?>
<styleSheet xmlns="http://schemas.openxmlformats.org/spreadsheetml/2006/main">
  <numFmts count="14">
    <numFmt numFmtId="5" formatCode="&quot;$&quot;#,##0_);\(&quot;$&quot;#,##0\)"/>
    <numFmt numFmtId="42" formatCode="_(&quot;$&quot;* #,##0_);_(&quot;$&quot;* \(#,##0\);_(&quot;$&quot;* &quot;-&quot;_);_(@_)"/>
    <numFmt numFmtId="44" formatCode="_(&quot;$&quot;* #,##0.00_);_(&quot;$&quot;* \(#,##0.00\);_(&quot;$&quot;* &quot;-&quot;??_);_(@_)"/>
    <numFmt numFmtId="164" formatCode="&quot;$&quot;#,##0.00"/>
    <numFmt numFmtId="165" formatCode="[&lt;=9999999]###\-####;\(###\)\ ###\-####"/>
    <numFmt numFmtId="166" formatCode="00000"/>
    <numFmt numFmtId="167" formatCode="0.0"/>
    <numFmt numFmtId="168" formatCode="&quot;$&quot;#,##0"/>
    <numFmt numFmtId="169" formatCode="mm/dd/yy"/>
    <numFmt numFmtId="170" formatCode="0.000"/>
    <numFmt numFmtId="171" formatCode="0.0000"/>
    <numFmt numFmtId="172" formatCode="\30\5\-###\-\5\-####\-\F"/>
    <numFmt numFmtId="173" formatCode="0.E+00"/>
    <numFmt numFmtId="174" formatCode="m/dd/yyyy"/>
  </numFmts>
  <fonts count="10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u/>
      <sz val="10"/>
      <name val="Arial"/>
      <family val="2"/>
    </font>
    <font>
      <b/>
      <sz val="12"/>
      <color indexed="18"/>
      <name val="Arial"/>
      <family val="2"/>
    </font>
    <font>
      <b/>
      <sz val="8"/>
      <color indexed="18"/>
      <name val="Arial"/>
      <family val="2"/>
    </font>
    <font>
      <sz val="11"/>
      <name val="Arial"/>
      <family val="2"/>
    </font>
    <font>
      <b/>
      <sz val="10"/>
      <name val="Times New Roman"/>
      <family val="1"/>
    </font>
    <font>
      <b/>
      <sz val="10"/>
      <color indexed="16"/>
      <name val="Times New Roman"/>
      <family val="1"/>
    </font>
    <font>
      <sz val="10"/>
      <name val="Times New Roman"/>
      <family val="1"/>
    </font>
    <font>
      <b/>
      <sz val="10"/>
      <color indexed="62"/>
      <name val="Times New Roman"/>
      <family val="1"/>
    </font>
    <font>
      <sz val="10"/>
      <color indexed="18"/>
      <name val="Times New Roman"/>
      <family val="1"/>
    </font>
    <font>
      <b/>
      <sz val="9"/>
      <name val="Times New Roman"/>
      <family val="1"/>
    </font>
    <font>
      <sz val="9"/>
      <name val="Times New Roman"/>
      <family val="1"/>
    </font>
    <font>
      <b/>
      <u/>
      <sz val="10"/>
      <name val="Times New Roman"/>
      <family val="1"/>
    </font>
    <font>
      <sz val="8"/>
      <name val="Times New Roman"/>
      <family val="1"/>
    </font>
    <font>
      <i/>
      <sz val="9"/>
      <name val="Times New Roman"/>
      <family val="1"/>
    </font>
    <font>
      <b/>
      <i/>
      <sz val="10"/>
      <name val="Times New Roman"/>
      <family val="1"/>
    </font>
    <font>
      <b/>
      <u/>
      <sz val="10"/>
      <color indexed="8"/>
      <name val="Arial"/>
      <family val="2"/>
    </font>
    <font>
      <b/>
      <sz val="8"/>
      <name val="Times New Roman"/>
      <family val="1"/>
    </font>
    <font>
      <b/>
      <sz val="9"/>
      <name val="Arial"/>
      <family val="2"/>
    </font>
    <font>
      <i/>
      <sz val="10"/>
      <name val="Arial"/>
      <family val="2"/>
    </font>
    <font>
      <b/>
      <sz val="10"/>
      <color indexed="12"/>
      <name val="Arial"/>
      <family val="2"/>
    </font>
    <font>
      <b/>
      <sz val="10"/>
      <color indexed="10"/>
      <name val="Arial"/>
      <family val="2"/>
    </font>
    <font>
      <sz val="10"/>
      <color indexed="10"/>
      <name val="Arial"/>
      <family val="2"/>
    </font>
    <font>
      <b/>
      <sz val="12"/>
      <color indexed="8"/>
      <name val="Arial"/>
      <family val="2"/>
    </font>
    <font>
      <b/>
      <sz val="10"/>
      <color indexed="8"/>
      <name val="Arial"/>
      <family val="2"/>
    </font>
    <font>
      <sz val="10"/>
      <color indexed="8"/>
      <name val="Arial"/>
      <family val="2"/>
    </font>
    <font>
      <sz val="9"/>
      <name val="Arial"/>
      <family val="2"/>
    </font>
    <font>
      <sz val="8"/>
      <name val="Arial"/>
      <family val="2"/>
    </font>
    <font>
      <sz val="18"/>
      <name val="Arial"/>
      <family val="2"/>
    </font>
    <font>
      <b/>
      <i/>
      <sz val="10"/>
      <name val="Arial"/>
      <family val="2"/>
    </font>
    <font>
      <b/>
      <sz val="12"/>
      <color indexed="10"/>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color indexed="9"/>
      <name val="Arial"/>
      <family val="2"/>
    </font>
    <font>
      <sz val="7"/>
      <name val="Arial"/>
      <family val="2"/>
    </font>
    <font>
      <b/>
      <sz val="11"/>
      <name val="Arial"/>
      <family val="2"/>
    </font>
    <font>
      <b/>
      <sz val="18"/>
      <name val="Arial"/>
      <family val="2"/>
    </font>
    <font>
      <b/>
      <sz val="10"/>
      <color indexed="10"/>
      <name val="Times New Roman"/>
      <family val="1"/>
    </font>
    <font>
      <b/>
      <sz val="12"/>
      <name val="Times New Roman"/>
      <family val="1"/>
    </font>
    <font>
      <b/>
      <sz val="10"/>
      <color indexed="17"/>
      <name val="Times New Roman"/>
      <family val="1"/>
    </font>
    <font>
      <b/>
      <sz val="10"/>
      <color indexed="81"/>
      <name val="Tahoma"/>
      <family val="2"/>
    </font>
    <font>
      <b/>
      <sz val="11"/>
      <name val="Times New Roman"/>
      <family val="1"/>
    </font>
    <font>
      <sz val="11"/>
      <name val="Times New Roman"/>
      <family val="1"/>
    </font>
    <font>
      <i/>
      <sz val="10"/>
      <color indexed="10"/>
      <name val="Arial"/>
      <family val="2"/>
    </font>
    <font>
      <b/>
      <sz val="14"/>
      <name val="Arial"/>
      <family val="2"/>
    </font>
    <font>
      <b/>
      <sz val="12"/>
      <color indexed="9"/>
      <name val="Arial"/>
      <family val="2"/>
    </font>
    <font>
      <sz val="16"/>
      <name val="Arial"/>
      <family val="2"/>
    </font>
    <font>
      <sz val="9"/>
      <color indexed="16"/>
      <name val="Arial"/>
      <family val="2"/>
    </font>
    <font>
      <b/>
      <sz val="9"/>
      <color indexed="48"/>
      <name val="Arial"/>
      <family val="2"/>
    </font>
    <font>
      <sz val="10"/>
      <name val="Webdings"/>
      <family val="1"/>
      <charset val="2"/>
    </font>
    <font>
      <sz val="12"/>
      <name val="Webdings"/>
      <family val="1"/>
      <charset val="2"/>
    </font>
    <font>
      <sz val="10"/>
      <color indexed="12"/>
      <name val="Arial"/>
      <family val="2"/>
    </font>
    <font>
      <sz val="11"/>
      <color indexed="8"/>
      <name val="Arial"/>
      <family val="2"/>
    </font>
    <font>
      <b/>
      <sz val="11"/>
      <color indexed="8"/>
      <name val="Arial"/>
      <family val="2"/>
    </font>
    <font>
      <sz val="22"/>
      <name val="Arial"/>
      <family val="2"/>
    </font>
    <font>
      <i/>
      <sz val="8"/>
      <name val="Arial"/>
      <family val="2"/>
    </font>
    <font>
      <sz val="14"/>
      <name val="Arial"/>
      <family val="2"/>
    </font>
    <font>
      <sz val="9"/>
      <name val="Arial"/>
      <family val="2"/>
    </font>
    <font>
      <u/>
      <sz val="8"/>
      <color indexed="12"/>
      <name val="Arial"/>
      <family val="2"/>
    </font>
    <font>
      <b/>
      <sz val="8"/>
      <name val="Arial"/>
      <family val="2"/>
    </font>
    <font>
      <sz val="7"/>
      <color indexed="18"/>
      <name val="Arial"/>
      <family val="2"/>
    </font>
    <font>
      <u/>
      <sz val="16"/>
      <color indexed="12"/>
      <name val="Arial"/>
      <family val="2"/>
    </font>
    <font>
      <b/>
      <sz val="9"/>
      <color indexed="10"/>
      <name val="Arial"/>
      <family val="2"/>
    </font>
    <font>
      <u/>
      <sz val="10"/>
      <color indexed="9"/>
      <name val="Arial"/>
      <family val="2"/>
    </font>
    <font>
      <i/>
      <sz val="9"/>
      <name val="Arial"/>
      <family val="2"/>
    </font>
    <font>
      <b/>
      <sz val="10"/>
      <color indexed="48"/>
      <name val="Arial"/>
      <family val="2"/>
    </font>
    <font>
      <sz val="11"/>
      <color indexed="8"/>
      <name val="Calibri"/>
      <family val="2"/>
    </font>
    <font>
      <sz val="10"/>
      <color indexed="8"/>
      <name val="Arial"/>
      <family val="2"/>
    </font>
    <font>
      <sz val="11"/>
      <color theme="1"/>
      <name val="Calibri"/>
      <family val="2"/>
      <scheme val="minor"/>
    </font>
    <font>
      <sz val="10"/>
      <color theme="1"/>
      <name val="Arial"/>
      <family val="2"/>
    </font>
    <font>
      <b/>
      <sz val="10"/>
      <color rgb="FF0070C0"/>
      <name val="Arial"/>
      <family val="2"/>
    </font>
    <font>
      <sz val="10"/>
      <color rgb="FFFF0000"/>
      <name val="Arial"/>
      <family val="2"/>
    </font>
    <font>
      <b/>
      <sz val="10"/>
      <color rgb="FFFF0000"/>
      <name val="Arial"/>
      <family val="2"/>
    </font>
    <font>
      <sz val="10"/>
      <color rgb="FF000000"/>
      <name val="Arial"/>
      <family val="2"/>
    </font>
  </fonts>
  <fills count="36">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18"/>
        <bgColor indexed="64"/>
      </patternFill>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lightGray">
        <fgColor indexed="47"/>
        <bgColor indexed="47"/>
      </patternFill>
    </fill>
    <fill>
      <patternFill patternType="mediumGray">
        <fgColor indexed="22"/>
        <bgColor indexed="22"/>
      </patternFill>
    </fill>
    <fill>
      <patternFill patternType="solid">
        <fgColor indexed="22"/>
        <bgColor indexed="22"/>
      </patternFill>
    </fill>
    <fill>
      <patternFill patternType="mediumGray">
        <fgColor indexed="55"/>
        <bgColor indexed="42"/>
      </patternFill>
    </fill>
    <fill>
      <patternFill patternType="solid">
        <fgColor indexed="27"/>
        <bgColor indexed="64"/>
      </patternFill>
    </fill>
    <fill>
      <patternFill patternType="solid">
        <fgColor indexed="16"/>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mediumGray">
        <bgColor theme="0" tint="-0.249977111117893"/>
      </patternFill>
    </fill>
  </fills>
  <borders count="1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style="thin">
        <color indexed="64"/>
      </bottom>
      <diagonal/>
    </border>
    <border>
      <left/>
      <right/>
      <top style="double">
        <color indexed="64"/>
      </top>
      <bottom/>
      <diagonal/>
    </border>
    <border>
      <left/>
      <right/>
      <top/>
      <bottom style="thin">
        <color indexed="64"/>
      </bottom>
      <diagonal/>
    </border>
    <border>
      <left/>
      <right style="thin">
        <color indexed="64"/>
      </right>
      <top/>
      <bottom style="thin">
        <color indexed="64"/>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thin">
        <color indexed="64"/>
      </right>
      <top style="double">
        <color indexed="64"/>
      </top>
      <bottom/>
      <diagonal/>
    </border>
    <border>
      <left style="double">
        <color indexed="64"/>
      </left>
      <right/>
      <top/>
      <bottom style="double">
        <color indexed="64"/>
      </bottom>
      <diagonal/>
    </border>
    <border>
      <left style="double">
        <color indexed="64"/>
      </left>
      <right/>
      <top/>
      <bottom/>
      <diagonal/>
    </border>
    <border>
      <left style="thin">
        <color indexed="64"/>
      </left>
      <right style="double">
        <color indexed="64"/>
      </right>
      <top/>
      <bottom style="thin">
        <color indexed="64"/>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right style="double">
        <color indexed="64"/>
      </right>
      <top/>
      <bottom/>
      <diagonal/>
    </border>
    <border>
      <left/>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thin">
        <color indexed="55"/>
      </top>
      <bottom/>
      <diagonal/>
    </border>
    <border>
      <left style="thin">
        <color indexed="55"/>
      </left>
      <right style="thin">
        <color indexed="55"/>
      </right>
      <top/>
      <bottom/>
      <diagonal/>
    </border>
    <border>
      <left/>
      <right style="thin">
        <color indexed="55"/>
      </right>
      <top/>
      <bottom/>
      <diagonal/>
    </border>
    <border>
      <left style="thin">
        <color indexed="64"/>
      </left>
      <right style="thin">
        <color indexed="64"/>
      </right>
      <top style="double">
        <color indexed="64"/>
      </top>
      <bottom style="double">
        <color indexed="64"/>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right style="thin">
        <color indexed="47"/>
      </right>
      <top/>
      <bottom style="thin">
        <color indexed="47"/>
      </bottom>
      <diagonal/>
    </border>
    <border>
      <left/>
      <right style="thin">
        <color indexed="47"/>
      </right>
      <top style="thin">
        <color indexed="47"/>
      </top>
      <bottom style="thin">
        <color indexed="64"/>
      </bottom>
      <diagonal/>
    </border>
    <border>
      <left style="thin">
        <color indexed="55"/>
      </left>
      <right style="thin">
        <color indexed="55"/>
      </right>
      <top style="thin">
        <color indexed="55"/>
      </top>
      <bottom/>
      <diagonal/>
    </border>
    <border>
      <left style="thin">
        <color indexed="23"/>
      </left>
      <right style="thin">
        <color indexed="23"/>
      </right>
      <top/>
      <bottom style="thin">
        <color indexed="23"/>
      </bottom>
      <diagonal/>
    </border>
    <border>
      <left/>
      <right style="thin">
        <color indexed="55"/>
      </right>
      <top/>
      <bottom style="thin">
        <color indexed="55"/>
      </bottom>
      <diagonal/>
    </border>
    <border>
      <left style="thin">
        <color indexed="23"/>
      </left>
      <right/>
      <top style="thin">
        <color indexed="23"/>
      </top>
      <bottom/>
      <diagonal/>
    </border>
    <border>
      <left/>
      <right/>
      <top style="thin">
        <color indexed="23"/>
      </top>
      <bottom/>
      <diagonal/>
    </border>
    <border>
      <left/>
      <right style="thin">
        <color indexed="64"/>
      </right>
      <top style="double">
        <color indexed="64"/>
      </top>
      <bottom style="double">
        <color indexed="64"/>
      </bottom>
      <diagonal/>
    </border>
    <border>
      <left style="thin">
        <color indexed="55"/>
      </left>
      <right style="thin">
        <color indexed="55"/>
      </right>
      <top/>
      <bottom style="thin">
        <color indexed="55"/>
      </bottom>
      <diagonal/>
    </border>
    <border>
      <left/>
      <right style="thin">
        <color indexed="55"/>
      </right>
      <top style="thin">
        <color indexed="55"/>
      </top>
      <bottom style="thin">
        <color indexed="55"/>
      </bottom>
      <diagonal/>
    </border>
    <border>
      <left style="thin">
        <color indexed="23"/>
      </left>
      <right style="thin">
        <color indexed="47"/>
      </right>
      <top style="thin">
        <color indexed="47"/>
      </top>
      <bottom style="thin">
        <color indexed="64"/>
      </bottom>
      <diagonal/>
    </border>
    <border>
      <left style="thin">
        <color indexed="47"/>
      </left>
      <right/>
      <top/>
      <bottom/>
      <diagonal/>
    </border>
    <border>
      <left style="thin">
        <color indexed="55"/>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top style="thin">
        <color indexed="47"/>
      </top>
      <bottom style="thin">
        <color indexed="47"/>
      </bottom>
      <diagonal/>
    </border>
    <border>
      <left style="thin">
        <color indexed="47"/>
      </left>
      <right/>
      <top/>
      <bottom style="thin">
        <color indexed="47"/>
      </bottom>
      <diagonal/>
    </border>
    <border>
      <left style="thin">
        <color indexed="64"/>
      </left>
      <right/>
      <top style="thin">
        <color indexed="64"/>
      </top>
      <bottom style="thin">
        <color indexed="47"/>
      </bottom>
      <diagonal/>
    </border>
    <border>
      <left/>
      <right style="thin">
        <color indexed="64"/>
      </right>
      <top style="thin">
        <color indexed="64"/>
      </top>
      <bottom style="thin">
        <color indexed="47"/>
      </bottom>
      <diagonal/>
    </border>
    <border>
      <left style="thin">
        <color indexed="64"/>
      </left>
      <right style="thin">
        <color indexed="47"/>
      </right>
      <top style="thin">
        <color indexed="47"/>
      </top>
      <bottom style="thin">
        <color indexed="47"/>
      </bottom>
      <diagonal/>
    </border>
    <border>
      <left style="thin">
        <color indexed="47"/>
      </left>
      <right style="thin">
        <color indexed="64"/>
      </right>
      <top style="thin">
        <color indexed="47"/>
      </top>
      <bottom style="thin">
        <color indexed="47"/>
      </bottom>
      <diagonal/>
    </border>
    <border>
      <left style="thin">
        <color indexed="64"/>
      </left>
      <right style="thin">
        <color indexed="47"/>
      </right>
      <top style="thin">
        <color indexed="47"/>
      </top>
      <bottom style="thin">
        <color indexed="64"/>
      </bottom>
      <diagonal/>
    </border>
    <border>
      <left style="thin">
        <color indexed="47"/>
      </left>
      <right style="thin">
        <color indexed="64"/>
      </right>
      <top style="thin">
        <color indexed="47"/>
      </top>
      <bottom style="thin">
        <color indexed="64"/>
      </bottom>
      <diagonal/>
    </border>
    <border>
      <left style="thin">
        <color indexed="64"/>
      </left>
      <right style="thin">
        <color indexed="47"/>
      </right>
      <top/>
      <bottom style="thin">
        <color indexed="47"/>
      </bottom>
      <diagonal/>
    </border>
    <border>
      <left style="thin">
        <color indexed="47"/>
      </left>
      <right style="thin">
        <color indexed="64"/>
      </right>
      <top/>
      <bottom style="thin">
        <color indexed="47"/>
      </bottom>
      <diagonal/>
    </border>
    <border>
      <left style="thin">
        <color indexed="64"/>
      </left>
      <right style="thin">
        <color indexed="47"/>
      </right>
      <top style="thin">
        <color indexed="64"/>
      </top>
      <bottom style="thin">
        <color indexed="47"/>
      </bottom>
      <diagonal/>
    </border>
    <border>
      <left/>
      <right/>
      <top style="thin">
        <color indexed="47"/>
      </top>
      <bottom style="thin">
        <color indexed="47"/>
      </bottom>
      <diagonal/>
    </border>
    <border>
      <left style="thin">
        <color indexed="64"/>
      </left>
      <right/>
      <top style="thin">
        <color indexed="64"/>
      </top>
      <bottom style="thin">
        <color indexed="23"/>
      </bottom>
      <diagonal/>
    </border>
    <border>
      <left/>
      <right style="thin">
        <color indexed="64"/>
      </right>
      <top style="thin">
        <color indexed="64"/>
      </top>
      <bottom style="thin">
        <color indexed="23"/>
      </bottom>
      <diagonal/>
    </border>
    <border>
      <left/>
      <right/>
      <top style="thin">
        <color indexed="64"/>
      </top>
      <bottom style="thin">
        <color indexed="23"/>
      </bottom>
      <diagonal/>
    </border>
    <border>
      <left style="thin">
        <color indexed="64"/>
      </left>
      <right/>
      <top style="thin">
        <color indexed="23"/>
      </top>
      <bottom style="thin">
        <color indexed="64"/>
      </bottom>
      <diagonal/>
    </border>
    <border>
      <left/>
      <right style="thin">
        <color indexed="64"/>
      </right>
      <top style="thin">
        <color indexed="23"/>
      </top>
      <bottom style="thin">
        <color indexed="64"/>
      </bottom>
      <diagonal/>
    </border>
    <border>
      <left/>
      <right/>
      <top style="thin">
        <color indexed="23"/>
      </top>
      <bottom style="thin">
        <color indexed="64"/>
      </bottom>
      <diagonal/>
    </border>
    <border>
      <left/>
      <right style="thin">
        <color indexed="47"/>
      </right>
      <top style="thin">
        <color indexed="47"/>
      </top>
      <bottom/>
      <diagonal/>
    </border>
    <border>
      <left style="thin">
        <color indexed="47"/>
      </left>
      <right/>
      <top style="thin">
        <color indexed="47"/>
      </top>
      <bottom/>
      <diagonal/>
    </border>
    <border>
      <left style="thin">
        <color indexed="64"/>
      </left>
      <right style="thin">
        <color indexed="47"/>
      </right>
      <top style="thin">
        <color indexed="47"/>
      </top>
      <bottom/>
      <diagonal/>
    </border>
    <border>
      <left style="thin">
        <color indexed="47"/>
      </left>
      <right/>
      <top style="thin">
        <color indexed="64"/>
      </top>
      <bottom style="thin">
        <color indexed="47"/>
      </bottom>
      <diagonal/>
    </border>
    <border>
      <left/>
      <right style="thin">
        <color indexed="47"/>
      </right>
      <top/>
      <bottom/>
      <diagonal/>
    </border>
    <border>
      <left style="thin">
        <color indexed="64"/>
      </left>
      <right style="thin">
        <color indexed="47"/>
      </right>
      <top/>
      <bottom/>
      <diagonal/>
    </border>
    <border>
      <left style="thin">
        <color indexed="64"/>
      </left>
      <right style="thin">
        <color indexed="47"/>
      </right>
      <top style="thin">
        <color indexed="64"/>
      </top>
      <bottom style="thin">
        <color indexed="64"/>
      </bottom>
      <diagonal/>
    </border>
    <border>
      <left style="thin">
        <color indexed="47"/>
      </left>
      <right/>
      <top style="thin">
        <color indexed="64"/>
      </top>
      <bottom style="thin">
        <color indexed="64"/>
      </bottom>
      <diagonal/>
    </border>
    <border>
      <left/>
      <right/>
      <top style="thin">
        <color indexed="55"/>
      </top>
      <bottom style="thin">
        <color indexed="55"/>
      </bottom>
      <diagonal/>
    </border>
    <border>
      <left/>
      <right style="thin">
        <color indexed="47"/>
      </right>
      <top style="thin">
        <color indexed="64"/>
      </top>
      <bottom style="thin">
        <color indexed="47"/>
      </bottom>
      <diagonal/>
    </border>
    <border>
      <left/>
      <right style="thin">
        <color indexed="55"/>
      </right>
      <top style="thin">
        <color indexed="55"/>
      </top>
      <bottom style="thin">
        <color indexed="23"/>
      </bottom>
      <diagonal/>
    </border>
    <border>
      <left style="thin">
        <color indexed="42"/>
      </left>
      <right style="thin">
        <color indexed="42"/>
      </right>
      <top style="thin">
        <color indexed="42"/>
      </top>
      <bottom style="thin">
        <color indexed="42"/>
      </bottom>
      <diagonal/>
    </border>
    <border>
      <left/>
      <right/>
      <top/>
      <bottom style="thin">
        <color indexed="23"/>
      </bottom>
      <diagonal/>
    </border>
    <border>
      <left/>
      <right style="thin">
        <color indexed="23"/>
      </right>
      <top/>
      <bottom style="thin">
        <color indexed="23"/>
      </bottom>
      <diagonal/>
    </border>
    <border>
      <left style="thin">
        <color indexed="42"/>
      </left>
      <right/>
      <top style="thin">
        <color indexed="42"/>
      </top>
      <bottom style="thin">
        <color indexed="42"/>
      </bottom>
      <diagonal/>
    </border>
    <border>
      <left/>
      <right/>
      <top style="thin">
        <color indexed="42"/>
      </top>
      <bottom style="thin">
        <color indexed="42"/>
      </bottom>
      <diagonal/>
    </border>
    <border>
      <left style="thin">
        <color indexed="23"/>
      </left>
      <right/>
      <top style="thin">
        <color indexed="23"/>
      </top>
      <bottom style="thin">
        <color indexed="23"/>
      </bottom>
      <diagonal/>
    </border>
    <border>
      <left/>
      <right/>
      <top/>
      <bottom style="medium">
        <color indexed="64"/>
      </bottom>
      <diagonal/>
    </border>
    <border>
      <left style="thin">
        <color indexed="55"/>
      </left>
      <right/>
      <top/>
      <bottom/>
      <diagonal/>
    </border>
    <border>
      <left style="thin">
        <color indexed="64"/>
      </left>
      <right style="double">
        <color indexed="64"/>
      </right>
      <top style="thin">
        <color indexed="64"/>
      </top>
      <bottom style="double">
        <color indexed="64"/>
      </bottom>
      <diagonal/>
    </border>
    <border>
      <left/>
      <right/>
      <top style="thin">
        <color indexed="42"/>
      </top>
      <bottom/>
      <diagonal/>
    </border>
    <border>
      <left/>
      <right style="thin">
        <color indexed="42"/>
      </right>
      <top style="thin">
        <color indexed="42"/>
      </top>
      <bottom/>
      <diagonal/>
    </border>
    <border>
      <left style="thin">
        <color indexed="55"/>
      </left>
      <right/>
      <top/>
      <bottom style="thin">
        <color indexed="55"/>
      </bottom>
      <diagonal/>
    </border>
    <border>
      <left/>
      <right style="double">
        <color indexed="64"/>
      </right>
      <top style="thin">
        <color indexed="64"/>
      </top>
      <bottom/>
      <diagonal/>
    </border>
    <border>
      <left style="thin">
        <color indexed="64"/>
      </left>
      <right/>
      <top/>
      <bottom style="double">
        <color indexed="64"/>
      </bottom>
      <diagonal/>
    </border>
    <border>
      <left/>
      <right style="double">
        <color indexed="64"/>
      </right>
      <top style="thin">
        <color indexed="64"/>
      </top>
      <bottom style="double">
        <color indexed="64"/>
      </bottom>
      <diagonal/>
    </border>
    <border>
      <left/>
      <right style="thin">
        <color indexed="42"/>
      </right>
      <top/>
      <bottom/>
      <diagonal/>
    </border>
    <border>
      <left/>
      <right/>
      <top/>
      <bottom style="thin">
        <color indexed="55"/>
      </bottom>
      <diagonal/>
    </border>
    <border>
      <left style="thin">
        <color indexed="55"/>
      </left>
      <right/>
      <top style="thin">
        <color indexed="55"/>
      </top>
      <bottom/>
      <diagonal/>
    </border>
    <border>
      <left/>
      <right style="thin">
        <color indexed="55"/>
      </right>
      <top style="thin">
        <color indexed="55"/>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top style="medium">
        <color indexed="64"/>
      </top>
      <bottom/>
      <diagonal/>
    </border>
    <border>
      <left style="thin">
        <color indexed="64"/>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8">
    <xf numFmtId="0" fontId="0" fillId="0" borderId="0"/>
    <xf numFmtId="0" fontId="43" fillId="2" borderId="0" applyNumberFormat="0" applyBorder="0" applyAlignment="0" applyProtection="0"/>
    <xf numFmtId="0" fontId="43" fillId="3" borderId="0" applyNumberFormat="0" applyBorder="0" applyAlignment="0" applyProtection="0"/>
    <xf numFmtId="0" fontId="43" fillId="4" borderId="0" applyNumberFormat="0" applyBorder="0" applyAlignment="0" applyProtection="0"/>
    <xf numFmtId="0" fontId="43" fillId="2" borderId="0" applyNumberFormat="0" applyBorder="0" applyAlignment="0" applyProtection="0"/>
    <xf numFmtId="0" fontId="43" fillId="5" borderId="0" applyNumberFormat="0" applyBorder="0" applyAlignment="0" applyProtection="0"/>
    <xf numFmtId="0" fontId="43" fillId="3" borderId="0" applyNumberFormat="0" applyBorder="0" applyAlignment="0" applyProtection="0"/>
    <xf numFmtId="0" fontId="43" fillId="2"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2" borderId="0" applyNumberFormat="0" applyBorder="0" applyAlignment="0" applyProtection="0"/>
    <xf numFmtId="0" fontId="43" fillId="8" borderId="0" applyNumberFormat="0" applyBorder="0" applyAlignment="0" applyProtection="0"/>
    <xf numFmtId="0" fontId="43" fillId="3" borderId="0" applyNumberFormat="0" applyBorder="0" applyAlignment="0" applyProtection="0"/>
    <xf numFmtId="0" fontId="44" fillId="9"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10" borderId="0" applyNumberFormat="0" applyBorder="0" applyAlignment="0" applyProtection="0"/>
    <xf numFmtId="0" fontId="44" fillId="9" borderId="0" applyNumberFormat="0" applyBorder="0" applyAlignment="0" applyProtection="0"/>
    <xf numFmtId="0" fontId="44" fillId="3"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9" borderId="0" applyNumberFormat="0" applyBorder="0" applyAlignment="0" applyProtection="0"/>
    <xf numFmtId="0" fontId="44" fillId="14" borderId="0" applyNumberFormat="0" applyBorder="0" applyAlignment="0" applyProtection="0"/>
    <xf numFmtId="0" fontId="45" fillId="15" borderId="0" applyNumberFormat="0" applyBorder="0" applyAlignment="0" applyProtection="0"/>
    <xf numFmtId="0" fontId="46" fillId="2" borderId="1" applyNumberFormat="0" applyAlignment="0" applyProtection="0"/>
    <xf numFmtId="0" fontId="47" fillId="10" borderId="2" applyNumberFormat="0" applyAlignment="0" applyProtection="0"/>
    <xf numFmtId="44" fontId="1" fillId="0" borderId="0" applyFont="0" applyFill="0" applyBorder="0" applyAlignment="0" applyProtection="0"/>
    <xf numFmtId="0" fontId="48" fillId="0" borderId="0" applyNumberFormat="0" applyFill="0" applyBorder="0" applyAlignment="0" applyProtection="0"/>
    <xf numFmtId="0" fontId="49" fillId="16" borderId="0" applyNumberFormat="0" applyBorder="0" applyAlignment="0" applyProtection="0"/>
    <xf numFmtId="0" fontId="50" fillId="0" borderId="3" applyNumberFormat="0" applyFill="0" applyAlignment="0" applyProtection="0"/>
    <xf numFmtId="0" fontId="51" fillId="0" borderId="3"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11" fillId="0" borderId="0" applyNumberFormat="0" applyFill="0" applyBorder="0" applyAlignment="0" applyProtection="0">
      <alignment vertical="top"/>
      <protection locked="0"/>
    </xf>
    <xf numFmtId="0" fontId="53" fillId="3" borderId="1" applyNumberFormat="0" applyAlignment="0" applyProtection="0"/>
    <xf numFmtId="0" fontId="54" fillId="0" borderId="5" applyNumberFormat="0" applyFill="0" applyAlignment="0" applyProtection="0"/>
    <xf numFmtId="0" fontId="55" fillId="7" borderId="0" applyNumberFormat="0" applyBorder="0" applyAlignment="0" applyProtection="0"/>
    <xf numFmtId="0" fontId="3" fillId="0" borderId="0"/>
    <xf numFmtId="0" fontId="95"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1" fillId="4" borderId="6" applyNumberFormat="0" applyFont="0" applyAlignment="0" applyProtection="0"/>
    <xf numFmtId="0" fontId="56" fillId="2" borderId="7" applyNumberFormat="0" applyAlignment="0" applyProtection="0"/>
    <xf numFmtId="9" fontId="1" fillId="0" borderId="0" applyFont="0" applyFill="0" applyBorder="0" applyAlignment="0" applyProtection="0"/>
    <xf numFmtId="9" fontId="93" fillId="0" borderId="0" applyFont="0" applyFill="0" applyBorder="0" applyAlignment="0" applyProtection="0"/>
    <xf numFmtId="0" fontId="57" fillId="0" borderId="0" applyNumberFormat="0" applyFill="0" applyBorder="0" applyAlignment="0" applyProtection="0"/>
    <xf numFmtId="0" fontId="58" fillId="0" borderId="8" applyNumberFormat="0" applyFill="0" applyAlignment="0" applyProtection="0"/>
    <xf numFmtId="0" fontId="59" fillId="0" borderId="0" applyNumberFormat="0" applyFill="0" applyBorder="0" applyAlignment="0" applyProtection="0"/>
  </cellStyleXfs>
  <cellXfs count="1239">
    <xf numFmtId="0" fontId="0" fillId="0" borderId="0" xfId="0"/>
    <xf numFmtId="0" fontId="4" fillId="0" borderId="9" xfId="0" applyFont="1" applyBorder="1" applyProtection="1">
      <protection hidden="1"/>
    </xf>
    <xf numFmtId="0" fontId="4" fillId="0" borderId="10" xfId="0" applyFont="1" applyBorder="1" applyProtection="1">
      <protection hidden="1"/>
    </xf>
    <xf numFmtId="0" fontId="2" fillId="0" borderId="10" xfId="0" applyFont="1" applyBorder="1" applyAlignment="1" applyProtection="1">
      <alignment horizontal="left"/>
      <protection hidden="1"/>
    </xf>
    <xf numFmtId="0" fontId="2" fillId="0" borderId="11" xfId="0" applyFont="1" applyBorder="1" applyProtection="1">
      <protection hidden="1"/>
    </xf>
    <xf numFmtId="0" fontId="2" fillId="0" borderId="12" xfId="0" applyFont="1" applyBorder="1" applyAlignment="1" applyProtection="1">
      <alignment horizontal="right"/>
      <protection hidden="1"/>
    </xf>
    <xf numFmtId="0" fontId="2" fillId="0" borderId="13" xfId="0" applyFont="1" applyBorder="1" applyAlignment="1" applyProtection="1">
      <alignment horizontal="left"/>
      <protection hidden="1"/>
    </xf>
    <xf numFmtId="0" fontId="2" fillId="0" borderId="14" xfId="0" applyFont="1" applyBorder="1" applyProtection="1">
      <protection hidden="1"/>
    </xf>
    <xf numFmtId="0" fontId="0" fillId="0" borderId="15" xfId="0" applyBorder="1" applyProtection="1">
      <protection hidden="1"/>
    </xf>
    <xf numFmtId="0" fontId="13" fillId="0" borderId="16" xfId="0" applyFont="1" applyBorder="1" applyAlignment="1" applyProtection="1">
      <alignment horizontal="left"/>
      <protection hidden="1"/>
    </xf>
    <xf numFmtId="0" fontId="13" fillId="0" borderId="10" xfId="0" applyFont="1" applyBorder="1" applyAlignment="1" applyProtection="1">
      <alignment horizontal="left"/>
      <protection hidden="1"/>
    </xf>
    <xf numFmtId="0" fontId="13" fillId="0" borderId="15" xfId="0" applyFont="1" applyBorder="1" applyAlignment="1" applyProtection="1">
      <alignment horizontal="right"/>
      <protection hidden="1"/>
    </xf>
    <xf numFmtId="0" fontId="0" fillId="0" borderId="10" xfId="0" applyBorder="1" applyProtection="1">
      <protection hidden="1"/>
    </xf>
    <xf numFmtId="0" fontId="5" fillId="0" borderId="10" xfId="0" applyFont="1" applyBorder="1" applyProtection="1">
      <protection hidden="1"/>
    </xf>
    <xf numFmtId="0" fontId="5" fillId="0" borderId="0" xfId="0" applyFont="1" applyBorder="1" applyAlignment="1" applyProtection="1">
      <protection hidden="1"/>
    </xf>
    <xf numFmtId="0" fontId="5" fillId="0" borderId="17" xfId="0" applyFont="1" applyBorder="1" applyAlignment="1" applyProtection="1">
      <alignment horizontal="left"/>
      <protection hidden="1"/>
    </xf>
    <xf numFmtId="0" fontId="3" fillId="0" borderId="17" xfId="0" applyFont="1" applyBorder="1" applyProtection="1">
      <protection hidden="1"/>
    </xf>
    <xf numFmtId="169" fontId="27" fillId="0" borderId="18" xfId="0" applyNumberFormat="1" applyFont="1" applyBorder="1" applyAlignment="1" applyProtection="1">
      <alignment horizontal="left"/>
      <protection hidden="1"/>
    </xf>
    <xf numFmtId="0" fontId="13" fillId="0" borderId="14" xfId="0" applyFont="1" applyBorder="1" applyAlignment="1" applyProtection="1">
      <alignment horizontal="right"/>
      <protection hidden="1"/>
    </xf>
    <xf numFmtId="0" fontId="12" fillId="0" borderId="15" xfId="0" applyFont="1" applyBorder="1" applyProtection="1">
      <protection hidden="1"/>
    </xf>
    <xf numFmtId="0" fontId="13" fillId="0" borderId="15" xfId="0" applyFont="1" applyBorder="1" applyAlignment="1" applyProtection="1">
      <alignment horizontal="center"/>
      <protection hidden="1"/>
    </xf>
    <xf numFmtId="0" fontId="0" fillId="0" borderId="19" xfId="0" applyBorder="1" applyProtection="1">
      <protection hidden="1"/>
    </xf>
    <xf numFmtId="0" fontId="17" fillId="17" borderId="20" xfId="0" applyFont="1" applyFill="1" applyBorder="1" applyAlignment="1" applyProtection="1">
      <alignment horizontal="center" vertical="top" wrapText="1"/>
      <protection hidden="1"/>
    </xf>
    <xf numFmtId="0" fontId="17" fillId="17" borderId="21" xfId="0" applyFont="1" applyFill="1" applyBorder="1" applyAlignment="1" applyProtection="1">
      <alignment horizontal="center" vertical="top" wrapText="1"/>
      <protection hidden="1"/>
    </xf>
    <xf numFmtId="0" fontId="17" fillId="17" borderId="22" xfId="0" applyFont="1" applyFill="1" applyBorder="1" applyAlignment="1" applyProtection="1">
      <alignment horizontal="center" vertical="top" wrapText="1"/>
      <protection hidden="1"/>
    </xf>
    <xf numFmtId="0" fontId="17" fillId="17" borderId="22" xfId="0" applyNumberFormat="1" applyFont="1" applyFill="1" applyBorder="1" applyAlignment="1" applyProtection="1">
      <alignment horizontal="center" vertical="top"/>
      <protection hidden="1"/>
    </xf>
    <xf numFmtId="0" fontId="17" fillId="17" borderId="22" xfId="0" applyFont="1" applyFill="1" applyBorder="1" applyAlignment="1" applyProtection="1">
      <alignment horizontal="center" vertical="top"/>
      <protection hidden="1"/>
    </xf>
    <xf numFmtId="0" fontId="17" fillId="17" borderId="23" xfId="0" applyFont="1" applyFill="1" applyBorder="1" applyAlignment="1" applyProtection="1">
      <alignment horizontal="center" vertical="top"/>
      <protection hidden="1"/>
    </xf>
    <xf numFmtId="0" fontId="16" fillId="17" borderId="24" xfId="0" applyFont="1" applyFill="1" applyBorder="1" applyAlignment="1" applyProtection="1">
      <alignment horizontal="center" vertical="center"/>
      <protection hidden="1"/>
    </xf>
    <xf numFmtId="0" fontId="18" fillId="0" borderId="25" xfId="0" applyFont="1" applyBorder="1" applyAlignment="1" applyProtection="1">
      <alignment vertical="center"/>
      <protection hidden="1"/>
    </xf>
    <xf numFmtId="0" fontId="16" fillId="0" borderId="25" xfId="0" applyFont="1" applyBorder="1" applyAlignment="1" applyProtection="1">
      <alignment horizontal="center" vertical="center"/>
      <protection hidden="1"/>
    </xf>
    <xf numFmtId="0" fontId="16" fillId="0" borderId="26" xfId="0" applyFont="1" applyBorder="1" applyAlignment="1" applyProtection="1">
      <alignment horizontal="center" vertical="center"/>
      <protection hidden="1"/>
    </xf>
    <xf numFmtId="0" fontId="0" fillId="17" borderId="0" xfId="0" applyFill="1" applyProtection="1">
      <protection hidden="1"/>
    </xf>
    <xf numFmtId="0" fontId="0" fillId="0" borderId="0" xfId="0" applyBorder="1" applyProtection="1">
      <protection hidden="1"/>
    </xf>
    <xf numFmtId="0" fontId="0" fillId="0" borderId="0" xfId="0" applyProtection="1">
      <protection hidden="1"/>
    </xf>
    <xf numFmtId="0" fontId="0" fillId="17" borderId="27" xfId="0" applyFill="1" applyBorder="1" applyProtection="1">
      <protection hidden="1"/>
    </xf>
    <xf numFmtId="0" fontId="0" fillId="17" borderId="0" xfId="0" applyFill="1" applyBorder="1" applyProtection="1">
      <protection hidden="1"/>
    </xf>
    <xf numFmtId="0" fontId="0" fillId="17" borderId="28" xfId="0" applyFill="1" applyBorder="1" applyProtection="1">
      <protection hidden="1"/>
    </xf>
    <xf numFmtId="49" fontId="2" fillId="17" borderId="27" xfId="0" applyNumberFormat="1" applyFont="1" applyFill="1" applyBorder="1" applyAlignment="1" applyProtection="1">
      <alignment vertical="top"/>
      <protection hidden="1"/>
    </xf>
    <xf numFmtId="49" fontId="2" fillId="17" borderId="9" xfId="0" applyNumberFormat="1" applyFont="1" applyFill="1" applyBorder="1" applyAlignment="1" applyProtection="1">
      <alignment vertical="top"/>
      <protection hidden="1"/>
    </xf>
    <xf numFmtId="0" fontId="4" fillId="0" borderId="29" xfId="0" applyNumberFormat="1" applyFont="1" applyBorder="1" applyAlignment="1" applyProtection="1">
      <alignment horizontal="right" vertical="center" wrapText="1"/>
      <protection hidden="1"/>
    </xf>
    <xf numFmtId="0" fontId="0" fillId="0" borderId="11" xfId="0" applyNumberFormat="1" applyBorder="1" applyAlignment="1" applyProtection="1">
      <alignment vertical="top" wrapText="1"/>
      <protection hidden="1"/>
    </xf>
    <xf numFmtId="0" fontId="0" fillId="0" borderId="12" xfId="0" applyNumberFormat="1" applyBorder="1" applyAlignment="1" applyProtection="1">
      <alignment vertical="top" wrapText="1"/>
      <protection hidden="1"/>
    </xf>
    <xf numFmtId="49" fontId="2" fillId="17" borderId="30" xfId="0" applyNumberFormat="1" applyFont="1" applyFill="1" applyBorder="1" applyAlignment="1" applyProtection="1">
      <alignment vertical="top"/>
      <protection hidden="1"/>
    </xf>
    <xf numFmtId="0" fontId="2" fillId="0" borderId="31" xfId="0" applyNumberFormat="1" applyFont="1" applyFill="1" applyBorder="1" applyProtection="1">
      <protection hidden="1"/>
    </xf>
    <xf numFmtId="0" fontId="2" fillId="0" borderId="30" xfId="0" applyNumberFormat="1" applyFont="1" applyFill="1" applyBorder="1" applyAlignment="1" applyProtection="1">
      <alignment wrapText="1"/>
      <protection hidden="1"/>
    </xf>
    <xf numFmtId="49" fontId="2" fillId="17" borderId="0" xfId="0" applyNumberFormat="1" applyFont="1" applyFill="1" applyBorder="1" applyAlignment="1" applyProtection="1">
      <alignment horizontal="left" vertical="top"/>
      <protection hidden="1"/>
    </xf>
    <xf numFmtId="0" fontId="2" fillId="17" borderId="0" xfId="0" applyFont="1" applyFill="1" applyBorder="1" applyAlignment="1" applyProtection="1">
      <alignment horizontal="left" wrapText="1"/>
      <protection hidden="1"/>
    </xf>
    <xf numFmtId="0" fontId="2" fillId="0" borderId="0" xfId="0" applyFont="1" applyBorder="1" applyAlignment="1" applyProtection="1">
      <alignment vertical="top" wrapText="1"/>
      <protection hidden="1"/>
    </xf>
    <xf numFmtId="0" fontId="0" fillId="0" borderId="32" xfId="0" applyFill="1" applyBorder="1" applyProtection="1">
      <protection hidden="1"/>
    </xf>
    <xf numFmtId="0" fontId="0" fillId="0" borderId="29" xfId="0" applyFill="1" applyBorder="1" applyProtection="1">
      <protection hidden="1"/>
    </xf>
    <xf numFmtId="168" fontId="0" fillId="17" borderId="11" xfId="0" applyNumberFormat="1" applyFill="1" applyBorder="1" applyProtection="1">
      <protection hidden="1"/>
    </xf>
    <xf numFmtId="0" fontId="0" fillId="17" borderId="11" xfId="0" applyFill="1" applyBorder="1" applyProtection="1">
      <protection hidden="1"/>
    </xf>
    <xf numFmtId="0" fontId="0" fillId="17" borderId="12" xfId="0" applyFill="1" applyBorder="1" applyProtection="1">
      <protection hidden="1"/>
    </xf>
    <xf numFmtId="168" fontId="0" fillId="17" borderId="0" xfId="0" applyNumberFormat="1" applyFill="1" applyBorder="1" applyProtection="1">
      <protection hidden="1"/>
    </xf>
    <xf numFmtId="0" fontId="2" fillId="0" borderId="33" xfId="0" applyFont="1" applyBorder="1" applyAlignment="1" applyProtection="1">
      <alignment horizontal="center" vertical="center"/>
      <protection hidden="1"/>
    </xf>
    <xf numFmtId="0" fontId="2" fillId="0" borderId="31" xfId="0" applyFont="1" applyBorder="1" applyAlignment="1" applyProtection="1">
      <alignment horizontal="center" vertical="center"/>
      <protection hidden="1"/>
    </xf>
    <xf numFmtId="0" fontId="0" fillId="18" borderId="27" xfId="0" applyFill="1" applyBorder="1" applyProtection="1">
      <protection hidden="1"/>
    </xf>
    <xf numFmtId="0" fontId="0" fillId="18" borderId="0" xfId="0" applyFill="1" applyBorder="1" applyProtection="1">
      <protection hidden="1"/>
    </xf>
    <xf numFmtId="0" fontId="0" fillId="18" borderId="28" xfId="0" applyFill="1" applyBorder="1" applyProtection="1">
      <protection hidden="1"/>
    </xf>
    <xf numFmtId="0" fontId="2" fillId="18" borderId="33" xfId="0" applyFont="1" applyFill="1" applyBorder="1" applyAlignment="1" applyProtection="1">
      <alignment horizontal="center"/>
      <protection hidden="1"/>
    </xf>
    <xf numFmtId="0" fontId="2" fillId="18" borderId="34" xfId="0" applyFont="1" applyFill="1" applyBorder="1" applyAlignment="1" applyProtection="1">
      <alignment horizontal="center"/>
      <protection hidden="1"/>
    </xf>
    <xf numFmtId="0" fontId="2" fillId="18" borderId="0" xfId="0" applyFont="1" applyFill="1" applyBorder="1" applyAlignment="1" applyProtection="1">
      <alignment horizontal="center"/>
      <protection hidden="1"/>
    </xf>
    <xf numFmtId="0" fontId="2" fillId="18" borderId="34" xfId="0" applyFont="1" applyFill="1" applyBorder="1" applyAlignment="1" applyProtection="1">
      <alignment horizontal="center" vertical="center"/>
      <protection hidden="1"/>
    </xf>
    <xf numFmtId="0" fontId="2" fillId="18" borderId="34" xfId="0" applyFont="1" applyFill="1" applyBorder="1" applyAlignment="1" applyProtection="1">
      <alignment horizontal="center" vertical="top"/>
      <protection hidden="1"/>
    </xf>
    <xf numFmtId="0" fontId="0" fillId="18" borderId="9" xfId="0" applyFill="1" applyBorder="1" applyProtection="1">
      <protection hidden="1"/>
    </xf>
    <xf numFmtId="0" fontId="0" fillId="18" borderId="11" xfId="0" applyFill="1" applyBorder="1" applyProtection="1">
      <protection hidden="1"/>
    </xf>
    <xf numFmtId="0" fontId="0" fillId="18" borderId="12" xfId="0" applyFill="1" applyBorder="1" applyProtection="1">
      <protection hidden="1"/>
    </xf>
    <xf numFmtId="0" fontId="0" fillId="18" borderId="35" xfId="0" applyFill="1" applyBorder="1" applyProtection="1">
      <protection hidden="1"/>
    </xf>
    <xf numFmtId="0" fontId="0" fillId="18" borderId="35" xfId="0" applyFill="1" applyBorder="1" applyAlignment="1" applyProtection="1">
      <alignment horizontal="center"/>
      <protection hidden="1"/>
    </xf>
    <xf numFmtId="0" fontId="0" fillId="17" borderId="36" xfId="0" applyFill="1" applyBorder="1" applyProtection="1">
      <protection hidden="1"/>
    </xf>
    <xf numFmtId="0" fontId="0" fillId="17" borderId="32" xfId="0" applyFill="1" applyBorder="1" applyProtection="1">
      <protection hidden="1"/>
    </xf>
    <xf numFmtId="0" fontId="0" fillId="17" borderId="29" xfId="0" applyFill="1" applyBorder="1" applyProtection="1">
      <protection hidden="1"/>
    </xf>
    <xf numFmtId="0" fontId="0" fillId="17" borderId="33" xfId="0" applyFill="1" applyBorder="1" applyAlignment="1" applyProtection="1">
      <alignment horizontal="center"/>
      <protection hidden="1"/>
    </xf>
    <xf numFmtId="0" fontId="0" fillId="17" borderId="33" xfId="0" applyFill="1" applyBorder="1" applyProtection="1">
      <protection hidden="1"/>
    </xf>
    <xf numFmtId="49" fontId="0" fillId="17" borderId="9" xfId="0" applyNumberFormat="1" applyFill="1" applyBorder="1" applyProtection="1">
      <protection hidden="1"/>
    </xf>
    <xf numFmtId="168" fontId="1" fillId="0" borderId="34" xfId="28" applyNumberFormat="1" applyBorder="1" applyProtection="1">
      <protection hidden="1"/>
    </xf>
    <xf numFmtId="168" fontId="0" fillId="0" borderId="35" xfId="28" applyNumberFormat="1" applyFont="1" applyBorder="1" applyProtection="1">
      <protection hidden="1"/>
    </xf>
    <xf numFmtId="49" fontId="0" fillId="17" borderId="30" xfId="0" applyNumberFormat="1" applyFill="1" applyBorder="1" applyProtection="1">
      <protection hidden="1"/>
    </xf>
    <xf numFmtId="0" fontId="0" fillId="17" borderId="37" xfId="0" applyFill="1" applyBorder="1" applyProtection="1">
      <protection hidden="1"/>
    </xf>
    <xf numFmtId="0" fontId="0" fillId="17" borderId="38" xfId="0" applyFill="1" applyBorder="1" applyProtection="1">
      <protection hidden="1"/>
    </xf>
    <xf numFmtId="168" fontId="1" fillId="0" borderId="31" xfId="28" applyNumberFormat="1" applyBorder="1" applyProtection="1">
      <protection hidden="1"/>
    </xf>
    <xf numFmtId="49" fontId="0" fillId="17" borderId="27" xfId="0" applyNumberFormat="1" applyFill="1" applyBorder="1" applyProtection="1">
      <protection hidden="1"/>
    </xf>
    <xf numFmtId="0" fontId="0" fillId="17" borderId="31" xfId="0" applyFill="1" applyBorder="1" applyProtection="1">
      <protection hidden="1"/>
    </xf>
    <xf numFmtId="0" fontId="0" fillId="0" borderId="9" xfId="0" applyBorder="1" applyProtection="1">
      <protection hidden="1"/>
    </xf>
    <xf numFmtId="168" fontId="0" fillId="0" borderId="31" xfId="0" applyNumberFormat="1" applyBorder="1" applyProtection="1">
      <protection hidden="1"/>
    </xf>
    <xf numFmtId="168" fontId="0" fillId="0" borderId="0" xfId="0" applyNumberFormat="1" applyProtection="1">
      <protection hidden="1"/>
    </xf>
    <xf numFmtId="49" fontId="0" fillId="17" borderId="39" xfId="0" applyNumberFormat="1" applyFill="1" applyBorder="1" applyProtection="1">
      <protection hidden="1"/>
    </xf>
    <xf numFmtId="168" fontId="0" fillId="0" borderId="33" xfId="0" applyNumberFormat="1" applyBorder="1" applyProtection="1">
      <protection hidden="1"/>
    </xf>
    <xf numFmtId="168" fontId="1" fillId="0" borderId="33" xfId="28" applyNumberFormat="1" applyBorder="1" applyProtection="1">
      <protection hidden="1"/>
    </xf>
    <xf numFmtId="168" fontId="0" fillId="0" borderId="40" xfId="28" applyNumberFormat="1" applyFont="1" applyBorder="1" applyProtection="1">
      <protection hidden="1"/>
    </xf>
    <xf numFmtId="49" fontId="2" fillId="17" borderId="41" xfId="0" applyNumberFormat="1" applyFont="1" applyFill="1" applyBorder="1" applyProtection="1">
      <protection hidden="1"/>
    </xf>
    <xf numFmtId="0" fontId="2" fillId="17" borderId="42" xfId="0" applyFont="1" applyFill="1" applyBorder="1" applyProtection="1">
      <protection hidden="1"/>
    </xf>
    <xf numFmtId="0" fontId="0" fillId="17" borderId="42" xfId="0" applyFill="1" applyBorder="1" applyProtection="1">
      <protection hidden="1"/>
    </xf>
    <xf numFmtId="168" fontId="2" fillId="0" borderId="43" xfId="28" applyNumberFormat="1" applyFont="1" applyBorder="1" applyProtection="1">
      <protection hidden="1"/>
    </xf>
    <xf numFmtId="0" fontId="2" fillId="17" borderId="30" xfId="0" applyFont="1" applyFill="1" applyBorder="1" applyProtection="1">
      <protection hidden="1"/>
    </xf>
    <xf numFmtId="0" fontId="2" fillId="17" borderId="38" xfId="0" applyFont="1" applyFill="1" applyBorder="1" applyProtection="1">
      <protection hidden="1"/>
    </xf>
    <xf numFmtId="0" fontId="0" fillId="18" borderId="31" xfId="0" applyFill="1" applyBorder="1" applyProtection="1">
      <protection hidden="1"/>
    </xf>
    <xf numFmtId="49" fontId="2" fillId="17" borderId="30" xfId="0" applyNumberFormat="1" applyFont="1" applyFill="1" applyBorder="1" applyProtection="1">
      <protection hidden="1"/>
    </xf>
    <xf numFmtId="0" fontId="2" fillId="17" borderId="27" xfId="0" applyFont="1" applyFill="1" applyBorder="1" applyAlignment="1" applyProtection="1">
      <alignment vertical="center"/>
      <protection hidden="1"/>
    </xf>
    <xf numFmtId="0" fontId="2" fillId="0" borderId="0" xfId="0" applyFont="1" applyBorder="1" applyProtection="1">
      <protection hidden="1"/>
    </xf>
    <xf numFmtId="0" fontId="3" fillId="0" borderId="0" xfId="0" applyFont="1" applyProtection="1">
      <protection hidden="1"/>
    </xf>
    <xf numFmtId="0" fontId="18" fillId="0" borderId="38" xfId="0" applyFont="1" applyBorder="1" applyAlignment="1" applyProtection="1">
      <alignment horizontal="left" vertical="center" wrapText="1"/>
      <protection hidden="1"/>
    </xf>
    <xf numFmtId="0" fontId="16" fillId="0" borderId="44" xfId="0" applyFont="1" applyBorder="1" applyAlignment="1" applyProtection="1">
      <alignment horizontal="left" vertical="center"/>
      <protection hidden="1"/>
    </xf>
    <xf numFmtId="0" fontId="16" fillId="0" borderId="45" xfId="0" applyFont="1" applyBorder="1" applyAlignment="1" applyProtection="1">
      <alignment horizontal="left" vertical="center"/>
      <protection hidden="1"/>
    </xf>
    <xf numFmtId="0" fontId="18" fillId="0" borderId="0" xfId="0" applyFont="1" applyAlignment="1" applyProtection="1">
      <alignment wrapText="1"/>
      <protection hidden="1"/>
    </xf>
    <xf numFmtId="0" fontId="18" fillId="0" borderId="0" xfId="0" applyFont="1" applyProtection="1">
      <protection hidden="1"/>
    </xf>
    <xf numFmtId="49" fontId="16" fillId="18" borderId="46" xfId="0" applyNumberFormat="1" applyFont="1" applyFill="1" applyBorder="1" applyAlignment="1" applyProtection="1">
      <alignment horizontal="center" vertical="center"/>
      <protection hidden="1"/>
    </xf>
    <xf numFmtId="49" fontId="16" fillId="18" borderId="20" xfId="0" applyNumberFormat="1" applyFont="1" applyFill="1" applyBorder="1" applyAlignment="1" applyProtection="1">
      <alignment horizontal="center" vertical="center"/>
      <protection hidden="1"/>
    </xf>
    <xf numFmtId="49" fontId="16" fillId="18" borderId="34" xfId="0" applyNumberFormat="1" applyFont="1" applyFill="1" applyBorder="1" applyAlignment="1" applyProtection="1">
      <alignment horizontal="center" vertical="center"/>
      <protection hidden="1"/>
    </xf>
    <xf numFmtId="168" fontId="18" fillId="18" borderId="47" xfId="0" applyNumberFormat="1" applyFont="1" applyFill="1" applyBorder="1" applyAlignment="1" applyProtection="1">
      <alignment vertical="center"/>
      <protection hidden="1"/>
    </xf>
    <xf numFmtId="0" fontId="18" fillId="0" borderId="0" xfId="0" applyFont="1" applyAlignment="1" applyProtection="1">
      <alignment vertical="center"/>
      <protection hidden="1"/>
    </xf>
    <xf numFmtId="3" fontId="18" fillId="17" borderId="31" xfId="0" applyNumberFormat="1" applyFont="1" applyFill="1" applyBorder="1" applyAlignment="1" applyProtection="1">
      <alignment horizontal="center" vertical="center"/>
      <protection hidden="1"/>
    </xf>
    <xf numFmtId="168" fontId="18" fillId="18" borderId="48" xfId="28" applyNumberFormat="1" applyFont="1" applyFill="1" applyBorder="1" applyAlignment="1" applyProtection="1">
      <alignment vertical="center"/>
      <protection hidden="1"/>
    </xf>
    <xf numFmtId="168" fontId="18" fillId="18" borderId="49" xfId="28" applyNumberFormat="1" applyFont="1" applyFill="1" applyBorder="1" applyAlignment="1" applyProtection="1">
      <alignment vertical="center"/>
      <protection hidden="1"/>
    </xf>
    <xf numFmtId="3" fontId="18" fillId="18" borderId="50" xfId="0" applyNumberFormat="1" applyFont="1" applyFill="1" applyBorder="1" applyAlignment="1" applyProtection="1">
      <alignment vertical="center"/>
      <protection hidden="1"/>
    </xf>
    <xf numFmtId="168" fontId="17" fillId="17" borderId="21" xfId="0" applyNumberFormat="1" applyFont="1" applyFill="1" applyBorder="1" applyAlignment="1" applyProtection="1">
      <alignment horizontal="center" vertical="top" wrapText="1"/>
      <protection hidden="1"/>
    </xf>
    <xf numFmtId="168" fontId="17" fillId="17" borderId="23" xfId="0" applyNumberFormat="1" applyFont="1" applyFill="1" applyBorder="1" applyAlignment="1" applyProtection="1">
      <alignment horizontal="center" vertical="top"/>
      <protection hidden="1"/>
    </xf>
    <xf numFmtId="49" fontId="16" fillId="17" borderId="14" xfId="0" applyNumberFormat="1" applyFont="1" applyFill="1" applyBorder="1" applyAlignment="1" applyProtection="1">
      <alignment horizontal="center"/>
      <protection hidden="1"/>
    </xf>
    <xf numFmtId="3" fontId="18" fillId="18" borderId="51" xfId="0" applyNumberFormat="1" applyFont="1" applyFill="1" applyBorder="1" applyAlignment="1" applyProtection="1">
      <protection hidden="1"/>
    </xf>
    <xf numFmtId="168" fontId="18" fillId="18" borderId="19" xfId="0" applyNumberFormat="1" applyFont="1" applyFill="1" applyBorder="1" applyAlignment="1" applyProtection="1">
      <protection hidden="1"/>
    </xf>
    <xf numFmtId="0" fontId="18" fillId="0" borderId="0" xfId="0" applyFont="1" applyAlignment="1" applyProtection="1">
      <protection hidden="1"/>
    </xf>
    <xf numFmtId="0" fontId="18" fillId="0" borderId="25" xfId="0" applyFont="1" applyBorder="1" applyAlignment="1" applyProtection="1">
      <alignment horizontal="center" vertical="center"/>
      <protection hidden="1"/>
    </xf>
    <xf numFmtId="3" fontId="18" fillId="17" borderId="30" xfId="0" applyNumberFormat="1" applyFont="1" applyFill="1" applyBorder="1" applyAlignment="1" applyProtection="1">
      <alignment horizontal="right" vertical="center"/>
      <protection hidden="1"/>
    </xf>
    <xf numFmtId="168" fontId="18" fillId="18" borderId="52" xfId="28" applyNumberFormat="1" applyFont="1" applyFill="1" applyBorder="1" applyAlignment="1" applyProtection="1">
      <alignment vertical="center"/>
      <protection hidden="1"/>
    </xf>
    <xf numFmtId="0" fontId="18" fillId="0" borderId="0" xfId="0" applyFont="1" applyAlignment="1" applyProtection="1">
      <alignment vertical="top"/>
      <protection hidden="1"/>
    </xf>
    <xf numFmtId="0" fontId="18" fillId="0" borderId="26" xfId="0" applyFont="1" applyBorder="1" applyAlignment="1" applyProtection="1">
      <alignment horizontal="center" vertical="center"/>
      <protection hidden="1"/>
    </xf>
    <xf numFmtId="3" fontId="18" fillId="18" borderId="22" xfId="0" applyNumberFormat="1" applyFont="1" applyFill="1" applyBorder="1" applyAlignment="1" applyProtection="1">
      <alignment vertical="center"/>
      <protection hidden="1"/>
    </xf>
    <xf numFmtId="49" fontId="16" fillId="17" borderId="24" xfId="0" applyNumberFormat="1" applyFont="1" applyFill="1" applyBorder="1" applyAlignment="1" applyProtection="1">
      <alignment horizontal="center" vertical="center"/>
      <protection hidden="1"/>
    </xf>
    <xf numFmtId="0" fontId="18" fillId="18" borderId="53" xfId="0" applyFont="1" applyFill="1" applyBorder="1" applyAlignment="1" applyProtection="1">
      <alignment vertical="center"/>
      <protection hidden="1"/>
    </xf>
    <xf numFmtId="168" fontId="18" fillId="18" borderId="54" xfId="0" applyNumberFormat="1" applyFont="1" applyFill="1" applyBorder="1" applyAlignment="1" applyProtection="1">
      <alignment vertical="center"/>
      <protection hidden="1"/>
    </xf>
    <xf numFmtId="0" fontId="18" fillId="0" borderId="55" xfId="0" applyFont="1" applyBorder="1" applyAlignment="1" applyProtection="1">
      <alignment horizontal="center" vertical="center"/>
      <protection hidden="1"/>
    </xf>
    <xf numFmtId="49" fontId="16" fillId="17" borderId="16" xfId="0" applyNumberFormat="1" applyFont="1" applyFill="1" applyBorder="1" applyAlignment="1" applyProtection="1">
      <alignment horizontal="center"/>
      <protection hidden="1"/>
    </xf>
    <xf numFmtId="0" fontId="17" fillId="17" borderId="10" xfId="0" applyFont="1" applyFill="1" applyBorder="1" applyAlignment="1" applyProtection="1">
      <alignment horizontal="left"/>
      <protection hidden="1"/>
    </xf>
    <xf numFmtId="0" fontId="17" fillId="17" borderId="56" xfId="0" applyFont="1" applyFill="1" applyBorder="1" applyAlignment="1" applyProtection="1">
      <alignment horizontal="left"/>
      <protection hidden="1"/>
    </xf>
    <xf numFmtId="3" fontId="17" fillId="17" borderId="20" xfId="0" applyNumberFormat="1" applyFont="1" applyFill="1" applyBorder="1" applyAlignment="1" applyProtection="1">
      <alignment horizontal="center"/>
      <protection hidden="1"/>
    </xf>
    <xf numFmtId="0" fontId="18" fillId="0" borderId="0" xfId="0" applyFont="1" applyBorder="1" applyAlignment="1" applyProtection="1">
      <alignment vertical="center"/>
      <protection hidden="1"/>
    </xf>
    <xf numFmtId="0" fontId="18" fillId="0" borderId="0" xfId="0" applyFont="1" applyBorder="1" applyAlignment="1" applyProtection="1">
      <protection hidden="1"/>
    </xf>
    <xf numFmtId="0" fontId="18" fillId="0" borderId="0" xfId="0" applyFont="1" applyBorder="1" applyAlignment="1" applyProtection="1">
      <alignment vertical="top"/>
      <protection hidden="1"/>
    </xf>
    <xf numFmtId="0" fontId="16" fillId="0" borderId="57" xfId="0" applyFont="1" applyBorder="1" applyAlignment="1" applyProtection="1">
      <alignment horizontal="center" vertical="center"/>
      <protection hidden="1"/>
    </xf>
    <xf numFmtId="0" fontId="23" fillId="17" borderId="17" xfId="0" applyFont="1" applyFill="1" applyBorder="1" applyAlignment="1" applyProtection="1">
      <alignment horizontal="center" vertical="center"/>
      <protection hidden="1"/>
    </xf>
    <xf numFmtId="3" fontId="16" fillId="17" borderId="22" xfId="0" applyNumberFormat="1" applyFont="1" applyFill="1" applyBorder="1" applyAlignment="1" applyProtection="1">
      <alignment horizontal="center" vertical="center"/>
      <protection hidden="1"/>
    </xf>
    <xf numFmtId="0" fontId="16" fillId="0" borderId="58" xfId="0" applyFont="1" applyBorder="1" applyAlignment="1" applyProtection="1">
      <alignment horizontal="center" vertical="center"/>
      <protection hidden="1"/>
    </xf>
    <xf numFmtId="0" fontId="18" fillId="0" borderId="12" xfId="0" applyFont="1" applyBorder="1" applyAlignment="1" applyProtection="1">
      <alignment horizontal="left" vertical="center" wrapText="1"/>
      <protection hidden="1"/>
    </xf>
    <xf numFmtId="168" fontId="18" fillId="18" borderId="59" xfId="28" applyNumberFormat="1" applyFont="1" applyFill="1" applyBorder="1" applyAlignment="1" applyProtection="1">
      <alignment vertical="center"/>
      <protection hidden="1"/>
    </xf>
    <xf numFmtId="0" fontId="16" fillId="0" borderId="55" xfId="0" applyFont="1" applyBorder="1" applyAlignment="1" applyProtection="1">
      <alignment horizontal="center" vertical="center"/>
      <protection hidden="1"/>
    </xf>
    <xf numFmtId="0" fontId="18" fillId="0" borderId="38" xfId="0" applyFont="1" applyBorder="1" applyAlignment="1" applyProtection="1">
      <alignment horizontal="left" vertical="center"/>
      <protection hidden="1"/>
    </xf>
    <xf numFmtId="0" fontId="16" fillId="0" borderId="60" xfId="0" applyFont="1" applyBorder="1" applyAlignment="1" applyProtection="1">
      <alignment horizontal="left" vertical="center"/>
      <protection hidden="1"/>
    </xf>
    <xf numFmtId="0" fontId="17" fillId="17" borderId="10" xfId="0" applyFont="1" applyFill="1" applyBorder="1" applyAlignment="1" applyProtection="1">
      <alignment horizontal="left" vertical="top" wrapText="1"/>
      <protection hidden="1"/>
    </xf>
    <xf numFmtId="0" fontId="17" fillId="17" borderId="56" xfId="0" applyFont="1" applyFill="1" applyBorder="1" applyAlignment="1" applyProtection="1">
      <alignment horizontal="left" vertical="top" wrapText="1"/>
      <protection hidden="1"/>
    </xf>
    <xf numFmtId="0" fontId="17" fillId="17" borderId="20" xfId="0" applyFont="1" applyFill="1" applyBorder="1" applyAlignment="1" applyProtection="1">
      <alignment horizontal="left" vertical="top" wrapText="1"/>
      <protection hidden="1"/>
    </xf>
    <xf numFmtId="0" fontId="17" fillId="17" borderId="21" xfId="0" applyFont="1" applyFill="1" applyBorder="1" applyAlignment="1" applyProtection="1">
      <alignment horizontal="center" wrapText="1"/>
      <protection hidden="1"/>
    </xf>
    <xf numFmtId="0" fontId="16" fillId="17" borderId="58" xfId="0" applyFont="1" applyFill="1" applyBorder="1" applyAlignment="1" applyProtection="1">
      <alignment horizontal="center" vertical="top"/>
      <protection hidden="1"/>
    </xf>
    <xf numFmtId="0" fontId="17" fillId="17" borderId="28" xfId="0" applyFont="1" applyFill="1" applyBorder="1" applyAlignment="1" applyProtection="1">
      <alignment horizontal="left" vertical="top" wrapText="1"/>
      <protection hidden="1"/>
    </xf>
    <xf numFmtId="0" fontId="17" fillId="17" borderId="34" xfId="0" applyFont="1" applyFill="1" applyBorder="1" applyAlignment="1" applyProtection="1">
      <alignment horizontal="left" vertical="top" wrapText="1"/>
      <protection hidden="1"/>
    </xf>
    <xf numFmtId="0" fontId="16" fillId="17" borderId="57" xfId="0" applyFont="1" applyFill="1" applyBorder="1" applyAlignment="1" applyProtection="1">
      <alignment horizontal="center" vertical="center"/>
      <protection hidden="1"/>
    </xf>
    <xf numFmtId="3" fontId="16" fillId="17" borderId="17" xfId="0" applyNumberFormat="1" applyFont="1" applyFill="1" applyBorder="1" applyAlignment="1" applyProtection="1">
      <alignment horizontal="center"/>
      <protection hidden="1"/>
    </xf>
    <xf numFmtId="3" fontId="16" fillId="17" borderId="22" xfId="0" applyNumberFormat="1" applyFont="1" applyFill="1" applyBorder="1" applyAlignment="1" applyProtection="1">
      <alignment horizontal="center"/>
      <protection hidden="1"/>
    </xf>
    <xf numFmtId="0" fontId="18" fillId="0" borderId="24" xfId="0" applyFont="1" applyBorder="1" applyAlignment="1" applyProtection="1">
      <alignment horizontal="center" vertical="center"/>
      <protection hidden="1"/>
    </xf>
    <xf numFmtId="168" fontId="18" fillId="18" borderId="47" xfId="28" applyNumberFormat="1" applyFont="1" applyFill="1" applyBorder="1" applyAlignment="1" applyProtection="1">
      <alignment vertical="center"/>
      <protection hidden="1"/>
    </xf>
    <xf numFmtId="0" fontId="18" fillId="0" borderId="0" xfId="0" applyFont="1" applyFill="1" applyAlignment="1" applyProtection="1">
      <alignment vertical="center"/>
      <protection hidden="1"/>
    </xf>
    <xf numFmtId="0" fontId="18" fillId="0" borderId="57" xfId="0" applyFont="1" applyFill="1" applyBorder="1" applyAlignment="1" applyProtection="1">
      <alignment horizontal="center" vertical="center"/>
      <protection hidden="1"/>
    </xf>
    <xf numFmtId="44" fontId="18" fillId="17" borderId="17" xfId="28" applyFont="1" applyFill="1" applyBorder="1" applyAlignment="1" applyProtection="1">
      <alignment vertical="center"/>
      <protection hidden="1"/>
    </xf>
    <xf numFmtId="3" fontId="18" fillId="17" borderId="17" xfId="0" applyNumberFormat="1" applyFont="1" applyFill="1" applyBorder="1" applyAlignment="1" applyProtection="1">
      <alignment vertical="center"/>
      <protection hidden="1"/>
    </xf>
    <xf numFmtId="0" fontId="16" fillId="17" borderId="61" xfId="0" applyFont="1" applyFill="1" applyBorder="1" applyAlignment="1" applyProtection="1">
      <alignment horizontal="center" vertical="top"/>
      <protection hidden="1"/>
    </xf>
    <xf numFmtId="0" fontId="22" fillId="17" borderId="12" xfId="0" applyFont="1" applyFill="1" applyBorder="1" applyAlignment="1" applyProtection="1">
      <alignment horizontal="left" vertical="top"/>
      <protection hidden="1"/>
    </xf>
    <xf numFmtId="168" fontId="17" fillId="17" borderId="59" xfId="0" applyNumberFormat="1" applyFont="1" applyFill="1" applyBorder="1" applyAlignment="1" applyProtection="1">
      <alignment horizontal="center" vertical="top" wrapText="1"/>
      <protection hidden="1"/>
    </xf>
    <xf numFmtId="0" fontId="18" fillId="0" borderId="0" xfId="0" applyFont="1" applyFill="1" applyBorder="1" applyAlignment="1" applyProtection="1">
      <alignment vertical="center"/>
      <protection hidden="1"/>
    </xf>
    <xf numFmtId="0" fontId="18" fillId="0" borderId="61" xfId="0" applyFont="1" applyBorder="1" applyAlignment="1" applyProtection="1">
      <alignment horizontal="center" vertical="center"/>
      <protection hidden="1"/>
    </xf>
    <xf numFmtId="0" fontId="18" fillId="0" borderId="31" xfId="0" applyFont="1" applyBorder="1" applyAlignment="1" applyProtection="1">
      <alignment horizontal="left" vertical="center"/>
      <protection hidden="1"/>
    </xf>
    <xf numFmtId="0" fontId="18" fillId="0" borderId="12" xfId="0" applyFont="1" applyBorder="1" applyAlignment="1" applyProtection="1">
      <alignment horizontal="left" vertical="center"/>
      <protection hidden="1"/>
    </xf>
    <xf numFmtId="0" fontId="17" fillId="17" borderId="62" xfId="0" applyFont="1" applyFill="1" applyBorder="1" applyAlignment="1" applyProtection="1">
      <alignment horizontal="left" vertical="center"/>
      <protection hidden="1"/>
    </xf>
    <xf numFmtId="0" fontId="17" fillId="17" borderId="56" xfId="0" applyFont="1" applyFill="1" applyBorder="1" applyAlignment="1" applyProtection="1">
      <alignment horizontal="left" vertical="center" wrapText="1"/>
      <protection hidden="1"/>
    </xf>
    <xf numFmtId="0" fontId="17" fillId="18" borderId="21" xfId="0" applyFont="1" applyFill="1" applyBorder="1" applyAlignment="1" applyProtection="1">
      <alignment horizontal="center" vertical="top" wrapText="1"/>
      <protection hidden="1"/>
    </xf>
    <xf numFmtId="0" fontId="17" fillId="17" borderId="12" xfId="0" applyFont="1" applyFill="1" applyBorder="1" applyAlignment="1" applyProtection="1">
      <alignment horizontal="left" vertical="center" wrapText="1"/>
      <protection hidden="1"/>
    </xf>
    <xf numFmtId="0" fontId="17" fillId="18" borderId="59" xfId="0" applyFont="1" applyFill="1" applyBorder="1" applyAlignment="1" applyProtection="1">
      <alignment horizontal="center" vertical="top" wrapText="1"/>
      <protection hidden="1"/>
    </xf>
    <xf numFmtId="168" fontId="22" fillId="17" borderId="31" xfId="28" applyNumberFormat="1" applyFont="1" applyFill="1" applyBorder="1" applyAlignment="1" applyProtection="1">
      <alignment vertical="center"/>
      <protection hidden="1"/>
    </xf>
    <xf numFmtId="168" fontId="22" fillId="17" borderId="30" xfId="28" applyNumberFormat="1" applyFont="1" applyFill="1" applyBorder="1" applyAlignment="1" applyProtection="1">
      <alignment vertical="center"/>
      <protection hidden="1"/>
    </xf>
    <xf numFmtId="3" fontId="28" fillId="18" borderId="49" xfId="0" applyNumberFormat="1" applyFont="1" applyFill="1" applyBorder="1" applyAlignment="1" applyProtection="1">
      <alignment horizontal="left" vertical="center" wrapText="1"/>
      <protection hidden="1"/>
    </xf>
    <xf numFmtId="44" fontId="16" fillId="18" borderId="49" xfId="28" applyFont="1" applyFill="1" applyBorder="1" applyAlignment="1" applyProtection="1">
      <alignment horizontal="center" vertical="center" wrapText="1"/>
      <protection hidden="1"/>
    </xf>
    <xf numFmtId="3" fontId="18" fillId="18" borderId="49" xfId="0" applyNumberFormat="1" applyFont="1" applyFill="1" applyBorder="1" applyAlignment="1" applyProtection="1">
      <alignment vertical="center"/>
      <protection hidden="1"/>
    </xf>
    <xf numFmtId="10" fontId="18" fillId="17" borderId="15" xfId="53" applyNumberFormat="1" applyFont="1" applyFill="1" applyBorder="1" applyAlignment="1" applyProtection="1">
      <alignment vertical="center"/>
      <protection hidden="1"/>
    </xf>
    <xf numFmtId="49" fontId="16" fillId="17" borderId="16" xfId="0" applyNumberFormat="1" applyFont="1" applyFill="1" applyBorder="1" applyAlignment="1" applyProtection="1">
      <alignment horizontal="center" vertical="top"/>
      <protection hidden="1"/>
    </xf>
    <xf numFmtId="0" fontId="18" fillId="17" borderId="61" xfId="0" applyFont="1" applyFill="1" applyBorder="1" applyAlignment="1" applyProtection="1">
      <alignment horizontal="center" vertical="top"/>
      <protection hidden="1"/>
    </xf>
    <xf numFmtId="0" fontId="17" fillId="17" borderId="11" xfId="0" applyFont="1" applyFill="1" applyBorder="1" applyAlignment="1" applyProtection="1">
      <alignment horizontal="left" vertical="top" wrapText="1"/>
      <protection hidden="1"/>
    </xf>
    <xf numFmtId="0" fontId="18" fillId="0" borderId="32" xfId="0" applyFont="1" applyBorder="1" applyAlignment="1" applyProtection="1">
      <alignment horizontal="left" vertical="center"/>
      <protection hidden="1"/>
    </xf>
    <xf numFmtId="0" fontId="18" fillId="0" borderId="26" xfId="0" applyFont="1" applyBorder="1" applyAlignment="1" applyProtection="1">
      <alignment vertical="center"/>
      <protection hidden="1"/>
    </xf>
    <xf numFmtId="0" fontId="18" fillId="0" borderId="14" xfId="0" applyFont="1" applyBorder="1" applyAlignment="1" applyProtection="1">
      <alignment horizontal="center" vertical="center"/>
      <protection hidden="1"/>
    </xf>
    <xf numFmtId="0" fontId="26" fillId="0" borderId="15" xfId="0" applyFont="1" applyBorder="1" applyAlignment="1" applyProtection="1">
      <alignment horizontal="left" vertical="center"/>
      <protection hidden="1"/>
    </xf>
    <xf numFmtId="0" fontId="0" fillId="17" borderId="30" xfId="0" applyFill="1" applyBorder="1" applyAlignment="1" applyProtection="1">
      <alignment horizontal="center"/>
      <protection hidden="1"/>
    </xf>
    <xf numFmtId="0" fontId="0" fillId="17" borderId="31" xfId="0" applyFill="1" applyBorder="1" applyAlignment="1" applyProtection="1">
      <alignment horizontal="center"/>
      <protection locked="0" hidden="1"/>
    </xf>
    <xf numFmtId="3" fontId="18" fillId="17" borderId="35" xfId="0" applyNumberFormat="1" applyFont="1" applyFill="1" applyBorder="1" applyAlignment="1" applyProtection="1">
      <alignment horizontal="left" vertical="center" wrapText="1"/>
      <protection hidden="1"/>
    </xf>
    <xf numFmtId="3" fontId="18" fillId="17" borderId="31" xfId="0" applyNumberFormat="1" applyFont="1" applyFill="1" applyBorder="1" applyAlignment="1" applyProtection="1">
      <alignment horizontal="left" vertical="center" wrapText="1"/>
      <protection hidden="1"/>
    </xf>
    <xf numFmtId="0" fontId="2" fillId="17" borderId="27" xfId="0" applyFont="1" applyFill="1" applyBorder="1" applyAlignment="1" applyProtection="1">
      <alignment vertical="top"/>
      <protection hidden="1"/>
    </xf>
    <xf numFmtId="0" fontId="0" fillId="0" borderId="0" xfId="0" applyFill="1" applyProtection="1">
      <protection hidden="1"/>
    </xf>
    <xf numFmtId="0" fontId="4" fillId="0" borderId="19" xfId="0" applyFont="1" applyBorder="1" applyAlignment="1" applyProtection="1">
      <alignment horizontal="center"/>
      <protection hidden="1"/>
    </xf>
    <xf numFmtId="0" fontId="0" fillId="18" borderId="36" xfId="0" applyFill="1" applyBorder="1" applyProtection="1"/>
    <xf numFmtId="0" fontId="39" fillId="18" borderId="32" xfId="0" applyFont="1" applyFill="1" applyBorder="1" applyProtection="1"/>
    <xf numFmtId="0" fontId="0" fillId="18" borderId="32" xfId="0" applyFill="1" applyBorder="1" applyProtection="1"/>
    <xf numFmtId="0" fontId="3" fillId="18" borderId="29" xfId="0" applyFont="1" applyFill="1" applyBorder="1" applyProtection="1"/>
    <xf numFmtId="0" fontId="0" fillId="0" borderId="0" xfId="0" applyProtection="1"/>
    <xf numFmtId="0" fontId="0" fillId="18" borderId="9" xfId="0" applyFill="1" applyBorder="1" applyProtection="1"/>
    <xf numFmtId="0" fontId="0" fillId="18" borderId="11" xfId="0" applyFill="1" applyBorder="1" applyProtection="1"/>
    <xf numFmtId="0" fontId="3" fillId="18" borderId="12" xfId="0" applyFont="1" applyFill="1" applyBorder="1" applyProtection="1"/>
    <xf numFmtId="0" fontId="0" fillId="18" borderId="27" xfId="0" applyFill="1" applyBorder="1" applyProtection="1"/>
    <xf numFmtId="0" fontId="3" fillId="18" borderId="28" xfId="0" applyFont="1" applyFill="1" applyBorder="1" applyProtection="1"/>
    <xf numFmtId="0" fontId="10" fillId="0" borderId="27" xfId="0" applyFont="1" applyBorder="1" applyAlignment="1" applyProtection="1">
      <alignment horizontal="left"/>
    </xf>
    <xf numFmtId="0" fontId="10" fillId="0" borderId="0" xfId="0" applyFont="1" applyBorder="1" applyAlignment="1" applyProtection="1">
      <alignment horizontal="left"/>
    </xf>
    <xf numFmtId="0" fontId="3" fillId="18" borderId="36" xfId="0" applyFont="1" applyFill="1" applyBorder="1" applyProtection="1"/>
    <xf numFmtId="0" fontId="3" fillId="18" borderId="33" xfId="0" applyFont="1" applyFill="1" applyBorder="1" applyAlignment="1" applyProtection="1">
      <alignment horizontal="center"/>
    </xf>
    <xf numFmtId="0" fontId="40" fillId="18" borderId="9" xfId="0" applyFont="1" applyFill="1" applyBorder="1" applyProtection="1"/>
    <xf numFmtId="0" fontId="3" fillId="18" borderId="34" xfId="0" applyFont="1" applyFill="1" applyBorder="1" applyAlignment="1" applyProtection="1">
      <alignment horizontal="center"/>
    </xf>
    <xf numFmtId="0" fontId="3" fillId="0" borderId="31" xfId="0" applyFont="1" applyBorder="1" applyProtection="1"/>
    <xf numFmtId="0" fontId="2" fillId="0" borderId="31" xfId="0" applyFont="1" applyBorder="1" applyAlignment="1" applyProtection="1">
      <alignment horizontal="center"/>
    </xf>
    <xf numFmtId="0" fontId="3" fillId="18" borderId="35" xfId="0" applyFont="1" applyFill="1" applyBorder="1" applyAlignment="1" applyProtection="1">
      <alignment horizontal="center"/>
    </xf>
    <xf numFmtId="168" fontId="3" fillId="0" borderId="31" xfId="0" applyNumberFormat="1" applyFont="1" applyBorder="1" applyAlignment="1" applyProtection="1">
      <alignment horizontal="center"/>
    </xf>
    <xf numFmtId="168" fontId="3" fillId="19" borderId="31" xfId="0" applyNumberFormat="1" applyFont="1" applyFill="1" applyBorder="1" applyAlignment="1" applyProtection="1">
      <alignment horizontal="center"/>
      <protection locked="0"/>
    </xf>
    <xf numFmtId="10" fontId="3" fillId="0" borderId="31" xfId="0" applyNumberFormat="1" applyFont="1" applyBorder="1" applyAlignment="1" applyProtection="1">
      <alignment horizontal="center"/>
    </xf>
    <xf numFmtId="10" fontId="3" fillId="19" borderId="31" xfId="53" applyNumberFormat="1" applyFont="1" applyFill="1" applyBorder="1" applyAlignment="1" applyProtection="1">
      <alignment horizontal="center"/>
      <protection locked="0"/>
    </xf>
    <xf numFmtId="0" fontId="2" fillId="20" borderId="31" xfId="0" applyFont="1" applyFill="1" applyBorder="1" applyProtection="1"/>
    <xf numFmtId="168" fontId="2" fillId="20" borderId="31" xfId="0" applyNumberFormat="1" applyFont="1" applyFill="1" applyBorder="1" applyAlignment="1" applyProtection="1">
      <alignment horizontal="center"/>
    </xf>
    <xf numFmtId="0" fontId="3" fillId="0" borderId="0" xfId="0" applyFont="1" applyBorder="1" applyProtection="1"/>
    <xf numFmtId="0" fontId="3" fillId="0" borderId="0" xfId="0" applyFont="1" applyBorder="1" applyAlignment="1" applyProtection="1">
      <alignment horizontal="center"/>
    </xf>
    <xf numFmtId="171" fontId="3" fillId="0" borderId="31" xfId="0" applyNumberFormat="1" applyFont="1" applyBorder="1" applyAlignment="1" applyProtection="1">
      <alignment horizontal="center"/>
    </xf>
    <xf numFmtId="0" fontId="0" fillId="0" borderId="0" xfId="0" applyFill="1" applyBorder="1" applyProtection="1"/>
    <xf numFmtId="0" fontId="3" fillId="0" borderId="0" xfId="0" applyFont="1" applyFill="1" applyBorder="1" applyProtection="1"/>
    <xf numFmtId="0" fontId="3" fillId="0" borderId="0" xfId="0" applyFont="1" applyProtection="1"/>
    <xf numFmtId="0" fontId="0" fillId="0" borderId="0" xfId="0" applyAlignment="1">
      <alignment vertical="center"/>
    </xf>
    <xf numFmtId="0" fontId="0" fillId="0" borderId="0" xfId="0" applyAlignment="1" applyProtection="1">
      <alignment vertical="center"/>
    </xf>
    <xf numFmtId="0" fontId="0" fillId="0" borderId="0" xfId="0" applyFill="1"/>
    <xf numFmtId="0" fontId="2" fillId="0" borderId="10" xfId="0" applyFont="1" applyFill="1" applyBorder="1" applyAlignment="1" applyProtection="1">
      <alignment horizontal="right"/>
      <protection hidden="1"/>
    </xf>
    <xf numFmtId="0" fontId="3" fillId="0" borderId="0" xfId="0" applyFont="1" applyFill="1" applyProtection="1">
      <protection hidden="1"/>
    </xf>
    <xf numFmtId="0" fontId="2" fillId="0" borderId="0" xfId="0" applyFont="1" applyFill="1" applyProtection="1">
      <protection hidden="1"/>
    </xf>
    <xf numFmtId="0" fontId="2" fillId="0" borderId="16" xfId="0" applyFont="1" applyFill="1" applyBorder="1" applyProtection="1">
      <protection hidden="1"/>
    </xf>
    <xf numFmtId="0" fontId="3" fillId="0" borderId="10" xfId="0" applyFont="1" applyFill="1" applyBorder="1" applyProtection="1">
      <protection hidden="1"/>
    </xf>
    <xf numFmtId="0" fontId="3" fillId="0" borderId="10" xfId="0" applyFont="1" applyFill="1" applyBorder="1" applyProtection="1"/>
    <xf numFmtId="0" fontId="3" fillId="0" borderId="10" xfId="0" applyFont="1" applyFill="1" applyBorder="1" applyAlignment="1" applyProtection="1">
      <alignment horizontal="left"/>
      <protection locked="0"/>
    </xf>
    <xf numFmtId="0" fontId="12" fillId="0" borderId="10" xfId="0" applyFont="1" applyFill="1" applyBorder="1" applyAlignment="1" applyProtection="1">
      <alignment horizontal="right"/>
      <protection hidden="1"/>
    </xf>
    <xf numFmtId="0" fontId="12" fillId="0" borderId="13" xfId="0" applyFont="1" applyFill="1" applyBorder="1" applyProtection="1">
      <protection hidden="1"/>
    </xf>
    <xf numFmtId="0" fontId="5" fillId="0" borderId="0" xfId="0" applyFont="1" applyFill="1" applyBorder="1" applyAlignment="1" applyProtection="1">
      <alignment horizontal="right"/>
      <protection hidden="1"/>
    </xf>
    <xf numFmtId="0" fontId="3" fillId="0" borderId="0" xfId="0" applyFont="1" applyFill="1" applyBorder="1" applyProtection="1">
      <protection hidden="1"/>
    </xf>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protection hidden="1"/>
    </xf>
    <xf numFmtId="0" fontId="7" fillId="0" borderId="0" xfId="0" applyFont="1" applyFill="1" applyBorder="1" applyProtection="1">
      <protection hidden="1"/>
    </xf>
    <xf numFmtId="0" fontId="5" fillId="0" borderId="0" xfId="0" applyFont="1" applyFill="1" applyBorder="1" applyProtection="1">
      <protection hidden="1"/>
    </xf>
    <xf numFmtId="0" fontId="3" fillId="0" borderId="63" xfId="0" applyFont="1" applyFill="1" applyBorder="1" applyProtection="1">
      <protection hidden="1"/>
    </xf>
    <xf numFmtId="0" fontId="5" fillId="0" borderId="58" xfId="0" applyFont="1" applyFill="1" applyBorder="1" applyProtection="1">
      <protection hidden="1"/>
    </xf>
    <xf numFmtId="0" fontId="6" fillId="0" borderId="0" xfId="0" applyFont="1" applyFill="1" applyBorder="1" applyProtection="1">
      <protection hidden="1"/>
    </xf>
    <xf numFmtId="0" fontId="2" fillId="0" borderId="0" xfId="0" applyFont="1" applyFill="1" applyBorder="1" applyAlignment="1" applyProtection="1">
      <alignment horizontal="right"/>
      <protection hidden="1"/>
    </xf>
    <xf numFmtId="166" fontId="35" fillId="17" borderId="0" xfId="0" applyNumberFormat="1" applyFont="1" applyFill="1" applyBorder="1" applyProtection="1">
      <protection hidden="1"/>
    </xf>
    <xf numFmtId="165" fontId="5" fillId="0" borderId="0" xfId="0" applyNumberFormat="1" applyFont="1" applyFill="1" applyBorder="1" applyAlignment="1" applyProtection="1"/>
    <xf numFmtId="0" fontId="5" fillId="0" borderId="57" xfId="0" applyFont="1" applyFill="1" applyBorder="1" applyProtection="1">
      <protection hidden="1"/>
    </xf>
    <xf numFmtId="0" fontId="3" fillId="0" borderId="17" xfId="0" applyFont="1" applyFill="1" applyBorder="1" applyProtection="1">
      <protection hidden="1"/>
    </xf>
    <xf numFmtId="165" fontId="3" fillId="0" borderId="17" xfId="0" applyNumberFormat="1" applyFont="1" applyFill="1" applyBorder="1" applyProtection="1">
      <protection hidden="1"/>
    </xf>
    <xf numFmtId="0" fontId="7" fillId="0" borderId="17" xfId="0" applyFont="1" applyFill="1" applyBorder="1" applyProtection="1">
      <protection hidden="1"/>
    </xf>
    <xf numFmtId="0" fontId="5" fillId="0" borderId="17" xfId="0" applyFont="1" applyFill="1" applyBorder="1" applyProtection="1">
      <protection hidden="1"/>
    </xf>
    <xf numFmtId="0" fontId="3" fillId="0" borderId="18" xfId="0" applyFont="1" applyFill="1" applyBorder="1" applyProtection="1">
      <protection hidden="1"/>
    </xf>
    <xf numFmtId="0" fontId="8" fillId="0" borderId="0" xfId="0" applyFont="1" applyFill="1" applyProtection="1">
      <protection hidden="1"/>
    </xf>
    <xf numFmtId="0" fontId="9" fillId="0" borderId="0" xfId="0" applyFont="1" applyFill="1" applyProtection="1">
      <protection hidden="1"/>
    </xf>
    <xf numFmtId="0" fontId="2" fillId="0" borderId="0" xfId="0" applyFont="1" applyFill="1" applyBorder="1" applyAlignment="1" applyProtection="1">
      <alignment horizontal="center"/>
      <protection hidden="1"/>
    </xf>
    <xf numFmtId="0" fontId="0" fillId="0" borderId="10" xfId="0" applyFill="1" applyBorder="1" applyProtection="1">
      <protection hidden="1"/>
    </xf>
    <xf numFmtId="0" fontId="0" fillId="0" borderId="64" xfId="0" applyFill="1" applyBorder="1" applyProtection="1">
      <protection hidden="1"/>
    </xf>
    <xf numFmtId="0" fontId="2" fillId="0" borderId="10" xfId="0" applyFont="1" applyFill="1" applyBorder="1" applyProtection="1">
      <protection hidden="1"/>
    </xf>
    <xf numFmtId="0" fontId="2" fillId="0" borderId="57" xfId="0" applyFont="1" applyFill="1" applyBorder="1" applyAlignment="1" applyProtection="1">
      <alignment vertical="center"/>
      <protection hidden="1"/>
    </xf>
    <xf numFmtId="0" fontId="0" fillId="0" borderId="17" xfId="0" applyFill="1" applyBorder="1" applyProtection="1">
      <protection hidden="1"/>
    </xf>
    <xf numFmtId="0" fontId="2" fillId="0" borderId="17" xfId="0" applyFont="1" applyFill="1" applyBorder="1" applyAlignment="1" applyProtection="1">
      <alignment horizontal="right" vertical="center"/>
      <protection hidden="1"/>
    </xf>
    <xf numFmtId="0" fontId="2" fillId="0" borderId="17" xfId="0" applyFont="1" applyFill="1" applyBorder="1" applyAlignment="1" applyProtection="1">
      <alignment vertical="center"/>
      <protection hidden="1"/>
    </xf>
    <xf numFmtId="0" fontId="42" fillId="17" borderId="0" xfId="0" applyFont="1" applyFill="1" applyProtection="1">
      <protection hidden="1"/>
    </xf>
    <xf numFmtId="0" fontId="17" fillId="17" borderId="11" xfId="0" applyFont="1" applyFill="1" applyBorder="1" applyAlignment="1" applyProtection="1">
      <alignment horizontal="left" vertical="center" wrapText="1"/>
      <protection hidden="1"/>
    </xf>
    <xf numFmtId="3" fontId="18" fillId="17" borderId="33" xfId="0" applyNumberFormat="1" applyFont="1" applyFill="1" applyBorder="1" applyAlignment="1" applyProtection="1">
      <alignment horizontal="center" vertical="center"/>
      <protection hidden="1"/>
    </xf>
    <xf numFmtId="168" fontId="18" fillId="18" borderId="65" xfId="28" applyNumberFormat="1" applyFont="1" applyFill="1" applyBorder="1" applyAlignment="1" applyProtection="1">
      <alignment vertical="center"/>
      <protection hidden="1"/>
    </xf>
    <xf numFmtId="3" fontId="18" fillId="17" borderId="34" xfId="0" applyNumberFormat="1" applyFont="1" applyFill="1" applyBorder="1" applyAlignment="1" applyProtection="1">
      <alignment horizontal="center" vertical="center"/>
      <protection hidden="1"/>
    </xf>
    <xf numFmtId="0" fontId="18" fillId="0" borderId="28" xfId="0" applyFont="1" applyBorder="1" applyAlignment="1" applyProtection="1">
      <alignment horizontal="left" vertical="center"/>
      <protection hidden="1"/>
    </xf>
    <xf numFmtId="168" fontId="22" fillId="17" borderId="32" xfId="28" applyNumberFormat="1" applyFont="1" applyFill="1" applyBorder="1" applyAlignment="1" applyProtection="1">
      <alignment vertical="center"/>
      <protection hidden="1"/>
    </xf>
    <xf numFmtId="3" fontId="18" fillId="18" borderId="65" xfId="0" applyNumberFormat="1" applyFont="1" applyFill="1" applyBorder="1" applyAlignment="1" applyProtection="1">
      <alignment vertical="center"/>
      <protection hidden="1"/>
    </xf>
    <xf numFmtId="0" fontId="17" fillId="18" borderId="37" xfId="0" applyFont="1" applyFill="1" applyBorder="1" applyAlignment="1" applyProtection="1">
      <alignment horizontal="left" vertical="center" wrapText="1"/>
      <protection hidden="1"/>
    </xf>
    <xf numFmtId="0" fontId="17" fillId="18" borderId="38" xfId="0" applyFont="1" applyFill="1" applyBorder="1" applyAlignment="1" applyProtection="1">
      <alignment horizontal="left" vertical="center" wrapText="1"/>
      <protection hidden="1"/>
    </xf>
    <xf numFmtId="168" fontId="18" fillId="18" borderId="31" xfId="0" applyNumberFormat="1" applyFont="1" applyFill="1" applyBorder="1" applyAlignment="1" applyProtection="1">
      <alignment vertical="center" wrapText="1"/>
      <protection hidden="1"/>
    </xf>
    <xf numFmtId="0" fontId="18" fillId="18" borderId="31" xfId="0" applyFont="1" applyFill="1" applyBorder="1" applyAlignment="1" applyProtection="1">
      <alignment vertical="center"/>
      <protection hidden="1"/>
    </xf>
    <xf numFmtId="168" fontId="18" fillId="18" borderId="31" xfId="28" applyNumberFormat="1" applyFont="1" applyFill="1" applyBorder="1" applyAlignment="1" applyProtection="1">
      <alignment horizontal="right" vertical="center"/>
      <protection hidden="1"/>
    </xf>
    <xf numFmtId="49" fontId="16" fillId="18" borderId="25" xfId="0" applyNumberFormat="1" applyFont="1" applyFill="1" applyBorder="1" applyAlignment="1" applyProtection="1">
      <alignment horizontal="center" vertical="center"/>
      <protection hidden="1"/>
    </xf>
    <xf numFmtId="0" fontId="24" fillId="0" borderId="0" xfId="0" applyFont="1" applyProtection="1">
      <protection hidden="1"/>
    </xf>
    <xf numFmtId="0" fontId="24" fillId="0" borderId="0" xfId="0" applyFont="1" applyAlignment="1" applyProtection="1">
      <protection hidden="1"/>
    </xf>
    <xf numFmtId="0" fontId="18" fillId="0" borderId="0" xfId="0" applyFont="1" applyBorder="1" applyProtection="1">
      <protection hidden="1"/>
    </xf>
    <xf numFmtId="0" fontId="24" fillId="0" borderId="0" xfId="0" applyFont="1" applyAlignment="1" applyProtection="1">
      <alignment vertical="center"/>
      <protection hidden="1"/>
    </xf>
    <xf numFmtId="166" fontId="24" fillId="0" borderId="0" xfId="0" applyNumberFormat="1" applyFont="1" applyFill="1" applyBorder="1" applyAlignment="1" applyProtection="1">
      <alignment vertical="top" wrapText="1"/>
      <protection locked="0"/>
    </xf>
    <xf numFmtId="168" fontId="65" fillId="17" borderId="66" xfId="28" applyNumberFormat="1" applyFont="1" applyFill="1" applyBorder="1" applyAlignment="1" applyProtection="1">
      <alignment vertical="center"/>
      <protection hidden="1"/>
    </xf>
    <xf numFmtId="0" fontId="24" fillId="0" borderId="0" xfId="0" applyFont="1" applyFill="1" applyAlignment="1" applyProtection="1">
      <alignment horizontal="center" wrapText="1"/>
      <protection hidden="1"/>
    </xf>
    <xf numFmtId="0" fontId="2" fillId="0" borderId="0" xfId="0" applyFont="1" applyBorder="1" applyAlignment="1" applyProtection="1">
      <alignment horizontal="center"/>
      <protection hidden="1"/>
    </xf>
    <xf numFmtId="168" fontId="18" fillId="18" borderId="20" xfId="28" applyNumberFormat="1" applyFont="1" applyFill="1" applyBorder="1" applyAlignment="1" applyProtection="1">
      <alignment horizontal="left" vertical="center" wrapText="1"/>
      <protection hidden="1"/>
    </xf>
    <xf numFmtId="168" fontId="18" fillId="18" borderId="31" xfId="28" applyNumberFormat="1" applyFont="1" applyFill="1" applyBorder="1" applyAlignment="1" applyProtection="1">
      <alignment horizontal="left" vertical="center" wrapText="1"/>
      <protection hidden="1"/>
    </xf>
    <xf numFmtId="49" fontId="24" fillId="0" borderId="0" xfId="0" applyNumberFormat="1" applyFont="1" applyFill="1" applyAlignment="1" applyProtection="1">
      <alignment horizontal="center" wrapText="1"/>
      <protection hidden="1"/>
    </xf>
    <xf numFmtId="49" fontId="24" fillId="0" borderId="0" xfId="0" applyNumberFormat="1" applyFont="1" applyFill="1" applyBorder="1" applyAlignment="1" applyProtection="1">
      <alignment vertical="top" wrapText="1"/>
      <protection hidden="1"/>
    </xf>
    <xf numFmtId="49" fontId="28" fillId="0" borderId="0" xfId="0" applyNumberFormat="1" applyFont="1" applyProtection="1">
      <protection hidden="1"/>
    </xf>
    <xf numFmtId="49" fontId="68" fillId="0" borderId="0" xfId="0" applyNumberFormat="1" applyFont="1" applyAlignment="1" applyProtection="1">
      <alignment vertical="top"/>
      <protection hidden="1"/>
    </xf>
    <xf numFmtId="49" fontId="24" fillId="0" borderId="0" xfId="0" applyNumberFormat="1" applyFont="1" applyProtection="1">
      <protection hidden="1"/>
    </xf>
    <xf numFmtId="49" fontId="65" fillId="0" borderId="0" xfId="0" applyNumberFormat="1" applyFont="1" applyProtection="1">
      <protection hidden="1"/>
    </xf>
    <xf numFmtId="49" fontId="24" fillId="0" borderId="0" xfId="0" applyNumberFormat="1" applyFont="1" applyAlignment="1" applyProtection="1">
      <alignment vertical="center"/>
      <protection hidden="1"/>
    </xf>
    <xf numFmtId="49" fontId="18" fillId="0" borderId="0" xfId="0" applyNumberFormat="1" applyFont="1" applyProtection="1">
      <protection hidden="1"/>
    </xf>
    <xf numFmtId="49" fontId="18" fillId="0" borderId="0" xfId="0" applyNumberFormat="1" applyFont="1" applyFill="1" applyProtection="1">
      <protection hidden="1"/>
    </xf>
    <xf numFmtId="49" fontId="16" fillId="0" borderId="0" xfId="0" applyNumberFormat="1" applyFont="1" applyBorder="1" applyAlignment="1" applyProtection="1">
      <alignment horizontal="center" vertical="center"/>
      <protection hidden="1"/>
    </xf>
    <xf numFmtId="49" fontId="16" fillId="0" borderId="0" xfId="0" applyNumberFormat="1" applyFont="1" applyAlignment="1" applyProtection="1">
      <alignment horizontal="center"/>
      <protection hidden="1"/>
    </xf>
    <xf numFmtId="49" fontId="18" fillId="0" borderId="0" xfId="0" applyNumberFormat="1" applyFont="1" applyBorder="1" applyAlignment="1" applyProtection="1">
      <alignment horizontal="center" vertical="center"/>
      <protection hidden="1"/>
    </xf>
    <xf numFmtId="166" fontId="24" fillId="0" borderId="0" xfId="0" applyNumberFormat="1" applyFont="1" applyFill="1" applyBorder="1" applyAlignment="1" applyProtection="1">
      <alignment vertical="top" wrapText="1"/>
      <protection hidden="1"/>
    </xf>
    <xf numFmtId="3" fontId="24" fillId="17" borderId="0" xfId="0" applyNumberFormat="1" applyFont="1" applyFill="1" applyBorder="1" applyAlignment="1" applyProtection="1">
      <alignment horizontal="center" vertical="center"/>
      <protection hidden="1"/>
    </xf>
    <xf numFmtId="0" fontId="15" fillId="0" borderId="0" xfId="0" applyFont="1"/>
    <xf numFmtId="0" fontId="11" fillId="0" borderId="0" xfId="35" applyAlignment="1" applyProtection="1">
      <alignment horizontal="left" vertical="center"/>
    </xf>
    <xf numFmtId="1" fontId="18" fillId="0" borderId="0" xfId="0" applyNumberFormat="1" applyFont="1" applyAlignment="1" applyProtection="1">
      <alignment vertical="center"/>
      <protection hidden="1"/>
    </xf>
    <xf numFmtId="2" fontId="18" fillId="0" borderId="0" xfId="53" applyNumberFormat="1" applyFont="1" applyAlignment="1" applyProtection="1">
      <alignment vertical="center"/>
      <protection hidden="1"/>
    </xf>
    <xf numFmtId="4" fontId="0" fillId="0" borderId="0" xfId="0" applyNumberFormat="1" applyProtection="1">
      <protection hidden="1"/>
    </xf>
    <xf numFmtId="170" fontId="3" fillId="19" borderId="31" xfId="0" applyNumberFormat="1" applyFont="1" applyFill="1" applyBorder="1" applyAlignment="1" applyProtection="1">
      <alignment horizontal="center"/>
      <protection locked="0"/>
    </xf>
    <xf numFmtId="164" fontId="0" fillId="0" borderId="0" xfId="0" applyNumberFormat="1" applyProtection="1"/>
    <xf numFmtId="2" fontId="18" fillId="0" borderId="0" xfId="0" applyNumberFormat="1" applyFont="1" applyAlignment="1" applyProtection="1">
      <alignment vertical="center"/>
      <protection hidden="1"/>
    </xf>
    <xf numFmtId="49" fontId="16" fillId="17" borderId="14" xfId="0" applyNumberFormat="1" applyFont="1" applyFill="1" applyBorder="1" applyAlignment="1" applyProtection="1">
      <alignment horizontal="center" vertical="top"/>
      <protection hidden="1"/>
    </xf>
    <xf numFmtId="0" fontId="17" fillId="17" borderId="67" xfId="0" applyFont="1" applyFill="1" applyBorder="1" applyAlignment="1" applyProtection="1">
      <alignment vertical="center" wrapText="1"/>
      <protection hidden="1"/>
    </xf>
    <xf numFmtId="0" fontId="11" fillId="0" borderId="0" xfId="35" applyFill="1" applyBorder="1" applyAlignment="1" applyProtection="1">
      <alignment horizontal="right" wrapText="1"/>
    </xf>
    <xf numFmtId="0" fontId="10" fillId="0" borderId="0" xfId="0" applyFont="1" applyProtection="1">
      <protection hidden="1"/>
    </xf>
    <xf numFmtId="3" fontId="37" fillId="19" borderId="6" xfId="0" applyNumberFormat="1" applyFont="1" applyFill="1" applyBorder="1" applyAlignment="1" applyProtection="1">
      <alignment horizontal="center" vertical="center"/>
      <protection locked="0"/>
    </xf>
    <xf numFmtId="0" fontId="3" fillId="0" borderId="0" xfId="0" applyFont="1" applyBorder="1" applyProtection="1">
      <protection hidden="1"/>
    </xf>
    <xf numFmtId="42" fontId="37" fillId="19" borderId="6" xfId="0" applyNumberFormat="1" applyFont="1" applyFill="1" applyBorder="1" applyAlignment="1" applyProtection="1">
      <alignment vertical="center"/>
      <protection locked="0"/>
    </xf>
    <xf numFmtId="0" fontId="3" fillId="0" borderId="0" xfId="0" applyFont="1" applyAlignment="1" applyProtection="1">
      <protection hidden="1"/>
    </xf>
    <xf numFmtId="3" fontId="3" fillId="17" borderId="68" xfId="0" applyNumberFormat="1" applyFont="1" applyFill="1" applyBorder="1" applyAlignment="1" applyProtection="1">
      <alignment horizontal="center" vertical="center"/>
      <protection hidden="1"/>
    </xf>
    <xf numFmtId="42" fontId="37" fillId="19" borderId="6" xfId="28" applyNumberFormat="1" applyFont="1" applyFill="1" applyBorder="1" applyAlignment="1" applyProtection="1">
      <alignment vertical="center"/>
      <protection locked="0"/>
    </xf>
    <xf numFmtId="44" fontId="3" fillId="0" borderId="0" xfId="28" applyFont="1" applyAlignment="1" applyProtection="1">
      <protection hidden="1"/>
    </xf>
    <xf numFmtId="3" fontId="3" fillId="17" borderId="0" xfId="0" applyNumberFormat="1" applyFont="1" applyFill="1" applyBorder="1" applyAlignment="1" applyProtection="1">
      <alignment horizontal="center" vertical="center"/>
      <protection hidden="1"/>
    </xf>
    <xf numFmtId="3" fontId="3" fillId="0" borderId="0" xfId="0" applyNumberFormat="1" applyFont="1" applyFill="1" applyBorder="1" applyAlignment="1" applyProtection="1">
      <alignment horizontal="center" vertical="center"/>
      <protection hidden="1"/>
    </xf>
    <xf numFmtId="44" fontId="3" fillId="0" borderId="0" xfId="28" applyFont="1" applyFill="1" applyAlignment="1" applyProtection="1">
      <protection hidden="1"/>
    </xf>
    <xf numFmtId="3" fontId="3" fillId="18" borderId="44" xfId="28" applyNumberFormat="1" applyFont="1" applyFill="1" applyBorder="1" applyAlignment="1" applyProtection="1">
      <alignment horizontal="center" vertical="center"/>
      <protection hidden="1"/>
    </xf>
    <xf numFmtId="4" fontId="3" fillId="18" borderId="44" xfId="28" applyNumberFormat="1" applyFont="1" applyFill="1" applyBorder="1" applyAlignment="1" applyProtection="1">
      <alignment horizontal="center" vertical="center"/>
      <protection hidden="1"/>
    </xf>
    <xf numFmtId="42" fontId="2" fillId="18" borderId="44" xfId="28" applyNumberFormat="1" applyFont="1" applyFill="1" applyBorder="1" applyAlignment="1" applyProtection="1">
      <alignment vertical="center"/>
      <protection hidden="1"/>
    </xf>
    <xf numFmtId="0" fontId="29" fillId="0" borderId="10" xfId="0" applyFont="1" applyBorder="1" applyAlignment="1" applyProtection="1">
      <protection hidden="1"/>
    </xf>
    <xf numFmtId="0" fontId="29" fillId="0" borderId="0" xfId="0" applyFont="1" applyAlignment="1" applyProtection="1">
      <alignment horizontal="center" vertical="center"/>
      <protection hidden="1"/>
    </xf>
    <xf numFmtId="4" fontId="3" fillId="18" borderId="44" xfId="0" applyNumberFormat="1" applyFont="1" applyFill="1" applyBorder="1" applyAlignment="1" applyProtection="1">
      <alignment horizontal="center" vertical="center"/>
      <protection hidden="1"/>
    </xf>
    <xf numFmtId="3" fontId="3" fillId="18" borderId="44" xfId="0" applyNumberFormat="1" applyFont="1" applyFill="1" applyBorder="1" applyAlignment="1" applyProtection="1">
      <alignment vertical="center"/>
      <protection hidden="1"/>
    </xf>
    <xf numFmtId="168" fontId="3" fillId="18" borderId="44" xfId="28" applyNumberFormat="1" applyFont="1" applyFill="1" applyBorder="1" applyAlignment="1" applyProtection="1">
      <alignment vertical="center"/>
      <protection hidden="1"/>
    </xf>
    <xf numFmtId="0" fontId="29" fillId="0" borderId="0" xfId="0" applyFont="1" applyAlignment="1" applyProtection="1">
      <alignment horizontal="center"/>
      <protection hidden="1"/>
    </xf>
    <xf numFmtId="0" fontId="29" fillId="0" borderId="0" xfId="0" applyFont="1" applyAlignment="1" applyProtection="1">
      <alignment vertical="center"/>
      <protection hidden="1"/>
    </xf>
    <xf numFmtId="5" fontId="37" fillId="18" borderId="6" xfId="28" applyNumberFormat="1" applyFont="1" applyFill="1" applyBorder="1" applyAlignment="1" applyProtection="1">
      <alignment vertical="center"/>
      <protection hidden="1"/>
    </xf>
    <xf numFmtId="0" fontId="29" fillId="0" borderId="0" xfId="0" applyFont="1" applyProtection="1">
      <protection hidden="1"/>
    </xf>
    <xf numFmtId="0" fontId="2" fillId="0" borderId="0" xfId="0" applyFont="1" applyProtection="1">
      <protection hidden="1"/>
    </xf>
    <xf numFmtId="0" fontId="40" fillId="0" borderId="15" xfId="0" applyFont="1" applyBorder="1" applyAlignment="1" applyProtection="1">
      <alignment horizontal="left" vertical="center"/>
      <protection hidden="1"/>
    </xf>
    <xf numFmtId="168" fontId="3" fillId="0" borderId="15" xfId="28" applyNumberFormat="1" applyFont="1" applyFill="1" applyBorder="1" applyAlignment="1" applyProtection="1">
      <alignment vertical="center"/>
      <protection hidden="1"/>
    </xf>
    <xf numFmtId="0" fontId="6" fillId="0" borderId="0" xfId="0" applyFont="1" applyFill="1" applyBorder="1" applyAlignment="1" applyProtection="1">
      <protection hidden="1"/>
    </xf>
    <xf numFmtId="0" fontId="3" fillId="0" borderId="0" xfId="0" applyFont="1" applyFill="1" applyAlignment="1" applyProtection="1">
      <protection hidden="1"/>
    </xf>
    <xf numFmtId="44" fontId="3" fillId="0" borderId="0" xfId="28" applyNumberFormat="1" applyFont="1" applyFill="1" applyBorder="1" applyAlignment="1" applyProtection="1">
      <protection hidden="1"/>
    </xf>
    <xf numFmtId="42" fontId="3" fillId="0" borderId="0" xfId="28" applyNumberFormat="1" applyFont="1" applyFill="1" applyBorder="1" applyAlignment="1" applyProtection="1">
      <protection hidden="1"/>
    </xf>
    <xf numFmtId="0" fontId="2" fillId="0" borderId="0" xfId="0" applyFont="1" applyAlignment="1" applyProtection="1">
      <protection hidden="1"/>
    </xf>
    <xf numFmtId="0" fontId="3" fillId="0" borderId="0" xfId="0" applyFont="1" applyBorder="1" applyAlignment="1" applyProtection="1">
      <alignment horizontal="left"/>
      <protection hidden="1"/>
    </xf>
    <xf numFmtId="44" fontId="3" fillId="0" borderId="0" xfId="28" applyNumberFormat="1" applyFont="1" applyBorder="1" applyProtection="1">
      <protection hidden="1"/>
    </xf>
    <xf numFmtId="44" fontId="3" fillId="0" borderId="0" xfId="28" applyFont="1" applyBorder="1" applyProtection="1">
      <protection hidden="1"/>
    </xf>
    <xf numFmtId="0" fontId="2" fillId="0" borderId="0" xfId="0" applyFont="1" applyFill="1" applyBorder="1" applyAlignment="1" applyProtection="1">
      <alignment horizontal="left" vertical="center"/>
      <protection hidden="1"/>
    </xf>
    <xf numFmtId="3" fontId="3" fillId="0" borderId="0" xfId="28" applyNumberFormat="1" applyFont="1" applyFill="1" applyBorder="1" applyAlignment="1" applyProtection="1">
      <alignment horizontal="center" vertical="center"/>
      <protection hidden="1"/>
    </xf>
    <xf numFmtId="3" fontId="3" fillId="0" borderId="0" xfId="0" applyNumberFormat="1" applyFont="1" applyFill="1" applyBorder="1" applyAlignment="1" applyProtection="1">
      <alignment vertical="center"/>
      <protection hidden="1"/>
    </xf>
    <xf numFmtId="168" fontId="3" fillId="0" borderId="0" xfId="28" applyNumberFormat="1" applyFont="1" applyFill="1" applyBorder="1" applyAlignment="1" applyProtection="1">
      <alignment vertical="center"/>
      <protection hidden="1"/>
    </xf>
    <xf numFmtId="49" fontId="3" fillId="0" borderId="0" xfId="0" applyNumberFormat="1" applyFont="1" applyFill="1" applyBorder="1" applyAlignment="1" applyProtection="1">
      <alignment horizontal="center"/>
      <protection hidden="1"/>
    </xf>
    <xf numFmtId="44" fontId="3" fillId="0" borderId="0" xfId="0" applyNumberFormat="1" applyFont="1" applyFill="1" applyBorder="1" applyProtection="1">
      <protection hidden="1"/>
    </xf>
    <xf numFmtId="42" fontId="40" fillId="0" borderId="15" xfId="0" applyNumberFormat="1" applyFont="1" applyBorder="1" applyAlignment="1" applyProtection="1">
      <alignment horizontal="right" vertical="center"/>
      <protection hidden="1"/>
    </xf>
    <xf numFmtId="0" fontId="60" fillId="21" borderId="0" xfId="0" applyFont="1" applyFill="1" applyAlignment="1" applyProtection="1">
      <alignment horizontal="left" vertical="top" wrapText="1"/>
      <protection hidden="1"/>
    </xf>
    <xf numFmtId="0" fontId="42" fillId="21" borderId="0" xfId="0" applyFont="1" applyFill="1"/>
    <xf numFmtId="0" fontId="60" fillId="21" borderId="0" xfId="0" applyFont="1" applyFill="1" applyAlignment="1" applyProtection="1">
      <alignment vertical="top" wrapText="1"/>
      <protection hidden="1"/>
    </xf>
    <xf numFmtId="0" fontId="42" fillId="21" borderId="0" xfId="0" applyFont="1" applyFill="1" applyAlignment="1"/>
    <xf numFmtId="0" fontId="42" fillId="21" borderId="0" xfId="0" applyFont="1" applyFill="1" applyAlignment="1" applyProtection="1">
      <alignment vertical="top" wrapText="1"/>
      <protection hidden="1"/>
    </xf>
    <xf numFmtId="0" fontId="73" fillId="0" borderId="0" xfId="0" applyFont="1" applyAlignment="1">
      <alignment vertical="top"/>
    </xf>
    <xf numFmtId="0" fontId="37" fillId="0" borderId="0" xfId="0" applyFont="1" applyAlignment="1" applyProtection="1">
      <protection hidden="1"/>
    </xf>
    <xf numFmtId="0" fontId="37" fillId="0" borderId="0" xfId="0" applyFont="1" applyProtection="1">
      <protection hidden="1"/>
    </xf>
    <xf numFmtId="166" fontId="37" fillId="0" borderId="0" xfId="0" applyNumberFormat="1" applyFont="1" applyFill="1" applyBorder="1" applyAlignment="1" applyProtection="1">
      <alignment vertical="center" wrapText="1"/>
      <protection hidden="1"/>
    </xf>
    <xf numFmtId="0" fontId="37" fillId="0" borderId="0" xfId="0" applyFont="1" applyAlignment="1" applyProtection="1">
      <alignment vertical="center"/>
      <protection hidden="1"/>
    </xf>
    <xf numFmtId="0" fontId="29" fillId="0" borderId="0" xfId="0" applyFont="1" applyAlignment="1" applyProtection="1">
      <alignment horizontal="center" vertical="center" wrapText="1"/>
      <protection hidden="1"/>
    </xf>
    <xf numFmtId="0" fontId="37" fillId="0" borderId="0" xfId="0" applyFont="1" applyBorder="1" applyProtection="1">
      <protection hidden="1"/>
    </xf>
    <xf numFmtId="44" fontId="37" fillId="0" borderId="0" xfId="28" applyFont="1" applyAlignment="1" applyProtection="1">
      <protection hidden="1"/>
    </xf>
    <xf numFmtId="0" fontId="37" fillId="0" borderId="0" xfId="0" applyFont="1" applyBorder="1" applyAlignment="1" applyProtection="1">
      <protection hidden="1"/>
    </xf>
    <xf numFmtId="3" fontId="37" fillId="17" borderId="68" xfId="0" applyNumberFormat="1" applyFont="1" applyFill="1" applyBorder="1" applyAlignment="1" applyProtection="1">
      <alignment horizontal="right" vertical="center"/>
      <protection hidden="1"/>
    </xf>
    <xf numFmtId="3" fontId="37" fillId="17" borderId="0" xfId="0" applyNumberFormat="1" applyFont="1" applyFill="1" applyBorder="1" applyAlignment="1" applyProtection="1">
      <alignment horizontal="right" vertical="center"/>
      <protection hidden="1"/>
    </xf>
    <xf numFmtId="0" fontId="29" fillId="0" borderId="0" xfId="0" applyFont="1" applyAlignment="1" applyProtection="1">
      <protection hidden="1"/>
    </xf>
    <xf numFmtId="4" fontId="37" fillId="0" borderId="0" xfId="0" applyNumberFormat="1" applyFont="1" applyFill="1" applyBorder="1" applyProtection="1">
      <protection hidden="1"/>
    </xf>
    <xf numFmtId="0" fontId="37" fillId="0" borderId="70" xfId="0" applyFont="1" applyBorder="1" applyProtection="1">
      <protection hidden="1"/>
    </xf>
    <xf numFmtId="42" fontId="37" fillId="0" borderId="0" xfId="28" applyNumberFormat="1" applyFont="1" applyFill="1" applyBorder="1" applyAlignment="1" applyProtection="1">
      <protection hidden="1"/>
    </xf>
    <xf numFmtId="0" fontId="37" fillId="0" borderId="0" xfId="0" applyFont="1" applyFill="1" applyBorder="1" applyProtection="1">
      <protection hidden="1"/>
    </xf>
    <xf numFmtId="0" fontId="37" fillId="0" borderId="0" xfId="0" applyFont="1" applyAlignment="1" applyProtection="1">
      <alignment horizontal="center" vertical="center"/>
      <protection hidden="1"/>
    </xf>
    <xf numFmtId="0" fontId="10" fillId="0" borderId="0" xfId="0" applyFont="1" applyBorder="1" applyProtection="1">
      <protection hidden="1"/>
    </xf>
    <xf numFmtId="49" fontId="22" fillId="0" borderId="0" xfId="0" applyNumberFormat="1" applyFont="1" applyProtection="1">
      <protection hidden="1"/>
    </xf>
    <xf numFmtId="0" fontId="37" fillId="0" borderId="68" xfId="0" applyFont="1" applyBorder="1" applyAlignment="1" applyProtection="1">
      <protection hidden="1"/>
    </xf>
    <xf numFmtId="49" fontId="37" fillId="0" borderId="0" xfId="0" applyNumberFormat="1" applyFont="1" applyFill="1" applyBorder="1" applyAlignment="1" applyProtection="1">
      <alignment horizontal="center"/>
      <protection hidden="1"/>
    </xf>
    <xf numFmtId="0" fontId="29" fillId="0" borderId="0" xfId="0" applyFont="1" applyAlignment="1" applyProtection="1">
      <alignment horizontal="center" vertical="top"/>
      <protection hidden="1"/>
    </xf>
    <xf numFmtId="0" fontId="37" fillId="0" borderId="70" xfId="0" applyFont="1" applyBorder="1" applyAlignment="1" applyProtection="1">
      <protection locked="0"/>
    </xf>
    <xf numFmtId="0" fontId="37" fillId="0" borderId="0" xfId="0" applyFont="1" applyAlignment="1" applyProtection="1">
      <alignment horizontal="left"/>
      <protection hidden="1"/>
    </xf>
    <xf numFmtId="0" fontId="37" fillId="0" borderId="70" xfId="0" applyFont="1" applyBorder="1" applyAlignment="1" applyProtection="1">
      <protection hidden="1"/>
    </xf>
    <xf numFmtId="0" fontId="0" fillId="0" borderId="0" xfId="0" applyProtection="1">
      <protection locked="0"/>
    </xf>
    <xf numFmtId="2" fontId="18" fillId="18" borderId="71" xfId="0" applyNumberFormat="1" applyFont="1" applyFill="1" applyBorder="1" applyAlignment="1" applyProtection="1">
      <protection hidden="1"/>
    </xf>
    <xf numFmtId="2" fontId="17" fillId="17" borderId="20" xfId="0" applyNumberFormat="1" applyFont="1" applyFill="1" applyBorder="1" applyAlignment="1" applyProtection="1">
      <alignment horizontal="center" vertical="top" wrapText="1"/>
      <protection hidden="1"/>
    </xf>
    <xf numFmtId="2" fontId="17" fillId="17" borderId="22" xfId="0" applyNumberFormat="1" applyFont="1" applyFill="1" applyBorder="1" applyAlignment="1" applyProtection="1">
      <alignment horizontal="center" vertical="top"/>
      <protection hidden="1"/>
    </xf>
    <xf numFmtId="0" fontId="16" fillId="0" borderId="37" xfId="0" applyFont="1" applyBorder="1" applyAlignment="1" applyProtection="1">
      <alignment horizontal="left" vertical="center" wrapText="1"/>
      <protection hidden="1"/>
    </xf>
    <xf numFmtId="0" fontId="16" fillId="0" borderId="38" xfId="0" applyFont="1" applyBorder="1" applyAlignment="1" applyProtection="1">
      <alignment horizontal="left" vertical="center" wrapText="1"/>
      <protection hidden="1"/>
    </xf>
    <xf numFmtId="0" fontId="2" fillId="0" borderId="58" xfId="0" applyFont="1" applyFill="1" applyBorder="1" applyProtection="1">
      <protection hidden="1"/>
    </xf>
    <xf numFmtId="0" fontId="3" fillId="0" borderId="0" xfId="0" applyFont="1" applyFill="1" applyBorder="1" applyAlignment="1" applyProtection="1">
      <alignment horizontal="left"/>
      <protection locked="0"/>
    </xf>
    <xf numFmtId="0" fontId="2" fillId="17" borderId="0" xfId="0" applyFont="1" applyFill="1" applyBorder="1" applyAlignment="1" applyProtection="1">
      <alignment horizontal="right"/>
      <protection hidden="1"/>
    </xf>
    <xf numFmtId="0" fontId="12" fillId="0" borderId="0" xfId="0" applyFont="1" applyFill="1" applyBorder="1" applyAlignment="1" applyProtection="1">
      <alignment horizontal="right"/>
      <protection hidden="1"/>
    </xf>
    <xf numFmtId="0" fontId="12" fillId="0" borderId="63" xfId="0" applyFont="1" applyFill="1" applyBorder="1" applyProtection="1">
      <protection hidden="1"/>
    </xf>
    <xf numFmtId="0" fontId="0" fillId="0" borderId="0" xfId="0" applyAlignment="1"/>
    <xf numFmtId="49" fontId="0" fillId="0" borderId="0" xfId="0" applyNumberFormat="1" applyAlignment="1"/>
    <xf numFmtId="0" fontId="32" fillId="0" borderId="0" xfId="0" applyFont="1" applyProtection="1">
      <protection hidden="1"/>
    </xf>
    <xf numFmtId="0" fontId="15" fillId="0" borderId="0" xfId="0" applyFont="1" applyBorder="1" applyProtection="1">
      <protection hidden="1"/>
    </xf>
    <xf numFmtId="4" fontId="37" fillId="19" borderId="6" xfId="0" applyNumberFormat="1" applyFont="1" applyFill="1" applyBorder="1" applyAlignment="1" applyProtection="1">
      <alignment horizontal="center" vertical="center"/>
      <protection locked="0"/>
    </xf>
    <xf numFmtId="4" fontId="37" fillId="19" borderId="72" xfId="0" applyNumberFormat="1" applyFont="1" applyFill="1" applyBorder="1" applyAlignment="1" applyProtection="1">
      <alignment horizontal="center" vertical="center"/>
      <protection locked="0"/>
    </xf>
    <xf numFmtId="3" fontId="24" fillId="17" borderId="73" xfId="0" applyNumberFormat="1" applyFont="1" applyFill="1" applyBorder="1" applyAlignment="1" applyProtection="1">
      <alignment horizontal="center" vertical="center"/>
      <protection locked="0"/>
    </xf>
    <xf numFmtId="0" fontId="18" fillId="0" borderId="73" xfId="0" applyFont="1" applyBorder="1" applyAlignment="1" applyProtection="1">
      <alignment vertical="center"/>
      <protection hidden="1"/>
    </xf>
    <xf numFmtId="0" fontId="18" fillId="22" borderId="0" xfId="0" applyFont="1" applyFill="1" applyAlignment="1" applyProtection="1">
      <alignment vertical="center"/>
      <protection hidden="1"/>
    </xf>
    <xf numFmtId="3" fontId="24" fillId="17" borderId="74" xfId="0" applyNumberFormat="1" applyFont="1" applyFill="1" applyBorder="1" applyAlignment="1" applyProtection="1">
      <alignment horizontal="center" vertical="center"/>
      <protection locked="0"/>
    </xf>
    <xf numFmtId="0" fontId="24" fillId="0" borderId="73" xfId="0" applyFont="1" applyBorder="1" applyProtection="1">
      <protection hidden="1"/>
    </xf>
    <xf numFmtId="168" fontId="18" fillId="0" borderId="31" xfId="0" quotePrefix="1" applyNumberFormat="1" applyFont="1" applyFill="1" applyBorder="1" applyAlignment="1" applyProtection="1">
      <alignment horizontal="right" vertical="center"/>
      <protection hidden="1"/>
    </xf>
    <xf numFmtId="49" fontId="37" fillId="19" borderId="6" xfId="0" applyNumberFormat="1" applyFont="1" applyFill="1" applyBorder="1" applyAlignment="1" applyProtection="1">
      <alignment horizontal="center" vertical="center"/>
      <protection locked="0" hidden="1"/>
    </xf>
    <xf numFmtId="2" fontId="18" fillId="0" borderId="31" xfId="0" quotePrefix="1" applyNumberFormat="1" applyFont="1" applyFill="1" applyBorder="1" applyAlignment="1" applyProtection="1">
      <alignment horizontal="center" vertical="center"/>
      <protection hidden="1"/>
    </xf>
    <xf numFmtId="2" fontId="18" fillId="18" borderId="50" xfId="0" applyNumberFormat="1" applyFont="1" applyFill="1" applyBorder="1" applyAlignment="1" applyProtection="1">
      <alignment horizontal="center" vertical="center"/>
      <protection hidden="1"/>
    </xf>
    <xf numFmtId="0" fontId="18" fillId="18" borderId="46" xfId="0" applyFont="1" applyFill="1" applyBorder="1" applyAlignment="1" applyProtection="1">
      <alignment horizontal="center" vertical="center"/>
      <protection hidden="1"/>
    </xf>
    <xf numFmtId="2" fontId="18" fillId="18" borderId="46" xfId="0" applyNumberFormat="1" applyFont="1" applyFill="1" applyBorder="1" applyAlignment="1" applyProtection="1">
      <alignment horizontal="center" vertical="center"/>
      <protection hidden="1"/>
    </xf>
    <xf numFmtId="1" fontId="18" fillId="0" borderId="31" xfId="0" quotePrefix="1" applyNumberFormat="1" applyFont="1" applyFill="1" applyBorder="1" applyAlignment="1" applyProtection="1">
      <alignment horizontal="center" vertical="center"/>
      <protection hidden="1"/>
    </xf>
    <xf numFmtId="3" fontId="77" fillId="0" borderId="31" xfId="0" applyNumberFormat="1" applyFont="1" applyFill="1" applyBorder="1" applyAlignment="1" applyProtection="1">
      <alignment horizontal="center" vertical="center"/>
      <protection hidden="1"/>
    </xf>
    <xf numFmtId="0" fontId="76" fillId="0" borderId="0" xfId="0" applyFont="1" applyProtection="1">
      <protection hidden="1"/>
    </xf>
    <xf numFmtId="3" fontId="18" fillId="17" borderId="27" xfId="0" applyNumberFormat="1" applyFont="1" applyFill="1" applyBorder="1" applyAlignment="1" applyProtection="1">
      <alignment horizontal="right" vertical="center"/>
      <protection hidden="1"/>
    </xf>
    <xf numFmtId="0" fontId="18" fillId="0" borderId="38" xfId="0" applyFont="1" applyBorder="1" applyAlignment="1" applyProtection="1">
      <alignment horizontal="center" vertical="center"/>
      <protection hidden="1"/>
    </xf>
    <xf numFmtId="10" fontId="17" fillId="17" borderId="66" xfId="0" applyNumberFormat="1" applyFont="1" applyFill="1" applyBorder="1" applyAlignment="1" applyProtection="1">
      <alignment horizontal="center" vertical="center" wrapText="1"/>
      <protection locked="0"/>
    </xf>
    <xf numFmtId="0" fontId="32" fillId="0" borderId="10" xfId="0" applyFont="1" applyFill="1" applyBorder="1" applyProtection="1">
      <protection hidden="1"/>
    </xf>
    <xf numFmtId="0" fontId="73" fillId="0" borderId="0" xfId="0" applyFont="1" applyAlignment="1">
      <alignment horizontal="left" vertical="center"/>
    </xf>
    <xf numFmtId="0" fontId="0" fillId="0" borderId="0" xfId="0" applyBorder="1" applyAlignment="1" applyProtection="1">
      <alignment vertical="center"/>
    </xf>
    <xf numFmtId="0" fontId="2" fillId="19" borderId="11" xfId="0" applyFont="1" applyFill="1" applyBorder="1" applyAlignment="1" applyProtection="1">
      <alignment horizontal="left" vertical="center"/>
      <protection locked="0"/>
    </xf>
    <xf numFmtId="165" fontId="35" fillId="0" borderId="11" xfId="0" applyNumberFormat="1" applyFont="1" applyBorder="1" applyAlignment="1" applyProtection="1">
      <alignment horizontal="center"/>
      <protection hidden="1"/>
    </xf>
    <xf numFmtId="0" fontId="27" fillId="0" borderId="64" xfId="0" applyFont="1" applyBorder="1" applyAlignment="1" applyProtection="1">
      <protection hidden="1"/>
    </xf>
    <xf numFmtId="49" fontId="68" fillId="0" borderId="0" xfId="0" applyNumberFormat="1" applyFont="1" applyAlignment="1" applyProtection="1">
      <alignment vertical="center"/>
      <protection hidden="1"/>
    </xf>
    <xf numFmtId="0" fontId="24" fillId="0" borderId="0" xfId="0" applyFont="1" applyFill="1" applyAlignment="1" applyProtection="1">
      <alignment horizontal="center" vertical="center" wrapText="1"/>
      <protection hidden="1"/>
    </xf>
    <xf numFmtId="44" fontId="74" fillId="0" borderId="0" xfId="28" applyFont="1" applyFill="1" applyBorder="1" applyAlignment="1" applyProtection="1">
      <alignment horizontal="center" vertical="center" wrapText="1"/>
      <protection hidden="1"/>
    </xf>
    <xf numFmtId="0" fontId="74" fillId="0" borderId="0" xfId="0" applyFont="1" applyFill="1" applyBorder="1" applyAlignment="1" applyProtection="1">
      <alignment horizontal="center" vertical="center" wrapText="1"/>
      <protection hidden="1"/>
    </xf>
    <xf numFmtId="168" fontId="37" fillId="0" borderId="0" xfId="0" applyNumberFormat="1" applyFont="1" applyFill="1" applyBorder="1" applyAlignment="1" applyProtection="1">
      <alignment horizontal="center"/>
      <protection locked="0" hidden="1"/>
    </xf>
    <xf numFmtId="49" fontId="24" fillId="0" borderId="0" xfId="0" applyNumberFormat="1" applyFont="1" applyFill="1" applyAlignment="1" applyProtection="1">
      <alignment horizontal="center" vertical="center" wrapText="1"/>
      <protection hidden="1"/>
    </xf>
    <xf numFmtId="3" fontId="24" fillId="17" borderId="75" xfId="0" applyNumberFormat="1" applyFont="1" applyFill="1" applyBorder="1" applyAlignment="1" applyProtection="1">
      <alignment horizontal="center" vertical="center"/>
      <protection locked="0"/>
    </xf>
    <xf numFmtId="0" fontId="24" fillId="0" borderId="74" xfId="0" applyFont="1" applyBorder="1" applyAlignment="1" applyProtection="1">
      <protection locked="0"/>
    </xf>
    <xf numFmtId="0" fontId="24" fillId="0" borderId="73" xfId="0" applyFont="1" applyBorder="1" applyAlignment="1" applyProtection="1">
      <protection locked="0"/>
    </xf>
    <xf numFmtId="0" fontId="37" fillId="0" borderId="0" xfId="0" applyFont="1" applyAlignment="1" applyProtection="1">
      <alignment horizontal="center" vertical="center" wrapText="1"/>
      <protection hidden="1"/>
    </xf>
    <xf numFmtId="0" fontId="65" fillId="0" borderId="0" xfId="0" applyFont="1" applyAlignment="1" applyProtection="1">
      <alignment horizontal="left"/>
      <protection hidden="1"/>
    </xf>
    <xf numFmtId="0" fontId="2" fillId="0" borderId="0" xfId="0" applyFont="1" applyFill="1" applyBorder="1" applyAlignment="1" applyProtection="1">
      <alignment vertical="center" wrapText="1"/>
      <protection hidden="1"/>
    </xf>
    <xf numFmtId="0" fontId="4" fillId="0" borderId="0" xfId="0" applyFont="1" applyAlignment="1" applyProtection="1">
      <alignment horizontal="left"/>
      <protection hidden="1"/>
    </xf>
    <xf numFmtId="0" fontId="37" fillId="0" borderId="0" xfId="0" applyFont="1" applyAlignment="1" applyProtection="1">
      <alignment horizontal="left" indent="5"/>
      <protection hidden="1"/>
    </xf>
    <xf numFmtId="0" fontId="21" fillId="23" borderId="6" xfId="0" applyNumberFormat="1" applyFont="1" applyFill="1" applyBorder="1" applyAlignment="1" applyProtection="1">
      <alignment horizontal="center" vertical="center" wrapText="1"/>
      <protection hidden="1"/>
    </xf>
    <xf numFmtId="0" fontId="21" fillId="23" borderId="76" xfId="0" applyNumberFormat="1" applyFont="1" applyFill="1" applyBorder="1" applyAlignment="1" applyProtection="1">
      <alignment horizontal="center" vertical="center" wrapText="1"/>
      <protection hidden="1"/>
    </xf>
    <xf numFmtId="0" fontId="4" fillId="0" borderId="0" xfId="0" applyNumberFormat="1" applyFont="1" applyBorder="1" applyAlignment="1" applyProtection="1">
      <alignment horizontal="left"/>
      <protection hidden="1"/>
    </xf>
    <xf numFmtId="0" fontId="4" fillId="0" borderId="36" xfId="0" applyNumberFormat="1" applyFont="1" applyBorder="1" applyAlignment="1" applyProtection="1">
      <alignment horizontal="left"/>
      <protection hidden="1"/>
    </xf>
    <xf numFmtId="44" fontId="17" fillId="18" borderId="35" xfId="28" applyFont="1" applyFill="1" applyBorder="1" applyAlignment="1" applyProtection="1">
      <alignment horizontal="center" vertical="center" wrapText="1"/>
      <protection hidden="1"/>
    </xf>
    <xf numFmtId="0" fontId="17" fillId="18" borderId="35" xfId="0" applyFont="1" applyFill="1" applyBorder="1" applyAlignment="1" applyProtection="1">
      <alignment horizontal="center" vertical="center" wrapText="1"/>
      <protection hidden="1"/>
    </xf>
    <xf numFmtId="168" fontId="18" fillId="18" borderId="31" xfId="0" quotePrefix="1" applyNumberFormat="1" applyFont="1" applyFill="1" applyBorder="1" applyAlignment="1" applyProtection="1">
      <alignment horizontal="right" vertical="center"/>
      <protection hidden="1"/>
    </xf>
    <xf numFmtId="0" fontId="3" fillId="23" borderId="0" xfId="0" applyFont="1" applyFill="1" applyProtection="1">
      <protection hidden="1"/>
    </xf>
    <xf numFmtId="0" fontId="29" fillId="23" borderId="0" xfId="0" applyFont="1" applyFill="1" applyBorder="1" applyAlignment="1" applyProtection="1">
      <alignment vertical="top" wrapText="1"/>
      <protection hidden="1"/>
    </xf>
    <xf numFmtId="0" fontId="3" fillId="23" borderId="11" xfId="0" applyFont="1" applyFill="1" applyBorder="1" applyProtection="1">
      <protection hidden="1"/>
    </xf>
    <xf numFmtId="0" fontId="81" fillId="23" borderId="11" xfId="0" applyFont="1" applyFill="1" applyBorder="1" applyAlignment="1" applyProtection="1">
      <alignment horizontal="center" vertical="center" wrapText="1"/>
      <protection hidden="1"/>
    </xf>
    <xf numFmtId="2" fontId="3" fillId="0" borderId="0" xfId="0" applyNumberFormat="1" applyFont="1" applyAlignment="1" applyProtection="1">
      <alignment vertical="center" wrapText="1"/>
      <protection hidden="1"/>
    </xf>
    <xf numFmtId="2" fontId="29" fillId="0" borderId="33" xfId="0" applyNumberFormat="1" applyFont="1" applyBorder="1" applyAlignment="1" applyProtection="1">
      <alignment horizontal="center" vertical="center" wrapText="1"/>
      <protection hidden="1"/>
    </xf>
    <xf numFmtId="2" fontId="29" fillId="22" borderId="33" xfId="0" applyNumberFormat="1"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0" fillId="17" borderId="1" xfId="0" applyFill="1" applyBorder="1" applyAlignment="1" applyProtection="1">
      <alignment vertical="center"/>
      <protection hidden="1"/>
    </xf>
    <xf numFmtId="0" fontId="84" fillId="0" borderId="0" xfId="0" applyFont="1" applyAlignment="1" applyProtection="1">
      <alignment vertical="center"/>
      <protection hidden="1"/>
    </xf>
    <xf numFmtId="0" fontId="84" fillId="0" borderId="1" xfId="0" applyFont="1" applyBorder="1" applyAlignment="1" applyProtection="1">
      <alignment vertical="center"/>
      <protection hidden="1"/>
    </xf>
    <xf numFmtId="0" fontId="84" fillId="22" borderId="1" xfId="0" applyFont="1" applyFill="1" applyBorder="1" applyAlignment="1" applyProtection="1">
      <alignment vertical="center"/>
      <protection hidden="1"/>
    </xf>
    <xf numFmtId="0" fontId="84" fillId="22" borderId="1" xfId="0" applyFont="1" applyFill="1" applyBorder="1" applyAlignment="1" applyProtection="1">
      <alignment horizontal="center" vertical="center"/>
      <protection hidden="1"/>
    </xf>
    <xf numFmtId="42" fontId="84" fillId="22" borderId="1" xfId="0" applyNumberFormat="1" applyFont="1" applyFill="1" applyBorder="1" applyAlignment="1" applyProtection="1">
      <alignment vertical="center"/>
      <protection hidden="1"/>
    </xf>
    <xf numFmtId="0" fontId="85" fillId="0" borderId="1" xfId="0" applyFont="1" applyBorder="1" applyAlignment="1" applyProtection="1">
      <alignment vertical="center"/>
      <protection hidden="1"/>
    </xf>
    <xf numFmtId="0" fontId="84" fillId="0" borderId="1" xfId="0" applyFont="1" applyBorder="1" applyAlignment="1" applyProtection="1">
      <alignment vertical="center"/>
      <protection locked="0" hidden="1"/>
    </xf>
    <xf numFmtId="0" fontId="87" fillId="0" borderId="0" xfId="0" applyFont="1" applyFill="1" applyBorder="1" applyProtection="1">
      <protection hidden="1"/>
    </xf>
    <xf numFmtId="42" fontId="0" fillId="22" borderId="77" xfId="0" applyNumberFormat="1" applyFill="1" applyBorder="1" applyAlignment="1" applyProtection="1">
      <alignment vertical="center"/>
      <protection hidden="1"/>
    </xf>
    <xf numFmtId="2" fontId="29" fillId="22" borderId="31" xfId="0" applyNumberFormat="1" applyFont="1" applyFill="1" applyBorder="1" applyAlignment="1" applyProtection="1">
      <alignment horizontal="center" vertical="center" wrapText="1"/>
      <protection hidden="1"/>
    </xf>
    <xf numFmtId="0" fontId="2" fillId="0" borderId="0" xfId="0" applyFont="1" applyBorder="1" applyAlignment="1" applyProtection="1">
      <alignment horizontal="left" vertical="top" wrapText="1"/>
      <protection hidden="1"/>
    </xf>
    <xf numFmtId="0" fontId="2" fillId="0" borderId="78" xfId="0" applyFont="1" applyBorder="1" applyAlignment="1" applyProtection="1">
      <alignment horizontal="center"/>
      <protection hidden="1"/>
    </xf>
    <xf numFmtId="0" fontId="37" fillId="0" borderId="68" xfId="0" applyFont="1" applyFill="1" applyBorder="1" applyAlignment="1" applyProtection="1">
      <alignment vertical="center" wrapText="1"/>
      <protection hidden="1"/>
    </xf>
    <xf numFmtId="0" fontId="10" fillId="0" borderId="0" xfId="0" applyFont="1" applyAlignment="1" applyProtection="1">
      <alignment horizontal="left" vertical="top" wrapText="1"/>
      <protection hidden="1"/>
    </xf>
    <xf numFmtId="0" fontId="10" fillId="18" borderId="44" xfId="0" applyFont="1" applyFill="1" applyBorder="1" applyAlignment="1" applyProtection="1">
      <alignment horizontal="left" vertical="top" wrapText="1"/>
      <protection hidden="1"/>
    </xf>
    <xf numFmtId="0" fontId="37" fillId="0" borderId="15" xfId="0" applyFont="1" applyBorder="1" applyAlignment="1" applyProtection="1">
      <alignment horizontal="center" vertical="center" wrapText="1"/>
      <protection hidden="1"/>
    </xf>
    <xf numFmtId="0" fontId="29" fillId="0" borderId="0" xfId="0" applyFont="1" applyAlignment="1" applyProtection="1">
      <alignment horizontal="center" wrapText="1"/>
      <protection hidden="1"/>
    </xf>
    <xf numFmtId="0" fontId="0" fillId="0" borderId="79" xfId="0" applyFill="1" applyBorder="1" applyProtection="1">
      <protection hidden="1"/>
    </xf>
    <xf numFmtId="0" fontId="0" fillId="0" borderId="80" xfId="0" applyFill="1" applyBorder="1" applyProtection="1">
      <protection hidden="1"/>
    </xf>
    <xf numFmtId="0" fontId="84" fillId="0" borderId="77" xfId="0" applyFont="1" applyBorder="1" applyAlignment="1" applyProtection="1">
      <alignment vertical="center"/>
      <protection hidden="1"/>
    </xf>
    <xf numFmtId="0" fontId="84" fillId="22" borderId="77" xfId="0" applyFont="1" applyFill="1" applyBorder="1" applyAlignment="1" applyProtection="1">
      <alignment vertical="center"/>
      <protection hidden="1"/>
    </xf>
    <xf numFmtId="0" fontId="84" fillId="22" borderId="77" xfId="0" applyFont="1" applyFill="1" applyBorder="1" applyAlignment="1" applyProtection="1">
      <alignment horizontal="center" vertical="center"/>
      <protection hidden="1"/>
    </xf>
    <xf numFmtId="0" fontId="84" fillId="0" borderId="77" xfId="0" applyFont="1" applyBorder="1" applyAlignment="1" applyProtection="1">
      <alignment vertical="center"/>
      <protection locked="0" hidden="1"/>
    </xf>
    <xf numFmtId="42" fontId="84" fillId="22" borderId="77" xfId="0" applyNumberFormat="1" applyFont="1" applyFill="1" applyBorder="1" applyAlignment="1" applyProtection="1">
      <alignment vertical="center"/>
      <protection hidden="1"/>
    </xf>
    <xf numFmtId="0" fontId="85" fillId="0" borderId="77" xfId="0" applyFont="1" applyBorder="1" applyAlignment="1" applyProtection="1">
      <alignment vertical="center"/>
      <protection hidden="1"/>
    </xf>
    <xf numFmtId="0" fontId="88" fillId="0" borderId="0" xfId="35" applyFont="1" applyAlignment="1" applyProtection="1">
      <alignment horizontal="left" vertical="center" wrapText="1"/>
    </xf>
    <xf numFmtId="0" fontId="88" fillId="0" borderId="0" xfId="35" applyFont="1" applyAlignment="1" applyProtection="1">
      <alignment vertical="top"/>
    </xf>
    <xf numFmtId="0" fontId="80" fillId="0" borderId="0" xfId="50" applyFont="1" applyAlignment="1">
      <alignment horizontal="left" indent="1"/>
    </xf>
    <xf numFmtId="0" fontId="79" fillId="0" borderId="0" xfId="50" applyFont="1" applyAlignment="1">
      <alignment horizontal="left" indent="1"/>
    </xf>
    <xf numFmtId="3" fontId="4" fillId="0" borderId="15" xfId="0" applyNumberFormat="1" applyFont="1" applyBorder="1" applyAlignment="1" applyProtection="1">
      <alignment horizontal="right"/>
      <protection hidden="1"/>
    </xf>
    <xf numFmtId="3" fontId="2" fillId="0" borderId="10" xfId="0" applyNumberFormat="1" applyFont="1" applyBorder="1" applyAlignment="1" applyProtection="1">
      <alignment horizontal="left"/>
      <protection hidden="1"/>
    </xf>
    <xf numFmtId="3" fontId="0" fillId="0" borderId="15" xfId="0" applyNumberFormat="1" applyBorder="1" applyProtection="1">
      <protection hidden="1"/>
    </xf>
    <xf numFmtId="3" fontId="17" fillId="17" borderId="20" xfId="0" applyNumberFormat="1" applyFont="1" applyFill="1" applyBorder="1" applyAlignment="1" applyProtection="1">
      <alignment horizontal="center" vertical="top" wrapText="1"/>
      <protection hidden="1"/>
    </xf>
    <xf numFmtId="3" fontId="17" fillId="17" borderId="22" xfId="0" applyNumberFormat="1" applyFont="1" applyFill="1" applyBorder="1" applyAlignment="1" applyProtection="1">
      <alignment horizontal="center" vertical="top"/>
      <protection hidden="1"/>
    </xf>
    <xf numFmtId="3" fontId="16" fillId="18" borderId="34" xfId="0" applyNumberFormat="1" applyFont="1" applyFill="1" applyBorder="1" applyAlignment="1" applyProtection="1">
      <alignment horizontal="center" vertical="center"/>
      <protection hidden="1"/>
    </xf>
    <xf numFmtId="3" fontId="18" fillId="18" borderId="50" xfId="28" applyNumberFormat="1" applyFont="1" applyFill="1" applyBorder="1" applyAlignment="1" applyProtection="1">
      <alignment vertical="center"/>
      <protection hidden="1"/>
    </xf>
    <xf numFmtId="3" fontId="64" fillId="18" borderId="71" xfId="0" applyNumberFormat="1" applyFont="1" applyFill="1" applyBorder="1" applyAlignment="1" applyProtection="1">
      <alignment horizontal="center" vertical="center" wrapText="1"/>
      <protection hidden="1"/>
    </xf>
    <xf numFmtId="3" fontId="18" fillId="18" borderId="22" xfId="28" applyNumberFormat="1" applyFont="1" applyFill="1" applyBorder="1" applyAlignment="1" applyProtection="1">
      <alignment vertical="center"/>
      <protection hidden="1"/>
    </xf>
    <xf numFmtId="3" fontId="18" fillId="18" borderId="46" xfId="0" applyNumberFormat="1" applyFont="1" applyFill="1" applyBorder="1" applyAlignment="1" applyProtection="1">
      <alignment vertical="center"/>
      <protection hidden="1"/>
    </xf>
    <xf numFmtId="3" fontId="18" fillId="0" borderId="50" xfId="28" applyNumberFormat="1" applyFont="1" applyFill="1" applyBorder="1" applyAlignment="1" applyProtection="1">
      <alignment vertical="center"/>
      <protection hidden="1"/>
    </xf>
    <xf numFmtId="3" fontId="17" fillId="17" borderId="20" xfId="0" applyNumberFormat="1" applyFont="1" applyFill="1" applyBorder="1" applyAlignment="1" applyProtection="1">
      <alignment horizontal="center" wrapText="1"/>
      <protection hidden="1"/>
    </xf>
    <xf numFmtId="3" fontId="17" fillId="17" borderId="35" xfId="0" applyNumberFormat="1" applyFont="1" applyFill="1" applyBorder="1" applyAlignment="1" applyProtection="1">
      <alignment horizontal="center" vertical="top"/>
      <protection hidden="1"/>
    </xf>
    <xf numFmtId="3" fontId="17" fillId="18" borderId="20" xfId="0" applyNumberFormat="1" applyFont="1" applyFill="1" applyBorder="1" applyAlignment="1" applyProtection="1">
      <alignment horizontal="center" vertical="top" wrapText="1"/>
      <protection hidden="1"/>
    </xf>
    <xf numFmtId="3" fontId="17" fillId="18" borderId="35" xfId="0" applyNumberFormat="1" applyFont="1" applyFill="1" applyBorder="1" applyAlignment="1" applyProtection="1">
      <alignment horizontal="center" vertical="top"/>
      <protection hidden="1"/>
    </xf>
    <xf numFmtId="3" fontId="64" fillId="18" borderId="35" xfId="0" applyNumberFormat="1" applyFont="1" applyFill="1" applyBorder="1" applyAlignment="1" applyProtection="1">
      <alignment horizontal="center" vertical="center" wrapText="1"/>
      <protection hidden="1"/>
    </xf>
    <xf numFmtId="3" fontId="11" fillId="18" borderId="81" xfId="35" applyNumberFormat="1" applyFont="1" applyFill="1" applyBorder="1" applyAlignment="1" applyProtection="1">
      <alignment horizontal="center" vertical="center" wrapText="1"/>
      <protection hidden="1"/>
    </xf>
    <xf numFmtId="3" fontId="18" fillId="18" borderId="71" xfId="28" applyNumberFormat="1" applyFont="1" applyFill="1" applyBorder="1" applyAlignment="1" applyProtection="1">
      <alignment vertical="center"/>
      <protection hidden="1"/>
    </xf>
    <xf numFmtId="3" fontId="0" fillId="0" borderId="0" xfId="0" applyNumberFormat="1" applyProtection="1">
      <protection hidden="1"/>
    </xf>
    <xf numFmtId="1" fontId="18" fillId="18" borderId="50" xfId="0" applyNumberFormat="1" applyFont="1" applyFill="1" applyBorder="1" applyAlignment="1" applyProtection="1">
      <alignment horizontal="center" vertical="center"/>
      <protection hidden="1"/>
    </xf>
    <xf numFmtId="1" fontId="20" fillId="18" borderId="46" xfId="0" applyNumberFormat="1" applyFont="1" applyFill="1" applyBorder="1" applyAlignment="1" applyProtection="1">
      <alignment horizontal="center" vertical="center"/>
      <protection hidden="1"/>
    </xf>
    <xf numFmtId="1" fontId="18" fillId="18" borderId="71" xfId="0" applyNumberFormat="1" applyFont="1" applyFill="1" applyBorder="1" applyAlignment="1" applyProtection="1">
      <protection hidden="1"/>
    </xf>
    <xf numFmtId="5" fontId="2" fillId="18" borderId="44" xfId="28" applyNumberFormat="1" applyFont="1" applyFill="1" applyBorder="1" applyAlignment="1" applyProtection="1">
      <alignment vertical="center"/>
      <protection hidden="1"/>
    </xf>
    <xf numFmtId="0" fontId="4" fillId="0" borderId="11" xfId="0" applyNumberFormat="1" applyFont="1" applyBorder="1" applyAlignment="1" applyProtection="1">
      <alignment horizontal="left"/>
      <protection hidden="1"/>
    </xf>
    <xf numFmtId="0" fontId="4" fillId="0" borderId="11" xfId="0" applyFont="1" applyBorder="1" applyProtection="1">
      <protection hidden="1"/>
    </xf>
    <xf numFmtId="0" fontId="0" fillId="0" borderId="11" xfId="0" applyBorder="1" applyProtection="1">
      <protection hidden="1"/>
    </xf>
    <xf numFmtId="168" fontId="16" fillId="24" borderId="82" xfId="0" applyNumberFormat="1" applyFont="1" applyFill="1" applyBorder="1" applyAlignment="1" applyProtection="1">
      <alignment vertical="center"/>
      <protection locked="0"/>
    </xf>
    <xf numFmtId="168" fontId="16" fillId="24" borderId="6" xfId="0" applyNumberFormat="1" applyFont="1" applyFill="1" applyBorder="1" applyAlignment="1" applyProtection="1">
      <alignment vertical="center"/>
      <protection locked="0"/>
    </xf>
    <xf numFmtId="168" fontId="21" fillId="24" borderId="83" xfId="0" applyNumberFormat="1" applyFont="1" applyFill="1" applyBorder="1" applyAlignment="1" applyProtection="1">
      <alignment vertical="center" wrapText="1"/>
      <protection hidden="1"/>
    </xf>
    <xf numFmtId="0" fontId="31" fillId="23" borderId="0" xfId="0" applyFont="1" applyFill="1" applyBorder="1" applyAlignment="1" applyProtection="1">
      <alignment horizontal="center" vertical="center" wrapText="1"/>
      <protection hidden="1"/>
    </xf>
    <xf numFmtId="3" fontId="86" fillId="0" borderId="10" xfId="0" applyNumberFormat="1" applyFont="1" applyBorder="1" applyAlignment="1" applyProtection="1">
      <alignment horizontal="left" wrapText="1"/>
      <protection hidden="1"/>
    </xf>
    <xf numFmtId="3" fontId="24" fillId="17" borderId="84" xfId="0" applyNumberFormat="1" applyFont="1" applyFill="1" applyBorder="1" applyAlignment="1" applyProtection="1">
      <alignment horizontal="center" vertical="center"/>
      <protection locked="0"/>
    </xf>
    <xf numFmtId="0" fontId="24" fillId="0" borderId="84" xfId="0" applyFont="1" applyBorder="1" applyAlignment="1" applyProtection="1">
      <protection locked="0"/>
    </xf>
    <xf numFmtId="0" fontId="24" fillId="0" borderId="85" xfId="0" applyFont="1" applyBorder="1" applyProtection="1">
      <protection hidden="1"/>
    </xf>
    <xf numFmtId="0" fontId="24" fillId="0" borderId="0" xfId="0" applyFont="1" applyBorder="1" applyProtection="1">
      <protection hidden="1"/>
    </xf>
    <xf numFmtId="0" fontId="24" fillId="22" borderId="11" xfId="0" applyFont="1" applyFill="1" applyBorder="1" applyProtection="1">
      <protection hidden="1"/>
    </xf>
    <xf numFmtId="0" fontId="18" fillId="22" borderId="0" xfId="0" applyFont="1" applyFill="1" applyProtection="1">
      <protection hidden="1"/>
    </xf>
    <xf numFmtId="3" fontId="24" fillId="17" borderId="86" xfId="0" applyNumberFormat="1" applyFont="1" applyFill="1" applyBorder="1" applyAlignment="1" applyProtection="1">
      <alignment horizontal="center" vertical="center"/>
      <protection locked="0"/>
    </xf>
    <xf numFmtId="0" fontId="24" fillId="0" borderId="11" xfId="0" applyFont="1" applyFill="1" applyBorder="1" applyProtection="1">
      <protection hidden="1"/>
    </xf>
    <xf numFmtId="0" fontId="18" fillId="22" borderId="0" xfId="0" applyFont="1" applyFill="1" applyBorder="1" applyAlignment="1" applyProtection="1">
      <alignment vertical="center"/>
      <protection hidden="1"/>
    </xf>
    <xf numFmtId="0" fontId="18" fillId="22" borderId="87" xfId="0" applyFont="1" applyFill="1" applyBorder="1" applyAlignment="1" applyProtection="1">
      <alignment vertical="center"/>
      <protection hidden="1"/>
    </xf>
    <xf numFmtId="0" fontId="24" fillId="0" borderId="36" xfId="0" applyFont="1" applyBorder="1" applyAlignment="1" applyProtection="1">
      <alignment vertical="center"/>
      <protection hidden="1"/>
    </xf>
    <xf numFmtId="0" fontId="24" fillId="0" borderId="32" xfId="0" applyFont="1" applyBorder="1" applyAlignment="1" applyProtection="1">
      <alignment vertical="center"/>
      <protection hidden="1"/>
    </xf>
    <xf numFmtId="0" fontId="24" fillId="0" borderId="29" xfId="0" applyFont="1" applyBorder="1" applyAlignment="1" applyProtection="1">
      <alignment vertical="center"/>
      <protection hidden="1"/>
    </xf>
    <xf numFmtId="0" fontId="24" fillId="0" borderId="27" xfId="0" applyFont="1" applyBorder="1" applyProtection="1">
      <protection hidden="1"/>
    </xf>
    <xf numFmtId="0" fontId="24" fillId="0" borderId="28" xfId="0" applyFont="1" applyBorder="1" applyProtection="1">
      <protection hidden="1"/>
    </xf>
    <xf numFmtId="0" fontId="24" fillId="0" borderId="9" xfId="0" applyFont="1" applyFill="1" applyBorder="1" applyProtection="1">
      <protection hidden="1"/>
    </xf>
    <xf numFmtId="0" fontId="24" fillId="0" borderId="12" xfId="0" applyFont="1" applyFill="1" applyBorder="1" applyProtection="1">
      <protection hidden="1"/>
    </xf>
    <xf numFmtId="0" fontId="24" fillId="22" borderId="27" xfId="0" applyFont="1" applyFill="1" applyBorder="1" applyProtection="1">
      <protection hidden="1"/>
    </xf>
    <xf numFmtId="0" fontId="24" fillId="22" borderId="0" xfId="0" applyFont="1" applyFill="1" applyBorder="1" applyProtection="1">
      <protection hidden="1"/>
    </xf>
    <xf numFmtId="0" fontId="24" fillId="22" borderId="28" xfId="0" applyFont="1" applyFill="1" applyBorder="1" applyProtection="1">
      <protection hidden="1"/>
    </xf>
    <xf numFmtId="0" fontId="24" fillId="22" borderId="9" xfId="0" applyFont="1" applyFill="1" applyBorder="1" applyProtection="1">
      <protection hidden="1"/>
    </xf>
    <xf numFmtId="0" fontId="24" fillId="22" borderId="12" xfId="0" applyFont="1" applyFill="1" applyBorder="1" applyProtection="1">
      <protection hidden="1"/>
    </xf>
    <xf numFmtId="0" fontId="18" fillId="22" borderId="27" xfId="0" applyFont="1" applyFill="1" applyBorder="1" applyAlignment="1" applyProtection="1">
      <alignment vertical="center"/>
      <protection hidden="1"/>
    </xf>
    <xf numFmtId="0" fontId="18" fillId="22" borderId="11" xfId="0" applyFont="1" applyFill="1" applyBorder="1" applyProtection="1">
      <protection hidden="1"/>
    </xf>
    <xf numFmtId="0" fontId="18" fillId="22" borderId="12" xfId="0" applyFont="1" applyFill="1" applyBorder="1" applyProtection="1">
      <protection hidden="1"/>
    </xf>
    <xf numFmtId="0" fontId="24" fillId="0" borderId="88" xfId="0" applyFont="1" applyBorder="1" applyProtection="1">
      <protection hidden="1"/>
    </xf>
    <xf numFmtId="0" fontId="24" fillId="0" borderId="87" xfId="0" applyFont="1" applyBorder="1" applyProtection="1">
      <protection hidden="1"/>
    </xf>
    <xf numFmtId="0" fontId="24" fillId="0" borderId="89" xfId="0" applyFont="1" applyBorder="1" applyProtection="1">
      <protection hidden="1"/>
    </xf>
    <xf numFmtId="0" fontId="24" fillId="0" borderId="90" xfId="0" applyFont="1" applyBorder="1" applyAlignment="1" applyProtection="1">
      <alignment vertical="center" wrapText="1"/>
      <protection hidden="1"/>
    </xf>
    <xf numFmtId="0" fontId="24" fillId="0" borderId="91" xfId="0" applyFont="1" applyBorder="1" applyAlignment="1" applyProtection="1">
      <alignment vertical="center" wrapText="1"/>
      <protection hidden="1"/>
    </xf>
    <xf numFmtId="0" fontId="24" fillId="25" borderId="92" xfId="0" applyFont="1" applyFill="1" applyBorder="1" applyProtection="1">
      <protection hidden="1"/>
    </xf>
    <xf numFmtId="0" fontId="24" fillId="25" borderId="93" xfId="0" applyFont="1" applyFill="1" applyBorder="1" applyProtection="1">
      <protection hidden="1"/>
    </xf>
    <xf numFmtId="0" fontId="24" fillId="25" borderId="94" xfId="0" applyFont="1" applyFill="1" applyBorder="1" applyProtection="1">
      <protection hidden="1"/>
    </xf>
    <xf numFmtId="0" fontId="24" fillId="25" borderId="95" xfId="0" applyFont="1" applyFill="1" applyBorder="1" applyProtection="1">
      <protection hidden="1"/>
    </xf>
    <xf numFmtId="0" fontId="18" fillId="22" borderId="96" xfId="0" applyFont="1" applyFill="1" applyBorder="1" applyAlignment="1" applyProtection="1">
      <alignment vertical="center"/>
      <protection hidden="1"/>
    </xf>
    <xf numFmtId="0" fontId="18" fillId="22" borderId="97" xfId="0" applyFont="1" applyFill="1" applyBorder="1" applyAlignment="1" applyProtection="1">
      <alignment vertical="center"/>
      <protection hidden="1"/>
    </xf>
    <xf numFmtId="0" fontId="18" fillId="22" borderId="92" xfId="0" applyFont="1" applyFill="1" applyBorder="1" applyAlignment="1" applyProtection="1">
      <alignment vertical="center"/>
      <protection hidden="1"/>
    </xf>
    <xf numFmtId="0" fontId="18" fillId="22" borderId="93" xfId="0" applyFont="1" applyFill="1" applyBorder="1" applyAlignment="1" applyProtection="1">
      <alignment vertical="center"/>
      <protection hidden="1"/>
    </xf>
    <xf numFmtId="0" fontId="18" fillId="22" borderId="94" xfId="0" applyFont="1" applyFill="1" applyBorder="1" applyAlignment="1" applyProtection="1">
      <alignment vertical="center"/>
      <protection hidden="1"/>
    </xf>
    <xf numFmtId="0" fontId="18" fillId="22" borderId="95" xfId="0" applyFont="1" applyFill="1" applyBorder="1" applyAlignment="1" applyProtection="1">
      <alignment vertical="center"/>
      <protection hidden="1"/>
    </xf>
    <xf numFmtId="0" fontId="18" fillId="18" borderId="96" xfId="0" applyFont="1" applyFill="1" applyBorder="1" applyAlignment="1" applyProtection="1">
      <alignment vertical="center"/>
      <protection hidden="1"/>
    </xf>
    <xf numFmtId="0" fontId="18" fillId="18" borderId="97" xfId="0" applyFont="1" applyFill="1" applyBorder="1" applyAlignment="1" applyProtection="1">
      <alignment vertical="center"/>
      <protection hidden="1"/>
    </xf>
    <xf numFmtId="0" fontId="18" fillId="22" borderId="11" xfId="0" applyFont="1" applyFill="1" applyBorder="1" applyAlignment="1" applyProtection="1">
      <alignment vertical="center"/>
      <protection hidden="1"/>
    </xf>
    <xf numFmtId="0" fontId="18" fillId="22" borderId="98" xfId="0" applyFont="1" applyFill="1" applyBorder="1" applyAlignment="1" applyProtection="1">
      <alignment vertical="center"/>
      <protection hidden="1"/>
    </xf>
    <xf numFmtId="0" fontId="18" fillId="0" borderId="28" xfId="0" applyFont="1" applyBorder="1" applyProtection="1">
      <protection hidden="1"/>
    </xf>
    <xf numFmtId="0" fontId="18" fillId="18" borderId="0" xfId="0" applyFont="1" applyFill="1" applyBorder="1" applyAlignment="1" applyProtection="1">
      <alignment vertical="center"/>
      <protection hidden="1"/>
    </xf>
    <xf numFmtId="0" fontId="18" fillId="18" borderId="11" xfId="0" applyFont="1" applyFill="1" applyBorder="1" applyAlignment="1" applyProtection="1">
      <alignment vertical="center"/>
      <protection hidden="1"/>
    </xf>
    <xf numFmtId="0" fontId="24" fillId="18" borderId="27" xfId="0" applyFont="1" applyFill="1" applyBorder="1" applyProtection="1">
      <protection hidden="1"/>
    </xf>
    <xf numFmtId="0" fontId="24" fillId="18" borderId="0" xfId="0" applyFont="1" applyFill="1" applyBorder="1" applyProtection="1">
      <protection hidden="1"/>
    </xf>
    <xf numFmtId="0" fontId="24" fillId="18" borderId="9" xfId="0" applyFont="1" applyFill="1" applyBorder="1" applyProtection="1">
      <protection hidden="1"/>
    </xf>
    <xf numFmtId="0" fontId="24" fillId="18" borderId="11" xfId="0" applyFont="1" applyFill="1" applyBorder="1" applyProtection="1">
      <protection hidden="1"/>
    </xf>
    <xf numFmtId="0" fontId="18" fillId="0" borderId="99" xfId="0" applyFont="1" applyBorder="1" applyAlignment="1" applyProtection="1">
      <alignment vertical="center"/>
      <protection hidden="1"/>
    </xf>
    <xf numFmtId="0" fontId="18" fillId="22" borderId="36" xfId="0" applyFont="1" applyFill="1" applyBorder="1" applyAlignment="1" applyProtection="1">
      <alignment vertical="center"/>
      <protection hidden="1"/>
    </xf>
    <xf numFmtId="0" fontId="18" fillId="22" borderId="32" xfId="0" applyFont="1" applyFill="1" applyBorder="1" applyAlignment="1" applyProtection="1">
      <alignment vertical="center"/>
      <protection hidden="1"/>
    </xf>
    <xf numFmtId="0" fontId="18" fillId="0" borderId="100" xfId="0" applyFont="1" applyBorder="1" applyAlignment="1" applyProtection="1">
      <alignment vertical="center"/>
      <protection hidden="1"/>
    </xf>
    <xf numFmtId="0" fontId="18" fillId="22" borderId="100" xfId="0" applyFont="1" applyFill="1" applyBorder="1" applyAlignment="1" applyProtection="1">
      <alignment vertical="center"/>
      <protection hidden="1"/>
    </xf>
    <xf numFmtId="0" fontId="18" fillId="22" borderId="101" xfId="0" applyFont="1" applyFill="1" applyBorder="1" applyAlignment="1" applyProtection="1">
      <alignment vertical="center"/>
      <protection hidden="1"/>
    </xf>
    <xf numFmtId="0" fontId="18" fillId="22" borderId="102" xfId="0" applyFont="1" applyFill="1" applyBorder="1" applyAlignment="1" applyProtection="1">
      <alignment vertical="center"/>
      <protection hidden="1"/>
    </xf>
    <xf numFmtId="0" fontId="24" fillId="0" borderId="103" xfId="0" applyFont="1" applyBorder="1" applyAlignment="1" applyProtection="1">
      <protection hidden="1"/>
    </xf>
    <xf numFmtId="0" fontId="18" fillId="22" borderId="103" xfId="0" applyFont="1" applyFill="1" applyBorder="1" applyProtection="1">
      <protection hidden="1"/>
    </xf>
    <xf numFmtId="0" fontId="18" fillId="22" borderId="104" xfId="0" applyFont="1" applyFill="1" applyBorder="1" applyProtection="1">
      <protection hidden="1"/>
    </xf>
    <xf numFmtId="0" fontId="18" fillId="18" borderId="103" xfId="0" applyFont="1" applyFill="1" applyBorder="1" applyProtection="1">
      <protection hidden="1"/>
    </xf>
    <xf numFmtId="0" fontId="18" fillId="22" borderId="28" xfId="0" applyFont="1" applyFill="1" applyBorder="1" applyProtection="1">
      <protection hidden="1"/>
    </xf>
    <xf numFmtId="0" fontId="18" fillId="22" borderId="9" xfId="0" applyFont="1" applyFill="1" applyBorder="1" applyAlignment="1" applyProtection="1">
      <alignment vertical="center"/>
      <protection hidden="1"/>
    </xf>
    <xf numFmtId="0" fontId="18" fillId="18" borderId="27" xfId="0" applyFont="1" applyFill="1" applyBorder="1" applyAlignment="1" applyProtection="1">
      <alignment vertical="center"/>
      <protection hidden="1"/>
    </xf>
    <xf numFmtId="0" fontId="18" fillId="18" borderId="9" xfId="0" applyFont="1" applyFill="1" applyBorder="1" applyAlignment="1" applyProtection="1">
      <alignment vertical="center"/>
      <protection hidden="1"/>
    </xf>
    <xf numFmtId="0" fontId="18" fillId="0" borderId="27" xfId="0" applyFont="1" applyBorder="1" applyProtection="1">
      <protection hidden="1"/>
    </xf>
    <xf numFmtId="0" fontId="18" fillId="0" borderId="0" xfId="0" applyFont="1" applyFill="1" applyProtection="1">
      <protection hidden="1"/>
    </xf>
    <xf numFmtId="0" fontId="18" fillId="17" borderId="0" xfId="0" applyFont="1" applyFill="1" applyProtection="1">
      <protection hidden="1"/>
    </xf>
    <xf numFmtId="0" fontId="18" fillId="22" borderId="105" xfId="0" applyFont="1" applyFill="1" applyBorder="1" applyProtection="1">
      <protection hidden="1"/>
    </xf>
    <xf numFmtId="0" fontId="24" fillId="0" borderId="36" xfId="0" applyFont="1" applyFill="1" applyBorder="1" applyProtection="1">
      <protection hidden="1"/>
    </xf>
    <xf numFmtId="0" fontId="18" fillId="0" borderId="32" xfId="0" applyFont="1" applyFill="1" applyBorder="1" applyAlignment="1" applyProtection="1">
      <alignment vertical="center"/>
      <protection hidden="1"/>
    </xf>
    <xf numFmtId="0" fontId="18" fillId="0" borderId="29" xfId="0" applyFont="1" applyFill="1" applyBorder="1" applyProtection="1">
      <protection hidden="1"/>
    </xf>
    <xf numFmtId="0" fontId="18" fillId="0" borderId="27" xfId="0" applyFont="1" applyFill="1" applyBorder="1" applyAlignment="1" applyProtection="1">
      <alignment vertical="center"/>
      <protection hidden="1"/>
    </xf>
    <xf numFmtId="0" fontId="18" fillId="0" borderId="28" xfId="0" applyFont="1" applyFill="1" applyBorder="1" applyProtection="1">
      <protection hidden="1"/>
    </xf>
    <xf numFmtId="0" fontId="18" fillId="0" borderId="36" xfId="0" applyFont="1" applyFill="1" applyBorder="1" applyAlignment="1" applyProtection="1">
      <alignment vertical="center"/>
      <protection hidden="1"/>
    </xf>
    <xf numFmtId="3" fontId="24" fillId="17" borderId="106" xfId="0" applyNumberFormat="1" applyFont="1" applyFill="1" applyBorder="1" applyAlignment="1" applyProtection="1">
      <alignment horizontal="center" vertical="center"/>
      <protection locked="0"/>
    </xf>
    <xf numFmtId="0" fontId="24" fillId="0" borderId="107" xfId="0" applyFont="1" applyBorder="1" applyProtection="1">
      <protection hidden="1"/>
    </xf>
    <xf numFmtId="0" fontId="18" fillId="23" borderId="108" xfId="0" applyFont="1" applyFill="1" applyBorder="1" applyAlignment="1" applyProtection="1">
      <alignment vertical="center"/>
      <protection hidden="1"/>
    </xf>
    <xf numFmtId="0" fontId="18" fillId="23" borderId="107" xfId="0" applyFont="1" applyFill="1" applyBorder="1" applyAlignment="1" applyProtection="1">
      <alignment vertical="center"/>
      <protection hidden="1"/>
    </xf>
    <xf numFmtId="0" fontId="24" fillId="0" borderId="109" xfId="0" applyFont="1" applyBorder="1" applyProtection="1">
      <protection hidden="1"/>
    </xf>
    <xf numFmtId="0" fontId="18" fillId="22" borderId="109" xfId="0" applyFont="1" applyFill="1" applyBorder="1" applyAlignment="1" applyProtection="1">
      <alignment vertical="center"/>
      <protection hidden="1"/>
    </xf>
    <xf numFmtId="0" fontId="18" fillId="22" borderId="29" xfId="0" applyFont="1" applyFill="1" applyBorder="1" applyProtection="1">
      <protection hidden="1"/>
    </xf>
    <xf numFmtId="3" fontId="24" fillId="17" borderId="110" xfId="0" applyNumberFormat="1" applyFont="1" applyFill="1" applyBorder="1" applyAlignment="1" applyProtection="1">
      <alignment horizontal="center" vertical="center"/>
      <protection locked="0"/>
    </xf>
    <xf numFmtId="0" fontId="18" fillId="23" borderId="111" xfId="0" applyFont="1" applyFill="1" applyBorder="1" applyAlignment="1" applyProtection="1">
      <alignment vertical="center"/>
      <protection hidden="1"/>
    </xf>
    <xf numFmtId="0" fontId="18" fillId="23" borderId="85" xfId="0" applyFont="1" applyFill="1" applyBorder="1" applyAlignment="1" applyProtection="1">
      <alignment vertical="center"/>
      <protection hidden="1"/>
    </xf>
    <xf numFmtId="0" fontId="18" fillId="18" borderId="112" xfId="0" applyFont="1" applyFill="1" applyBorder="1" applyAlignment="1" applyProtection="1">
      <alignment vertical="center"/>
      <protection hidden="1"/>
    </xf>
    <xf numFmtId="0" fontId="18" fillId="18" borderId="113" xfId="0" applyFont="1" applyFill="1" applyBorder="1" applyAlignment="1" applyProtection="1">
      <alignment vertical="center"/>
      <protection hidden="1"/>
    </xf>
    <xf numFmtId="0" fontId="18" fillId="17" borderId="38" xfId="0" applyFont="1" applyFill="1" applyBorder="1" applyProtection="1">
      <protection hidden="1"/>
    </xf>
    <xf numFmtId="0" fontId="18" fillId="17" borderId="0" xfId="0" applyFont="1" applyFill="1" applyAlignment="1" applyProtection="1">
      <alignment vertical="center"/>
      <protection hidden="1"/>
    </xf>
    <xf numFmtId="0" fontId="3" fillId="0" borderId="0" xfId="0" applyFont="1" applyAlignment="1">
      <alignment horizontal="left"/>
    </xf>
    <xf numFmtId="0" fontId="0" fillId="0" borderId="0" xfId="0" applyAlignment="1">
      <alignment horizontal="left"/>
    </xf>
    <xf numFmtId="0" fontId="3" fillId="0" borderId="0" xfId="0" applyFont="1" applyAlignment="1">
      <alignment vertical="center"/>
    </xf>
    <xf numFmtId="0" fontId="3" fillId="0" borderId="0" xfId="0" applyFont="1" applyFill="1" applyBorder="1" applyAlignment="1">
      <alignment vertical="center"/>
    </xf>
    <xf numFmtId="0" fontId="15" fillId="0" borderId="0" xfId="0" applyFont="1" applyAlignment="1">
      <alignment wrapText="1"/>
    </xf>
    <xf numFmtId="0" fontId="0" fillId="0" borderId="0" xfId="0" applyAlignment="1">
      <alignment wrapText="1"/>
    </xf>
    <xf numFmtId="0" fontId="0" fillId="0" borderId="0" xfId="0" applyAlignment="1">
      <alignment vertical="center" wrapText="1"/>
    </xf>
    <xf numFmtId="0" fontId="24" fillId="0" borderId="0" xfId="0" applyFont="1" applyAlignment="1" applyProtection="1">
      <alignment wrapText="1"/>
      <protection hidden="1"/>
    </xf>
    <xf numFmtId="0" fontId="18" fillId="0" borderId="0" xfId="0" applyFont="1" applyAlignment="1" applyProtection="1">
      <alignment vertical="center" wrapText="1"/>
      <protection hidden="1"/>
    </xf>
    <xf numFmtId="0" fontId="18" fillId="0" borderId="0" xfId="0" applyFont="1" applyBorder="1" applyAlignment="1" applyProtection="1">
      <alignment wrapText="1"/>
      <protection hidden="1"/>
    </xf>
    <xf numFmtId="0" fontId="3" fillId="0" borderId="0" xfId="0" applyFont="1" applyBorder="1" applyAlignment="1">
      <alignment horizontal="left"/>
    </xf>
    <xf numFmtId="0" fontId="3" fillId="0" borderId="11" xfId="0" applyFont="1" applyBorder="1" applyAlignment="1">
      <alignment horizontal="left"/>
    </xf>
    <xf numFmtId="0" fontId="3" fillId="0" borderId="32" xfId="0" applyFont="1" applyBorder="1" applyAlignment="1">
      <alignment horizontal="left"/>
    </xf>
    <xf numFmtId="42" fontId="2" fillId="0" borderId="0" xfId="0" applyNumberFormat="1" applyFont="1" applyFill="1" applyBorder="1" applyProtection="1">
      <protection hidden="1"/>
    </xf>
    <xf numFmtId="0" fontId="31" fillId="23" borderId="114" xfId="0" applyFont="1" applyFill="1" applyBorder="1" applyAlignment="1" applyProtection="1">
      <alignment vertical="center" wrapText="1"/>
      <protection hidden="1"/>
    </xf>
    <xf numFmtId="0" fontId="10" fillId="26" borderId="72" xfId="0" applyFont="1" applyFill="1" applyBorder="1" applyAlignment="1" applyProtection="1">
      <alignment vertical="top" wrapText="1"/>
      <protection hidden="1"/>
    </xf>
    <xf numFmtId="0" fontId="10" fillId="26" borderId="114" xfId="0" applyFont="1" applyFill="1" applyBorder="1" applyAlignment="1" applyProtection="1">
      <alignment vertical="top" wrapText="1"/>
      <protection hidden="1"/>
    </xf>
    <xf numFmtId="0" fontId="10" fillId="26" borderId="83" xfId="0" applyFont="1" applyFill="1" applyBorder="1" applyAlignment="1" applyProtection="1">
      <alignment vertical="top" wrapText="1"/>
      <protection hidden="1"/>
    </xf>
    <xf numFmtId="0" fontId="2" fillId="0" borderId="0" xfId="0" applyFont="1" applyBorder="1" applyAlignment="1" applyProtection="1">
      <alignment vertical="center"/>
      <protection hidden="1"/>
    </xf>
    <xf numFmtId="0" fontId="10" fillId="0" borderId="0" xfId="0" applyFont="1" applyBorder="1" applyAlignment="1" applyProtection="1">
      <alignment vertical="top" wrapText="1"/>
      <protection locked="0"/>
    </xf>
    <xf numFmtId="0" fontId="10" fillId="0" borderId="0" xfId="0" applyFont="1" applyFill="1" applyBorder="1" applyAlignment="1" applyProtection="1">
      <alignment vertical="top" wrapText="1"/>
      <protection hidden="1"/>
    </xf>
    <xf numFmtId="3" fontId="24" fillId="17" borderId="115" xfId="0" applyNumberFormat="1" applyFont="1" applyFill="1" applyBorder="1" applyAlignment="1" applyProtection="1">
      <alignment horizontal="center" vertical="center"/>
      <protection locked="0"/>
    </xf>
    <xf numFmtId="0" fontId="85" fillId="0" borderId="77" xfId="35" applyFont="1" applyFill="1" applyBorder="1" applyAlignment="1" applyProtection="1">
      <alignment vertical="center"/>
      <protection hidden="1"/>
    </xf>
    <xf numFmtId="0" fontId="0" fillId="27" borderId="116" xfId="0" applyFill="1" applyBorder="1" applyProtection="1">
      <protection hidden="1"/>
    </xf>
    <xf numFmtId="2" fontId="29" fillId="22" borderId="38" xfId="0" applyNumberFormat="1" applyFont="1" applyFill="1" applyBorder="1" applyAlignment="1" applyProtection="1">
      <alignment horizontal="center" vertical="center" wrapText="1"/>
      <protection hidden="1"/>
    </xf>
    <xf numFmtId="2" fontId="86" fillId="22" borderId="31" xfId="0" applyNumberFormat="1" applyFont="1" applyFill="1" applyBorder="1" applyAlignment="1" applyProtection="1">
      <alignment horizontal="left" vertical="center" wrapText="1"/>
      <protection hidden="1"/>
    </xf>
    <xf numFmtId="2" fontId="29" fillId="0" borderId="31" xfId="0" applyNumberFormat="1" applyFont="1" applyFill="1" applyBorder="1" applyAlignment="1" applyProtection="1">
      <alignment horizontal="center" vertical="center" wrapText="1"/>
      <protection hidden="1"/>
    </xf>
    <xf numFmtId="2" fontId="29" fillId="0" borderId="31" xfId="0" applyNumberFormat="1" applyFont="1" applyBorder="1" applyAlignment="1" applyProtection="1">
      <alignment horizontal="center" vertical="center" wrapText="1"/>
      <protection hidden="1"/>
    </xf>
    <xf numFmtId="0" fontId="29" fillId="18" borderId="31" xfId="0" applyFont="1" applyFill="1" applyBorder="1" applyAlignment="1" applyProtection="1">
      <alignment horizontal="center" vertical="center" wrapText="1"/>
      <protection hidden="1"/>
    </xf>
    <xf numFmtId="0" fontId="0" fillId="18" borderId="0" xfId="0" applyFill="1" applyProtection="1">
      <protection hidden="1"/>
    </xf>
    <xf numFmtId="0" fontId="0" fillId="28" borderId="117" xfId="0" applyFill="1" applyBorder="1" applyProtection="1">
      <protection hidden="1"/>
    </xf>
    <xf numFmtId="0" fontId="0" fillId="17" borderId="118" xfId="0" applyFill="1" applyBorder="1" applyAlignment="1" applyProtection="1">
      <alignment horizontal="center"/>
      <protection hidden="1"/>
    </xf>
    <xf numFmtId="0" fontId="0" fillId="17" borderId="118" xfId="0" applyFill="1" applyBorder="1" applyAlignment="1" applyProtection="1">
      <alignment horizontal="right"/>
      <protection hidden="1"/>
    </xf>
    <xf numFmtId="0" fontId="3" fillId="17" borderId="119" xfId="0" applyFont="1" applyFill="1" applyBorder="1" applyAlignment="1" applyProtection="1">
      <alignment horizontal="right" vertical="center"/>
      <protection hidden="1"/>
    </xf>
    <xf numFmtId="0" fontId="31" fillId="23" borderId="120" xfId="0" applyFont="1" applyFill="1" applyBorder="1" applyAlignment="1" applyProtection="1">
      <alignment horizontal="center" vertical="center" wrapText="1"/>
      <protection hidden="1"/>
    </xf>
    <xf numFmtId="0" fontId="31" fillId="23" borderId="121" xfId="0" applyFont="1" applyFill="1" applyBorder="1" applyAlignment="1" applyProtection="1">
      <alignment horizontal="center" vertical="center" wrapText="1"/>
      <protection hidden="1"/>
    </xf>
    <xf numFmtId="0" fontId="0" fillId="17" borderId="122" xfId="0" applyFill="1" applyBorder="1" applyAlignment="1" applyProtection="1">
      <alignment horizontal="center"/>
      <protection hidden="1"/>
    </xf>
    <xf numFmtId="0" fontId="2" fillId="0" borderId="0" xfId="0" applyFont="1" applyFill="1" applyBorder="1" applyAlignment="1" applyProtection="1">
      <alignment horizontal="left" wrapText="1"/>
      <protection hidden="1"/>
    </xf>
    <xf numFmtId="0" fontId="3" fillId="0" borderId="0" xfId="0" applyFont="1" applyFill="1" applyBorder="1" applyAlignment="1" applyProtection="1">
      <alignment horizontal="left" wrapText="1"/>
      <protection hidden="1"/>
    </xf>
    <xf numFmtId="0" fontId="3" fillId="0" borderId="32" xfId="0" applyFont="1" applyBorder="1" applyAlignment="1">
      <alignment horizontal="left" wrapText="1"/>
    </xf>
    <xf numFmtId="0" fontId="3" fillId="0" borderId="0" xfId="0" applyFont="1" applyBorder="1" applyAlignment="1">
      <alignment horizontal="left" wrapText="1"/>
    </xf>
    <xf numFmtId="0" fontId="3" fillId="0" borderId="11" xfId="0" applyFont="1" applyBorder="1" applyAlignment="1">
      <alignment horizontal="left" wrapText="1"/>
    </xf>
    <xf numFmtId="0" fontId="69" fillId="0" borderId="0" xfId="0" applyFont="1" applyAlignment="1" applyProtection="1">
      <alignment vertical="center" wrapText="1"/>
      <protection hidden="1"/>
    </xf>
    <xf numFmtId="0" fontId="0" fillId="0" borderId="0" xfId="0" applyFill="1" applyAlignment="1">
      <alignment vertical="center"/>
    </xf>
    <xf numFmtId="0" fontId="0" fillId="0" borderId="0" xfId="0" applyFill="1" applyAlignment="1">
      <alignment vertical="center" wrapText="1"/>
    </xf>
    <xf numFmtId="0" fontId="18" fillId="0" borderId="0" xfId="0" applyFont="1" applyAlignment="1">
      <alignment vertical="center"/>
    </xf>
    <xf numFmtId="0" fontId="18" fillId="0" borderId="0" xfId="0" applyFont="1" applyFill="1" applyBorder="1" applyAlignment="1">
      <alignment vertical="center"/>
    </xf>
    <xf numFmtId="0" fontId="18" fillId="0" borderId="0" xfId="0" applyFont="1" applyAlignment="1">
      <alignment vertical="center" wrapText="1"/>
    </xf>
    <xf numFmtId="0" fontId="40" fillId="0" borderId="0" xfId="0" applyFont="1" applyBorder="1" applyAlignment="1" applyProtection="1">
      <alignment horizontal="left" vertical="center"/>
      <protection hidden="1"/>
    </xf>
    <xf numFmtId="42" fontId="40" fillId="0" borderId="0" xfId="0" applyNumberFormat="1" applyFont="1" applyBorder="1" applyAlignment="1" applyProtection="1">
      <alignment horizontal="right" vertical="center"/>
      <protection hidden="1"/>
    </xf>
    <xf numFmtId="0" fontId="37" fillId="0" borderId="0" xfId="0" applyFont="1" applyBorder="1" applyAlignment="1" applyProtection="1">
      <alignment horizontal="center" vertical="center" wrapText="1"/>
      <protection hidden="1"/>
    </xf>
    <xf numFmtId="0" fontId="2" fillId="18" borderId="30" xfId="0" applyFont="1" applyFill="1" applyBorder="1" applyAlignment="1" applyProtection="1">
      <alignment horizontal="center" vertical="center" wrapText="1"/>
      <protection hidden="1"/>
    </xf>
    <xf numFmtId="0" fontId="31" fillId="23" borderId="68" xfId="0" applyFont="1" applyFill="1" applyBorder="1" applyAlignment="1" applyProtection="1">
      <alignment vertical="center" wrapText="1"/>
      <protection hidden="1"/>
    </xf>
    <xf numFmtId="0" fontId="4" fillId="0" borderId="0" xfId="0" applyFont="1" applyAlignment="1" applyProtection="1">
      <alignment vertical="center" wrapText="1"/>
      <protection hidden="1"/>
    </xf>
    <xf numFmtId="0" fontId="2" fillId="0" borderId="124" xfId="0" applyFont="1" applyBorder="1" applyAlignment="1" applyProtection="1">
      <alignment vertical="center"/>
      <protection hidden="1"/>
    </xf>
    <xf numFmtId="0" fontId="10" fillId="0" borderId="124" xfId="0" applyFont="1" applyBorder="1" applyAlignment="1" applyProtection="1">
      <alignment vertical="top" wrapText="1"/>
      <protection locked="0"/>
    </xf>
    <xf numFmtId="0" fontId="10" fillId="0" borderId="124" xfId="0" applyFont="1" applyFill="1" applyBorder="1" applyAlignment="1" applyProtection="1">
      <alignment vertical="top" wrapText="1"/>
      <protection hidden="1"/>
    </xf>
    <xf numFmtId="168" fontId="21" fillId="29" borderId="82" xfId="0" applyNumberFormat="1" applyFont="1" applyFill="1" applyBorder="1" applyAlignment="1" applyProtection="1">
      <alignment vertical="center" wrapText="1"/>
      <protection hidden="1"/>
    </xf>
    <xf numFmtId="168" fontId="21" fillId="29" borderId="6" xfId="0" applyNumberFormat="1" applyFont="1" applyFill="1" applyBorder="1" applyAlignment="1" applyProtection="1">
      <alignment vertical="center" wrapText="1"/>
      <protection hidden="1"/>
    </xf>
    <xf numFmtId="168" fontId="21" fillId="29" borderId="83" xfId="0" applyNumberFormat="1" applyFont="1" applyFill="1" applyBorder="1" applyAlignment="1" applyProtection="1">
      <alignment vertical="center" wrapText="1"/>
      <protection hidden="1"/>
    </xf>
    <xf numFmtId="0" fontId="3" fillId="0" borderId="0" xfId="0" applyFont="1" applyAlignment="1">
      <alignment horizontal="left" vertical="center"/>
    </xf>
    <xf numFmtId="167" fontId="18" fillId="0" borderId="31" xfId="0" quotePrefix="1" applyNumberFormat="1" applyFont="1" applyFill="1" applyBorder="1" applyAlignment="1" applyProtection="1">
      <alignment horizontal="center" vertical="center"/>
      <protection hidden="1"/>
    </xf>
    <xf numFmtId="168" fontId="18" fillId="0" borderId="31" xfId="0" quotePrefix="1" applyNumberFormat="1" applyFont="1" applyFill="1" applyBorder="1" applyAlignment="1" applyProtection="1">
      <alignment vertical="center"/>
      <protection hidden="1"/>
    </xf>
    <xf numFmtId="168" fontId="65" fillId="0" borderId="125" xfId="28" applyNumberFormat="1" applyFont="1" applyFill="1" applyBorder="1" applyAlignment="1" applyProtection="1">
      <alignment vertical="center"/>
      <protection hidden="1"/>
    </xf>
    <xf numFmtId="168" fontId="65" fillId="0" borderId="23" xfId="28" applyNumberFormat="1" applyFont="1" applyFill="1" applyBorder="1" applyAlignment="1" applyProtection="1">
      <alignment vertical="center"/>
      <protection hidden="1"/>
    </xf>
    <xf numFmtId="168" fontId="65" fillId="0" borderId="49" xfId="28" applyNumberFormat="1" applyFont="1" applyFill="1" applyBorder="1" applyAlignment="1" applyProtection="1">
      <alignment vertical="center"/>
      <protection hidden="1"/>
    </xf>
    <xf numFmtId="168" fontId="65" fillId="22" borderId="19" xfId="28" applyNumberFormat="1" applyFont="1" applyFill="1" applyBorder="1" applyAlignment="1" applyProtection="1">
      <alignment vertical="center"/>
      <protection locked="0"/>
    </xf>
    <xf numFmtId="0" fontId="0" fillId="0" borderId="0" xfId="0" applyAlignment="1">
      <alignment horizontal="left" vertical="center"/>
    </xf>
    <xf numFmtId="0" fontId="31" fillId="23" borderId="0" xfId="0" applyFont="1" applyFill="1" applyBorder="1" applyAlignment="1" applyProtection="1">
      <alignment horizontal="left" vertical="center" wrapText="1"/>
      <protection hidden="1"/>
    </xf>
    <xf numFmtId="0" fontId="3" fillId="18" borderId="31" xfId="0" applyFont="1" applyFill="1" applyBorder="1" applyAlignment="1" applyProtection="1">
      <alignment vertical="center" wrapText="1"/>
      <protection hidden="1"/>
    </xf>
    <xf numFmtId="0" fontId="91" fillId="0" borderId="0" xfId="0" applyFont="1" applyAlignment="1" applyProtection="1">
      <alignment horizontal="left"/>
      <protection hidden="1"/>
    </xf>
    <xf numFmtId="0" fontId="31" fillId="23" borderId="126" xfId="0" applyFont="1" applyFill="1" applyBorder="1" applyAlignment="1" applyProtection="1">
      <alignment horizontal="center" vertical="center" wrapText="1"/>
      <protection hidden="1"/>
    </xf>
    <xf numFmtId="0" fontId="31" fillId="23" borderId="127" xfId="0" applyFont="1" applyFill="1" applyBorder="1" applyAlignment="1" applyProtection="1">
      <alignment horizontal="center" vertical="center" wrapText="1"/>
      <protection hidden="1"/>
    </xf>
    <xf numFmtId="0" fontId="2" fillId="0" borderId="82" xfId="0" applyFont="1" applyBorder="1" applyAlignment="1" applyProtection="1">
      <alignment horizontal="center" vertical="center" wrapText="1"/>
      <protection hidden="1"/>
    </xf>
    <xf numFmtId="0" fontId="2" fillId="0" borderId="82" xfId="0" applyFont="1" applyBorder="1" applyAlignment="1" applyProtection="1">
      <alignment horizontal="center" vertical="center"/>
      <protection hidden="1"/>
    </xf>
    <xf numFmtId="0" fontId="2" fillId="0" borderId="128"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69" fillId="0" borderId="0" xfId="0" applyFont="1" applyAlignment="1" applyProtection="1">
      <alignment horizontal="left" vertical="center" wrapText="1" indent="3"/>
      <protection hidden="1"/>
    </xf>
    <xf numFmtId="0" fontId="0" fillId="0" borderId="0" xfId="0" applyFill="1" applyAlignment="1">
      <alignment horizontal="left" vertical="center" indent="3"/>
    </xf>
    <xf numFmtId="0" fontId="18" fillId="0" borderId="0" xfId="0" applyFont="1" applyAlignment="1">
      <alignment horizontal="left" vertical="center" indent="3"/>
    </xf>
    <xf numFmtId="168" fontId="21" fillId="24" borderId="82" xfId="0" applyNumberFormat="1" applyFont="1" applyFill="1" applyBorder="1" applyAlignment="1" applyProtection="1">
      <alignment vertical="center" wrapText="1"/>
      <protection locked="0"/>
    </xf>
    <xf numFmtId="168" fontId="21" fillId="24" borderId="6" xfId="0" applyNumberFormat="1" applyFont="1" applyFill="1" applyBorder="1" applyAlignment="1" applyProtection="1">
      <alignment vertical="center" wrapText="1"/>
      <protection locked="0"/>
    </xf>
    <xf numFmtId="42" fontId="84" fillId="24" borderId="1" xfId="0" applyNumberFormat="1" applyFont="1" applyFill="1" applyBorder="1" applyAlignment="1" applyProtection="1">
      <alignment vertical="center"/>
      <protection locked="0"/>
    </xf>
    <xf numFmtId="0" fontId="0" fillId="0" borderId="0" xfId="0" applyBorder="1"/>
    <xf numFmtId="4" fontId="1" fillId="0" borderId="0" xfId="0" applyNumberFormat="1" applyFont="1" applyBorder="1"/>
    <xf numFmtId="4" fontId="1" fillId="0" borderId="0" xfId="0" applyNumberFormat="1" applyFont="1" applyBorder="1" applyAlignment="1">
      <alignment horizontal="center"/>
    </xf>
    <xf numFmtId="4" fontId="2" fillId="0" borderId="0" xfId="0" applyNumberFormat="1" applyFont="1" applyFill="1" applyBorder="1" applyAlignment="1">
      <alignment horizontal="center" wrapText="1"/>
    </xf>
    <xf numFmtId="0" fontId="1" fillId="0" borderId="0" xfId="0" applyFont="1" applyBorder="1"/>
    <xf numFmtId="0" fontId="0" fillId="0" borderId="0" xfId="0" applyFont="1" applyFill="1" applyBorder="1"/>
    <xf numFmtId="49" fontId="1" fillId="0" borderId="0" xfId="0" applyNumberFormat="1" applyFont="1" applyBorder="1"/>
    <xf numFmtId="49" fontId="0" fillId="0" borderId="0" xfId="0" applyNumberFormat="1" applyBorder="1"/>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left" vertical="center"/>
    </xf>
    <xf numFmtId="0" fontId="3" fillId="0" borderId="32" xfId="0" applyFont="1" applyBorder="1" applyAlignment="1">
      <alignment horizontal="left" wrapText="1"/>
    </xf>
    <xf numFmtId="0" fontId="3" fillId="0" borderId="0" xfId="0" applyFont="1" applyBorder="1" applyAlignment="1">
      <alignment horizontal="left" wrapText="1"/>
    </xf>
    <xf numFmtId="0" fontId="3" fillId="0" borderId="11" xfId="0" applyFont="1" applyBorder="1" applyAlignment="1">
      <alignment horizontal="left" wrapText="1"/>
    </xf>
    <xf numFmtId="0" fontId="3" fillId="0" borderId="0" xfId="0" applyFont="1" applyAlignment="1">
      <alignment horizontal="left"/>
    </xf>
    <xf numFmtId="0" fontId="3" fillId="0" borderId="0" xfId="0" applyFont="1" applyFill="1" applyBorder="1" applyAlignment="1" applyProtection="1">
      <alignment horizontal="left" wrapText="1"/>
      <protection hidden="1"/>
    </xf>
    <xf numFmtId="0" fontId="40" fillId="0" borderId="15" xfId="0" applyFont="1" applyBorder="1" applyAlignment="1" applyProtection="1">
      <alignment horizontal="left" vertical="center"/>
      <protection hidden="1"/>
    </xf>
    <xf numFmtId="0" fontId="29" fillId="0" borderId="0" xfId="0" applyFont="1" applyAlignment="1" applyProtection="1">
      <alignment horizontal="left"/>
      <protection hidden="1"/>
    </xf>
    <xf numFmtId="0" fontId="2" fillId="0" borderId="128" xfId="0" applyFont="1" applyBorder="1" applyAlignment="1" applyProtection="1">
      <alignment horizontal="left" vertical="center" wrapText="1"/>
      <protection hidden="1"/>
    </xf>
    <xf numFmtId="0" fontId="2" fillId="0" borderId="133" xfId="0" applyFont="1" applyBorder="1" applyAlignment="1" applyProtection="1">
      <alignment horizontal="left" vertical="center" wrapText="1"/>
      <protection hidden="1"/>
    </xf>
    <xf numFmtId="0" fontId="2" fillId="0" borderId="78" xfId="0" applyFont="1" applyBorder="1" applyAlignment="1" applyProtection="1">
      <alignment horizontal="left" vertical="center" wrapText="1"/>
      <protection hidden="1"/>
    </xf>
    <xf numFmtId="0" fontId="0" fillId="0" borderId="0" xfId="0"/>
    <xf numFmtId="0" fontId="0" fillId="0" borderId="0" xfId="0" applyProtection="1">
      <protection locked="0"/>
    </xf>
    <xf numFmtId="49" fontId="1" fillId="0" borderId="0" xfId="0" quotePrefix="1" applyNumberFormat="1" applyFont="1" applyBorder="1"/>
    <xf numFmtId="4" fontId="1" fillId="0" borderId="0" xfId="0" applyNumberFormat="1" applyFont="1" applyFill="1" applyBorder="1" applyAlignment="1">
      <alignment horizontal="center"/>
    </xf>
    <xf numFmtId="0" fontId="60" fillId="21" borderId="0" xfId="0" applyFont="1" applyFill="1" applyAlignment="1" applyProtection="1">
      <alignment horizontal="left" vertical="top" wrapText="1"/>
      <protection hidden="1"/>
    </xf>
    <xf numFmtId="0" fontId="0" fillId="0" borderId="0" xfId="0"/>
    <xf numFmtId="0" fontId="37" fillId="0" borderId="0" xfId="0" applyFont="1" applyBorder="1" applyAlignment="1" applyProtection="1">
      <alignment horizontal="left"/>
      <protection locked="0"/>
    </xf>
    <xf numFmtId="4" fontId="37" fillId="0" borderId="0" xfId="0" applyNumberFormat="1" applyFont="1" applyFill="1" applyBorder="1" applyAlignment="1" applyProtection="1">
      <alignment horizontal="center" vertical="center"/>
      <protection locked="0"/>
    </xf>
    <xf numFmtId="168" fontId="21" fillId="29" borderId="128" xfId="0" applyNumberFormat="1" applyFont="1" applyFill="1" applyBorder="1" applyAlignment="1" applyProtection="1">
      <alignment vertical="center" wrapText="1"/>
      <protection hidden="1"/>
    </xf>
    <xf numFmtId="168" fontId="21" fillId="29" borderId="114" xfId="0" applyNumberFormat="1" applyFont="1" applyFill="1" applyBorder="1" applyAlignment="1" applyProtection="1">
      <alignment vertical="center" wrapText="1"/>
      <protection hidden="1"/>
    </xf>
    <xf numFmtId="0" fontId="2" fillId="0" borderId="6" xfId="0" applyFont="1" applyBorder="1" applyAlignment="1" applyProtection="1">
      <alignment horizontal="center" vertical="center" wrapText="1"/>
      <protection hidden="1"/>
    </xf>
    <xf numFmtId="0" fontId="2" fillId="0" borderId="72" xfId="0" applyFont="1" applyBorder="1" applyAlignment="1" applyProtection="1">
      <alignment horizontal="center" vertical="center"/>
      <protection hidden="1"/>
    </xf>
    <xf numFmtId="168" fontId="21" fillId="32" borderId="83" xfId="0" applyNumberFormat="1" applyFont="1" applyFill="1" applyBorder="1" applyAlignment="1" applyProtection="1">
      <alignment vertical="center" wrapText="1"/>
      <protection hidden="1"/>
    </xf>
    <xf numFmtId="49" fontId="37" fillId="0" borderId="0" xfId="0" applyNumberFormat="1" applyFont="1" applyFill="1" applyBorder="1" applyAlignment="1" applyProtection="1">
      <alignment horizontal="center" vertical="center"/>
      <protection locked="0" hidden="1"/>
    </xf>
    <xf numFmtId="4" fontId="37" fillId="0" borderId="124" xfId="0" applyNumberFormat="1" applyFont="1" applyFill="1" applyBorder="1" applyAlignment="1" applyProtection="1">
      <alignment horizontal="center" vertical="center"/>
      <protection locked="0"/>
    </xf>
    <xf numFmtId="0" fontId="29" fillId="0" borderId="10" xfId="0" applyFont="1" applyBorder="1" applyAlignment="1" applyProtection="1">
      <alignment horizontal="center"/>
      <protection hidden="1"/>
    </xf>
    <xf numFmtId="0" fontId="1" fillId="0" borderId="0" xfId="0" applyFont="1" applyAlignment="1">
      <alignment horizontal="left"/>
    </xf>
    <xf numFmtId="0" fontId="2" fillId="0" borderId="70" xfId="0" applyFont="1" applyBorder="1" applyAlignment="1" applyProtection="1">
      <alignment horizontal="center"/>
      <protection hidden="1"/>
    </xf>
    <xf numFmtId="0" fontId="2" fillId="33" borderId="82" xfId="0" applyFont="1" applyFill="1" applyBorder="1" applyAlignment="1" applyProtection="1">
      <alignment horizontal="center" vertical="center" wrapText="1"/>
      <protection hidden="1"/>
    </xf>
    <xf numFmtId="0" fontId="1" fillId="33" borderId="82" xfId="0" applyFont="1" applyFill="1" applyBorder="1" applyAlignment="1" applyProtection="1">
      <alignment horizontal="center" vertical="center"/>
      <protection hidden="1"/>
    </xf>
    <xf numFmtId="0" fontId="1" fillId="0" borderId="82" xfId="0" applyFont="1" applyBorder="1" applyAlignment="1" applyProtection="1">
      <alignment horizontal="center" vertical="center"/>
      <protection locked="0" hidden="1"/>
    </xf>
    <xf numFmtId="3" fontId="18" fillId="18" borderId="30" xfId="0" applyNumberFormat="1" applyFont="1" applyFill="1" applyBorder="1" applyAlignment="1" applyProtection="1">
      <alignment vertical="center"/>
      <protection hidden="1"/>
    </xf>
    <xf numFmtId="4" fontId="18" fillId="18" borderId="37" xfId="0" applyNumberFormat="1" applyFont="1" applyFill="1" applyBorder="1" applyAlignment="1" applyProtection="1">
      <alignment vertical="center"/>
      <protection hidden="1"/>
    </xf>
    <xf numFmtId="1" fontId="18" fillId="0" borderId="31" xfId="0" applyNumberFormat="1" applyFont="1" applyFill="1" applyBorder="1" applyAlignment="1" applyProtection="1">
      <alignment horizontal="center" vertical="center"/>
      <protection hidden="1"/>
    </xf>
    <xf numFmtId="2" fontId="18" fillId="0" borderId="31" xfId="0" applyNumberFormat="1" applyFont="1" applyFill="1" applyBorder="1" applyAlignment="1" applyProtection="1">
      <alignment horizontal="center" vertical="center"/>
      <protection hidden="1"/>
    </xf>
    <xf numFmtId="1" fontId="18" fillId="0" borderId="33" xfId="0" applyNumberFormat="1" applyFont="1" applyFill="1" applyBorder="1" applyAlignment="1" applyProtection="1">
      <alignment horizontal="center" vertical="center"/>
      <protection hidden="1"/>
    </xf>
    <xf numFmtId="2" fontId="18" fillId="0" borderId="33" xfId="0" applyNumberFormat="1" applyFont="1" applyFill="1" applyBorder="1" applyAlignment="1" applyProtection="1">
      <alignment horizontal="center" vertical="center"/>
      <protection hidden="1"/>
    </xf>
    <xf numFmtId="0" fontId="69" fillId="0" borderId="0" xfId="0" applyFont="1"/>
    <xf numFmtId="0" fontId="10" fillId="0" borderId="0" xfId="0" applyFont="1" applyBorder="1" applyAlignment="1">
      <alignment horizontal="left" vertical="top" wrapText="1" indent="4"/>
    </xf>
    <xf numFmtId="0" fontId="0" fillId="0" borderId="0" xfId="0"/>
    <xf numFmtId="0" fontId="98" fillId="0" borderId="0" xfId="0" applyFont="1" applyBorder="1"/>
    <xf numFmtId="0" fontId="0" fillId="0" borderId="0" xfId="0"/>
    <xf numFmtId="0" fontId="15" fillId="0" borderId="138" xfId="0" applyFont="1" applyBorder="1" applyAlignment="1">
      <alignment horizontal="left" vertical="center" indent="1"/>
    </xf>
    <xf numFmtId="0" fontId="15" fillId="0" borderId="151" xfId="0" applyFont="1" applyBorder="1" applyAlignment="1">
      <alignment horizontal="left" vertical="center" indent="1"/>
    </xf>
    <xf numFmtId="0" fontId="15" fillId="0" borderId="152" xfId="0" applyFont="1" applyBorder="1" applyAlignment="1">
      <alignment horizontal="left" vertical="center" wrapText="1" indent="1"/>
    </xf>
    <xf numFmtId="0" fontId="15" fillId="0" borderId="0" xfId="0" applyFont="1" applyBorder="1" applyAlignment="1">
      <alignment horizontal="left" vertical="center" indent="1"/>
    </xf>
    <xf numFmtId="0" fontId="15" fillId="0" borderId="153" xfId="0" applyFont="1" applyBorder="1" applyAlignment="1">
      <alignment horizontal="left" vertical="center" indent="1"/>
    </xf>
    <xf numFmtId="168" fontId="21" fillId="32" borderId="6" xfId="0" applyNumberFormat="1" applyFont="1" applyFill="1" applyBorder="1" applyAlignment="1" applyProtection="1">
      <alignment vertical="center" wrapText="1"/>
      <protection hidden="1"/>
    </xf>
    <xf numFmtId="168" fontId="21" fillId="34" borderId="83" xfId="0" applyNumberFormat="1" applyFont="1" applyFill="1" applyBorder="1" applyAlignment="1" applyProtection="1">
      <alignment vertical="center" wrapText="1"/>
      <protection hidden="1"/>
    </xf>
    <xf numFmtId="0" fontId="2" fillId="35" borderId="128" xfId="0" applyFont="1" applyFill="1" applyBorder="1" applyAlignment="1" applyProtection="1">
      <alignment horizontal="center" vertical="center"/>
      <protection hidden="1"/>
    </xf>
    <xf numFmtId="168" fontId="21" fillId="35" borderId="83" xfId="0" applyNumberFormat="1" applyFont="1" applyFill="1" applyBorder="1" applyAlignment="1" applyProtection="1">
      <alignment vertical="center" wrapText="1"/>
      <protection hidden="1"/>
    </xf>
    <xf numFmtId="0" fontId="2" fillId="34" borderId="72" xfId="0" applyFont="1" applyFill="1" applyBorder="1" applyAlignment="1" applyProtection="1">
      <alignment horizontal="center" vertical="center"/>
      <protection hidden="1"/>
    </xf>
    <xf numFmtId="168" fontId="21" fillId="34" borderId="128" xfId="0" applyNumberFormat="1" applyFont="1" applyFill="1" applyBorder="1" applyAlignment="1" applyProtection="1">
      <alignment vertical="center" wrapText="1"/>
      <protection hidden="1"/>
    </xf>
    <xf numFmtId="168" fontId="21" fillId="32" borderId="6" xfId="0" applyNumberFormat="1" applyFont="1" applyFill="1" applyBorder="1" applyAlignment="1" applyProtection="1">
      <alignment vertical="center" wrapText="1"/>
      <protection locked="0" hidden="1"/>
    </xf>
    <xf numFmtId="168" fontId="21" fillId="32" borderId="83" xfId="0" applyNumberFormat="1" applyFont="1" applyFill="1" applyBorder="1" applyAlignment="1" applyProtection="1">
      <alignment vertical="center" wrapText="1"/>
      <protection locked="0" hidden="1"/>
    </xf>
    <xf numFmtId="42" fontId="84" fillId="32" borderId="1" xfId="0" applyNumberFormat="1" applyFont="1" applyFill="1" applyBorder="1" applyAlignment="1" applyProtection="1">
      <alignment vertical="center"/>
      <protection hidden="1"/>
    </xf>
    <xf numFmtId="4" fontId="1" fillId="0" borderId="0" xfId="0" quotePrefix="1" applyNumberFormat="1" applyFont="1" applyFill="1" applyBorder="1" applyAlignment="1">
      <alignment horizontal="center" wrapText="1"/>
    </xf>
    <xf numFmtId="3" fontId="1" fillId="0" borderId="0" xfId="0" applyNumberFormat="1" applyFont="1" applyFill="1" applyBorder="1" applyAlignment="1">
      <alignment horizontal="center" wrapText="1"/>
    </xf>
    <xf numFmtId="0" fontId="1" fillId="35" borderId="82" xfId="0" applyFont="1" applyFill="1" applyBorder="1" applyAlignment="1" applyProtection="1">
      <alignment horizontal="center" vertical="center"/>
      <protection hidden="1"/>
    </xf>
    <xf numFmtId="168" fontId="16" fillId="35" borderId="82" xfId="0" applyNumberFormat="1" applyFont="1" applyFill="1" applyBorder="1" applyAlignment="1" applyProtection="1">
      <alignment vertical="center"/>
      <protection hidden="1"/>
    </xf>
    <xf numFmtId="168" fontId="16" fillId="35" borderId="6" xfId="0" applyNumberFormat="1" applyFont="1" applyFill="1" applyBorder="1" applyAlignment="1" applyProtection="1">
      <alignment vertical="center"/>
      <protection hidden="1"/>
    </xf>
    <xf numFmtId="0" fontId="1" fillId="34" borderId="82" xfId="0" applyFont="1" applyFill="1" applyBorder="1" applyAlignment="1" applyProtection="1">
      <alignment horizontal="center" vertical="center"/>
      <protection hidden="1"/>
    </xf>
    <xf numFmtId="168" fontId="21" fillId="32" borderId="82" xfId="0" applyNumberFormat="1" applyFont="1" applyFill="1" applyBorder="1" applyAlignment="1" applyProtection="1">
      <alignment vertical="center" wrapText="1"/>
      <protection locked="0"/>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left" vertical="center"/>
    </xf>
    <xf numFmtId="0" fontId="3" fillId="0" borderId="0" xfId="0" applyFont="1" applyAlignment="1">
      <alignment horizontal="left"/>
    </xf>
    <xf numFmtId="0" fontId="2" fillId="0" borderId="128" xfId="0" applyFont="1" applyBorder="1" applyAlignment="1" applyProtection="1">
      <alignment horizontal="left" vertical="center" wrapText="1"/>
      <protection hidden="1"/>
    </xf>
    <xf numFmtId="0" fontId="2" fillId="0" borderId="133" xfId="0" applyFont="1" applyBorder="1" applyAlignment="1" applyProtection="1">
      <alignment horizontal="left" vertical="center" wrapText="1"/>
      <protection hidden="1"/>
    </xf>
    <xf numFmtId="0" fontId="2" fillId="0" borderId="78" xfId="0" applyFont="1" applyBorder="1" applyAlignment="1" applyProtection="1">
      <alignment horizontal="left" vertical="center" wrapText="1"/>
      <protection hidden="1"/>
    </xf>
    <xf numFmtId="0" fontId="40" fillId="0" borderId="15" xfId="0" applyFont="1" applyBorder="1" applyAlignment="1" applyProtection="1">
      <alignment horizontal="left" vertical="center"/>
      <protection hidden="1"/>
    </xf>
    <xf numFmtId="0" fontId="37" fillId="0" borderId="0" xfId="0" applyFont="1" applyAlignment="1" applyProtection="1">
      <protection hidden="1"/>
    </xf>
    <xf numFmtId="0" fontId="29" fillId="0" borderId="0" xfId="0" applyFont="1" applyAlignment="1" applyProtection="1">
      <alignment horizontal="left"/>
      <protection hidden="1"/>
    </xf>
    <xf numFmtId="0" fontId="29" fillId="0" borderId="0" xfId="0" applyFont="1" applyAlignment="1" applyProtection="1">
      <alignment vertical="center"/>
      <protection hidden="1"/>
    </xf>
    <xf numFmtId="0" fontId="37" fillId="0" borderId="0" xfId="0" applyFont="1" applyBorder="1" applyAlignment="1" applyProtection="1">
      <protection hidden="1"/>
    </xf>
    <xf numFmtId="0" fontId="3" fillId="0" borderId="32" xfId="0" applyFont="1" applyBorder="1" applyAlignment="1">
      <alignment horizontal="left" wrapText="1"/>
    </xf>
    <xf numFmtId="0" fontId="3" fillId="0" borderId="0" xfId="0" applyFont="1" applyBorder="1" applyAlignment="1">
      <alignment horizontal="left" wrapText="1"/>
    </xf>
    <xf numFmtId="0" fontId="3" fillId="0" borderId="11" xfId="0" applyFont="1" applyBorder="1" applyAlignment="1">
      <alignment horizontal="left" wrapText="1"/>
    </xf>
    <xf numFmtId="0" fontId="37" fillId="0" borderId="0" xfId="0" applyFont="1" applyAlignment="1" applyProtection="1">
      <alignment horizontal="left" indent="5"/>
      <protection hidden="1"/>
    </xf>
    <xf numFmtId="0" fontId="2" fillId="0" borderId="0" xfId="0" applyFont="1" applyFill="1" applyBorder="1" applyAlignment="1" applyProtection="1">
      <alignment horizontal="left" wrapText="1"/>
      <protection hidden="1"/>
    </xf>
    <xf numFmtId="0" fontId="3" fillId="0" borderId="0" xfId="0" applyFont="1" applyFill="1" applyBorder="1" applyAlignment="1" applyProtection="1">
      <alignment horizontal="left" wrapText="1"/>
      <protection hidden="1"/>
    </xf>
    <xf numFmtId="0" fontId="96" fillId="0" borderId="0" xfId="0" applyFont="1" applyFill="1" applyBorder="1" applyAlignment="1"/>
    <xf numFmtId="0" fontId="1" fillId="0" borderId="0" xfId="0" quotePrefix="1" applyNumberFormat="1" applyFont="1" applyFill="1" applyBorder="1" applyAlignment="1">
      <alignment horizontal="center" wrapText="1"/>
    </xf>
    <xf numFmtId="0" fontId="100" fillId="0" borderId="0" xfId="0" quotePrefix="1" applyFont="1" applyBorder="1"/>
    <xf numFmtId="0" fontId="1" fillId="0" borderId="0" xfId="0" quotePrefix="1" applyNumberFormat="1" applyFont="1" applyBorder="1" applyAlignment="1">
      <alignment horizontal="center"/>
    </xf>
    <xf numFmtId="49" fontId="96" fillId="0" borderId="0" xfId="0" quotePrefix="1" applyNumberFormat="1" applyFont="1" applyFill="1" applyBorder="1" applyAlignment="1">
      <alignment horizontal="center"/>
    </xf>
    <xf numFmtId="49" fontId="1" fillId="0" borderId="0" xfId="0" quotePrefix="1" applyNumberFormat="1" applyFont="1" applyFill="1" applyBorder="1" applyAlignment="1">
      <alignment horizontal="center" wrapText="1"/>
    </xf>
    <xf numFmtId="1" fontId="1" fillId="0" borderId="0" xfId="0" quotePrefix="1" applyNumberFormat="1" applyFont="1" applyBorder="1" applyAlignment="1">
      <alignment horizontal="center"/>
    </xf>
    <xf numFmtId="0" fontId="62" fillId="0" borderId="11" xfId="0" applyFont="1" applyBorder="1" applyAlignment="1" applyProtection="1">
      <alignment horizontal="right" vertical="center" wrapText="1"/>
      <protection hidden="1"/>
    </xf>
    <xf numFmtId="0" fontId="42" fillId="21" borderId="0" xfId="0" applyFont="1" applyFill="1"/>
    <xf numFmtId="0" fontId="60" fillId="21" borderId="0" xfId="0" applyFont="1" applyFill="1" applyBorder="1" applyAlignment="1" applyProtection="1">
      <alignment horizontal="left" vertical="center" wrapText="1"/>
      <protection hidden="1"/>
    </xf>
    <xf numFmtId="0" fontId="62" fillId="0" borderId="11"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3" fillId="0" borderId="0" xfId="0" applyFont="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32" fillId="0" borderId="0" xfId="0" applyFont="1" applyAlignment="1" applyProtection="1">
      <alignment horizontal="left" vertical="top" wrapText="1"/>
      <protection hidden="1"/>
    </xf>
    <xf numFmtId="0" fontId="32" fillId="0" borderId="0" xfId="0" applyFont="1" applyAlignment="1">
      <alignment horizontal="left" vertical="top" wrapText="1"/>
    </xf>
    <xf numFmtId="0" fontId="90" fillId="21" borderId="0" xfId="35" applyFont="1" applyFill="1" applyAlignment="1" applyProtection="1">
      <alignment horizontal="left" vertical="top" wrapText="1"/>
      <protection hidden="1"/>
    </xf>
    <xf numFmtId="0" fontId="60" fillId="21" borderId="0" xfId="0" applyFont="1" applyFill="1" applyAlignment="1" applyProtection="1">
      <alignment horizontal="left" vertical="top" wrapText="1"/>
      <protection hidden="1"/>
    </xf>
    <xf numFmtId="0" fontId="3" fillId="0" borderId="0" xfId="0" applyFont="1" applyAlignment="1" applyProtection="1">
      <alignment horizontal="left" vertical="center" wrapText="1" indent="1"/>
      <protection hidden="1"/>
    </xf>
    <xf numFmtId="0" fontId="2" fillId="0" borderId="11" xfId="0" applyFont="1" applyBorder="1" applyAlignment="1" applyProtection="1">
      <alignment horizontal="left" vertical="top" wrapText="1"/>
      <protection hidden="1"/>
    </xf>
    <xf numFmtId="0" fontId="1" fillId="0" borderId="0" xfId="0" applyFont="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1" fillId="0" borderId="0" xfId="0" applyFont="1" applyAlignment="1" applyProtection="1">
      <alignment horizontal="left" vertical="top" wrapText="1"/>
      <protection hidden="1"/>
    </xf>
    <xf numFmtId="0" fontId="60" fillId="21" borderId="0" xfId="0" applyFont="1" applyFill="1" applyAlignment="1" applyProtection="1">
      <alignment horizontal="left" vertical="center" wrapText="1"/>
      <protection hidden="1"/>
    </xf>
    <xf numFmtId="0" fontId="1" fillId="0" borderId="0" xfId="0" applyFont="1" applyAlignment="1" applyProtection="1">
      <alignment horizontal="left" vertical="top" wrapText="1" indent="1"/>
      <protection hidden="1"/>
    </xf>
    <xf numFmtId="0" fontId="3" fillId="0" borderId="0" xfId="0" applyFont="1" applyAlignment="1" applyProtection="1">
      <alignment horizontal="left" vertical="top" wrapText="1" indent="1"/>
      <protection hidden="1"/>
    </xf>
    <xf numFmtId="0" fontId="2" fillId="20" borderId="0" xfId="0" applyFont="1" applyFill="1" applyAlignment="1" applyProtection="1">
      <alignment vertical="center" wrapText="1"/>
      <protection hidden="1"/>
    </xf>
    <xf numFmtId="0" fontId="3" fillId="20" borderId="0" xfId="0" applyFont="1" applyFill="1" applyAlignment="1" applyProtection="1">
      <alignment vertical="center" wrapText="1"/>
      <protection hidden="1"/>
    </xf>
    <xf numFmtId="0" fontId="11" fillId="0" borderId="0" xfId="35" applyAlignment="1" applyProtection="1">
      <alignment horizontal="left" vertical="center"/>
    </xf>
    <xf numFmtId="0" fontId="32" fillId="0" borderId="0" xfId="0" applyFont="1" applyBorder="1" applyAlignment="1" applyProtection="1">
      <alignment horizontal="left" vertical="top" wrapText="1"/>
      <protection hidden="1"/>
    </xf>
    <xf numFmtId="0" fontId="11" fillId="0" borderId="0" xfId="35" applyBorder="1" applyAlignment="1" applyProtection="1">
      <alignment horizontal="left" vertical="top" wrapText="1"/>
      <protection hidden="1"/>
    </xf>
    <xf numFmtId="0" fontId="11" fillId="0" borderId="0" xfId="35" applyBorder="1" applyAlignment="1" applyProtection="1">
      <alignment horizontal="left" vertical="top" wrapText="1"/>
    </xf>
    <xf numFmtId="0" fontId="3" fillId="0" borderId="0" xfId="0" applyFont="1" applyAlignment="1">
      <alignment vertical="center"/>
    </xf>
    <xf numFmtId="0" fontId="0" fillId="0" borderId="0" xfId="0" applyAlignment="1">
      <alignment vertical="center"/>
    </xf>
    <xf numFmtId="0" fontId="11" fillId="0" borderId="0" xfId="35" applyAlignment="1" applyProtection="1">
      <alignment horizontal="left" vertical="center" indent="3"/>
    </xf>
    <xf numFmtId="0" fontId="2" fillId="0" borderId="0" xfId="35" applyFont="1" applyAlignment="1" applyProtection="1">
      <alignment horizontal="left" vertical="center" wrapText="1"/>
    </xf>
    <xf numFmtId="0" fontId="41" fillId="0" borderId="57" xfId="0" applyFont="1" applyFill="1" applyBorder="1" applyAlignment="1" applyProtection="1">
      <alignment horizontal="center" wrapText="1"/>
      <protection hidden="1"/>
    </xf>
    <xf numFmtId="0" fontId="41" fillId="0" borderId="17" xfId="0" applyFont="1" applyFill="1" applyBorder="1" applyAlignment="1" applyProtection="1">
      <alignment horizontal="center" wrapText="1"/>
      <protection hidden="1"/>
    </xf>
    <xf numFmtId="0" fontId="41" fillId="0" borderId="18" xfId="0" applyFont="1" applyFill="1" applyBorder="1" applyAlignment="1" applyProtection="1">
      <alignment horizontal="center" wrapText="1"/>
      <protection hidden="1"/>
    </xf>
    <xf numFmtId="0" fontId="0" fillId="0" borderId="17" xfId="0" applyFill="1" applyBorder="1" applyAlignment="1" applyProtection="1">
      <alignment horizontal="center" vertical="center"/>
      <protection locked="0"/>
    </xf>
    <xf numFmtId="0" fontId="31" fillId="0" borderId="58" xfId="0" applyFont="1" applyFill="1" applyBorder="1" applyAlignment="1" applyProtection="1">
      <alignment horizontal="center" wrapText="1"/>
      <protection hidden="1"/>
    </xf>
    <xf numFmtId="0" fontId="31" fillId="0" borderId="0" xfId="0" applyFont="1" applyFill="1" applyBorder="1" applyAlignment="1" applyProtection="1">
      <alignment horizontal="center" wrapText="1"/>
      <protection hidden="1"/>
    </xf>
    <xf numFmtId="0" fontId="31" fillId="0" borderId="63" xfId="0" applyFont="1" applyFill="1" applyBorder="1" applyAlignment="1" applyProtection="1">
      <alignment horizontal="center" wrapText="1"/>
      <protection hidden="1"/>
    </xf>
    <xf numFmtId="0" fontId="2" fillId="0" borderId="58"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0" borderId="63" xfId="0" applyFont="1" applyFill="1" applyBorder="1" applyAlignment="1" applyProtection="1">
      <alignment horizontal="center"/>
      <protection hidden="1"/>
    </xf>
    <xf numFmtId="0" fontId="6" fillId="0" borderId="64" xfId="0" applyFont="1" applyFill="1" applyBorder="1" applyAlignment="1" applyProtection="1">
      <alignment horizontal="left"/>
      <protection hidden="1"/>
    </xf>
    <xf numFmtId="0" fontId="2" fillId="0" borderId="16" xfId="0" applyFont="1" applyFill="1" applyBorder="1" applyAlignment="1" applyProtection="1">
      <alignment horizontal="center"/>
      <protection hidden="1"/>
    </xf>
    <xf numFmtId="0" fontId="2" fillId="0" borderId="10" xfId="0" applyFont="1" applyFill="1" applyBorder="1" applyAlignment="1" applyProtection="1">
      <alignment horizontal="center"/>
      <protection hidden="1"/>
    </xf>
    <xf numFmtId="0" fontId="2" fillId="0" borderId="13" xfId="0" applyFont="1" applyFill="1" applyBorder="1" applyAlignment="1" applyProtection="1">
      <alignment horizontal="center"/>
      <protection hidden="1"/>
    </xf>
    <xf numFmtId="0" fontId="0" fillId="0" borderId="64" xfId="0" applyFill="1" applyBorder="1" applyAlignment="1" applyProtection="1">
      <protection locked="0"/>
    </xf>
    <xf numFmtId="0" fontId="0" fillId="0" borderId="54" xfId="0" applyFill="1" applyBorder="1" applyAlignment="1" applyProtection="1">
      <protection locked="0"/>
    </xf>
    <xf numFmtId="0" fontId="63" fillId="23" borderId="25" xfId="0" applyFont="1" applyFill="1" applyBorder="1" applyAlignment="1" applyProtection="1">
      <alignment horizontal="center" vertical="center"/>
      <protection hidden="1"/>
    </xf>
    <xf numFmtId="0" fontId="63" fillId="23" borderId="37" xfId="0" applyFont="1" applyFill="1" applyBorder="1" applyAlignment="1" applyProtection="1">
      <alignment horizontal="center" vertical="center"/>
      <protection hidden="1"/>
    </xf>
    <xf numFmtId="0" fontId="63" fillId="23" borderId="38" xfId="0" applyFont="1" applyFill="1" applyBorder="1" applyAlignment="1" applyProtection="1">
      <alignment horizontal="center" vertical="center"/>
      <protection hidden="1"/>
    </xf>
    <xf numFmtId="0" fontId="4" fillId="0" borderId="30" xfId="0" applyFont="1" applyFill="1" applyBorder="1" applyAlignment="1" applyProtection="1">
      <alignment horizontal="center" vertical="top" wrapText="1"/>
      <protection hidden="1"/>
    </xf>
    <xf numFmtId="0" fontId="4" fillId="0" borderId="37" xfId="0" applyFont="1" applyFill="1" applyBorder="1" applyAlignment="1" applyProtection="1">
      <alignment horizontal="center" vertical="top" wrapText="1"/>
      <protection hidden="1"/>
    </xf>
    <xf numFmtId="0" fontId="4" fillId="0" borderId="38" xfId="0" applyFont="1" applyFill="1" applyBorder="1" applyAlignment="1" applyProtection="1">
      <alignment horizontal="center" vertical="top" wrapText="1"/>
      <protection hidden="1"/>
    </xf>
    <xf numFmtId="0" fontId="2" fillId="0" borderId="14" xfId="0" applyFont="1" applyFill="1" applyBorder="1" applyAlignment="1" applyProtection="1">
      <alignment horizontal="left" wrapText="1"/>
      <protection hidden="1"/>
    </xf>
    <xf numFmtId="0" fontId="2" fillId="0" borderId="15" xfId="0" applyFont="1" applyFill="1" applyBorder="1" applyAlignment="1" applyProtection="1">
      <alignment horizontal="left" wrapText="1"/>
      <protection hidden="1"/>
    </xf>
    <xf numFmtId="0" fontId="2" fillId="0" borderId="19" xfId="0" applyFont="1" applyFill="1" applyBorder="1" applyAlignment="1" applyProtection="1">
      <alignment horizontal="left" wrapText="1"/>
      <protection hidden="1"/>
    </xf>
    <xf numFmtId="174" fontId="0" fillId="0" borderId="44" xfId="0" applyNumberFormat="1" applyFill="1" applyBorder="1" applyAlignment="1" applyProtection="1">
      <alignment horizontal="center" vertical="center"/>
      <protection locked="0"/>
    </xf>
    <xf numFmtId="174" fontId="0" fillId="0" borderId="131" xfId="0" applyNumberFormat="1" applyFill="1" applyBorder="1" applyAlignment="1" applyProtection="1">
      <alignment horizontal="center" vertical="center"/>
      <protection locked="0"/>
    </xf>
    <xf numFmtId="0" fontId="62" fillId="0" borderId="130" xfId="0" applyFont="1" applyBorder="1" applyAlignment="1">
      <alignment horizontal="center" vertical="center" wrapText="1"/>
    </xf>
    <xf numFmtId="0" fontId="62" fillId="0" borderId="17" xfId="0" applyFont="1" applyBorder="1" applyAlignment="1">
      <alignment horizontal="center" vertical="center"/>
    </xf>
    <xf numFmtId="0" fontId="62" fillId="0" borderId="60" xfId="0" applyFont="1" applyBorder="1" applyAlignment="1">
      <alignment horizontal="center" vertical="center"/>
    </xf>
    <xf numFmtId="0" fontId="63" fillId="0" borderId="57" xfId="0" applyFont="1" applyFill="1" applyBorder="1" applyAlignment="1" applyProtection="1">
      <alignment horizontal="center" vertical="center"/>
      <protection hidden="1"/>
    </xf>
    <xf numFmtId="0" fontId="63" fillId="0" borderId="17" xfId="0" applyFont="1" applyFill="1" applyBorder="1" applyAlignment="1" applyProtection="1">
      <alignment horizontal="center" vertical="center"/>
      <protection hidden="1"/>
    </xf>
    <xf numFmtId="0" fontId="63" fillId="0" borderId="60" xfId="0" applyFont="1" applyFill="1" applyBorder="1" applyAlignment="1" applyProtection="1">
      <alignment horizontal="center" vertical="center"/>
      <protection hidden="1"/>
    </xf>
    <xf numFmtId="168" fontId="71" fillId="18" borderId="36" xfId="0" applyNumberFormat="1" applyFont="1" applyFill="1" applyBorder="1" applyAlignment="1" applyProtection="1">
      <alignment horizontal="center" vertical="center"/>
      <protection hidden="1"/>
    </xf>
    <xf numFmtId="168" fontId="71" fillId="18" borderId="129" xfId="0" applyNumberFormat="1" applyFont="1" applyFill="1" applyBorder="1" applyAlignment="1" applyProtection="1">
      <alignment horizontal="center" vertical="center"/>
      <protection hidden="1"/>
    </xf>
    <xf numFmtId="168" fontId="71" fillId="18" borderId="130" xfId="0" applyNumberFormat="1" applyFont="1" applyFill="1" applyBorder="1" applyAlignment="1" applyProtection="1">
      <alignment horizontal="center" vertical="center"/>
      <protection hidden="1"/>
    </xf>
    <xf numFmtId="168" fontId="71" fillId="18" borderId="18" xfId="0" applyNumberFormat="1" applyFont="1" applyFill="1" applyBorder="1" applyAlignment="1" applyProtection="1">
      <alignment horizontal="center" vertical="center"/>
      <protection hidden="1"/>
    </xf>
    <xf numFmtId="0" fontId="4" fillId="0" borderId="30" xfId="0" applyFont="1" applyFill="1" applyBorder="1" applyAlignment="1" applyProtection="1">
      <alignment horizontal="center"/>
      <protection hidden="1"/>
    </xf>
    <xf numFmtId="0" fontId="4" fillId="0" borderId="37" xfId="0" applyFont="1" applyFill="1" applyBorder="1" applyAlignment="1" applyProtection="1">
      <alignment horizontal="center"/>
      <protection hidden="1"/>
    </xf>
    <xf numFmtId="0" fontId="4" fillId="0" borderId="38" xfId="0" applyFont="1" applyFill="1" applyBorder="1" applyAlignment="1" applyProtection="1">
      <alignment horizontal="center"/>
      <protection hidden="1"/>
    </xf>
    <xf numFmtId="49" fontId="4" fillId="0" borderId="130" xfId="0" applyNumberFormat="1" applyFont="1" applyFill="1" applyBorder="1" applyAlignment="1" applyProtection="1">
      <alignment horizontal="center" vertical="center" wrapText="1"/>
      <protection locked="0" hidden="1"/>
    </xf>
    <xf numFmtId="49" fontId="4" fillId="0" borderId="17" xfId="0" applyNumberFormat="1" applyFont="1" applyFill="1" applyBorder="1" applyAlignment="1" applyProtection="1">
      <alignment horizontal="center" vertical="center"/>
      <protection locked="0" hidden="1"/>
    </xf>
    <xf numFmtId="49" fontId="4" fillId="0" borderId="60" xfId="0" applyNumberFormat="1" applyFont="1" applyFill="1" applyBorder="1" applyAlignment="1" applyProtection="1">
      <alignment horizontal="center" vertical="center"/>
      <protection locked="0" hidden="1"/>
    </xf>
    <xf numFmtId="49" fontId="4" fillId="0" borderId="130" xfId="0" applyNumberFormat="1" applyFont="1" applyFill="1" applyBorder="1" applyAlignment="1" applyProtection="1">
      <alignment horizontal="center" vertical="center"/>
      <protection hidden="1"/>
    </xf>
    <xf numFmtId="49" fontId="4" fillId="0" borderId="17" xfId="0" applyNumberFormat="1" applyFont="1" applyFill="1" applyBorder="1" applyAlignment="1" applyProtection="1">
      <alignment horizontal="center" vertical="center"/>
      <protection hidden="1"/>
    </xf>
    <xf numFmtId="49" fontId="4" fillId="0" borderId="60" xfId="0" applyNumberFormat="1" applyFont="1" applyFill="1" applyBorder="1" applyAlignment="1" applyProtection="1">
      <alignment horizontal="center" vertical="center"/>
      <protection hidden="1"/>
    </xf>
    <xf numFmtId="0" fontId="2" fillId="0" borderId="0" xfId="0" applyFont="1" applyFill="1" applyAlignment="1" applyProtection="1">
      <alignment horizontal="center"/>
      <protection hidden="1"/>
    </xf>
    <xf numFmtId="0" fontId="5" fillId="0" borderId="10" xfId="0" applyFont="1" applyFill="1" applyBorder="1" applyAlignment="1" applyProtection="1">
      <alignment horizontal="right"/>
      <protection hidden="1"/>
    </xf>
    <xf numFmtId="0" fontId="2" fillId="17" borderId="10" xfId="0" applyFont="1" applyFill="1" applyBorder="1" applyAlignment="1" applyProtection="1">
      <alignment horizontal="right"/>
      <protection hidden="1"/>
    </xf>
    <xf numFmtId="0" fontId="2" fillId="0" borderId="10" xfId="0" applyFont="1" applyFill="1" applyBorder="1" applyAlignment="1" applyProtection="1">
      <alignment horizontal="right"/>
      <protection hidden="1"/>
    </xf>
    <xf numFmtId="0" fontId="2" fillId="19" borderId="11" xfId="0" applyFont="1" applyFill="1" applyBorder="1" applyAlignment="1" applyProtection="1">
      <alignment horizontal="left" vertical="center"/>
      <protection locked="0"/>
    </xf>
    <xf numFmtId="14" fontId="2" fillId="19" borderId="11" xfId="0" applyNumberFormat="1" applyFont="1" applyFill="1" applyBorder="1" applyAlignment="1" applyProtection="1">
      <alignment horizontal="center" vertical="center"/>
      <protection locked="0"/>
    </xf>
    <xf numFmtId="14" fontId="2" fillId="19" borderId="52" xfId="0" applyNumberFormat="1" applyFont="1" applyFill="1" applyBorder="1" applyAlignment="1" applyProtection="1">
      <alignment horizontal="center" vertical="center"/>
      <protection locked="0"/>
    </xf>
    <xf numFmtId="0" fontId="5" fillId="0" borderId="58" xfId="0" applyFont="1" applyFill="1" applyBorder="1" applyAlignment="1" applyProtection="1">
      <alignment horizontal="right"/>
      <protection hidden="1"/>
    </xf>
    <xf numFmtId="0" fontId="5" fillId="0" borderId="0" xfId="0" applyFont="1" applyFill="1" applyBorder="1" applyAlignment="1" applyProtection="1">
      <alignment horizontal="right"/>
      <protection hidden="1"/>
    </xf>
    <xf numFmtId="0" fontId="2" fillId="0" borderId="14" xfId="0" applyFont="1" applyFill="1" applyBorder="1" applyAlignment="1" applyProtection="1">
      <alignment horizontal="left"/>
      <protection hidden="1"/>
    </xf>
    <xf numFmtId="0" fontId="2" fillId="0" borderId="15" xfId="0" applyFont="1" applyFill="1" applyBorder="1" applyAlignment="1" applyProtection="1">
      <alignment horizontal="left"/>
      <protection hidden="1"/>
    </xf>
    <xf numFmtId="0" fontId="2" fillId="0" borderId="19" xfId="0" applyFont="1" applyFill="1" applyBorder="1" applyAlignment="1" applyProtection="1">
      <alignment horizontal="left"/>
      <protection hidden="1"/>
    </xf>
    <xf numFmtId="0" fontId="4" fillId="0" borderId="16" xfId="0" applyFont="1" applyFill="1" applyBorder="1" applyAlignment="1" applyProtection="1">
      <alignment horizontal="center" vertical="center"/>
      <protection hidden="1"/>
    </xf>
    <xf numFmtId="0" fontId="4" fillId="0" borderId="10" xfId="0" applyFont="1" applyFill="1" applyBorder="1" applyAlignment="1" applyProtection="1">
      <alignment horizontal="center" vertical="center"/>
      <protection hidden="1"/>
    </xf>
    <xf numFmtId="0" fontId="4" fillId="0" borderId="56" xfId="0" applyFont="1" applyFill="1" applyBorder="1" applyAlignment="1" applyProtection="1">
      <alignment horizontal="center" vertical="center"/>
      <protection hidden="1"/>
    </xf>
    <xf numFmtId="0" fontId="4" fillId="0" borderId="53" xfId="0" applyFont="1" applyFill="1" applyBorder="1" applyAlignment="1" applyProtection="1">
      <alignment horizontal="center" vertical="center"/>
      <protection hidden="1"/>
    </xf>
    <xf numFmtId="0" fontId="4" fillId="0" borderId="64" xfId="0" applyFont="1" applyFill="1" applyBorder="1" applyAlignment="1" applyProtection="1">
      <alignment horizontal="center" vertical="center"/>
      <protection hidden="1"/>
    </xf>
    <xf numFmtId="0" fontId="4" fillId="0" borderId="62" xfId="0" applyFont="1" applyFill="1" applyBorder="1" applyAlignment="1" applyProtection="1">
      <alignment horizontal="center" vertical="center"/>
      <protection hidden="1"/>
    </xf>
    <xf numFmtId="0" fontId="2" fillId="17" borderId="0" xfId="0" applyFont="1" applyFill="1" applyBorder="1" applyAlignment="1" applyProtection="1">
      <alignment horizontal="left"/>
      <protection hidden="1"/>
    </xf>
    <xf numFmtId="0" fontId="2" fillId="0" borderId="0" xfId="0" applyFont="1" applyFill="1" applyBorder="1" applyAlignment="1" applyProtection="1">
      <alignment horizontal="left"/>
      <protection hidden="1"/>
    </xf>
    <xf numFmtId="0" fontId="78" fillId="19" borderId="11" xfId="0" applyFont="1" applyFill="1" applyBorder="1" applyAlignment="1" applyProtection="1">
      <alignment horizontal="left" vertical="center" wrapText="1"/>
      <protection locked="0"/>
    </xf>
    <xf numFmtId="0" fontId="78" fillId="19" borderId="52" xfId="0" applyFont="1" applyFill="1" applyBorder="1" applyAlignment="1" applyProtection="1">
      <alignment horizontal="left" vertical="center" wrapText="1"/>
      <protection locked="0"/>
    </xf>
    <xf numFmtId="165" fontId="2" fillId="19" borderId="11" xfId="0" applyNumberFormat="1" applyFont="1" applyFill="1" applyBorder="1" applyAlignment="1" applyProtection="1">
      <alignment horizontal="left" vertical="center"/>
      <protection locked="0"/>
    </xf>
    <xf numFmtId="168" fontId="62" fillId="0" borderId="53" xfId="0" applyNumberFormat="1" applyFont="1" applyFill="1" applyBorder="1" applyAlignment="1" applyProtection="1">
      <alignment horizontal="center" vertical="center" wrapText="1"/>
      <protection hidden="1"/>
    </xf>
    <xf numFmtId="168" fontId="4" fillId="0" borderId="54" xfId="0" applyNumberFormat="1" applyFont="1" applyFill="1" applyBorder="1" applyAlignment="1" applyProtection="1">
      <alignment horizontal="center" vertical="center" wrapText="1"/>
      <protection hidden="1"/>
    </xf>
    <xf numFmtId="0" fontId="3" fillId="0" borderId="117" xfId="0" applyFont="1" applyFill="1" applyBorder="1" applyAlignment="1" applyProtection="1">
      <alignment horizontal="right"/>
      <protection hidden="1"/>
    </xf>
    <xf numFmtId="0" fontId="82" fillId="18" borderId="30" xfId="0" applyFont="1" applyFill="1" applyBorder="1" applyAlignment="1" applyProtection="1">
      <alignment horizontal="center" vertical="center" wrapText="1"/>
      <protection hidden="1"/>
    </xf>
    <xf numFmtId="0" fontId="82" fillId="18" borderId="37" xfId="0" applyFont="1" applyFill="1" applyBorder="1" applyAlignment="1" applyProtection="1">
      <alignment horizontal="center" vertical="center" wrapText="1"/>
      <protection hidden="1"/>
    </xf>
    <xf numFmtId="0" fontId="82" fillId="18" borderId="38" xfId="0" applyFont="1" applyFill="1" applyBorder="1" applyAlignment="1" applyProtection="1">
      <alignment horizontal="center" vertical="center" wrapText="1"/>
      <protection hidden="1"/>
    </xf>
    <xf numFmtId="0" fontId="36" fillId="23" borderId="0" xfId="0" applyFont="1" applyFill="1" applyBorder="1" applyAlignment="1" applyProtection="1">
      <alignment horizontal="left" vertical="top" wrapText="1"/>
      <protection hidden="1"/>
    </xf>
    <xf numFmtId="0" fontId="94" fillId="23" borderId="0" xfId="0" applyFont="1" applyFill="1" applyBorder="1" applyAlignment="1" applyProtection="1">
      <alignment horizontal="left" vertical="top" wrapText="1"/>
      <protection hidden="1"/>
    </xf>
    <xf numFmtId="0" fontId="1"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132" xfId="0" applyBorder="1" applyAlignment="1" applyProtection="1">
      <alignment horizontal="right"/>
      <protection hidden="1"/>
    </xf>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xf>
    <xf numFmtId="0" fontId="69" fillId="0" borderId="152" xfId="0" applyFont="1" applyBorder="1" applyAlignment="1">
      <alignment horizontal="left" vertical="center" wrapText="1" indent="1"/>
    </xf>
    <xf numFmtId="0" fontId="15" fillId="0" borderId="0" xfId="0" applyFont="1" applyBorder="1" applyAlignment="1">
      <alignment horizontal="left" vertical="center" wrapText="1" indent="1"/>
    </xf>
    <xf numFmtId="0" fontId="15" fillId="0" borderId="153" xfId="0" applyFont="1" applyBorder="1" applyAlignment="1">
      <alignment horizontal="left" vertical="center" wrapText="1" indent="1"/>
    </xf>
    <xf numFmtId="0" fontId="69" fillId="0" borderId="152" xfId="0" applyFont="1" applyBorder="1" applyAlignment="1">
      <alignment horizontal="left" vertical="top" wrapText="1" indent="1"/>
    </xf>
    <xf numFmtId="0" fontId="15" fillId="0" borderId="0" xfId="0" applyFont="1" applyBorder="1" applyAlignment="1">
      <alignment horizontal="left" wrapText="1" indent="1"/>
    </xf>
    <xf numFmtId="0" fontId="15" fillId="0" borderId="153" xfId="0" applyFont="1" applyBorder="1" applyAlignment="1">
      <alignment horizontal="left" wrapText="1" indent="1"/>
    </xf>
    <xf numFmtId="0" fontId="62" fillId="0" borderId="152" xfId="0" applyFont="1" applyBorder="1" applyAlignment="1">
      <alignment horizontal="left" vertical="top" wrapText="1" indent="1"/>
    </xf>
    <xf numFmtId="0" fontId="0" fillId="0" borderId="154" xfId="0" applyBorder="1" applyAlignment="1">
      <alignment horizontal="left" wrapText="1" indent="1"/>
    </xf>
    <xf numFmtId="0" fontId="0" fillId="0" borderId="123" xfId="0" applyBorder="1" applyAlignment="1">
      <alignment horizontal="left" wrapText="1" indent="1"/>
    </xf>
    <xf numFmtId="0" fontId="0" fillId="0" borderId="155" xfId="0" applyBorder="1" applyAlignment="1">
      <alignment horizontal="left" wrapText="1" indent="1"/>
    </xf>
    <xf numFmtId="0" fontId="80" fillId="0" borderId="0" xfId="50" applyFont="1" applyAlignment="1">
      <alignment horizontal="left"/>
    </xf>
    <xf numFmtId="0" fontId="15" fillId="0" borderId="150" xfId="0" applyFont="1" applyBorder="1" applyAlignment="1">
      <alignment horizontal="left" vertical="center" wrapText="1" indent="1"/>
    </xf>
    <xf numFmtId="0" fontId="15" fillId="0" borderId="138" xfId="0" applyFont="1" applyBorder="1" applyAlignment="1">
      <alignment horizontal="left" vertical="center" indent="1"/>
    </xf>
    <xf numFmtId="0" fontId="62" fillId="0" borderId="149" xfId="0" applyFont="1" applyBorder="1" applyAlignment="1">
      <alignment vertical="top" wrapText="1"/>
    </xf>
    <xf numFmtId="0" fontId="0" fillId="0" borderId="149" xfId="0" applyBorder="1" applyAlignment="1">
      <alignment wrapText="1"/>
    </xf>
    <xf numFmtId="0" fontId="0" fillId="0" borderId="149" xfId="0" applyBorder="1" applyAlignment="1"/>
    <xf numFmtId="0" fontId="2" fillId="0" borderId="0" xfId="0" applyFont="1" applyFill="1" applyBorder="1" applyAlignment="1" applyProtection="1">
      <alignment horizontal="left" wrapText="1"/>
      <protection hidden="1"/>
    </xf>
    <xf numFmtId="0" fontId="3" fillId="0" borderId="0" xfId="0" applyFont="1" applyFill="1" applyBorder="1" applyAlignment="1" applyProtection="1">
      <alignment horizontal="left" wrapText="1"/>
      <protection hidden="1"/>
    </xf>
    <xf numFmtId="173" fontId="1" fillId="32" borderId="0" xfId="0" applyNumberFormat="1" applyFont="1" applyFill="1" applyBorder="1" applyAlignment="1" applyProtection="1">
      <alignment horizontal="left" vertical="top" wrapText="1"/>
      <protection locked="0"/>
    </xf>
    <xf numFmtId="173" fontId="3" fillId="32" borderId="0" xfId="0" applyNumberFormat="1" applyFont="1" applyFill="1" applyBorder="1" applyAlignment="1" applyProtection="1">
      <alignment horizontal="left" vertical="top" wrapText="1"/>
      <protection locked="0"/>
    </xf>
    <xf numFmtId="0" fontId="4" fillId="18" borderId="0" xfId="0" applyFont="1" applyFill="1" applyAlignment="1" applyProtection="1">
      <alignment horizontal="center" vertical="center" wrapText="1"/>
      <protection hidden="1"/>
    </xf>
    <xf numFmtId="0" fontId="37" fillId="0" borderId="114" xfId="0" applyFont="1" applyBorder="1" applyAlignment="1" applyProtection="1">
      <alignment horizontal="left"/>
      <protection locked="0"/>
    </xf>
    <xf numFmtId="0" fontId="83" fillId="0" borderId="0" xfId="0" applyFont="1" applyBorder="1" applyAlignment="1" applyProtection="1">
      <alignment horizontal="left" vertical="center" wrapText="1"/>
      <protection hidden="1"/>
    </xf>
    <xf numFmtId="0" fontId="4" fillId="18" borderId="37" xfId="0" applyFont="1" applyFill="1" applyBorder="1" applyAlignment="1" applyProtection="1">
      <alignment horizontal="left" vertical="center" wrapText="1"/>
      <protection hidden="1"/>
    </xf>
    <xf numFmtId="0" fontId="37" fillId="0" borderId="32" xfId="0" applyFont="1" applyFill="1" applyBorder="1" applyAlignment="1" applyProtection="1">
      <alignment horizontal="left" vertical="top" wrapText="1"/>
      <protection hidden="1"/>
    </xf>
    <xf numFmtId="0" fontId="12" fillId="0" borderId="32" xfId="0" applyFont="1" applyFill="1" applyBorder="1" applyAlignment="1" applyProtection="1">
      <alignment horizontal="center" vertical="center" wrapText="1"/>
      <protection hidden="1"/>
    </xf>
    <xf numFmtId="0" fontId="11" fillId="0" borderId="0" xfId="35" applyFill="1" applyBorder="1" applyAlignment="1" applyProtection="1">
      <alignment horizontal="left" vertical="center" indent="3"/>
      <protection hidden="1"/>
    </xf>
    <xf numFmtId="0" fontId="2" fillId="19" borderId="0" xfId="0" applyFont="1" applyFill="1" applyBorder="1" applyAlignment="1" applyProtection="1">
      <alignment horizontal="left" vertical="center" wrapText="1" indent="1"/>
      <protection hidden="1"/>
    </xf>
    <xf numFmtId="0" fontId="34" fillId="31" borderId="138" xfId="0" applyFont="1" applyFill="1" applyBorder="1" applyAlignment="1" applyProtection="1">
      <alignment horizontal="left" vertical="top" wrapText="1"/>
      <protection hidden="1"/>
    </xf>
    <xf numFmtId="173" fontId="3" fillId="0" borderId="0" xfId="0" applyNumberFormat="1" applyFont="1" applyFill="1" applyBorder="1" applyAlignment="1" applyProtection="1">
      <alignment horizontal="left" vertical="top" wrapText="1"/>
      <protection locked="0"/>
    </xf>
    <xf numFmtId="0" fontId="71" fillId="0" borderId="0" xfId="0" applyFont="1" applyFill="1" applyAlignment="1" applyProtection="1">
      <alignment horizontal="center" vertical="center"/>
      <protection hidden="1"/>
    </xf>
    <xf numFmtId="0" fontId="1" fillId="0" borderId="0" xfId="0" applyFont="1" applyFill="1" applyBorder="1" applyAlignment="1" applyProtection="1">
      <alignment horizontal="left" vertical="center" wrapText="1"/>
      <protection hidden="1"/>
    </xf>
    <xf numFmtId="0" fontId="60" fillId="0" borderId="0" xfId="0" applyFont="1" applyFill="1" applyBorder="1" applyAlignment="1" applyProtection="1">
      <alignment horizontal="left" vertical="center" wrapText="1"/>
      <protection hidden="1"/>
    </xf>
    <xf numFmtId="0" fontId="0" fillId="0" borderId="0" xfId="0" applyAlignment="1">
      <alignment horizontal="left" vertical="center" wrapText="1"/>
    </xf>
    <xf numFmtId="0" fontId="11" fillId="0" borderId="123" xfId="35" applyFill="1" applyBorder="1" applyAlignment="1" applyProtection="1">
      <alignment horizontal="left" vertical="center" wrapText="1" indent="1"/>
      <protection hidden="1"/>
    </xf>
    <xf numFmtId="0" fontId="4" fillId="17" borderId="0" xfId="0" applyFont="1" applyFill="1" applyBorder="1" applyAlignment="1" applyProtection="1">
      <alignment horizontal="center" vertical="center" wrapText="1"/>
      <protection hidden="1"/>
    </xf>
    <xf numFmtId="0" fontId="10" fillId="19" borderId="76" xfId="0" applyFont="1" applyFill="1" applyBorder="1" applyAlignment="1" applyProtection="1">
      <alignment horizontal="left" vertical="top" wrapText="1"/>
      <protection locked="0"/>
    </xf>
    <xf numFmtId="0" fontId="10" fillId="19" borderId="69" xfId="0" applyFont="1" applyFill="1" applyBorder="1" applyAlignment="1" applyProtection="1">
      <alignment horizontal="left" vertical="top" wrapText="1"/>
      <protection locked="0"/>
    </xf>
    <xf numFmtId="0" fontId="10" fillId="19" borderId="82" xfId="0" applyFont="1" applyFill="1" applyBorder="1" applyAlignment="1" applyProtection="1">
      <alignment horizontal="left" vertical="top" wrapText="1"/>
      <protection locked="0"/>
    </xf>
    <xf numFmtId="0" fontId="37" fillId="0" borderId="0" xfId="0" applyFont="1" applyAlignment="1" applyProtection="1">
      <protection hidden="1"/>
    </xf>
    <xf numFmtId="0" fontId="2" fillId="0" borderId="0" xfId="0" applyFont="1" applyAlignment="1" applyProtection="1">
      <alignment horizontal="left"/>
      <protection hidden="1"/>
    </xf>
    <xf numFmtId="166" fontId="21" fillId="23" borderId="72" xfId="0" applyNumberFormat="1" applyFont="1" applyFill="1" applyBorder="1" applyAlignment="1" applyProtection="1">
      <alignment horizontal="left" vertical="center" wrapText="1"/>
      <protection hidden="1"/>
    </xf>
    <xf numFmtId="166" fontId="21" fillId="23" borderId="114" xfId="0" applyNumberFormat="1" applyFont="1" applyFill="1" applyBorder="1" applyAlignment="1" applyProtection="1">
      <alignment horizontal="left" vertical="center" wrapText="1"/>
      <protection hidden="1"/>
    </xf>
    <xf numFmtId="166" fontId="21" fillId="23" borderId="83" xfId="0" applyNumberFormat="1" applyFont="1" applyFill="1" applyBorder="1" applyAlignment="1" applyProtection="1">
      <alignment horizontal="left" vertical="center" wrapText="1"/>
      <protection hidden="1"/>
    </xf>
    <xf numFmtId="166" fontId="21" fillId="23" borderId="72" xfId="0" applyNumberFormat="1" applyFont="1" applyFill="1" applyBorder="1" applyAlignment="1" applyProtection="1">
      <alignment horizontal="center" vertical="center" wrapText="1"/>
      <protection hidden="1"/>
    </xf>
    <xf numFmtId="166" fontId="21" fillId="23" borderId="83" xfId="0" applyNumberFormat="1" applyFont="1" applyFill="1" applyBorder="1" applyAlignment="1" applyProtection="1">
      <alignment horizontal="center" vertical="center" wrapText="1"/>
      <protection hidden="1"/>
    </xf>
    <xf numFmtId="0" fontId="2" fillId="18" borderId="44" xfId="0" applyFont="1" applyFill="1" applyBorder="1" applyAlignment="1" applyProtection="1">
      <alignment horizontal="left" vertical="center"/>
      <protection hidden="1"/>
    </xf>
    <xf numFmtId="166" fontId="29" fillId="0" borderId="0" xfId="0" applyNumberFormat="1" applyFont="1" applyFill="1" applyBorder="1" applyAlignment="1" applyProtection="1">
      <alignment vertical="center" wrapText="1"/>
      <protection hidden="1"/>
    </xf>
    <xf numFmtId="0" fontId="37" fillId="0" borderId="133" xfId="0" applyFont="1" applyBorder="1" applyAlignment="1" applyProtection="1">
      <alignment horizontal="left"/>
      <protection locked="0"/>
    </xf>
    <xf numFmtId="0" fontId="10" fillId="0" borderId="114" xfId="0" applyFont="1" applyBorder="1" applyAlignment="1" applyProtection="1">
      <alignment horizontal="left" vertical="center" wrapText="1"/>
      <protection hidden="1"/>
    </xf>
    <xf numFmtId="0" fontId="3" fillId="0" borderId="0" xfId="0" applyFont="1" applyAlignment="1">
      <alignment horizontal="left" wrapText="1"/>
    </xf>
    <xf numFmtId="0" fontId="3" fillId="0" borderId="0" xfId="0" applyFont="1" applyAlignment="1">
      <alignment horizontal="center" wrapText="1"/>
    </xf>
    <xf numFmtId="0" fontId="37" fillId="0" borderId="0" xfId="0" applyFont="1" applyAlignment="1" applyProtection="1">
      <alignment horizontal="left" wrapText="1" indent="5"/>
      <protection hidden="1"/>
    </xf>
    <xf numFmtId="0" fontId="29" fillId="0" borderId="10" xfId="0" applyFont="1" applyBorder="1" applyAlignment="1" applyProtection="1">
      <alignment horizontal="left"/>
      <protection hidden="1"/>
    </xf>
    <xf numFmtId="0" fontId="37" fillId="0" borderId="0" xfId="0" applyFont="1" applyAlignment="1" applyProtection="1">
      <alignment horizontal="left" indent="5"/>
      <protection hidden="1"/>
    </xf>
    <xf numFmtId="0" fontId="10" fillId="19" borderId="136" xfId="0" applyFont="1" applyFill="1" applyBorder="1" applyAlignment="1" applyProtection="1">
      <alignment horizontal="left" vertical="top" wrapText="1"/>
      <protection locked="0"/>
    </xf>
    <xf numFmtId="0" fontId="10" fillId="19" borderId="137" xfId="0" applyFont="1" applyFill="1" applyBorder="1" applyAlignment="1" applyProtection="1">
      <alignment horizontal="left" vertical="top" wrapText="1"/>
      <protection locked="0"/>
    </xf>
    <xf numFmtId="0" fontId="10" fillId="19" borderId="77" xfId="0" applyFont="1" applyFill="1" applyBorder="1" applyAlignment="1" applyProtection="1">
      <alignment horizontal="left" vertical="top" wrapText="1"/>
      <protection locked="0"/>
    </xf>
    <xf numFmtId="0" fontId="10" fillId="0" borderId="0" xfId="0" applyFont="1" applyBorder="1" applyAlignment="1" applyProtection="1">
      <alignment horizontal="left" wrapText="1"/>
      <protection hidden="1"/>
    </xf>
    <xf numFmtId="0" fontId="10" fillId="0" borderId="70" xfId="0" applyFont="1" applyBorder="1" applyAlignment="1" applyProtection="1">
      <alignment horizontal="left" wrapText="1"/>
      <protection hidden="1"/>
    </xf>
    <xf numFmtId="0" fontId="3" fillId="0" borderId="0" xfId="0" applyFont="1" applyBorder="1" applyAlignment="1">
      <alignment horizontal="center" wrapText="1"/>
    </xf>
    <xf numFmtId="0" fontId="3" fillId="0" borderId="11" xfId="0" applyFont="1" applyBorder="1" applyAlignment="1">
      <alignment horizontal="center" wrapText="1"/>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32" xfId="0" applyFont="1" applyBorder="1" applyAlignment="1">
      <alignment horizontal="left" vertical="center"/>
    </xf>
    <xf numFmtId="0" fontId="3" fillId="0" borderId="32" xfId="0" applyFont="1" applyBorder="1" applyAlignment="1">
      <alignment horizontal="left" wrapText="1"/>
    </xf>
    <xf numFmtId="0" fontId="3" fillId="0" borderId="0" xfId="0" applyFont="1" applyBorder="1" applyAlignment="1">
      <alignment horizontal="left" wrapText="1"/>
    </xf>
    <xf numFmtId="0" fontId="3" fillId="0" borderId="11" xfId="0" applyFont="1" applyBorder="1" applyAlignment="1">
      <alignment horizontal="left" wrapText="1"/>
    </xf>
    <xf numFmtId="0" fontId="10" fillId="0" borderId="72" xfId="0" applyFont="1" applyBorder="1" applyAlignment="1" applyProtection="1">
      <alignment horizontal="left" vertical="top" wrapText="1"/>
      <protection locked="0"/>
    </xf>
    <xf numFmtId="0" fontId="10" fillId="0" borderId="114" xfId="0" applyFont="1" applyBorder="1" applyAlignment="1" applyProtection="1">
      <alignment horizontal="left" vertical="top" wrapText="1"/>
      <protection locked="0"/>
    </xf>
    <xf numFmtId="0" fontId="10" fillId="0" borderId="83" xfId="0" applyFont="1" applyBorder="1" applyAlignment="1" applyProtection="1">
      <alignment horizontal="left" vertical="top" wrapText="1"/>
      <protection locked="0"/>
    </xf>
    <xf numFmtId="0" fontId="2" fillId="18" borderId="134" xfId="0" applyFont="1" applyFill="1" applyBorder="1" applyAlignment="1" applyProtection="1">
      <alignment horizontal="center"/>
      <protection hidden="1"/>
    </xf>
    <xf numFmtId="0" fontId="2" fillId="18" borderId="68" xfId="0" applyFont="1" applyFill="1" applyBorder="1" applyAlignment="1" applyProtection="1">
      <alignment horizontal="center"/>
      <protection hidden="1"/>
    </xf>
    <xf numFmtId="0" fontId="2" fillId="18" borderId="135" xfId="0" applyFont="1" applyFill="1" applyBorder="1" applyAlignment="1" applyProtection="1">
      <alignment horizontal="center"/>
      <protection hidden="1"/>
    </xf>
    <xf numFmtId="0" fontId="2" fillId="17" borderId="0" xfId="0" applyFont="1" applyFill="1" applyBorder="1" applyAlignment="1" applyProtection="1">
      <alignment horizontal="left" vertical="top" wrapText="1"/>
      <protection hidden="1"/>
    </xf>
    <xf numFmtId="0" fontId="3" fillId="17" borderId="0" xfId="0" applyFont="1" applyFill="1" applyBorder="1" applyAlignment="1" applyProtection="1">
      <alignment horizontal="left" vertical="top" wrapText="1"/>
      <protection hidden="1"/>
    </xf>
    <xf numFmtId="0" fontId="29" fillId="0" borderId="0" xfId="0" applyFont="1" applyAlignment="1" applyProtection="1">
      <alignment vertical="center"/>
      <protection hidden="1"/>
    </xf>
    <xf numFmtId="0" fontId="29" fillId="0" borderId="0" xfId="0" applyFont="1" applyAlignment="1" applyProtection="1">
      <alignment horizontal="left" vertical="center" wrapText="1"/>
      <protection hidden="1"/>
    </xf>
    <xf numFmtId="0" fontId="29" fillId="0" borderId="70" xfId="0" applyFont="1" applyBorder="1" applyAlignment="1" applyProtection="1">
      <alignment horizontal="left" vertical="center" wrapText="1"/>
      <protection hidden="1"/>
    </xf>
    <xf numFmtId="0" fontId="37" fillId="0" borderId="0" xfId="0" applyFont="1" applyBorder="1" applyAlignment="1" applyProtection="1">
      <protection hidden="1"/>
    </xf>
    <xf numFmtId="0" fontId="2" fillId="0" borderId="134" xfId="0" applyFont="1" applyBorder="1" applyAlignment="1" applyProtection="1">
      <alignment horizontal="left" vertical="center" wrapText="1"/>
      <protection hidden="1"/>
    </xf>
    <xf numFmtId="0" fontId="2" fillId="0" borderId="68" xfId="0" applyFont="1" applyBorder="1" applyAlignment="1" applyProtection="1">
      <alignment horizontal="left" vertical="center" wrapText="1"/>
      <protection hidden="1"/>
    </xf>
    <xf numFmtId="0" fontId="2" fillId="0" borderId="135" xfId="0" applyFont="1" applyBorder="1" applyAlignment="1" applyProtection="1">
      <alignment horizontal="left" vertical="center" wrapText="1"/>
      <protection hidden="1"/>
    </xf>
    <xf numFmtId="0" fontId="2" fillId="0" borderId="128" xfId="0" applyFont="1" applyBorder="1" applyAlignment="1" applyProtection="1">
      <alignment horizontal="left" vertical="center" wrapText="1"/>
      <protection hidden="1"/>
    </xf>
    <xf numFmtId="0" fontId="2" fillId="0" borderId="133" xfId="0" applyFont="1" applyBorder="1" applyAlignment="1" applyProtection="1">
      <alignment horizontal="left" vertical="center" wrapText="1"/>
      <protection hidden="1"/>
    </xf>
    <xf numFmtId="0" fontId="2" fillId="0" borderId="78" xfId="0" applyFont="1" applyBorder="1" applyAlignment="1" applyProtection="1">
      <alignment horizontal="left" vertical="center" wrapText="1"/>
      <protection hidden="1"/>
    </xf>
    <xf numFmtId="0" fontId="40" fillId="0" borderId="15" xfId="0" applyFont="1" applyBorder="1" applyAlignment="1" applyProtection="1">
      <alignment horizontal="left" vertical="center"/>
      <protection hidden="1"/>
    </xf>
    <xf numFmtId="0" fontId="29" fillId="0" borderId="0" xfId="0" applyFont="1" applyAlignment="1" applyProtection="1">
      <alignment horizontal="left"/>
      <protection hidden="1"/>
    </xf>
    <xf numFmtId="0" fontId="3" fillId="0" borderId="11" xfId="0" applyFont="1" applyBorder="1" applyAlignment="1" applyProtection="1">
      <protection hidden="1"/>
    </xf>
    <xf numFmtId="0" fontId="29" fillId="0" borderId="0" xfId="0" applyFont="1" applyAlignment="1" applyProtection="1">
      <alignment horizontal="left" vertical="top" wrapText="1"/>
      <protection hidden="1"/>
    </xf>
    <xf numFmtId="0" fontId="37" fillId="0" borderId="114" xfId="0" applyFont="1" applyBorder="1" applyAlignment="1" applyProtection="1">
      <alignment horizontal="center"/>
      <protection locked="0"/>
    </xf>
    <xf numFmtId="0" fontId="2" fillId="18" borderId="72" xfId="0" applyFont="1" applyFill="1" applyBorder="1" applyAlignment="1" applyProtection="1">
      <alignment horizontal="center"/>
      <protection hidden="1"/>
    </xf>
    <xf numFmtId="0" fontId="2" fillId="18" borderId="114" xfId="0" applyFont="1" applyFill="1" applyBorder="1" applyAlignment="1" applyProtection="1">
      <alignment horizontal="center"/>
      <protection hidden="1"/>
    </xf>
    <xf numFmtId="0" fontId="2" fillId="18" borderId="83" xfId="0" applyFont="1" applyFill="1" applyBorder="1" applyAlignment="1" applyProtection="1">
      <alignment horizontal="center"/>
      <protection hidden="1"/>
    </xf>
    <xf numFmtId="0" fontId="37" fillId="0" borderId="68" xfId="0" applyFont="1" applyBorder="1" applyAlignment="1" applyProtection="1">
      <alignment horizontal="left"/>
      <protection locked="0"/>
    </xf>
    <xf numFmtId="0" fontId="4" fillId="18" borderId="32" xfId="0" applyFont="1" applyFill="1" applyBorder="1" applyAlignment="1" applyProtection="1">
      <alignment horizontal="left" vertical="center" wrapText="1"/>
      <protection hidden="1"/>
    </xf>
    <xf numFmtId="0" fontId="72" fillId="30" borderId="11" xfId="0" applyFont="1" applyFill="1" applyBorder="1" applyAlignment="1" applyProtection="1">
      <alignment horizontal="left" vertical="center" wrapText="1"/>
      <protection hidden="1"/>
    </xf>
    <xf numFmtId="0" fontId="72" fillId="30" borderId="37" xfId="0" quotePrefix="1" applyFont="1" applyFill="1" applyBorder="1" applyAlignment="1" applyProtection="1">
      <alignment horizontal="left" vertical="center" wrapText="1"/>
      <protection hidden="1"/>
    </xf>
    <xf numFmtId="0" fontId="11" fillId="0" borderId="0" xfId="35" applyAlignment="1" applyProtection="1">
      <alignment horizontal="left" indent="3"/>
      <protection locked="0"/>
    </xf>
    <xf numFmtId="0" fontId="34" fillId="0" borderId="138" xfId="0" applyFont="1" applyFill="1" applyBorder="1" applyAlignment="1" applyProtection="1">
      <alignment horizontal="center" vertical="center" wrapText="1"/>
      <protection hidden="1"/>
    </xf>
    <xf numFmtId="0" fontId="11" fillId="0" borderId="0" xfId="35" applyAlignment="1" applyProtection="1">
      <alignment horizontal="left" indent="3"/>
    </xf>
    <xf numFmtId="0" fontId="3" fillId="0" borderId="0" xfId="0" applyFont="1" applyFill="1" applyBorder="1" applyAlignment="1" applyProtection="1">
      <alignment horizontal="left" vertical="center" wrapText="1"/>
      <protection hidden="1"/>
    </xf>
    <xf numFmtId="0" fontId="16" fillId="0" borderId="25" xfId="0" applyFont="1" applyBorder="1" applyAlignment="1" applyProtection="1">
      <alignment vertical="center"/>
      <protection hidden="1"/>
    </xf>
    <xf numFmtId="0" fontId="16" fillId="0" borderId="37" xfId="0" applyFont="1" applyBorder="1" applyAlignment="1" applyProtection="1">
      <alignment vertical="center"/>
      <protection hidden="1"/>
    </xf>
    <xf numFmtId="0" fontId="16" fillId="0" borderId="38" xfId="0" applyFont="1" applyBorder="1" applyAlignment="1" applyProtection="1">
      <alignment vertical="center"/>
      <protection hidden="1"/>
    </xf>
    <xf numFmtId="0" fontId="16" fillId="0" borderId="25" xfId="0" applyFont="1" applyBorder="1" applyAlignment="1" applyProtection="1">
      <alignment horizontal="left" vertical="center"/>
      <protection hidden="1"/>
    </xf>
    <xf numFmtId="0" fontId="16" fillId="0" borderId="37" xfId="0" applyFont="1" applyBorder="1" applyAlignment="1" applyProtection="1">
      <alignment horizontal="left" vertical="center"/>
      <protection hidden="1"/>
    </xf>
    <xf numFmtId="0" fontId="16" fillId="0" borderId="38" xfId="0" applyFont="1" applyBorder="1" applyAlignment="1" applyProtection="1">
      <alignment horizontal="left" vertical="center"/>
      <protection hidden="1"/>
    </xf>
    <xf numFmtId="0" fontId="16" fillId="0" borderId="44" xfId="0" applyFont="1" applyBorder="1" applyAlignment="1" applyProtection="1">
      <alignment horizontal="left" vertical="center"/>
      <protection hidden="1"/>
    </xf>
    <xf numFmtId="0" fontId="16" fillId="0" borderId="45" xfId="0" applyFont="1" applyBorder="1" applyAlignment="1" applyProtection="1">
      <alignment horizontal="left" vertical="center"/>
      <protection hidden="1"/>
    </xf>
    <xf numFmtId="0" fontId="24" fillId="0" borderId="37" xfId="0" applyFont="1" applyBorder="1" applyAlignment="1" applyProtection="1">
      <alignment horizontal="left" vertical="center" wrapText="1"/>
      <protection hidden="1"/>
    </xf>
    <xf numFmtId="0" fontId="16" fillId="0" borderId="37" xfId="0" applyFont="1" applyBorder="1" applyAlignment="1" applyProtection="1">
      <alignment horizontal="left" vertical="center" wrapText="1"/>
      <protection hidden="1"/>
    </xf>
    <xf numFmtId="0" fontId="16" fillId="0" borderId="38" xfId="0" applyFont="1" applyBorder="1" applyAlignment="1" applyProtection="1">
      <alignment horizontal="left" vertical="center" wrapText="1"/>
      <protection hidden="1"/>
    </xf>
    <xf numFmtId="0" fontId="18" fillId="0" borderId="37" xfId="0" applyFont="1" applyBorder="1" applyAlignment="1" applyProtection="1">
      <alignment horizontal="left" vertical="center" wrapText="1"/>
      <protection hidden="1"/>
    </xf>
    <xf numFmtId="0" fontId="18" fillId="0" borderId="38" xfId="0" applyFont="1" applyBorder="1" applyAlignment="1" applyProtection="1">
      <alignment horizontal="left" vertical="center" wrapText="1"/>
      <protection hidden="1"/>
    </xf>
    <xf numFmtId="0" fontId="22" fillId="17" borderId="11" xfId="0" applyFont="1" applyFill="1" applyBorder="1" applyAlignment="1" applyProtection="1">
      <alignment horizontal="left" vertical="top"/>
      <protection hidden="1"/>
    </xf>
    <xf numFmtId="0" fontId="22" fillId="17" borderId="12" xfId="0" applyFont="1" applyFill="1" applyBorder="1" applyAlignment="1" applyProtection="1">
      <alignment horizontal="left" vertical="top"/>
      <protection hidden="1"/>
    </xf>
    <xf numFmtId="0" fontId="17" fillId="17" borderId="10" xfId="0" applyFont="1" applyFill="1" applyBorder="1" applyAlignment="1" applyProtection="1">
      <alignment horizontal="left"/>
      <protection hidden="1"/>
    </xf>
    <xf numFmtId="0" fontId="17" fillId="17" borderId="56" xfId="0" applyFont="1" applyFill="1" applyBorder="1" applyAlignment="1" applyProtection="1">
      <alignment horizontal="left"/>
      <protection hidden="1"/>
    </xf>
    <xf numFmtId="0" fontId="24" fillId="0" borderId="38" xfId="0" applyFont="1" applyBorder="1" applyAlignment="1" applyProtection="1">
      <alignment horizontal="left" vertical="center" wrapText="1"/>
      <protection hidden="1"/>
    </xf>
    <xf numFmtId="0" fontId="17" fillId="17" borderId="64" xfId="0" applyFont="1" applyFill="1" applyBorder="1" applyAlignment="1" applyProtection="1">
      <alignment horizontal="left" vertical="center"/>
      <protection hidden="1"/>
    </xf>
    <xf numFmtId="0" fontId="17" fillId="17" borderId="62" xfId="0" applyFont="1" applyFill="1" applyBorder="1" applyAlignment="1" applyProtection="1">
      <alignment horizontal="left" vertical="center"/>
      <protection hidden="1"/>
    </xf>
    <xf numFmtId="0" fontId="16" fillId="17" borderId="44" xfId="0" applyFont="1" applyFill="1" applyBorder="1" applyAlignment="1" applyProtection="1">
      <alignment horizontal="left" vertical="center"/>
      <protection hidden="1"/>
    </xf>
    <xf numFmtId="0" fontId="17" fillId="17" borderId="10" xfId="0" applyFont="1" applyFill="1" applyBorder="1" applyAlignment="1" applyProtection="1">
      <alignment horizontal="left" vertical="center" wrapText="1"/>
      <protection hidden="1"/>
    </xf>
    <xf numFmtId="0" fontId="17" fillId="17" borderId="56" xfId="0" applyFont="1" applyFill="1" applyBorder="1" applyAlignment="1" applyProtection="1">
      <alignment horizontal="left" vertical="center" wrapText="1"/>
      <protection hidden="1"/>
    </xf>
    <xf numFmtId="0" fontId="17" fillId="17" borderId="11" xfId="0" applyFont="1" applyFill="1" applyBorder="1" applyAlignment="1" applyProtection="1">
      <alignment horizontal="left" vertical="center" wrapText="1"/>
      <protection hidden="1"/>
    </xf>
    <xf numFmtId="0" fontId="17" fillId="17" borderId="12" xfId="0" applyFont="1" applyFill="1" applyBorder="1" applyAlignment="1" applyProtection="1">
      <alignment horizontal="left" vertical="center" wrapText="1"/>
      <protection hidden="1"/>
    </xf>
    <xf numFmtId="49" fontId="16" fillId="17" borderId="16" xfId="0" applyNumberFormat="1" applyFont="1" applyFill="1" applyBorder="1" applyAlignment="1" applyProtection="1">
      <alignment horizontal="center" vertical="center"/>
      <protection hidden="1"/>
    </xf>
    <xf numFmtId="49" fontId="16" fillId="17" borderId="61" xfId="0" applyNumberFormat="1" applyFont="1" applyFill="1" applyBorder="1" applyAlignment="1" applyProtection="1">
      <alignment horizontal="center" vertical="center"/>
      <protection hidden="1"/>
    </xf>
    <xf numFmtId="0" fontId="66" fillId="0" borderId="37" xfId="0" applyFont="1" applyBorder="1" applyAlignment="1" applyProtection="1">
      <alignment horizontal="left" vertical="center" wrapText="1"/>
      <protection hidden="1"/>
    </xf>
    <xf numFmtId="0" fontId="66" fillId="0" borderId="38" xfId="0" applyFont="1" applyBorder="1" applyAlignment="1" applyProtection="1">
      <alignment horizontal="left" vertical="center" wrapText="1"/>
      <protection hidden="1"/>
    </xf>
    <xf numFmtId="0" fontId="16" fillId="17" borderId="16" xfId="0" applyFont="1" applyFill="1" applyBorder="1" applyAlignment="1" applyProtection="1">
      <alignment horizontal="left" vertical="top" wrapText="1"/>
      <protection hidden="1"/>
    </xf>
    <xf numFmtId="0" fontId="16" fillId="17" borderId="10" xfId="0" applyFont="1" applyFill="1" applyBorder="1" applyAlignment="1" applyProtection="1">
      <alignment horizontal="left" vertical="top" wrapText="1"/>
      <protection hidden="1"/>
    </xf>
    <xf numFmtId="0" fontId="16" fillId="17" borderId="13" xfId="0" applyFont="1" applyFill="1" applyBorder="1" applyAlignment="1" applyProtection="1">
      <alignment horizontal="left" vertical="top" wrapText="1"/>
      <protection hidden="1"/>
    </xf>
    <xf numFmtId="0" fontId="16" fillId="17" borderId="57" xfId="0" applyFont="1" applyFill="1" applyBorder="1" applyAlignment="1" applyProtection="1">
      <alignment horizontal="left" vertical="top" wrapText="1"/>
      <protection hidden="1"/>
    </xf>
    <xf numFmtId="0" fontId="16" fillId="17" borderId="17" xfId="0" applyFont="1" applyFill="1" applyBorder="1" applyAlignment="1" applyProtection="1">
      <alignment horizontal="left" vertical="top" wrapText="1"/>
      <protection hidden="1"/>
    </xf>
    <xf numFmtId="0" fontId="16" fillId="17" borderId="18" xfId="0" applyFont="1" applyFill="1" applyBorder="1" applyAlignment="1" applyProtection="1">
      <alignment horizontal="left" vertical="top" wrapText="1"/>
      <protection hidden="1"/>
    </xf>
    <xf numFmtId="3" fontId="17" fillId="17" borderId="21" xfId="0" applyNumberFormat="1" applyFont="1" applyFill="1" applyBorder="1" applyAlignment="1" applyProtection="1">
      <alignment horizontal="center" vertical="center" wrapText="1"/>
      <protection hidden="1"/>
    </xf>
    <xf numFmtId="3" fontId="17" fillId="17" borderId="23" xfId="0" applyNumberFormat="1" applyFont="1" applyFill="1" applyBorder="1" applyAlignment="1" applyProtection="1">
      <alignment horizontal="center" vertical="center" wrapText="1"/>
      <protection hidden="1"/>
    </xf>
    <xf numFmtId="0" fontId="16" fillId="17" borderId="16" xfId="0" applyFont="1" applyFill="1" applyBorder="1" applyAlignment="1" applyProtection="1">
      <alignment horizontal="center" vertical="center" wrapText="1"/>
      <protection hidden="1"/>
    </xf>
    <xf numFmtId="0" fontId="16" fillId="17" borderId="57" xfId="0" applyFont="1" applyFill="1" applyBorder="1" applyAlignment="1" applyProtection="1">
      <alignment horizontal="center" vertical="center" wrapText="1"/>
      <protection hidden="1"/>
    </xf>
    <xf numFmtId="0" fontId="24" fillId="0" borderId="37" xfId="0" applyFont="1" applyBorder="1" applyAlignment="1" applyProtection="1">
      <alignment horizontal="left" vertical="center"/>
      <protection hidden="1"/>
    </xf>
    <xf numFmtId="0" fontId="24" fillId="0" borderId="38" xfId="0" applyFont="1" applyBorder="1" applyAlignment="1" applyProtection="1">
      <alignment horizontal="left" vertical="center"/>
      <protection hidden="1"/>
    </xf>
    <xf numFmtId="0" fontId="19" fillId="17" borderId="64" xfId="0" applyFont="1" applyFill="1" applyBorder="1" applyAlignment="1" applyProtection="1">
      <alignment horizontal="left" vertical="center"/>
      <protection hidden="1"/>
    </xf>
    <xf numFmtId="0" fontId="19" fillId="17" borderId="62" xfId="0" applyFont="1" applyFill="1" applyBorder="1" applyAlignment="1" applyProtection="1">
      <alignment horizontal="left" vertical="center"/>
      <protection hidden="1"/>
    </xf>
    <xf numFmtId="0" fontId="2" fillId="0" borderId="15" xfId="0" applyFont="1" applyBorder="1" applyAlignment="1" applyProtection="1">
      <alignment horizontal="left"/>
      <protection hidden="1"/>
    </xf>
    <xf numFmtId="0" fontId="14" fillId="0" borderId="14" xfId="0" applyFont="1" applyBorder="1" applyAlignment="1" applyProtection="1">
      <alignment horizontal="left" vertical="center" wrapText="1"/>
      <protection hidden="1"/>
    </xf>
    <xf numFmtId="0" fontId="14" fillId="0" borderId="15" xfId="0" applyFont="1" applyBorder="1" applyAlignment="1" applyProtection="1">
      <alignment horizontal="left" vertical="center" wrapText="1"/>
      <protection hidden="1"/>
    </xf>
    <xf numFmtId="0" fontId="14" fillId="0" borderId="19" xfId="0" applyFont="1" applyBorder="1" applyAlignment="1" applyProtection="1">
      <alignment horizontal="left" vertical="center" wrapText="1"/>
      <protection hidden="1"/>
    </xf>
    <xf numFmtId="0" fontId="35" fillId="0" borderId="64" xfId="0" applyFont="1" applyFill="1" applyBorder="1" applyAlignment="1" applyProtection="1">
      <alignment horizontal="center"/>
      <protection locked="0" hidden="1"/>
    </xf>
    <xf numFmtId="15" fontId="5" fillId="0" borderId="17" xfId="0" applyNumberFormat="1" applyFont="1" applyBorder="1" applyAlignment="1" applyProtection="1">
      <alignment horizontal="center"/>
      <protection hidden="1"/>
    </xf>
    <xf numFmtId="0" fontId="5" fillId="0" borderId="17" xfId="0" applyFont="1" applyBorder="1" applyAlignment="1" applyProtection="1">
      <alignment horizontal="center"/>
      <protection hidden="1"/>
    </xf>
    <xf numFmtId="0" fontId="13" fillId="0" borderId="15" xfId="0" applyFont="1" applyBorder="1" applyAlignment="1" applyProtection="1">
      <alignment horizontal="right"/>
      <protection hidden="1"/>
    </xf>
    <xf numFmtId="0" fontId="17" fillId="17" borderId="10" xfId="0" applyFont="1" applyFill="1" applyBorder="1" applyAlignment="1" applyProtection="1">
      <alignment horizontal="center" vertical="center" wrapText="1"/>
      <protection hidden="1"/>
    </xf>
    <xf numFmtId="0" fontId="17" fillId="17" borderId="56" xfId="0" applyFont="1" applyFill="1" applyBorder="1" applyAlignment="1" applyProtection="1">
      <alignment horizontal="center" vertical="center" wrapText="1"/>
      <protection hidden="1"/>
    </xf>
    <xf numFmtId="0" fontId="17" fillId="17" borderId="17" xfId="0" applyFont="1" applyFill="1" applyBorder="1" applyAlignment="1" applyProtection="1">
      <alignment horizontal="center" vertical="center" wrapText="1"/>
      <protection hidden="1"/>
    </xf>
    <xf numFmtId="0" fontId="17" fillId="17" borderId="60" xfId="0" applyFont="1" applyFill="1" applyBorder="1" applyAlignment="1" applyProtection="1">
      <alignment horizontal="center" vertical="center" wrapText="1"/>
      <protection hidden="1"/>
    </xf>
    <xf numFmtId="0" fontId="5" fillId="0" borderId="16"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58" xfId="0" applyFont="1" applyBorder="1" applyAlignment="1" applyProtection="1">
      <alignment horizontal="left"/>
      <protection hidden="1"/>
    </xf>
    <xf numFmtId="0" fontId="5" fillId="0" borderId="0"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78" fillId="0" borderId="11" xfId="35" applyFont="1" applyBorder="1" applyAlignment="1" applyProtection="1">
      <alignment horizontal="center" vertical="center" wrapText="1"/>
      <protection hidden="1"/>
    </xf>
    <xf numFmtId="0" fontId="78" fillId="0" borderId="52" xfId="35" applyFont="1" applyBorder="1" applyAlignment="1" applyProtection="1">
      <alignment horizontal="center" vertical="center" wrapText="1"/>
      <protection hidden="1"/>
    </xf>
    <xf numFmtId="0" fontId="5" fillId="0" borderId="57" xfId="0" applyFont="1" applyBorder="1" applyAlignment="1" applyProtection="1">
      <alignment horizontal="left"/>
      <protection hidden="1"/>
    </xf>
    <xf numFmtId="0" fontId="5" fillId="0" borderId="17" xfId="0" applyFont="1" applyBorder="1" applyAlignment="1" applyProtection="1">
      <alignment horizontal="left"/>
      <protection hidden="1"/>
    </xf>
    <xf numFmtId="165" fontId="35" fillId="0" borderId="37" xfId="0" applyNumberFormat="1" applyFont="1" applyBorder="1" applyAlignment="1" applyProtection="1">
      <alignment horizontal="center" vertical="center"/>
      <protection hidden="1"/>
    </xf>
    <xf numFmtId="49" fontId="2" fillId="0" borderId="44" xfId="0" applyNumberFormat="1" applyFont="1" applyBorder="1" applyAlignment="1" applyProtection="1">
      <alignment horizontal="left"/>
      <protection hidden="1"/>
    </xf>
    <xf numFmtId="0" fontId="7" fillId="0" borderId="57" xfId="0" applyFont="1" applyBorder="1" applyAlignment="1" applyProtection="1">
      <alignment horizontal="left" wrapText="1"/>
      <protection hidden="1"/>
    </xf>
    <xf numFmtId="0" fontId="7" fillId="0" borderId="17" xfId="0" applyFont="1" applyBorder="1" applyAlignment="1" applyProtection="1">
      <alignment horizontal="left" wrapText="1"/>
      <protection hidden="1"/>
    </xf>
    <xf numFmtId="0" fontId="7" fillId="0" borderId="18" xfId="0" applyFont="1" applyBorder="1" applyAlignment="1" applyProtection="1">
      <alignment horizontal="left" wrapText="1"/>
      <protection hidden="1"/>
    </xf>
    <xf numFmtId="0" fontId="24" fillId="0" borderId="64" xfId="0" applyFont="1" applyBorder="1" applyAlignment="1" applyProtection="1">
      <alignment horizontal="left" vertical="center" wrapText="1"/>
      <protection hidden="1"/>
    </xf>
    <xf numFmtId="0" fontId="24" fillId="0" borderId="62" xfId="0" applyFont="1" applyBorder="1" applyAlignment="1" applyProtection="1">
      <alignment horizontal="left" vertical="center" wrapText="1"/>
      <protection hidden="1"/>
    </xf>
    <xf numFmtId="3" fontId="17" fillId="17" borderId="34" xfId="0" applyNumberFormat="1" applyFont="1" applyFill="1" applyBorder="1" applyAlignment="1" applyProtection="1">
      <alignment horizontal="center" vertical="top" wrapText="1"/>
      <protection hidden="1"/>
    </xf>
    <xf numFmtId="3" fontId="17" fillId="17" borderId="22" xfId="0" applyNumberFormat="1" applyFont="1" applyFill="1" applyBorder="1" applyAlignment="1" applyProtection="1">
      <alignment horizontal="center" vertical="top" wrapText="1"/>
      <protection hidden="1"/>
    </xf>
    <xf numFmtId="0" fontId="26" fillId="0" borderId="15" xfId="0" applyFont="1" applyBorder="1" applyAlignment="1" applyProtection="1">
      <alignment horizontal="left" vertical="center"/>
      <protection hidden="1"/>
    </xf>
    <xf numFmtId="0" fontId="17" fillId="17" borderId="10" xfId="0" applyFont="1" applyFill="1" applyBorder="1" applyAlignment="1" applyProtection="1">
      <alignment horizontal="left" vertical="top" wrapText="1"/>
      <protection hidden="1"/>
    </xf>
    <xf numFmtId="0" fontId="17" fillId="17" borderId="11" xfId="0" applyFont="1" applyFill="1" applyBorder="1" applyAlignment="1" applyProtection="1">
      <alignment horizontal="left" vertical="top" wrapText="1"/>
      <protection hidden="1"/>
    </xf>
    <xf numFmtId="0" fontId="17" fillId="17" borderId="15" xfId="0" applyFont="1" applyFill="1" applyBorder="1" applyAlignment="1" applyProtection="1">
      <alignment horizontal="left" vertical="center" wrapText="1"/>
      <protection hidden="1"/>
    </xf>
    <xf numFmtId="0" fontId="16" fillId="0" borderId="37" xfId="0" applyFont="1" applyBorder="1" applyAlignment="1" applyProtection="1">
      <alignment horizontal="center" vertical="center" wrapText="1"/>
      <protection hidden="1"/>
    </xf>
    <xf numFmtId="0" fontId="16" fillId="0" borderId="38" xfId="0" applyFont="1" applyBorder="1" applyAlignment="1" applyProtection="1">
      <alignment horizontal="center" vertical="center" wrapText="1"/>
      <protection hidden="1"/>
    </xf>
    <xf numFmtId="0" fontId="18" fillId="0" borderId="37" xfId="0" applyFont="1" applyBorder="1" applyAlignment="1" applyProtection="1">
      <alignment horizontal="left" vertical="center"/>
      <protection hidden="1"/>
    </xf>
    <xf numFmtId="0" fontId="18" fillId="0" borderId="38" xfId="0" applyFont="1" applyBorder="1" applyAlignment="1" applyProtection="1">
      <alignment horizontal="left" vertical="center"/>
      <protection hidden="1"/>
    </xf>
    <xf numFmtId="0" fontId="16" fillId="0" borderId="64" xfId="0" applyFont="1" applyBorder="1" applyAlignment="1" applyProtection="1">
      <alignment horizontal="center" vertical="center" wrapText="1"/>
      <protection hidden="1"/>
    </xf>
    <xf numFmtId="0" fontId="17" fillId="17" borderId="139" xfId="0" applyFont="1" applyFill="1" applyBorder="1" applyAlignment="1" applyProtection="1">
      <alignment horizontal="center" vertical="top" wrapText="1"/>
      <protection hidden="1"/>
    </xf>
    <xf numFmtId="0" fontId="17" fillId="17" borderId="23" xfId="0" applyFont="1" applyFill="1" applyBorder="1" applyAlignment="1" applyProtection="1">
      <alignment horizontal="center" vertical="top" wrapText="1"/>
      <protection hidden="1"/>
    </xf>
    <xf numFmtId="0" fontId="19" fillId="17" borderId="15" xfId="0" applyFont="1" applyFill="1" applyBorder="1" applyAlignment="1" applyProtection="1">
      <alignment horizontal="left" wrapText="1"/>
      <protection hidden="1"/>
    </xf>
    <xf numFmtId="0" fontId="19" fillId="17" borderId="81" xfId="0" applyFont="1" applyFill="1" applyBorder="1" applyAlignment="1" applyProtection="1">
      <alignment horizontal="left" wrapText="1"/>
      <protection hidden="1"/>
    </xf>
    <xf numFmtId="0" fontId="23" fillId="17" borderId="17" xfId="0" applyFont="1" applyFill="1" applyBorder="1" applyAlignment="1" applyProtection="1">
      <alignment horizontal="center" vertical="center"/>
      <protection hidden="1"/>
    </xf>
    <xf numFmtId="0" fontId="23" fillId="17" borderId="60" xfId="0" applyFont="1" applyFill="1" applyBorder="1" applyAlignment="1" applyProtection="1">
      <alignment horizontal="center" vertical="center"/>
      <protection hidden="1"/>
    </xf>
    <xf numFmtId="0" fontId="17" fillId="17" borderId="56" xfId="0" applyFont="1" applyFill="1" applyBorder="1" applyAlignment="1" applyProtection="1">
      <alignment horizontal="left" vertical="top" wrapText="1"/>
      <protection hidden="1"/>
    </xf>
    <xf numFmtId="0" fontId="17" fillId="17" borderId="0" xfId="0" applyFont="1" applyFill="1" applyBorder="1" applyAlignment="1" applyProtection="1">
      <alignment horizontal="left" vertical="top" wrapText="1"/>
      <protection hidden="1"/>
    </xf>
    <xf numFmtId="0" fontId="17" fillId="17" borderId="28" xfId="0" applyFont="1" applyFill="1" applyBorder="1" applyAlignment="1" applyProtection="1">
      <alignment horizontal="left" vertical="top" wrapText="1"/>
      <protection hidden="1"/>
    </xf>
    <xf numFmtId="0" fontId="18" fillId="0" borderId="64" xfId="0" applyFont="1" applyBorder="1" applyAlignment="1" applyProtection="1">
      <alignment horizontal="left" vertical="center" wrapText="1"/>
      <protection hidden="1"/>
    </xf>
    <xf numFmtId="0" fontId="18" fillId="0" borderId="62" xfId="0" applyFont="1" applyBorder="1" applyAlignment="1" applyProtection="1">
      <alignment horizontal="left" vertical="center" wrapText="1"/>
      <protection hidden="1"/>
    </xf>
    <xf numFmtId="0" fontId="24" fillId="17" borderId="17" xfId="0" applyFont="1" applyFill="1" applyBorder="1" applyAlignment="1" applyProtection="1">
      <alignment horizontal="left" vertical="center"/>
      <protection hidden="1"/>
    </xf>
    <xf numFmtId="49" fontId="2" fillId="17" borderId="36" xfId="0" applyNumberFormat="1" applyFont="1" applyFill="1" applyBorder="1" applyAlignment="1" applyProtection="1">
      <alignment horizontal="left" vertical="top"/>
      <protection hidden="1"/>
    </xf>
    <xf numFmtId="49" fontId="2" fillId="17" borderId="9" xfId="0" applyNumberFormat="1" applyFont="1" applyFill="1" applyBorder="1" applyAlignment="1" applyProtection="1">
      <alignment horizontal="left" vertical="top"/>
      <protection hidden="1"/>
    </xf>
    <xf numFmtId="0" fontId="0" fillId="19" borderId="30" xfId="0" applyNumberFormat="1" applyFill="1" applyBorder="1" applyAlignment="1" applyProtection="1">
      <alignment horizontal="left"/>
      <protection locked="0" hidden="1"/>
    </xf>
    <xf numFmtId="0" fontId="0" fillId="19" borderId="37" xfId="0" applyNumberFormat="1" applyFill="1" applyBorder="1" applyAlignment="1" applyProtection="1">
      <alignment horizontal="left"/>
      <protection locked="0" hidden="1"/>
    </xf>
    <xf numFmtId="0" fontId="0" fillId="19" borderId="38" xfId="0" applyNumberFormat="1" applyFill="1" applyBorder="1" applyAlignment="1" applyProtection="1">
      <alignment horizontal="left"/>
      <protection locked="0" hidden="1"/>
    </xf>
    <xf numFmtId="49" fontId="3" fillId="17" borderId="37" xfId="0" applyNumberFormat="1" applyFont="1" applyFill="1" applyBorder="1" applyAlignment="1" applyProtection="1">
      <alignment vertical="top" wrapText="1"/>
      <protection hidden="1"/>
    </xf>
    <xf numFmtId="0" fontId="0" fillId="17" borderId="37" xfId="0" applyFill="1" applyBorder="1" applyAlignment="1" applyProtection="1">
      <alignment horizontal="left"/>
      <protection hidden="1"/>
    </xf>
    <xf numFmtId="0" fontId="0" fillId="17" borderId="38" xfId="0" applyFill="1" applyBorder="1" applyAlignment="1" applyProtection="1">
      <alignment horizontal="left"/>
      <protection hidden="1"/>
    </xf>
    <xf numFmtId="49" fontId="2" fillId="0" borderId="30" xfId="0" applyNumberFormat="1" applyFont="1" applyFill="1" applyBorder="1" applyAlignment="1" applyProtection="1">
      <protection hidden="1"/>
    </xf>
    <xf numFmtId="49" fontId="2" fillId="0" borderId="37" xfId="0" applyNumberFormat="1" applyFont="1" applyFill="1" applyBorder="1" applyAlignment="1" applyProtection="1">
      <protection hidden="1"/>
    </xf>
    <xf numFmtId="49" fontId="2" fillId="0" borderId="38" xfId="0" applyNumberFormat="1" applyFont="1" applyFill="1" applyBorder="1" applyAlignment="1" applyProtection="1">
      <protection hidden="1"/>
    </xf>
    <xf numFmtId="0" fontId="0" fillId="17" borderId="11" xfId="0" applyFill="1" applyBorder="1" applyAlignment="1" applyProtection="1">
      <alignment horizontal="left"/>
      <protection hidden="1"/>
    </xf>
    <xf numFmtId="0" fontId="0" fillId="17" borderId="12" xfId="0" applyFill="1" applyBorder="1" applyAlignment="1" applyProtection="1">
      <alignment horizontal="left"/>
      <protection hidden="1"/>
    </xf>
    <xf numFmtId="0" fontId="2" fillId="0" borderId="32" xfId="0" applyFont="1" applyFill="1" applyBorder="1" applyAlignment="1" applyProtection="1">
      <alignment horizontal="left" vertical="top" wrapText="1"/>
      <protection hidden="1"/>
    </xf>
    <xf numFmtId="0" fontId="2" fillId="0" borderId="29" xfId="0" applyFont="1" applyFill="1" applyBorder="1" applyAlignment="1" applyProtection="1">
      <alignment horizontal="left" vertical="top" wrapText="1"/>
      <protection hidden="1"/>
    </xf>
    <xf numFmtId="0" fontId="0" fillId="0" borderId="30" xfId="0" applyBorder="1" applyAlignment="1" applyProtection="1">
      <alignment horizontal="center"/>
      <protection hidden="1"/>
    </xf>
    <xf numFmtId="0" fontId="0" fillId="0" borderId="37" xfId="0" applyBorder="1" applyAlignment="1" applyProtection="1">
      <alignment horizontal="center"/>
      <protection hidden="1"/>
    </xf>
    <xf numFmtId="0" fontId="0" fillId="0" borderId="38" xfId="0" applyBorder="1" applyAlignment="1" applyProtection="1">
      <alignment horizontal="center"/>
      <protection hidden="1"/>
    </xf>
    <xf numFmtId="165" fontId="0" fillId="19" borderId="30" xfId="0" applyNumberFormat="1" applyFill="1" applyBorder="1" applyAlignment="1" applyProtection="1">
      <alignment horizontal="left"/>
      <protection locked="0" hidden="1"/>
    </xf>
    <xf numFmtId="165" fontId="0" fillId="19" borderId="37" xfId="0" applyNumberFormat="1" applyFill="1" applyBorder="1" applyAlignment="1" applyProtection="1">
      <alignment horizontal="left"/>
      <protection locked="0" hidden="1"/>
    </xf>
    <xf numFmtId="165" fontId="0" fillId="19" borderId="38" xfId="0" applyNumberFormat="1" applyFill="1" applyBorder="1" applyAlignment="1" applyProtection="1">
      <alignment horizontal="left"/>
      <protection locked="0" hidden="1"/>
    </xf>
    <xf numFmtId="49" fontId="2" fillId="0" borderId="36" xfId="0" applyNumberFormat="1" applyFont="1" applyFill="1" applyBorder="1" applyAlignment="1" applyProtection="1">
      <alignment horizontal="left" vertical="top"/>
      <protection hidden="1"/>
    </xf>
    <xf numFmtId="49" fontId="2" fillId="0" borderId="27" xfId="0" applyNumberFormat="1" applyFont="1" applyFill="1" applyBorder="1" applyAlignment="1" applyProtection="1">
      <alignment horizontal="left" vertical="top"/>
      <protection hidden="1"/>
    </xf>
    <xf numFmtId="49" fontId="2" fillId="0" borderId="9" xfId="0" applyNumberFormat="1" applyFont="1" applyFill="1" applyBorder="1" applyAlignment="1" applyProtection="1">
      <alignment horizontal="left" vertical="top"/>
      <protection hidden="1"/>
    </xf>
    <xf numFmtId="49" fontId="0" fillId="17" borderId="0" xfId="0" applyNumberFormat="1" applyFill="1" applyBorder="1" applyAlignment="1" applyProtection="1">
      <alignment horizontal="left" vertical="center" wrapText="1"/>
      <protection hidden="1"/>
    </xf>
    <xf numFmtId="49" fontId="0" fillId="17" borderId="28" xfId="0" applyNumberFormat="1" applyFill="1" applyBorder="1" applyAlignment="1" applyProtection="1">
      <alignment horizontal="left" vertical="center" wrapText="1"/>
      <protection hidden="1"/>
    </xf>
    <xf numFmtId="0" fontId="0" fillId="17" borderId="36" xfId="0" applyFill="1" applyBorder="1" applyAlignment="1" applyProtection="1">
      <alignment horizontal="left" vertical="center" wrapText="1"/>
      <protection hidden="1"/>
    </xf>
    <xf numFmtId="0" fontId="0" fillId="17" borderId="32" xfId="0" applyFill="1" applyBorder="1" applyAlignment="1" applyProtection="1">
      <alignment horizontal="left" vertical="center" wrapText="1"/>
      <protection hidden="1"/>
    </xf>
    <xf numFmtId="0" fontId="0" fillId="17" borderId="29" xfId="0" applyFill="1" applyBorder="1" applyAlignment="1" applyProtection="1">
      <alignment horizontal="left" vertical="center" wrapText="1"/>
      <protection hidden="1"/>
    </xf>
    <xf numFmtId="49" fontId="3" fillId="17" borderId="9" xfId="0" applyNumberFormat="1" applyFont="1" applyFill="1" applyBorder="1" applyAlignment="1" applyProtection="1">
      <alignment vertical="top" wrapText="1"/>
      <protection hidden="1"/>
    </xf>
    <xf numFmtId="49" fontId="3" fillId="17" borderId="11" xfId="0" applyNumberFormat="1" applyFont="1" applyFill="1" applyBorder="1" applyAlignment="1" applyProtection="1">
      <alignment vertical="top" wrapText="1"/>
      <protection hidden="1"/>
    </xf>
    <xf numFmtId="0" fontId="0" fillId="19" borderId="143" xfId="0" applyFill="1" applyBorder="1" applyAlignment="1" applyProtection="1">
      <alignment horizontal="left" vertical="top" wrapText="1"/>
      <protection locked="0" hidden="1"/>
    </xf>
    <xf numFmtId="0" fontId="0" fillId="19" borderId="144" xfId="0" applyFill="1" applyBorder="1" applyAlignment="1" applyProtection="1">
      <alignment horizontal="left" vertical="top" wrapText="1"/>
      <protection locked="0" hidden="1"/>
    </xf>
    <xf numFmtId="0" fontId="0" fillId="19" borderId="145" xfId="0" applyFill="1" applyBorder="1" applyAlignment="1" applyProtection="1">
      <alignment horizontal="left" vertical="top" wrapText="1"/>
      <protection locked="0" hidden="1"/>
    </xf>
    <xf numFmtId="0" fontId="0" fillId="17" borderId="9" xfId="0" applyFill="1" applyBorder="1" applyAlignment="1" applyProtection="1">
      <alignment horizontal="left" vertical="center" wrapText="1"/>
      <protection hidden="1"/>
    </xf>
    <xf numFmtId="0" fontId="0" fillId="17" borderId="11" xfId="0" applyFill="1" applyBorder="1" applyAlignment="1" applyProtection="1">
      <alignment horizontal="left" vertical="center" wrapText="1"/>
      <protection hidden="1"/>
    </xf>
    <xf numFmtId="0" fontId="0" fillId="17" borderId="12" xfId="0" applyFill="1" applyBorder="1" applyAlignment="1" applyProtection="1">
      <alignment horizontal="left" vertical="center" wrapText="1"/>
      <protection hidden="1"/>
    </xf>
    <xf numFmtId="0" fontId="2" fillId="17" borderId="32" xfId="0" applyFont="1" applyFill="1" applyBorder="1" applyAlignment="1" applyProtection="1">
      <alignment horizontal="left"/>
      <protection hidden="1"/>
    </xf>
    <xf numFmtId="0" fontId="2" fillId="17" borderId="29" xfId="0" applyFont="1" applyFill="1" applyBorder="1" applyAlignment="1" applyProtection="1">
      <alignment horizontal="left"/>
      <protection hidden="1"/>
    </xf>
    <xf numFmtId="0" fontId="2" fillId="0" borderId="32" xfId="0" applyFont="1" applyBorder="1" applyAlignment="1" applyProtection="1">
      <alignment horizontal="left"/>
      <protection hidden="1"/>
    </xf>
    <xf numFmtId="0" fontId="2" fillId="0" borderId="29" xfId="0" applyFont="1" applyBorder="1" applyAlignment="1" applyProtection="1">
      <alignment horizontal="left"/>
      <protection hidden="1"/>
    </xf>
    <xf numFmtId="172" fontId="3" fillId="0" borderId="30" xfId="0" applyNumberFormat="1" applyFont="1" applyFill="1" applyBorder="1" applyAlignment="1" applyProtection="1">
      <alignment horizontal="left" vertical="top" wrapText="1"/>
      <protection hidden="1"/>
    </xf>
    <xf numFmtId="172" fontId="3" fillId="0" borderId="37" xfId="0" applyNumberFormat="1" applyFont="1" applyFill="1" applyBorder="1" applyAlignment="1" applyProtection="1">
      <alignment horizontal="left" vertical="top" wrapText="1"/>
      <protection hidden="1"/>
    </xf>
    <xf numFmtId="172" fontId="3" fillId="0" borderId="38" xfId="0" applyNumberFormat="1" applyFont="1" applyFill="1" applyBorder="1" applyAlignment="1" applyProtection="1">
      <alignment horizontal="left" vertical="top" wrapText="1"/>
      <protection hidden="1"/>
    </xf>
    <xf numFmtId="0" fontId="2" fillId="17" borderId="37" xfId="0" applyFont="1" applyFill="1" applyBorder="1" applyAlignment="1" applyProtection="1">
      <alignment horizontal="left" vertical="top"/>
      <protection hidden="1"/>
    </xf>
    <xf numFmtId="0" fontId="2" fillId="17" borderId="38" xfId="0" applyFont="1" applyFill="1" applyBorder="1" applyAlignment="1" applyProtection="1">
      <alignment horizontal="left" vertical="top"/>
      <protection hidden="1"/>
    </xf>
    <xf numFmtId="0" fontId="4" fillId="17" borderId="36" xfId="0" applyNumberFormat="1" applyFont="1" applyFill="1" applyBorder="1" applyAlignment="1" applyProtection="1">
      <alignment vertical="top" wrapText="1"/>
      <protection hidden="1"/>
    </xf>
    <xf numFmtId="0" fontId="4" fillId="17" borderId="32" xfId="0" applyNumberFormat="1" applyFont="1" applyFill="1" applyBorder="1" applyAlignment="1" applyProtection="1">
      <alignment vertical="top" wrapText="1"/>
      <protection hidden="1"/>
    </xf>
    <xf numFmtId="0" fontId="4" fillId="17" borderId="29" xfId="0" applyNumberFormat="1" applyFont="1" applyFill="1" applyBorder="1" applyAlignment="1" applyProtection="1">
      <alignment vertical="top" wrapText="1"/>
      <protection hidden="1"/>
    </xf>
    <xf numFmtId="0" fontId="4" fillId="17" borderId="9" xfId="0" applyNumberFormat="1" applyFont="1" applyFill="1" applyBorder="1" applyAlignment="1" applyProtection="1">
      <alignment vertical="top" wrapText="1"/>
      <protection hidden="1"/>
    </xf>
    <xf numFmtId="0" fontId="4" fillId="17" borderId="11" xfId="0" applyNumberFormat="1" applyFont="1" applyFill="1" applyBorder="1" applyAlignment="1" applyProtection="1">
      <alignment vertical="top" wrapText="1"/>
      <protection hidden="1"/>
    </xf>
    <xf numFmtId="0" fontId="4" fillId="17" borderId="12" xfId="0" applyNumberFormat="1" applyFont="1" applyFill="1" applyBorder="1" applyAlignment="1" applyProtection="1">
      <alignment vertical="top" wrapText="1"/>
      <protection hidden="1"/>
    </xf>
    <xf numFmtId="0" fontId="2" fillId="17" borderId="11" xfId="0" applyFont="1" applyFill="1" applyBorder="1" applyAlignment="1" applyProtection="1">
      <alignment horizontal="left"/>
      <protection hidden="1"/>
    </xf>
    <xf numFmtId="0" fontId="2" fillId="17" borderId="12" xfId="0" applyFont="1" applyFill="1" applyBorder="1" applyAlignment="1" applyProtection="1">
      <alignment horizontal="left"/>
      <protection hidden="1"/>
    </xf>
    <xf numFmtId="0" fontId="2" fillId="0" borderId="11" xfId="0" applyFont="1" applyFill="1" applyBorder="1" applyAlignment="1" applyProtection="1">
      <alignment horizontal="left" wrapText="1"/>
      <protection hidden="1"/>
    </xf>
    <xf numFmtId="0" fontId="2" fillId="0" borderId="12" xfId="0" applyFont="1" applyFill="1" applyBorder="1" applyAlignment="1" applyProtection="1">
      <alignment horizontal="left" wrapText="1"/>
      <protection hidden="1"/>
    </xf>
    <xf numFmtId="0" fontId="0" fillId="0" borderId="9" xfId="0" applyFill="1" applyBorder="1" applyAlignment="1" applyProtection="1">
      <alignment horizontal="left" wrapText="1"/>
      <protection hidden="1"/>
    </xf>
    <xf numFmtId="0" fontId="0" fillId="0" borderId="11" xfId="0" applyFill="1" applyBorder="1" applyAlignment="1" applyProtection="1">
      <alignment horizontal="left" wrapText="1"/>
      <protection hidden="1"/>
    </xf>
    <xf numFmtId="0" fontId="0" fillId="0" borderId="12" xfId="0" applyFill="1" applyBorder="1" applyAlignment="1" applyProtection="1">
      <alignment horizontal="left" wrapText="1"/>
      <protection hidden="1"/>
    </xf>
    <xf numFmtId="0" fontId="12" fillId="0" borderId="36" xfId="0" applyFont="1" applyFill="1" applyBorder="1" applyAlignment="1" applyProtection="1">
      <alignment horizontal="left"/>
      <protection hidden="1"/>
    </xf>
    <xf numFmtId="0" fontId="12" fillId="0" borderId="32" xfId="0" applyFont="1" applyFill="1" applyBorder="1" applyAlignment="1" applyProtection="1">
      <alignment horizontal="left"/>
      <protection hidden="1"/>
    </xf>
    <xf numFmtId="0" fontId="0" fillId="19" borderId="146" xfId="0" applyFill="1" applyBorder="1" applyAlignment="1" applyProtection="1">
      <alignment horizontal="left" vertical="top" wrapText="1"/>
      <protection locked="0" hidden="1"/>
    </xf>
    <xf numFmtId="0" fontId="0" fillId="19" borderId="147" xfId="0" applyFill="1" applyBorder="1" applyAlignment="1" applyProtection="1">
      <alignment horizontal="left" vertical="top" wrapText="1"/>
      <protection locked="0" hidden="1"/>
    </xf>
    <xf numFmtId="0" fontId="0" fillId="19" borderId="148" xfId="0" applyFill="1" applyBorder="1" applyAlignment="1" applyProtection="1">
      <alignment horizontal="left" vertical="top" wrapText="1"/>
      <protection locked="0" hidden="1"/>
    </xf>
    <xf numFmtId="0" fontId="4" fillId="0" borderId="36" xfId="0" applyFont="1" applyBorder="1" applyAlignment="1" applyProtection="1">
      <protection hidden="1"/>
    </xf>
    <xf numFmtId="0" fontId="4" fillId="0" borderId="32" xfId="0" applyFont="1" applyBorder="1" applyAlignment="1" applyProtection="1">
      <protection hidden="1"/>
    </xf>
    <xf numFmtId="0" fontId="2" fillId="0" borderId="9" xfId="0" applyFont="1" applyBorder="1" applyAlignment="1" applyProtection="1">
      <protection hidden="1"/>
    </xf>
    <xf numFmtId="0" fontId="2" fillId="0" borderId="11" xfId="0" applyFont="1" applyBorder="1" applyAlignment="1" applyProtection="1">
      <protection hidden="1"/>
    </xf>
    <xf numFmtId="0" fontId="2" fillId="0" borderId="36" xfId="0" applyFont="1" applyBorder="1" applyAlignment="1" applyProtection="1">
      <alignment horizontal="left"/>
      <protection hidden="1"/>
    </xf>
    <xf numFmtId="49" fontId="12" fillId="17" borderId="36" xfId="0" applyNumberFormat="1" applyFont="1" applyFill="1" applyBorder="1" applyAlignment="1" applyProtection="1">
      <alignment horizontal="left" wrapText="1"/>
      <protection hidden="1"/>
    </xf>
    <xf numFmtId="49" fontId="12" fillId="17" borderId="32" xfId="0" applyNumberFormat="1" applyFont="1" applyFill="1" applyBorder="1" applyAlignment="1" applyProtection="1">
      <alignment horizontal="left" wrapText="1"/>
      <protection hidden="1"/>
    </xf>
    <xf numFmtId="49" fontId="12" fillId="17" borderId="29" xfId="0" applyNumberFormat="1" applyFont="1" applyFill="1" applyBorder="1" applyAlignment="1" applyProtection="1">
      <alignment horizontal="left" wrapText="1"/>
      <protection hidden="1"/>
    </xf>
    <xf numFmtId="0" fontId="2" fillId="17" borderId="36" xfId="0" applyFont="1" applyFill="1" applyBorder="1" applyAlignment="1" applyProtection="1">
      <alignment horizontal="center"/>
      <protection hidden="1"/>
    </xf>
    <xf numFmtId="0" fontId="2" fillId="17" borderId="32" xfId="0" applyFont="1" applyFill="1" applyBorder="1" applyAlignment="1" applyProtection="1">
      <alignment horizontal="center"/>
      <protection hidden="1"/>
    </xf>
    <xf numFmtId="0" fontId="2" fillId="17" borderId="29" xfId="0" applyFont="1" applyFill="1" applyBorder="1" applyAlignment="1" applyProtection="1">
      <alignment horizontal="center"/>
      <protection hidden="1"/>
    </xf>
    <xf numFmtId="0" fontId="2" fillId="17" borderId="27" xfId="0" applyFont="1" applyFill="1" applyBorder="1" applyAlignment="1" applyProtection="1">
      <alignment horizontal="center"/>
      <protection hidden="1"/>
    </xf>
    <xf numFmtId="0" fontId="2" fillId="17" borderId="0" xfId="0" applyFont="1" applyFill="1" applyBorder="1" applyAlignment="1" applyProtection="1">
      <alignment horizontal="center"/>
      <protection hidden="1"/>
    </xf>
    <xf numFmtId="0" fontId="2" fillId="17" borderId="28" xfId="0" applyFont="1" applyFill="1" applyBorder="1" applyAlignment="1" applyProtection="1">
      <alignment horizontal="center"/>
      <protection hidden="1"/>
    </xf>
    <xf numFmtId="0" fontId="0" fillId="17" borderId="11" xfId="0" applyFill="1" applyBorder="1" applyAlignment="1" applyProtection="1">
      <alignment horizontal="center" vertical="top" wrapText="1"/>
      <protection hidden="1"/>
    </xf>
    <xf numFmtId="0" fontId="0" fillId="17" borderId="12" xfId="0" applyFill="1" applyBorder="1" applyAlignment="1" applyProtection="1">
      <alignment horizontal="center" vertical="top" wrapText="1"/>
      <protection hidden="1"/>
    </xf>
    <xf numFmtId="0" fontId="2" fillId="17" borderId="9" xfId="0" applyFont="1" applyFill="1" applyBorder="1" applyAlignment="1" applyProtection="1">
      <alignment horizontal="center"/>
      <protection hidden="1"/>
    </xf>
    <xf numFmtId="0" fontId="2" fillId="17" borderId="11" xfId="0" applyFont="1" applyFill="1" applyBorder="1" applyAlignment="1" applyProtection="1">
      <alignment horizontal="center"/>
      <protection hidden="1"/>
    </xf>
    <xf numFmtId="0" fontId="2" fillId="17" borderId="12" xfId="0" applyFont="1" applyFill="1" applyBorder="1" applyAlignment="1" applyProtection="1">
      <alignment horizontal="center"/>
      <protection hidden="1"/>
    </xf>
    <xf numFmtId="0" fontId="12" fillId="17" borderId="36" xfId="0" applyFont="1" applyFill="1" applyBorder="1" applyAlignment="1" applyProtection="1">
      <alignment vertical="center"/>
      <protection hidden="1"/>
    </xf>
    <xf numFmtId="0" fontId="12" fillId="17" borderId="32" xfId="0" applyFont="1" applyFill="1" applyBorder="1" applyAlignment="1" applyProtection="1">
      <alignment vertical="center"/>
      <protection hidden="1"/>
    </xf>
    <xf numFmtId="0" fontId="12" fillId="17" borderId="29" xfId="0" applyFont="1" applyFill="1" applyBorder="1" applyAlignment="1" applyProtection="1">
      <alignment vertical="center"/>
      <protection hidden="1"/>
    </xf>
    <xf numFmtId="166" fontId="1" fillId="17" borderId="0" xfId="0" applyNumberFormat="1" applyFont="1" applyFill="1" applyBorder="1" applyAlignment="1" applyProtection="1">
      <alignment horizontal="left" vertical="top" wrapText="1"/>
      <protection hidden="1"/>
    </xf>
    <xf numFmtId="166" fontId="3" fillId="17" borderId="0" xfId="0" applyNumberFormat="1" applyFont="1" applyFill="1" applyBorder="1" applyAlignment="1" applyProtection="1">
      <alignment horizontal="left" vertical="top" wrapText="1"/>
      <protection hidden="1"/>
    </xf>
    <xf numFmtId="166" fontId="3" fillId="17" borderId="28" xfId="0" applyNumberFormat="1" applyFont="1" applyFill="1" applyBorder="1" applyAlignment="1" applyProtection="1">
      <alignment horizontal="left" vertical="top" wrapText="1"/>
      <protection hidden="1"/>
    </xf>
    <xf numFmtId="0" fontId="3" fillId="17" borderId="11" xfId="0" applyFont="1" applyFill="1" applyBorder="1" applyAlignment="1" applyProtection="1">
      <alignment horizontal="left" vertical="top" wrapText="1"/>
      <protection hidden="1"/>
    </xf>
    <xf numFmtId="0" fontId="3" fillId="17" borderId="12" xfId="0" applyFont="1" applyFill="1" applyBorder="1" applyAlignment="1" applyProtection="1">
      <alignment horizontal="left" vertical="top" wrapText="1"/>
      <protection hidden="1"/>
    </xf>
    <xf numFmtId="0" fontId="3" fillId="17" borderId="28" xfId="0" applyFont="1" applyFill="1" applyBorder="1" applyAlignment="1" applyProtection="1">
      <alignment horizontal="left" vertical="top" wrapText="1"/>
      <protection hidden="1"/>
    </xf>
    <xf numFmtId="0" fontId="1" fillId="17" borderId="0" xfId="0" applyFont="1" applyFill="1" applyBorder="1" applyAlignment="1" applyProtection="1">
      <alignment horizontal="left" vertical="top" wrapText="1"/>
      <protection hidden="1"/>
    </xf>
    <xf numFmtId="0" fontId="2" fillId="0" borderId="0" xfId="0" applyFont="1" applyFill="1" applyBorder="1" applyAlignment="1" applyProtection="1">
      <alignment horizontal="left" vertical="top" wrapText="1"/>
      <protection hidden="1"/>
    </xf>
    <xf numFmtId="0" fontId="2" fillId="0" borderId="28" xfId="0" applyFont="1" applyFill="1" applyBorder="1" applyAlignment="1" applyProtection="1">
      <alignment horizontal="left" vertical="top" wrapText="1"/>
      <protection hidden="1"/>
    </xf>
    <xf numFmtId="49" fontId="3" fillId="19" borderId="30" xfId="0" applyNumberFormat="1" applyFont="1" applyFill="1" applyBorder="1" applyAlignment="1" applyProtection="1">
      <protection locked="0" hidden="1"/>
    </xf>
    <xf numFmtId="49" fontId="3" fillId="19" borderId="37" xfId="0" applyNumberFormat="1" applyFont="1" applyFill="1" applyBorder="1" applyAlignment="1" applyProtection="1">
      <protection locked="0" hidden="1"/>
    </xf>
    <xf numFmtId="49" fontId="3" fillId="19" borderId="38" xfId="0" applyNumberFormat="1" applyFont="1" applyFill="1" applyBorder="1" applyAlignment="1" applyProtection="1">
      <protection locked="0" hidden="1"/>
    </xf>
    <xf numFmtId="49" fontId="2" fillId="17" borderId="30" xfId="0" applyNumberFormat="1" applyFont="1" applyFill="1" applyBorder="1" applyAlignment="1" applyProtection="1">
      <alignment vertical="top" wrapText="1"/>
      <protection locked="0" hidden="1"/>
    </xf>
    <xf numFmtId="49" fontId="2" fillId="17" borderId="37" xfId="0" applyNumberFormat="1" applyFont="1" applyFill="1" applyBorder="1" applyAlignment="1" applyProtection="1">
      <alignment vertical="top" wrapText="1"/>
      <protection locked="0" hidden="1"/>
    </xf>
    <xf numFmtId="49" fontId="2" fillId="17" borderId="38" xfId="0" applyNumberFormat="1" applyFont="1" applyFill="1" applyBorder="1" applyAlignment="1" applyProtection="1">
      <alignment vertical="top" wrapText="1"/>
      <protection locked="0" hidden="1"/>
    </xf>
    <xf numFmtId="49" fontId="0" fillId="17" borderId="9" xfId="0" applyNumberFormat="1" applyFill="1" applyBorder="1" applyAlignment="1" applyProtection="1">
      <alignment vertical="top" wrapText="1"/>
      <protection hidden="1"/>
    </xf>
    <xf numFmtId="49" fontId="0" fillId="17" borderId="11" xfId="0" applyNumberFormat="1" applyFill="1" applyBorder="1" applyAlignment="1" applyProtection="1">
      <alignment vertical="top" wrapText="1"/>
      <protection hidden="1"/>
    </xf>
    <xf numFmtId="49" fontId="0" fillId="17" borderId="12" xfId="0" applyNumberFormat="1" applyFill="1" applyBorder="1" applyAlignment="1" applyProtection="1">
      <alignment vertical="top" wrapText="1"/>
      <protection hidden="1"/>
    </xf>
    <xf numFmtId="0" fontId="0" fillId="17" borderId="36" xfId="0" applyFill="1" applyBorder="1" applyAlignment="1" applyProtection="1">
      <alignment horizontal="left"/>
      <protection hidden="1"/>
    </xf>
    <xf numFmtId="0" fontId="0" fillId="17" borderId="32" xfId="0" applyFill="1" applyBorder="1" applyAlignment="1" applyProtection="1">
      <alignment horizontal="left"/>
      <protection hidden="1"/>
    </xf>
    <xf numFmtId="0" fontId="0" fillId="17" borderId="30" xfId="0" applyFill="1" applyBorder="1" applyAlignment="1" applyProtection="1">
      <alignment horizontal="left"/>
      <protection hidden="1"/>
    </xf>
    <xf numFmtId="0" fontId="0" fillId="17" borderId="37" xfId="0" applyFill="1" applyBorder="1" applyAlignment="1" applyProtection="1">
      <alignment horizontal="center"/>
      <protection hidden="1"/>
    </xf>
    <xf numFmtId="0" fontId="0" fillId="19" borderId="140" xfId="0" applyFill="1" applyBorder="1" applyAlignment="1" applyProtection="1">
      <alignment horizontal="left" vertical="top" wrapText="1"/>
      <protection locked="0"/>
    </xf>
    <xf numFmtId="0" fontId="0" fillId="19" borderId="141" xfId="0" applyFill="1" applyBorder="1" applyAlignment="1" applyProtection="1">
      <alignment horizontal="left" vertical="top" wrapText="1"/>
      <protection locked="0"/>
    </xf>
    <xf numFmtId="0" fontId="0" fillId="19" borderId="142" xfId="0" applyFill="1" applyBorder="1" applyAlignment="1" applyProtection="1">
      <alignment horizontal="left" vertical="top" wrapText="1"/>
      <protection locked="0"/>
    </xf>
    <xf numFmtId="0" fontId="0" fillId="17" borderId="11" xfId="0" applyFill="1" applyBorder="1" applyAlignment="1" applyProtection="1">
      <alignment horizontal="center"/>
      <protection hidden="1"/>
    </xf>
    <xf numFmtId="0" fontId="30" fillId="17" borderId="32" xfId="0" applyFont="1" applyFill="1" applyBorder="1" applyAlignment="1" applyProtection="1">
      <alignment horizontal="center"/>
      <protection hidden="1"/>
    </xf>
    <xf numFmtId="49" fontId="3" fillId="17" borderId="30" xfId="0" applyNumberFormat="1" applyFont="1" applyFill="1" applyBorder="1" applyAlignment="1" applyProtection="1">
      <alignment vertical="top" wrapText="1"/>
      <protection locked="0" hidden="1"/>
    </xf>
    <xf numFmtId="49" fontId="3" fillId="17" borderId="37" xfId="0" applyNumberFormat="1" applyFont="1" applyFill="1" applyBorder="1" applyAlignment="1" applyProtection="1">
      <alignment vertical="top" wrapText="1"/>
      <protection locked="0" hidden="1"/>
    </xf>
    <xf numFmtId="49" fontId="3" fillId="17" borderId="38" xfId="0" applyNumberFormat="1" applyFont="1" applyFill="1" applyBorder="1" applyAlignment="1" applyProtection="1">
      <alignment vertical="top" wrapText="1"/>
      <protection locked="0" hidden="1"/>
    </xf>
    <xf numFmtId="49" fontId="0" fillId="17" borderId="30" xfId="0" applyNumberFormat="1" applyFill="1" applyBorder="1" applyAlignment="1" applyProtection="1">
      <alignment vertical="top" wrapText="1"/>
      <protection locked="0" hidden="1"/>
    </xf>
    <xf numFmtId="49" fontId="0" fillId="17" borderId="38" xfId="0" applyNumberFormat="1" applyFill="1" applyBorder="1" applyAlignment="1" applyProtection="1">
      <alignment vertical="top" wrapText="1"/>
      <protection locked="0" hidden="1"/>
    </xf>
    <xf numFmtId="0" fontId="0" fillId="17" borderId="29" xfId="0" applyFill="1" applyBorder="1" applyAlignment="1" applyProtection="1">
      <alignment horizontal="left"/>
      <protection hidden="1"/>
    </xf>
    <xf numFmtId="0" fontId="2" fillId="22" borderId="30" xfId="0" applyFont="1" applyFill="1" applyBorder="1" applyAlignment="1" applyProtection="1">
      <alignment horizontal="left"/>
      <protection hidden="1"/>
    </xf>
    <xf numFmtId="0" fontId="2" fillId="22" borderId="37" xfId="0" applyFont="1" applyFill="1" applyBorder="1" applyAlignment="1" applyProtection="1">
      <alignment horizontal="left"/>
      <protection hidden="1"/>
    </xf>
    <xf numFmtId="0" fontId="2" fillId="22" borderId="38" xfId="0" applyFont="1" applyFill="1" applyBorder="1" applyAlignment="1" applyProtection="1">
      <alignment horizontal="left"/>
      <protection hidden="1"/>
    </xf>
    <xf numFmtId="0" fontId="3" fillId="0" borderId="36" xfId="0" applyFont="1" applyBorder="1" applyAlignment="1" applyProtection="1">
      <alignment horizontal="left" wrapText="1"/>
    </xf>
    <xf numFmtId="0" fontId="3" fillId="0" borderId="32" xfId="0" applyFont="1" applyBorder="1" applyAlignment="1" applyProtection="1">
      <alignment horizontal="left" wrapText="1"/>
    </xf>
    <xf numFmtId="0" fontId="3" fillId="0" borderId="29" xfId="0" applyFont="1" applyBorder="1" applyAlignment="1" applyProtection="1">
      <alignment horizontal="left" wrapText="1"/>
    </xf>
    <xf numFmtId="0" fontId="2" fillId="0" borderId="27" xfId="0" applyFont="1" applyBorder="1" applyAlignment="1" applyProtection="1">
      <alignment horizontal="left" wrapText="1"/>
    </xf>
    <xf numFmtId="0" fontId="2" fillId="0" borderId="0" xfId="0" applyFont="1" applyBorder="1" applyAlignment="1" applyProtection="1">
      <alignment horizontal="left" wrapText="1"/>
    </xf>
    <xf numFmtId="0" fontId="2" fillId="0" borderId="28" xfId="0" applyFont="1" applyBorder="1" applyAlignment="1" applyProtection="1">
      <alignment horizontal="left" wrapText="1"/>
    </xf>
    <xf numFmtId="0" fontId="3" fillId="0" borderId="9" xfId="0" applyFont="1" applyBorder="1" applyAlignment="1" applyProtection="1">
      <alignment horizontal="left" wrapText="1"/>
    </xf>
    <xf numFmtId="0" fontId="3" fillId="0" borderId="11" xfId="0" applyFont="1" applyBorder="1" applyAlignment="1" applyProtection="1">
      <alignment horizontal="left" wrapText="1"/>
    </xf>
    <xf numFmtId="0" fontId="3" fillId="0" borderId="12" xfId="0" applyFont="1" applyBorder="1" applyAlignment="1" applyProtection="1">
      <alignment horizontal="left" wrapText="1"/>
    </xf>
    <xf numFmtId="0" fontId="4" fillId="19" borderId="30" xfId="0" applyFont="1" applyFill="1" applyBorder="1" applyAlignment="1" applyProtection="1">
      <alignment horizontal="center"/>
    </xf>
    <xf numFmtId="0" fontId="4" fillId="19" borderId="37" xfId="0" applyFont="1" applyFill="1" applyBorder="1" applyAlignment="1" applyProtection="1">
      <alignment horizontal="center"/>
    </xf>
    <xf numFmtId="0" fontId="4" fillId="19" borderId="38" xfId="0" applyFont="1" applyFill="1" applyBorder="1" applyAlignment="1" applyProtection="1">
      <alignment horizontal="center"/>
    </xf>
    <xf numFmtId="0" fontId="3" fillId="17" borderId="30" xfId="0" applyFont="1" applyFill="1" applyBorder="1" applyAlignment="1" applyProtection="1">
      <alignment vertical="center" wrapText="1"/>
    </xf>
    <xf numFmtId="0" fontId="3" fillId="17" borderId="37" xfId="0" applyFont="1" applyFill="1" applyBorder="1" applyAlignment="1" applyProtection="1">
      <alignment vertical="center" wrapText="1"/>
    </xf>
    <xf numFmtId="0" fontId="3" fillId="17" borderId="38" xfId="0" applyFont="1" applyFill="1" applyBorder="1" applyAlignment="1" applyProtection="1">
      <alignment vertical="center" wrapText="1"/>
    </xf>
    <xf numFmtId="0" fontId="3" fillId="0" borderId="30" xfId="0" applyFont="1" applyBorder="1" applyAlignment="1" applyProtection="1">
      <alignment vertical="center" wrapText="1"/>
    </xf>
    <xf numFmtId="0" fontId="3" fillId="0" borderId="37" xfId="0" applyFont="1" applyBorder="1" applyAlignment="1" applyProtection="1">
      <alignment vertical="center" wrapText="1"/>
    </xf>
    <xf numFmtId="0" fontId="3" fillId="0" borderId="38" xfId="0" applyFont="1" applyBorder="1" applyAlignment="1" applyProtection="1">
      <alignment vertical="center" wrapText="1"/>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10" xfId="39"/>
    <cellStyle name="Normal 11" xfId="40"/>
    <cellStyle name="Normal 12" xfId="41"/>
    <cellStyle name="Normal 2" xfId="42"/>
    <cellStyle name="Normal 3" xfId="43"/>
    <cellStyle name="Normal 4" xfId="44"/>
    <cellStyle name="Normal 5" xfId="45"/>
    <cellStyle name="Normal 6" xfId="46"/>
    <cellStyle name="Normal 7" xfId="47"/>
    <cellStyle name="Normal 8" xfId="48"/>
    <cellStyle name="Normal 9" xfId="49"/>
    <cellStyle name="Normal_SIG_GrantWorkbook_Pieces_03 15 10" xfId="50"/>
    <cellStyle name="Note" xfId="51" builtinId="10" customBuiltin="1"/>
    <cellStyle name="Output" xfId="52" builtinId="21" customBuiltin="1"/>
    <cellStyle name="Percent" xfId="53" builtinId="5"/>
    <cellStyle name="Percent 2" xfId="54"/>
    <cellStyle name="Title" xfId="55" builtinId="15" customBuiltin="1"/>
    <cellStyle name="Total" xfId="56" builtinId="25" customBuiltin="1"/>
    <cellStyle name="Warning Text" xfId="57" builtinId="11" customBuiltin="1"/>
  </cellStyles>
  <dxfs count="18">
    <dxf>
      <font>
        <condense val="0"/>
        <extend val="0"/>
        <color indexed="9"/>
      </font>
    </dxf>
    <dxf>
      <font>
        <condense val="0"/>
        <extend val="0"/>
        <color indexed="10"/>
      </font>
      <fill>
        <patternFill>
          <bgColor indexed="43"/>
        </patternFill>
      </fill>
    </dxf>
    <dxf>
      <fill>
        <patternFill>
          <bgColor indexed="43"/>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indexed="43"/>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indexed="43"/>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indexed="43"/>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hyperlink" Target="#'Pre-Implementation Comb_Budget'!A1"/></Relationships>
</file>

<file path=xl/drawings/_rels/drawing3.xml.rels><?xml version="1.0" encoding="UTF-8" standalone="yes"?>
<Relationships xmlns="http://schemas.openxmlformats.org/package/2006/relationships"><Relationship Id="rId1" Type="http://schemas.openxmlformats.org/officeDocument/2006/relationships/hyperlink" Target="#'Pre-Implementation Comb_Budget'!A1"/></Relationships>
</file>

<file path=xl/drawings/_rels/drawing4.xml.rels><?xml version="1.0" encoding="UTF-8" standalone="yes"?>
<Relationships xmlns="http://schemas.openxmlformats.org/package/2006/relationships"><Relationship Id="rId1" Type="http://schemas.openxmlformats.org/officeDocument/2006/relationships/hyperlink" Target="#'Pre-Implementation Comb_Budget'!A1"/></Relationships>
</file>

<file path=xl/drawings/_rels/drawing5.xml.rels><?xml version="1.0" encoding="UTF-8" standalone="yes"?>
<Relationships xmlns="http://schemas.openxmlformats.org/package/2006/relationships"><Relationship Id="rId1" Type="http://schemas.openxmlformats.org/officeDocument/2006/relationships/hyperlink" Target="#'Pre-Implementation Comb_Budget'!A1"/></Relationships>
</file>

<file path=xl/drawings/drawing1.xml><?xml version="1.0" encoding="utf-8"?>
<xdr:wsDr xmlns:xdr="http://schemas.openxmlformats.org/drawingml/2006/spreadsheetDrawing" xmlns:a="http://schemas.openxmlformats.org/drawingml/2006/main">
  <xdr:twoCellAnchor>
    <xdr:from>
      <xdr:col>13</xdr:col>
      <xdr:colOff>9525</xdr:colOff>
      <xdr:row>7</xdr:row>
      <xdr:rowOff>9525</xdr:rowOff>
    </xdr:from>
    <xdr:to>
      <xdr:col>14</xdr:col>
      <xdr:colOff>0</xdr:colOff>
      <xdr:row>7</xdr:row>
      <xdr:rowOff>219075</xdr:rowOff>
    </xdr:to>
    <xdr:sp macro="[0]!pretxt8" textlink="">
      <xdr:nvSpPr>
        <xdr:cNvPr id="233767" name="pretxtbox8"/>
        <xdr:cNvSpPr txBox="1">
          <a:spLocks noChangeArrowheads="1"/>
        </xdr:cNvSpPr>
      </xdr:nvSpPr>
      <xdr:spPr bwMode="auto">
        <a:xfrm>
          <a:off x="7477125" y="2895600"/>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19050</xdr:colOff>
      <xdr:row>8</xdr:row>
      <xdr:rowOff>19050</xdr:rowOff>
    </xdr:from>
    <xdr:to>
      <xdr:col>14</xdr:col>
      <xdr:colOff>0</xdr:colOff>
      <xdr:row>8</xdr:row>
      <xdr:rowOff>219075</xdr:rowOff>
    </xdr:to>
    <xdr:sp macro="[0]!pretxt9" textlink="">
      <xdr:nvSpPr>
        <xdr:cNvPr id="233768" name="pretxtbox9"/>
        <xdr:cNvSpPr txBox="1">
          <a:spLocks noChangeArrowheads="1"/>
        </xdr:cNvSpPr>
      </xdr:nvSpPr>
      <xdr:spPr bwMode="auto">
        <a:xfrm>
          <a:off x="7486650" y="3143250"/>
          <a:ext cx="1314450" cy="200025"/>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9</xdr:row>
      <xdr:rowOff>9525</xdr:rowOff>
    </xdr:from>
    <xdr:to>
      <xdr:col>13</xdr:col>
      <xdr:colOff>1323975</xdr:colOff>
      <xdr:row>9</xdr:row>
      <xdr:rowOff>219075</xdr:rowOff>
    </xdr:to>
    <xdr:sp macro="[0]!pretxt10" textlink="">
      <xdr:nvSpPr>
        <xdr:cNvPr id="233769" name="pretxtbox10"/>
        <xdr:cNvSpPr txBox="1">
          <a:spLocks noChangeArrowheads="1"/>
        </xdr:cNvSpPr>
      </xdr:nvSpPr>
      <xdr:spPr bwMode="auto">
        <a:xfrm>
          <a:off x="7467600" y="3371850"/>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9525</xdr:colOff>
      <xdr:row>10</xdr:row>
      <xdr:rowOff>9525</xdr:rowOff>
    </xdr:from>
    <xdr:to>
      <xdr:col>14</xdr:col>
      <xdr:colOff>0</xdr:colOff>
      <xdr:row>10</xdr:row>
      <xdr:rowOff>219075</xdr:rowOff>
    </xdr:to>
    <xdr:sp macro="[0]!pretxt11" textlink="">
      <xdr:nvSpPr>
        <xdr:cNvPr id="233770" name="pretxtbox11"/>
        <xdr:cNvSpPr txBox="1">
          <a:spLocks noChangeArrowheads="1"/>
        </xdr:cNvSpPr>
      </xdr:nvSpPr>
      <xdr:spPr bwMode="auto">
        <a:xfrm>
          <a:off x="7477125" y="3609975"/>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11</xdr:row>
      <xdr:rowOff>9525</xdr:rowOff>
    </xdr:from>
    <xdr:to>
      <xdr:col>13</xdr:col>
      <xdr:colOff>1323975</xdr:colOff>
      <xdr:row>11</xdr:row>
      <xdr:rowOff>219075</xdr:rowOff>
    </xdr:to>
    <xdr:sp macro="[0]!pretxt12" textlink="">
      <xdr:nvSpPr>
        <xdr:cNvPr id="233771" name="pretxtbox12"/>
        <xdr:cNvSpPr txBox="1">
          <a:spLocks noChangeArrowheads="1"/>
        </xdr:cNvSpPr>
      </xdr:nvSpPr>
      <xdr:spPr bwMode="auto">
        <a:xfrm>
          <a:off x="7467600" y="3848100"/>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12</xdr:row>
      <xdr:rowOff>9525</xdr:rowOff>
    </xdr:from>
    <xdr:to>
      <xdr:col>13</xdr:col>
      <xdr:colOff>1323975</xdr:colOff>
      <xdr:row>12</xdr:row>
      <xdr:rowOff>219075</xdr:rowOff>
    </xdr:to>
    <xdr:sp macro="[0]!pretxt13" textlink="">
      <xdr:nvSpPr>
        <xdr:cNvPr id="233772" name="pretxtbox13"/>
        <xdr:cNvSpPr txBox="1">
          <a:spLocks noChangeArrowheads="1"/>
        </xdr:cNvSpPr>
      </xdr:nvSpPr>
      <xdr:spPr bwMode="auto">
        <a:xfrm>
          <a:off x="7467600" y="4086225"/>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13</xdr:row>
      <xdr:rowOff>9525</xdr:rowOff>
    </xdr:from>
    <xdr:to>
      <xdr:col>13</xdr:col>
      <xdr:colOff>1323975</xdr:colOff>
      <xdr:row>13</xdr:row>
      <xdr:rowOff>219075</xdr:rowOff>
    </xdr:to>
    <xdr:sp macro="[0]!pretxt14" textlink="">
      <xdr:nvSpPr>
        <xdr:cNvPr id="233773" name="pretxtbox14"/>
        <xdr:cNvSpPr txBox="1">
          <a:spLocks noChangeArrowheads="1"/>
        </xdr:cNvSpPr>
      </xdr:nvSpPr>
      <xdr:spPr bwMode="auto">
        <a:xfrm>
          <a:off x="7467600" y="4324350"/>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14</xdr:row>
      <xdr:rowOff>19050</xdr:rowOff>
    </xdr:from>
    <xdr:to>
      <xdr:col>13</xdr:col>
      <xdr:colOff>1323975</xdr:colOff>
      <xdr:row>14</xdr:row>
      <xdr:rowOff>228600</xdr:rowOff>
    </xdr:to>
    <xdr:sp macro="[0]!pretxt15" textlink="">
      <xdr:nvSpPr>
        <xdr:cNvPr id="233774" name="pretxtbox15"/>
        <xdr:cNvSpPr txBox="1">
          <a:spLocks noChangeArrowheads="1"/>
        </xdr:cNvSpPr>
      </xdr:nvSpPr>
      <xdr:spPr bwMode="auto">
        <a:xfrm>
          <a:off x="7467600" y="4572000"/>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15</xdr:row>
      <xdr:rowOff>9525</xdr:rowOff>
    </xdr:from>
    <xdr:to>
      <xdr:col>13</xdr:col>
      <xdr:colOff>1323975</xdr:colOff>
      <xdr:row>15</xdr:row>
      <xdr:rowOff>219075</xdr:rowOff>
    </xdr:to>
    <xdr:sp macro="[0]!pretxt16" textlink="">
      <xdr:nvSpPr>
        <xdr:cNvPr id="233775" name="pretxtbox16"/>
        <xdr:cNvSpPr txBox="1">
          <a:spLocks noChangeArrowheads="1"/>
        </xdr:cNvSpPr>
      </xdr:nvSpPr>
      <xdr:spPr bwMode="auto">
        <a:xfrm>
          <a:off x="7467600" y="4800600"/>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16</xdr:row>
      <xdr:rowOff>9525</xdr:rowOff>
    </xdr:from>
    <xdr:to>
      <xdr:col>13</xdr:col>
      <xdr:colOff>1323975</xdr:colOff>
      <xdr:row>16</xdr:row>
      <xdr:rowOff>219075</xdr:rowOff>
    </xdr:to>
    <xdr:sp macro="[0]!pretxt17" textlink="">
      <xdr:nvSpPr>
        <xdr:cNvPr id="233776" name="pretxtbox17"/>
        <xdr:cNvSpPr txBox="1">
          <a:spLocks noChangeArrowheads="1"/>
        </xdr:cNvSpPr>
      </xdr:nvSpPr>
      <xdr:spPr bwMode="auto">
        <a:xfrm>
          <a:off x="7467600" y="5038725"/>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17</xdr:row>
      <xdr:rowOff>9525</xdr:rowOff>
    </xdr:from>
    <xdr:to>
      <xdr:col>13</xdr:col>
      <xdr:colOff>1323975</xdr:colOff>
      <xdr:row>17</xdr:row>
      <xdr:rowOff>219075</xdr:rowOff>
    </xdr:to>
    <xdr:sp macro="[0]!pretxt18" textlink="">
      <xdr:nvSpPr>
        <xdr:cNvPr id="233777" name="pretxtbox18"/>
        <xdr:cNvSpPr txBox="1">
          <a:spLocks noChangeArrowheads="1"/>
        </xdr:cNvSpPr>
      </xdr:nvSpPr>
      <xdr:spPr bwMode="auto">
        <a:xfrm>
          <a:off x="7467600" y="5276850"/>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18</xdr:row>
      <xdr:rowOff>9525</xdr:rowOff>
    </xdr:from>
    <xdr:to>
      <xdr:col>13</xdr:col>
      <xdr:colOff>1323975</xdr:colOff>
      <xdr:row>18</xdr:row>
      <xdr:rowOff>219075</xdr:rowOff>
    </xdr:to>
    <xdr:sp macro="[0]!pretxt19" textlink="">
      <xdr:nvSpPr>
        <xdr:cNvPr id="233778" name="pretxtbox19"/>
        <xdr:cNvSpPr txBox="1">
          <a:spLocks noChangeArrowheads="1"/>
        </xdr:cNvSpPr>
      </xdr:nvSpPr>
      <xdr:spPr bwMode="auto">
        <a:xfrm>
          <a:off x="7467600" y="5514975"/>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19</xdr:row>
      <xdr:rowOff>9525</xdr:rowOff>
    </xdr:from>
    <xdr:to>
      <xdr:col>13</xdr:col>
      <xdr:colOff>1323975</xdr:colOff>
      <xdr:row>19</xdr:row>
      <xdr:rowOff>219075</xdr:rowOff>
    </xdr:to>
    <xdr:sp macro="[0]!pretxt20" textlink="">
      <xdr:nvSpPr>
        <xdr:cNvPr id="233779" name="pretxtbox20"/>
        <xdr:cNvSpPr txBox="1">
          <a:spLocks noChangeArrowheads="1"/>
        </xdr:cNvSpPr>
      </xdr:nvSpPr>
      <xdr:spPr bwMode="auto">
        <a:xfrm>
          <a:off x="7467600" y="5753100"/>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20</xdr:row>
      <xdr:rowOff>9525</xdr:rowOff>
    </xdr:from>
    <xdr:to>
      <xdr:col>13</xdr:col>
      <xdr:colOff>1323975</xdr:colOff>
      <xdr:row>20</xdr:row>
      <xdr:rowOff>219075</xdr:rowOff>
    </xdr:to>
    <xdr:sp macro="[0]!pretxt21" textlink="">
      <xdr:nvSpPr>
        <xdr:cNvPr id="233780" name="pretxtbox21"/>
        <xdr:cNvSpPr txBox="1">
          <a:spLocks noChangeArrowheads="1"/>
        </xdr:cNvSpPr>
      </xdr:nvSpPr>
      <xdr:spPr bwMode="auto">
        <a:xfrm>
          <a:off x="7467600" y="5991225"/>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23</xdr:row>
      <xdr:rowOff>9525</xdr:rowOff>
    </xdr:from>
    <xdr:to>
      <xdr:col>13</xdr:col>
      <xdr:colOff>1323975</xdr:colOff>
      <xdr:row>23</xdr:row>
      <xdr:rowOff>219075</xdr:rowOff>
    </xdr:to>
    <xdr:sp macro="[0]!pretxt24" textlink="">
      <xdr:nvSpPr>
        <xdr:cNvPr id="233781" name="pretxtbox24"/>
        <xdr:cNvSpPr txBox="1">
          <a:spLocks noChangeArrowheads="1"/>
        </xdr:cNvSpPr>
      </xdr:nvSpPr>
      <xdr:spPr bwMode="auto">
        <a:xfrm>
          <a:off x="7467600" y="6496050"/>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24</xdr:row>
      <xdr:rowOff>9525</xdr:rowOff>
    </xdr:from>
    <xdr:to>
      <xdr:col>13</xdr:col>
      <xdr:colOff>1323975</xdr:colOff>
      <xdr:row>24</xdr:row>
      <xdr:rowOff>219075</xdr:rowOff>
    </xdr:to>
    <xdr:sp macro="[0]!pretxt25" textlink="">
      <xdr:nvSpPr>
        <xdr:cNvPr id="233782" name="pretxtbox25"/>
        <xdr:cNvSpPr txBox="1">
          <a:spLocks noChangeArrowheads="1"/>
        </xdr:cNvSpPr>
      </xdr:nvSpPr>
      <xdr:spPr bwMode="auto">
        <a:xfrm>
          <a:off x="7467600" y="6734175"/>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25</xdr:row>
      <xdr:rowOff>9525</xdr:rowOff>
    </xdr:from>
    <xdr:to>
      <xdr:col>13</xdr:col>
      <xdr:colOff>1323975</xdr:colOff>
      <xdr:row>25</xdr:row>
      <xdr:rowOff>219075</xdr:rowOff>
    </xdr:to>
    <xdr:sp macro="[0]!pretxt26" textlink="">
      <xdr:nvSpPr>
        <xdr:cNvPr id="233783" name="pretxtbox26"/>
        <xdr:cNvSpPr txBox="1">
          <a:spLocks noChangeArrowheads="1"/>
        </xdr:cNvSpPr>
      </xdr:nvSpPr>
      <xdr:spPr bwMode="auto">
        <a:xfrm>
          <a:off x="7467600" y="6972300"/>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26</xdr:row>
      <xdr:rowOff>19050</xdr:rowOff>
    </xdr:from>
    <xdr:to>
      <xdr:col>13</xdr:col>
      <xdr:colOff>1323975</xdr:colOff>
      <xdr:row>26</xdr:row>
      <xdr:rowOff>228600</xdr:rowOff>
    </xdr:to>
    <xdr:sp macro="[0]!pretxt27" textlink="">
      <xdr:nvSpPr>
        <xdr:cNvPr id="233784" name="pretxtbox27"/>
        <xdr:cNvSpPr txBox="1">
          <a:spLocks noChangeArrowheads="1"/>
        </xdr:cNvSpPr>
      </xdr:nvSpPr>
      <xdr:spPr bwMode="auto">
        <a:xfrm>
          <a:off x="7467600" y="7219950"/>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27</xdr:row>
      <xdr:rowOff>9525</xdr:rowOff>
    </xdr:from>
    <xdr:to>
      <xdr:col>13</xdr:col>
      <xdr:colOff>1323975</xdr:colOff>
      <xdr:row>27</xdr:row>
      <xdr:rowOff>219075</xdr:rowOff>
    </xdr:to>
    <xdr:sp macro="[0]!pretxt28" textlink="">
      <xdr:nvSpPr>
        <xdr:cNvPr id="233785" name="pretxtbox28"/>
        <xdr:cNvSpPr txBox="1">
          <a:spLocks noChangeArrowheads="1"/>
        </xdr:cNvSpPr>
      </xdr:nvSpPr>
      <xdr:spPr bwMode="auto">
        <a:xfrm>
          <a:off x="7467600" y="7448550"/>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28</xdr:row>
      <xdr:rowOff>19050</xdr:rowOff>
    </xdr:from>
    <xdr:to>
      <xdr:col>13</xdr:col>
      <xdr:colOff>1323975</xdr:colOff>
      <xdr:row>28</xdr:row>
      <xdr:rowOff>228600</xdr:rowOff>
    </xdr:to>
    <xdr:sp macro="[0]!pretxt29" textlink="">
      <xdr:nvSpPr>
        <xdr:cNvPr id="233786" name="pretxtbox29"/>
        <xdr:cNvSpPr txBox="1">
          <a:spLocks noChangeArrowheads="1"/>
        </xdr:cNvSpPr>
      </xdr:nvSpPr>
      <xdr:spPr bwMode="auto">
        <a:xfrm>
          <a:off x="7467600" y="7696200"/>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twoCellAnchor>
    <xdr:from>
      <xdr:col>13</xdr:col>
      <xdr:colOff>0</xdr:colOff>
      <xdr:row>29</xdr:row>
      <xdr:rowOff>9525</xdr:rowOff>
    </xdr:from>
    <xdr:to>
      <xdr:col>13</xdr:col>
      <xdr:colOff>1323975</xdr:colOff>
      <xdr:row>29</xdr:row>
      <xdr:rowOff>219075</xdr:rowOff>
    </xdr:to>
    <xdr:sp macro="[0]!pretxt30" textlink="">
      <xdr:nvSpPr>
        <xdr:cNvPr id="233787" name="pretxtbox30"/>
        <xdr:cNvSpPr txBox="1">
          <a:spLocks noChangeArrowheads="1"/>
        </xdr:cNvSpPr>
      </xdr:nvSpPr>
      <xdr:spPr bwMode="auto">
        <a:xfrm>
          <a:off x="7467600" y="7924800"/>
          <a:ext cx="1323975" cy="209550"/>
        </a:xfrm>
        <a:prstGeom prst="rect">
          <a:avLst/>
        </a:prstGeom>
        <a:noFill/>
        <a:ln w="9525" algn="ctr">
          <a:noFill/>
          <a:miter lim="800000"/>
          <a:headEnd/>
          <a:tailEnd/>
        </a:ln>
        <a:effectLst>
          <a:prstShdw prst="shdw17" dist="17961" dir="2700000">
            <a:srgbClr val="995C7A"/>
          </a:prst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525780</xdr:colOff>
      <xdr:row>125</xdr:row>
      <xdr:rowOff>114300</xdr:rowOff>
    </xdr:from>
    <xdr:to>
      <xdr:col>12</xdr:col>
      <xdr:colOff>994334</xdr:colOff>
      <xdr:row>128</xdr:row>
      <xdr:rowOff>104775</xdr:rowOff>
    </xdr:to>
    <xdr:sp macro="" textlink="">
      <xdr:nvSpPr>
        <xdr:cNvPr id="94256" name="Text Box 48">
          <a:hlinkClick xmlns:r="http://schemas.openxmlformats.org/officeDocument/2006/relationships" r:id="rId1" tooltip="Combined Budget Sheet"/>
        </xdr:cNvPr>
        <xdr:cNvSpPr txBox="1">
          <a:spLocks noChangeArrowheads="1"/>
        </xdr:cNvSpPr>
      </xdr:nvSpPr>
      <xdr:spPr bwMode="auto">
        <a:xfrm>
          <a:off x="5010150" y="35433000"/>
          <a:ext cx="1009650" cy="466725"/>
        </a:xfrm>
        <a:prstGeom prst="rect">
          <a:avLst/>
        </a:prstGeom>
        <a:noFill/>
        <a:ln w="9525" algn="ctr">
          <a:noFill/>
          <a:miter lim="800000"/>
          <a:headEnd/>
          <a:tailEnd/>
        </a:ln>
        <a:effectLst>
          <a:prstShdw prst="shdw17" dist="17961" dir="2700000">
            <a:srgbClr val="995C7A"/>
          </a:prstShdw>
        </a:effectLst>
      </xdr:spPr>
      <xdr:txBody>
        <a:bodyPr vertOverflow="clip" wrap="square" lIns="27432" tIns="22860" rIns="27432" bIns="22860" anchor="t" upright="1"/>
        <a:lstStyle/>
        <a:p>
          <a:pPr algn="ctr" rtl="0">
            <a:defRPr sz="1000"/>
          </a:pPr>
          <a:r>
            <a:rPr lang="en-US" sz="800" b="0" i="0" strike="noStrike">
              <a:solidFill>
                <a:srgbClr val="0000FF"/>
              </a:solidFill>
              <a:latin typeface="Arial"/>
              <a:cs typeface="Arial"/>
            </a:rPr>
            <a:t>Click here </a:t>
          </a:r>
          <a:endParaRPr lang="en-US" sz="800" b="0" i="0" strike="noStrike">
            <a:solidFill>
              <a:srgbClr val="000000"/>
            </a:solidFill>
            <a:latin typeface="Arial"/>
            <a:cs typeface="Arial"/>
          </a:endParaRPr>
        </a:p>
        <a:p>
          <a:pPr algn="ctr" rtl="0">
            <a:defRPr sz="1000"/>
          </a:pPr>
          <a:r>
            <a:rPr lang="en-US" sz="800" b="1" i="0" u="sng" strike="noStrike">
              <a:solidFill>
                <a:srgbClr val="0000FF"/>
              </a:solidFill>
              <a:latin typeface="Arial"/>
              <a:cs typeface="Arial"/>
            </a:rPr>
            <a:t>Combined Budget Worksheet</a:t>
          </a:r>
        </a:p>
      </xdr:txBody>
    </xdr:sp>
    <xdr:clientData/>
  </xdr:twoCellAnchor>
  <xdr:twoCellAnchor>
    <xdr:from>
      <xdr:col>1</xdr:col>
      <xdr:colOff>34289</xdr:colOff>
      <xdr:row>12</xdr:row>
      <xdr:rowOff>34925</xdr:rowOff>
    </xdr:from>
    <xdr:to>
      <xdr:col>14</xdr:col>
      <xdr:colOff>1618633</xdr:colOff>
      <xdr:row>13</xdr:row>
      <xdr:rowOff>1409698</xdr:rowOff>
    </xdr:to>
    <xdr:sp macro="" textlink="" fLocksText="0">
      <xdr:nvSpPr>
        <xdr:cNvPr id="4" name="TextBox 3"/>
        <xdr:cNvSpPr txBox="1"/>
      </xdr:nvSpPr>
      <xdr:spPr>
        <a:xfrm>
          <a:off x="199389" y="3997325"/>
          <a:ext cx="8874144" cy="388937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525780</xdr:colOff>
      <xdr:row>125</xdr:row>
      <xdr:rowOff>114300</xdr:rowOff>
    </xdr:from>
    <xdr:to>
      <xdr:col>12</xdr:col>
      <xdr:colOff>994334</xdr:colOff>
      <xdr:row>128</xdr:row>
      <xdr:rowOff>104775</xdr:rowOff>
    </xdr:to>
    <xdr:sp macro="" textlink="">
      <xdr:nvSpPr>
        <xdr:cNvPr id="2" name="Text Box 48">
          <a:hlinkClick xmlns:r="http://schemas.openxmlformats.org/officeDocument/2006/relationships" r:id="rId1" tooltip="Combined Budget Sheet"/>
        </xdr:cNvPr>
        <xdr:cNvSpPr txBox="1">
          <a:spLocks noChangeArrowheads="1"/>
        </xdr:cNvSpPr>
      </xdr:nvSpPr>
      <xdr:spPr bwMode="auto">
        <a:xfrm>
          <a:off x="5038725" y="31356300"/>
          <a:ext cx="1009650" cy="466725"/>
        </a:xfrm>
        <a:prstGeom prst="rect">
          <a:avLst/>
        </a:prstGeom>
        <a:noFill/>
        <a:ln w="9525" algn="ctr">
          <a:noFill/>
          <a:miter lim="800000"/>
          <a:headEnd/>
          <a:tailEnd/>
        </a:ln>
        <a:effectLst>
          <a:prstShdw prst="shdw17" dist="17961" dir="2700000">
            <a:srgbClr val="995C7A"/>
          </a:prstShdw>
        </a:effectLst>
      </xdr:spPr>
      <xdr:txBody>
        <a:bodyPr vertOverflow="clip" wrap="square" lIns="27432" tIns="22860" rIns="27432" bIns="22860" anchor="t" upright="1"/>
        <a:lstStyle/>
        <a:p>
          <a:pPr algn="ctr" rtl="0">
            <a:defRPr sz="1000"/>
          </a:pPr>
          <a:r>
            <a:rPr lang="en-US" sz="800" b="0" i="0" strike="noStrike">
              <a:solidFill>
                <a:srgbClr val="0000FF"/>
              </a:solidFill>
              <a:latin typeface="Arial"/>
              <a:cs typeface="Arial"/>
            </a:rPr>
            <a:t>Click here </a:t>
          </a:r>
          <a:endParaRPr lang="en-US" sz="800" b="0" i="0" strike="noStrike">
            <a:solidFill>
              <a:srgbClr val="000000"/>
            </a:solidFill>
            <a:latin typeface="Arial"/>
            <a:cs typeface="Arial"/>
          </a:endParaRPr>
        </a:p>
        <a:p>
          <a:pPr algn="ctr" rtl="0">
            <a:defRPr sz="1000"/>
          </a:pPr>
          <a:r>
            <a:rPr lang="en-US" sz="800" b="1" i="0" u="sng" strike="noStrike">
              <a:solidFill>
                <a:srgbClr val="0000FF"/>
              </a:solidFill>
              <a:latin typeface="Arial"/>
              <a:cs typeface="Arial"/>
            </a:rPr>
            <a:t>Combined Budget Worksheet</a:t>
          </a:r>
        </a:p>
      </xdr:txBody>
    </xdr:sp>
    <xdr:clientData/>
  </xdr:twoCellAnchor>
  <xdr:twoCellAnchor>
    <xdr:from>
      <xdr:col>0</xdr:col>
      <xdr:colOff>148590</xdr:colOff>
      <xdr:row>11</xdr:row>
      <xdr:rowOff>0</xdr:rowOff>
    </xdr:from>
    <xdr:to>
      <xdr:col>14</xdr:col>
      <xdr:colOff>1631257</xdr:colOff>
      <xdr:row>13</xdr:row>
      <xdr:rowOff>1422400</xdr:rowOff>
    </xdr:to>
    <xdr:sp macro="" textlink="" fLocksText="0">
      <xdr:nvSpPr>
        <xdr:cNvPr id="3" name="TextBox 2"/>
        <xdr:cNvSpPr txBox="1"/>
      </xdr:nvSpPr>
      <xdr:spPr>
        <a:xfrm>
          <a:off x="152400" y="4752975"/>
          <a:ext cx="7702550" cy="45275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p>
      </xdr:txBody>
    </xdr:sp>
    <xdr:clientData/>
  </xdr:twoCellAnchor>
  <xdr:twoCellAnchor>
    <xdr:from>
      <xdr:col>9</xdr:col>
      <xdr:colOff>257175</xdr:colOff>
      <xdr:row>5</xdr:row>
      <xdr:rowOff>190500</xdr:rowOff>
    </xdr:from>
    <xdr:to>
      <xdr:col>14</xdr:col>
      <xdr:colOff>133350</xdr:colOff>
      <xdr:row>7</xdr:row>
      <xdr:rowOff>57150</xdr:rowOff>
    </xdr:to>
    <xdr:sp macro="[0]!TextBox6_Click" textlink="">
      <xdr:nvSpPr>
        <xdr:cNvPr id="218720" name="TextBox 6"/>
        <xdr:cNvSpPr txBox="1">
          <a:spLocks noChangeArrowheads="1"/>
        </xdr:cNvSpPr>
      </xdr:nvSpPr>
      <xdr:spPr bwMode="auto">
        <a:xfrm>
          <a:off x="4762500" y="1590675"/>
          <a:ext cx="2819400" cy="266700"/>
        </a:xfrm>
        <a:prstGeom prst="rect">
          <a:avLst/>
        </a:prstGeom>
        <a:noFill/>
        <a:ln w="9525">
          <a:noFill/>
          <a:miter lim="800000"/>
          <a:headEnd/>
          <a:tailEnd/>
        </a:ln>
      </xdr:spPr>
      <xdr:txBody>
        <a:bodyPr vertOverflow="clip" wrap="square" lIns="91440" tIns="45720" rIns="91440" bIns="45720" anchor="ctr" upright="1"/>
        <a:lstStyle/>
        <a:p>
          <a:pPr algn="l" rtl="0">
            <a:defRPr sz="1000"/>
          </a:pPr>
          <a:endParaRPr lang="en-US" sz="1200" b="0" i="0" u="sng" strike="noStrike" baseline="0">
            <a:solidFill>
              <a:srgbClr val="0000FF"/>
            </a:solidFill>
            <a:latin typeface="Calibri"/>
          </a:endParaRPr>
        </a:p>
      </xdr:txBody>
    </xdr:sp>
    <xdr:clientData/>
  </xdr:twoCellAnchor>
  <xdr:twoCellAnchor>
    <xdr:from>
      <xdr:col>9</xdr:col>
      <xdr:colOff>447675</xdr:colOff>
      <xdr:row>6</xdr:row>
      <xdr:rowOff>142875</xdr:rowOff>
    </xdr:from>
    <xdr:to>
      <xdr:col>17</xdr:col>
      <xdr:colOff>320049</xdr:colOff>
      <xdr:row>7</xdr:row>
      <xdr:rowOff>190500</xdr:rowOff>
    </xdr:to>
    <xdr:sp macro="[0]!TextBox9_Click" textlink="">
      <xdr:nvSpPr>
        <xdr:cNvPr id="218723" name="TextBox 9"/>
        <xdr:cNvSpPr txBox="1">
          <a:spLocks noChangeArrowheads="1"/>
        </xdr:cNvSpPr>
      </xdr:nvSpPr>
      <xdr:spPr bwMode="auto">
        <a:xfrm>
          <a:off x="4953000" y="1743075"/>
          <a:ext cx="5749299" cy="24765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1200" b="0" i="0" u="sng" strike="noStrike" baseline="0">
            <a:solidFill>
              <a:srgbClr val="0000FF"/>
            </a:solidFill>
            <a:latin typeface="Calibri"/>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525780</xdr:colOff>
      <xdr:row>125</xdr:row>
      <xdr:rowOff>114300</xdr:rowOff>
    </xdr:from>
    <xdr:to>
      <xdr:col>12</xdr:col>
      <xdr:colOff>994334</xdr:colOff>
      <xdr:row>128</xdr:row>
      <xdr:rowOff>104775</xdr:rowOff>
    </xdr:to>
    <xdr:sp macro="" textlink="">
      <xdr:nvSpPr>
        <xdr:cNvPr id="2" name="Text Box 48">
          <a:hlinkClick xmlns:r="http://schemas.openxmlformats.org/officeDocument/2006/relationships" r:id="rId1" tooltip="Combined Budget Sheet"/>
        </xdr:cNvPr>
        <xdr:cNvSpPr txBox="1">
          <a:spLocks noChangeArrowheads="1"/>
        </xdr:cNvSpPr>
      </xdr:nvSpPr>
      <xdr:spPr bwMode="auto">
        <a:xfrm>
          <a:off x="6416040" y="30525720"/>
          <a:ext cx="1040054" cy="470535"/>
        </a:xfrm>
        <a:prstGeom prst="rect">
          <a:avLst/>
        </a:prstGeom>
        <a:noFill/>
        <a:ln w="9525" algn="ctr">
          <a:noFill/>
          <a:miter lim="800000"/>
          <a:headEnd/>
          <a:tailEnd/>
        </a:ln>
        <a:effectLst>
          <a:prstShdw prst="shdw17" dist="17961" dir="2700000">
            <a:srgbClr val="995C7A"/>
          </a:prstShdw>
        </a:effectLst>
      </xdr:spPr>
      <xdr:txBody>
        <a:bodyPr vertOverflow="clip" wrap="square" lIns="27432" tIns="22860" rIns="27432" bIns="22860" anchor="t" upright="1"/>
        <a:lstStyle/>
        <a:p>
          <a:pPr algn="ctr" rtl="0">
            <a:defRPr sz="1000"/>
          </a:pPr>
          <a:r>
            <a:rPr lang="en-US" sz="800" b="0" i="0" strike="noStrike">
              <a:solidFill>
                <a:srgbClr val="0000FF"/>
              </a:solidFill>
              <a:latin typeface="Arial"/>
              <a:cs typeface="Arial"/>
            </a:rPr>
            <a:t>Click here </a:t>
          </a:r>
          <a:endParaRPr lang="en-US" sz="800" b="0" i="0" strike="noStrike">
            <a:solidFill>
              <a:srgbClr val="000000"/>
            </a:solidFill>
            <a:latin typeface="Arial"/>
            <a:cs typeface="Arial"/>
          </a:endParaRPr>
        </a:p>
        <a:p>
          <a:pPr algn="ctr" rtl="0">
            <a:defRPr sz="1000"/>
          </a:pPr>
          <a:r>
            <a:rPr lang="en-US" sz="800" b="1" i="0" u="sng" strike="noStrike">
              <a:solidFill>
                <a:srgbClr val="0000FF"/>
              </a:solidFill>
              <a:latin typeface="Arial"/>
              <a:cs typeface="Arial"/>
            </a:rPr>
            <a:t>Combined Budget Worksheet</a:t>
          </a:r>
        </a:p>
      </xdr:txBody>
    </xdr:sp>
    <xdr:clientData/>
  </xdr:twoCellAnchor>
  <xdr:twoCellAnchor>
    <xdr:from>
      <xdr:col>0</xdr:col>
      <xdr:colOff>148590</xdr:colOff>
      <xdr:row>11</xdr:row>
      <xdr:rowOff>0</xdr:rowOff>
    </xdr:from>
    <xdr:to>
      <xdr:col>14</xdr:col>
      <xdr:colOff>1631257</xdr:colOff>
      <xdr:row>13</xdr:row>
      <xdr:rowOff>1422400</xdr:rowOff>
    </xdr:to>
    <xdr:sp macro="" textlink="" fLocksText="0">
      <xdr:nvSpPr>
        <xdr:cNvPr id="3" name="TextBox 2"/>
        <xdr:cNvSpPr txBox="1"/>
      </xdr:nvSpPr>
      <xdr:spPr>
        <a:xfrm>
          <a:off x="148590" y="4023360"/>
          <a:ext cx="9156007" cy="452374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p>
      </xdr:txBody>
    </xdr:sp>
    <xdr:clientData/>
  </xdr:twoCellAnchor>
  <xdr:twoCellAnchor>
    <xdr:from>
      <xdr:col>9</xdr:col>
      <xdr:colOff>257175</xdr:colOff>
      <xdr:row>5</xdr:row>
      <xdr:rowOff>190500</xdr:rowOff>
    </xdr:from>
    <xdr:to>
      <xdr:col>14</xdr:col>
      <xdr:colOff>133350</xdr:colOff>
      <xdr:row>7</xdr:row>
      <xdr:rowOff>57150</xdr:rowOff>
    </xdr:to>
    <xdr:sp macro="[0]!TextBox6_Click" textlink="">
      <xdr:nvSpPr>
        <xdr:cNvPr id="4" name="TextBox 6"/>
        <xdr:cNvSpPr txBox="1">
          <a:spLocks noChangeArrowheads="1"/>
        </xdr:cNvSpPr>
      </xdr:nvSpPr>
      <xdr:spPr bwMode="auto">
        <a:xfrm>
          <a:off x="4890135" y="1584960"/>
          <a:ext cx="2916555" cy="262890"/>
        </a:xfrm>
        <a:prstGeom prst="rect">
          <a:avLst/>
        </a:prstGeom>
        <a:noFill/>
        <a:ln w="9525">
          <a:noFill/>
          <a:miter lim="800000"/>
          <a:headEnd/>
          <a:tailEnd/>
        </a:ln>
      </xdr:spPr>
      <xdr:txBody>
        <a:bodyPr vertOverflow="clip" wrap="square" lIns="91440" tIns="45720" rIns="91440" bIns="45720" anchor="ctr" upright="1"/>
        <a:lstStyle/>
        <a:p>
          <a:pPr algn="l" rtl="0">
            <a:defRPr sz="1000"/>
          </a:pPr>
          <a:endParaRPr lang="en-US" sz="1200" b="0" i="0" u="sng" strike="noStrike" baseline="0">
            <a:solidFill>
              <a:srgbClr val="0000FF"/>
            </a:solidFill>
            <a:latin typeface="Calibri"/>
          </a:endParaRPr>
        </a:p>
      </xdr:txBody>
    </xdr:sp>
    <xdr:clientData/>
  </xdr:twoCellAnchor>
  <xdr:twoCellAnchor>
    <xdr:from>
      <xdr:col>9</xdr:col>
      <xdr:colOff>447675</xdr:colOff>
      <xdr:row>6</xdr:row>
      <xdr:rowOff>142875</xdr:rowOff>
    </xdr:from>
    <xdr:to>
      <xdr:col>17</xdr:col>
      <xdr:colOff>320049</xdr:colOff>
      <xdr:row>7</xdr:row>
      <xdr:rowOff>190500</xdr:rowOff>
    </xdr:to>
    <xdr:sp macro="[0]!TextBox9_Click" textlink="">
      <xdr:nvSpPr>
        <xdr:cNvPr id="5" name="TextBox 9"/>
        <xdr:cNvSpPr txBox="1">
          <a:spLocks noChangeArrowheads="1"/>
        </xdr:cNvSpPr>
      </xdr:nvSpPr>
      <xdr:spPr bwMode="auto">
        <a:xfrm>
          <a:off x="5080635" y="1735455"/>
          <a:ext cx="4314825" cy="245745"/>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1200" b="0" i="0" u="sng" strike="noStrike" baseline="0">
            <a:solidFill>
              <a:srgbClr val="0000FF"/>
            </a:solidFill>
            <a:latin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525780</xdr:colOff>
      <xdr:row>125</xdr:row>
      <xdr:rowOff>114300</xdr:rowOff>
    </xdr:from>
    <xdr:to>
      <xdr:col>12</xdr:col>
      <xdr:colOff>994334</xdr:colOff>
      <xdr:row>128</xdr:row>
      <xdr:rowOff>104775</xdr:rowOff>
    </xdr:to>
    <xdr:sp macro="" textlink="">
      <xdr:nvSpPr>
        <xdr:cNvPr id="2" name="Text Box 48">
          <a:hlinkClick xmlns:r="http://schemas.openxmlformats.org/officeDocument/2006/relationships" r:id="rId1" tooltip="Combined Budget Sheet"/>
        </xdr:cNvPr>
        <xdr:cNvSpPr txBox="1">
          <a:spLocks noChangeArrowheads="1"/>
        </xdr:cNvSpPr>
      </xdr:nvSpPr>
      <xdr:spPr bwMode="auto">
        <a:xfrm>
          <a:off x="6416040" y="30525720"/>
          <a:ext cx="1040054" cy="470535"/>
        </a:xfrm>
        <a:prstGeom prst="rect">
          <a:avLst/>
        </a:prstGeom>
        <a:noFill/>
        <a:ln w="9525" algn="ctr">
          <a:noFill/>
          <a:miter lim="800000"/>
          <a:headEnd/>
          <a:tailEnd/>
        </a:ln>
        <a:effectLst>
          <a:prstShdw prst="shdw17" dist="17961" dir="2700000">
            <a:srgbClr val="995C7A"/>
          </a:prstShdw>
        </a:effectLst>
      </xdr:spPr>
      <xdr:txBody>
        <a:bodyPr vertOverflow="clip" wrap="square" lIns="27432" tIns="22860" rIns="27432" bIns="22860" anchor="t" upright="1"/>
        <a:lstStyle/>
        <a:p>
          <a:pPr algn="ctr" rtl="0">
            <a:defRPr sz="1000"/>
          </a:pPr>
          <a:r>
            <a:rPr lang="en-US" sz="800" b="0" i="0" strike="noStrike">
              <a:solidFill>
                <a:srgbClr val="0000FF"/>
              </a:solidFill>
              <a:latin typeface="Arial"/>
              <a:cs typeface="Arial"/>
            </a:rPr>
            <a:t>Click here </a:t>
          </a:r>
          <a:endParaRPr lang="en-US" sz="800" b="0" i="0" strike="noStrike">
            <a:solidFill>
              <a:srgbClr val="000000"/>
            </a:solidFill>
            <a:latin typeface="Arial"/>
            <a:cs typeface="Arial"/>
          </a:endParaRPr>
        </a:p>
        <a:p>
          <a:pPr algn="ctr" rtl="0">
            <a:defRPr sz="1000"/>
          </a:pPr>
          <a:r>
            <a:rPr lang="en-US" sz="800" b="1" i="0" u="sng" strike="noStrike">
              <a:solidFill>
                <a:srgbClr val="0000FF"/>
              </a:solidFill>
              <a:latin typeface="Arial"/>
              <a:cs typeface="Arial"/>
            </a:rPr>
            <a:t>Combined Budget Worksheet</a:t>
          </a:r>
        </a:p>
      </xdr:txBody>
    </xdr:sp>
    <xdr:clientData/>
  </xdr:twoCellAnchor>
  <xdr:twoCellAnchor>
    <xdr:from>
      <xdr:col>0</xdr:col>
      <xdr:colOff>148590</xdr:colOff>
      <xdr:row>11</xdr:row>
      <xdr:rowOff>0</xdr:rowOff>
    </xdr:from>
    <xdr:to>
      <xdr:col>14</xdr:col>
      <xdr:colOff>1631257</xdr:colOff>
      <xdr:row>13</xdr:row>
      <xdr:rowOff>1422400</xdr:rowOff>
    </xdr:to>
    <xdr:sp macro="" textlink="" fLocksText="0">
      <xdr:nvSpPr>
        <xdr:cNvPr id="3" name="TextBox 2"/>
        <xdr:cNvSpPr txBox="1"/>
      </xdr:nvSpPr>
      <xdr:spPr>
        <a:xfrm>
          <a:off x="148590" y="4023360"/>
          <a:ext cx="9156007" cy="452374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p>
      </xdr:txBody>
    </xdr:sp>
    <xdr:clientData/>
  </xdr:twoCellAnchor>
  <xdr:twoCellAnchor>
    <xdr:from>
      <xdr:col>9</xdr:col>
      <xdr:colOff>257175</xdr:colOff>
      <xdr:row>5</xdr:row>
      <xdr:rowOff>190500</xdr:rowOff>
    </xdr:from>
    <xdr:to>
      <xdr:col>14</xdr:col>
      <xdr:colOff>133350</xdr:colOff>
      <xdr:row>7</xdr:row>
      <xdr:rowOff>57150</xdr:rowOff>
    </xdr:to>
    <xdr:sp macro="[0]!TextBox6_Click" textlink="">
      <xdr:nvSpPr>
        <xdr:cNvPr id="4" name="TextBox 6"/>
        <xdr:cNvSpPr txBox="1">
          <a:spLocks noChangeArrowheads="1"/>
        </xdr:cNvSpPr>
      </xdr:nvSpPr>
      <xdr:spPr bwMode="auto">
        <a:xfrm>
          <a:off x="4890135" y="1584960"/>
          <a:ext cx="2916555" cy="262890"/>
        </a:xfrm>
        <a:prstGeom prst="rect">
          <a:avLst/>
        </a:prstGeom>
        <a:noFill/>
        <a:ln w="9525">
          <a:noFill/>
          <a:miter lim="800000"/>
          <a:headEnd/>
          <a:tailEnd/>
        </a:ln>
      </xdr:spPr>
      <xdr:txBody>
        <a:bodyPr vertOverflow="clip" wrap="square" lIns="91440" tIns="45720" rIns="91440" bIns="45720" anchor="ctr" upright="1"/>
        <a:lstStyle/>
        <a:p>
          <a:pPr algn="l" rtl="0">
            <a:defRPr sz="1000"/>
          </a:pPr>
          <a:endParaRPr lang="en-US" sz="1200" b="0" i="0" u="sng" strike="noStrike" baseline="0">
            <a:solidFill>
              <a:srgbClr val="0000FF"/>
            </a:solidFill>
            <a:latin typeface="Calibri"/>
          </a:endParaRPr>
        </a:p>
      </xdr:txBody>
    </xdr:sp>
    <xdr:clientData/>
  </xdr:twoCellAnchor>
  <xdr:twoCellAnchor>
    <xdr:from>
      <xdr:col>9</xdr:col>
      <xdr:colOff>447675</xdr:colOff>
      <xdr:row>6</xdr:row>
      <xdr:rowOff>142875</xdr:rowOff>
    </xdr:from>
    <xdr:to>
      <xdr:col>17</xdr:col>
      <xdr:colOff>320049</xdr:colOff>
      <xdr:row>7</xdr:row>
      <xdr:rowOff>190500</xdr:rowOff>
    </xdr:to>
    <xdr:sp macro="[0]!TextBox9_Click" textlink="">
      <xdr:nvSpPr>
        <xdr:cNvPr id="5" name="TextBox 9"/>
        <xdr:cNvSpPr txBox="1">
          <a:spLocks noChangeArrowheads="1"/>
        </xdr:cNvSpPr>
      </xdr:nvSpPr>
      <xdr:spPr bwMode="auto">
        <a:xfrm>
          <a:off x="5080635" y="1735455"/>
          <a:ext cx="4314825" cy="245745"/>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1200" b="0" i="0" u="sng" strike="noStrike" baseline="0">
            <a:solidFill>
              <a:srgbClr val="0000FF"/>
            </a:solidFill>
            <a:latin typeface="Calibri"/>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148590</xdr:colOff>
      <xdr:row>44</xdr:row>
      <xdr:rowOff>190500</xdr:rowOff>
    </xdr:from>
    <xdr:to>
      <xdr:col>13</xdr:col>
      <xdr:colOff>358140</xdr:colOff>
      <xdr:row>47</xdr:row>
      <xdr:rowOff>87671</xdr:rowOff>
    </xdr:to>
    <xdr:sp macro="[0]!Sheet9.ORIGBUDGET" textlink="">
      <xdr:nvSpPr>
        <xdr:cNvPr id="6150" name="Rectangle 6"/>
        <xdr:cNvSpPr>
          <a:spLocks noChangeArrowheads="1"/>
        </xdr:cNvSpPr>
      </xdr:nvSpPr>
      <xdr:spPr bwMode="auto">
        <a:xfrm>
          <a:off x="7334250" y="15316200"/>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9</xdr:col>
      <xdr:colOff>148590</xdr:colOff>
      <xdr:row>47</xdr:row>
      <xdr:rowOff>247650</xdr:rowOff>
    </xdr:from>
    <xdr:to>
      <xdr:col>13</xdr:col>
      <xdr:colOff>377190</xdr:colOff>
      <xdr:row>50</xdr:row>
      <xdr:rowOff>152400</xdr:rowOff>
    </xdr:to>
    <xdr:sp macro="[0]!Sheet9.AMENDEDBUDGET" textlink="">
      <xdr:nvSpPr>
        <xdr:cNvPr id="6151" name="Rectangle 7"/>
        <xdr:cNvSpPr>
          <a:spLocks noChangeArrowheads="1"/>
        </xdr:cNvSpPr>
      </xdr:nvSpPr>
      <xdr:spPr bwMode="auto">
        <a:xfrm>
          <a:off x="7334250" y="161734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prstShdw prst="shdw17" dist="17961" dir="2700000">
            <a:srgbClr val="995C7A"/>
          </a:prstShdw>
        </a:effectLst>
      </a:spPr>
      <a:bodyPr vertOverflow="clip" wrap="square" lIns="27432" tIns="22860" rIns="27432" bIns="2286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prstShdw prst="shdw17" dist="17961" dir="2700000">
            <a:srgbClr val="995C7A"/>
          </a:prstShdw>
        </a:effectLst>
      </a:spPr>
      <a:bodyPr vertOverflow="clip" wrap="square" lIns="27432" tIns="22860" rIns="27432" bIns="2286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RG@doe.mass.edu" TargetMode="External"/><Relationship Id="rId1" Type="http://schemas.openxmlformats.org/officeDocument/2006/relationships/hyperlink" Target="mailto:SRG@doe.mass.edu"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6">
    <pageSetUpPr fitToPage="1"/>
  </sheetPr>
  <dimension ref="B1:K56"/>
  <sheetViews>
    <sheetView showGridLines="0" showRowColHeaders="0" tabSelected="1" zoomScaleNormal="100" workbookViewId="0">
      <pane ySplit="1" topLeftCell="A2" activePane="bottomLeft" state="frozen"/>
      <selection activeCell="F45" sqref="F45"/>
      <selection pane="bottomLeft" activeCell="A2" sqref="A2"/>
    </sheetView>
  </sheetViews>
  <sheetFormatPr defaultRowHeight="12.75"/>
  <cols>
    <col min="1" max="1" width="2.7109375" customWidth="1"/>
    <col min="2" max="2" width="16.28515625" customWidth="1"/>
    <col min="3" max="3" width="60.140625" customWidth="1"/>
    <col min="4" max="9" width="5.7109375" customWidth="1"/>
    <col min="11" max="11" width="10.5703125" customWidth="1"/>
  </cols>
  <sheetData>
    <row r="1" spans="2:11" s="305" customFormat="1" ht="18" customHeight="1">
      <c r="B1" s="792" t="s">
        <v>3445</v>
      </c>
      <c r="C1" s="792"/>
      <c r="D1" s="792"/>
      <c r="E1" s="792"/>
      <c r="F1" s="792"/>
      <c r="G1" s="792"/>
      <c r="H1" s="792"/>
      <c r="I1" s="789" t="s">
        <v>2524</v>
      </c>
      <c r="J1" s="789"/>
      <c r="K1" s="789"/>
    </row>
    <row r="3" spans="2:11" ht="27" customHeight="1">
      <c r="B3" s="362" t="s">
        <v>887</v>
      </c>
      <c r="C3" s="483" t="s">
        <v>1689</v>
      </c>
    </row>
    <row r="4" spans="2:11" ht="0.75" customHeight="1">
      <c r="B4" s="793"/>
      <c r="C4" s="793"/>
      <c r="D4" s="793"/>
      <c r="E4" s="793"/>
      <c r="F4" s="793"/>
      <c r="G4" s="793"/>
      <c r="H4" s="793"/>
      <c r="I4" s="793"/>
      <c r="J4" s="793"/>
      <c r="K4" s="793"/>
    </row>
    <row r="5" spans="2:11" ht="0.75" customHeight="1">
      <c r="B5" s="795"/>
      <c r="C5" s="795"/>
      <c r="D5" s="795"/>
      <c r="E5" s="795"/>
      <c r="F5" s="795"/>
      <c r="G5" s="795"/>
      <c r="H5" s="795"/>
      <c r="I5" s="795"/>
      <c r="J5" s="795"/>
      <c r="K5" s="795"/>
    </row>
    <row r="6" spans="2:11" ht="0.75" customHeight="1">
      <c r="B6" s="801"/>
      <c r="C6" s="801"/>
      <c r="D6" s="801"/>
      <c r="E6" s="801"/>
      <c r="F6" s="801"/>
      <c r="G6" s="801"/>
      <c r="H6" s="801"/>
      <c r="I6" s="801"/>
      <c r="J6" s="801"/>
      <c r="K6" s="801"/>
    </row>
    <row r="7" spans="2:11" ht="0.75" customHeight="1">
      <c r="B7" s="467"/>
      <c r="C7" s="467"/>
      <c r="D7" s="467"/>
      <c r="E7" s="467"/>
      <c r="F7" s="467"/>
      <c r="G7" s="467"/>
      <c r="H7" s="467"/>
      <c r="I7" s="467"/>
      <c r="J7" s="467"/>
      <c r="K7" s="467"/>
    </row>
    <row r="8" spans="2:11">
      <c r="B8" s="791" t="s">
        <v>1840</v>
      </c>
      <c r="C8" s="791"/>
      <c r="D8" s="791"/>
      <c r="E8" s="791"/>
      <c r="F8" s="791"/>
      <c r="G8" s="791"/>
      <c r="H8" s="791"/>
      <c r="I8" s="791"/>
      <c r="J8" s="791"/>
      <c r="K8" s="791"/>
    </row>
    <row r="9" spans="2:11" ht="18.75" customHeight="1">
      <c r="B9" s="794" t="s">
        <v>1967</v>
      </c>
      <c r="C9" s="795"/>
      <c r="D9" s="795"/>
      <c r="E9" s="795"/>
      <c r="F9" s="795"/>
      <c r="G9" s="795"/>
      <c r="H9" s="795"/>
      <c r="I9" s="795"/>
      <c r="J9" s="795"/>
      <c r="K9" s="795"/>
    </row>
    <row r="10" spans="2:11" ht="16.5" customHeight="1">
      <c r="B10" s="796" t="s">
        <v>1716</v>
      </c>
      <c r="C10" s="797"/>
      <c r="D10" s="797"/>
      <c r="E10" s="797"/>
      <c r="F10" s="797"/>
      <c r="G10" s="797"/>
      <c r="H10" s="797"/>
      <c r="I10" s="797"/>
      <c r="J10" s="797"/>
      <c r="K10" s="797"/>
    </row>
    <row r="11" spans="2:11" s="227" customFormat="1" ht="39.75" customHeight="1">
      <c r="B11" s="800" t="s">
        <v>831</v>
      </c>
      <c r="C11" s="800"/>
      <c r="D11" s="800"/>
      <c r="E11" s="800"/>
      <c r="F11" s="800"/>
      <c r="G11" s="800"/>
      <c r="H11" s="800"/>
      <c r="I11" s="800"/>
      <c r="J11" s="800"/>
      <c r="K11" s="800"/>
    </row>
    <row r="12" spans="2:11" s="227" customFormat="1" ht="63" customHeight="1">
      <c r="B12" s="800" t="s">
        <v>1126</v>
      </c>
      <c r="C12" s="800"/>
      <c r="D12" s="800"/>
      <c r="E12" s="800"/>
      <c r="F12" s="800"/>
      <c r="G12" s="800"/>
      <c r="H12" s="800"/>
      <c r="I12" s="800"/>
      <c r="J12" s="800"/>
      <c r="K12" s="800"/>
    </row>
    <row r="13" spans="2:11" ht="14.25" customHeight="1">
      <c r="B13" s="799" t="s">
        <v>1131</v>
      </c>
      <c r="C13" s="799"/>
      <c r="D13" s="358"/>
      <c r="E13" s="358"/>
      <c r="F13" s="790"/>
      <c r="G13" s="790"/>
      <c r="H13" s="790"/>
      <c r="I13" s="790"/>
      <c r="J13" s="798" t="s">
        <v>968</v>
      </c>
      <c r="K13" s="798"/>
    </row>
    <row r="14" spans="2:11" ht="42.75" customHeight="1">
      <c r="B14" s="794" t="s">
        <v>1132</v>
      </c>
      <c r="C14" s="795"/>
      <c r="D14" s="795"/>
      <c r="E14" s="795"/>
      <c r="F14" s="795"/>
      <c r="G14" s="795"/>
      <c r="H14" s="795"/>
      <c r="I14" s="795"/>
      <c r="J14" s="795"/>
      <c r="K14" s="795"/>
    </row>
    <row r="15" spans="2:11" ht="13.5" customHeight="1">
      <c r="B15" s="799" t="s">
        <v>1839</v>
      </c>
      <c r="C15" s="799"/>
      <c r="D15" s="358"/>
      <c r="E15" s="358"/>
      <c r="F15" s="357"/>
      <c r="G15" s="357"/>
      <c r="H15" s="358"/>
      <c r="I15" s="358"/>
      <c r="J15" s="798" t="s">
        <v>968</v>
      </c>
      <c r="K15" s="798"/>
    </row>
    <row r="16" spans="2:11" ht="69.75" customHeight="1">
      <c r="B16" s="804" t="s">
        <v>2529</v>
      </c>
      <c r="C16" s="795"/>
      <c r="D16" s="795"/>
      <c r="E16" s="795"/>
      <c r="F16" s="795"/>
      <c r="G16" s="795"/>
      <c r="H16" s="795"/>
      <c r="I16" s="795"/>
      <c r="J16" s="795"/>
      <c r="K16" s="795"/>
    </row>
    <row r="17" spans="2:11" ht="15.75" customHeight="1">
      <c r="B17" s="805" t="s">
        <v>1966</v>
      </c>
      <c r="C17" s="805"/>
      <c r="D17" s="805"/>
      <c r="E17" s="805"/>
      <c r="F17" s="805"/>
      <c r="G17" s="359"/>
      <c r="H17" s="360"/>
      <c r="I17" s="360"/>
      <c r="J17" s="798" t="s">
        <v>968</v>
      </c>
      <c r="K17" s="798"/>
    </row>
    <row r="18" spans="2:11" ht="33.75" customHeight="1">
      <c r="B18" s="802" t="s">
        <v>2538</v>
      </c>
      <c r="C18" s="803"/>
      <c r="D18" s="803"/>
      <c r="E18" s="803"/>
      <c r="F18" s="803"/>
      <c r="G18" s="803"/>
      <c r="H18" s="803"/>
      <c r="I18" s="803"/>
      <c r="J18" s="803"/>
      <c r="K18" s="803"/>
    </row>
    <row r="19" spans="2:11" ht="15.75" customHeight="1">
      <c r="B19" s="808" t="s">
        <v>442</v>
      </c>
      <c r="C19" s="809"/>
      <c r="D19" s="809"/>
      <c r="E19" s="809"/>
      <c r="F19" s="809"/>
      <c r="G19" s="809"/>
      <c r="H19" s="809"/>
      <c r="I19" s="809"/>
      <c r="J19" s="809"/>
      <c r="K19" s="809"/>
    </row>
    <row r="20" spans="2:11" ht="28.5" customHeight="1">
      <c r="B20" s="806" t="s">
        <v>2530</v>
      </c>
      <c r="C20" s="807"/>
      <c r="D20" s="807"/>
      <c r="E20" s="807"/>
      <c r="F20" s="807"/>
      <c r="G20" s="807"/>
      <c r="H20" s="807"/>
      <c r="I20" s="807"/>
      <c r="J20" s="807"/>
      <c r="K20" s="807"/>
    </row>
    <row r="21" spans="2:11" ht="91.5" customHeight="1">
      <c r="B21" s="807" t="s">
        <v>3</v>
      </c>
      <c r="C21" s="807"/>
      <c r="D21" s="807"/>
      <c r="E21" s="807"/>
      <c r="F21" s="807"/>
      <c r="G21" s="807"/>
      <c r="H21" s="807"/>
      <c r="I21" s="807"/>
      <c r="J21" s="807"/>
      <c r="K21" s="807"/>
    </row>
    <row r="22" spans="2:11" ht="66" customHeight="1">
      <c r="B22" s="806" t="s">
        <v>2531</v>
      </c>
      <c r="C22" s="807"/>
      <c r="D22" s="807"/>
      <c r="E22" s="807"/>
      <c r="F22" s="807"/>
      <c r="G22" s="807"/>
      <c r="H22" s="807"/>
      <c r="I22" s="807"/>
      <c r="J22" s="807"/>
      <c r="K22" s="807"/>
    </row>
    <row r="23" spans="2:11" ht="67.5" customHeight="1">
      <c r="B23" s="806" t="s">
        <v>2561</v>
      </c>
      <c r="C23" s="807"/>
      <c r="D23" s="807"/>
      <c r="E23" s="807"/>
      <c r="F23" s="807"/>
      <c r="G23" s="807"/>
      <c r="H23" s="807"/>
      <c r="I23" s="807"/>
      <c r="J23" s="807"/>
      <c r="K23" s="807"/>
    </row>
    <row r="24" spans="2:11" ht="108" customHeight="1">
      <c r="B24" s="806" t="s">
        <v>3444</v>
      </c>
      <c r="C24" s="807"/>
      <c r="D24" s="807"/>
      <c r="E24" s="807"/>
      <c r="F24" s="807"/>
      <c r="G24" s="807"/>
      <c r="H24" s="807"/>
      <c r="I24" s="807"/>
      <c r="J24" s="807"/>
      <c r="K24" s="807"/>
    </row>
    <row r="25" spans="2:11" ht="14.25" customHeight="1">
      <c r="B25" s="799" t="s">
        <v>4</v>
      </c>
      <c r="C25" s="799"/>
      <c r="D25" s="799"/>
      <c r="E25" s="799"/>
      <c r="F25" s="357"/>
      <c r="G25" s="357"/>
      <c r="H25" s="361"/>
      <c r="I25" s="361"/>
      <c r="J25" s="798" t="s">
        <v>968</v>
      </c>
      <c r="K25" s="798"/>
    </row>
    <row r="26" spans="2:11" ht="105.75" customHeight="1">
      <c r="B26" s="794" t="s">
        <v>1371</v>
      </c>
      <c r="C26" s="795"/>
      <c r="D26" s="795"/>
      <c r="E26" s="795"/>
      <c r="F26" s="795"/>
      <c r="G26" s="795"/>
      <c r="H26" s="795"/>
      <c r="I26" s="795"/>
      <c r="J26" s="795"/>
      <c r="K26" s="795"/>
    </row>
    <row r="27" spans="2:11" s="716" customFormat="1" ht="14.25" customHeight="1">
      <c r="B27" s="799" t="s">
        <v>2557</v>
      </c>
      <c r="C27" s="799"/>
      <c r="D27" s="799"/>
      <c r="E27" s="799"/>
      <c r="F27" s="715"/>
      <c r="G27" s="715"/>
      <c r="H27" s="361"/>
      <c r="I27" s="361"/>
      <c r="J27" s="798" t="s">
        <v>968</v>
      </c>
      <c r="K27" s="798"/>
    </row>
    <row r="28" spans="2:11" s="716" customFormat="1" ht="39.75" customHeight="1">
      <c r="B28" s="804" t="s">
        <v>2558</v>
      </c>
      <c r="C28" s="795"/>
      <c r="D28" s="795"/>
      <c r="E28" s="795"/>
      <c r="F28" s="795"/>
      <c r="G28" s="795"/>
      <c r="H28" s="795"/>
      <c r="I28" s="795"/>
      <c r="J28" s="795"/>
      <c r="K28" s="795"/>
    </row>
    <row r="29" spans="2:11" ht="14.25" customHeight="1">
      <c r="B29" s="799" t="s">
        <v>2559</v>
      </c>
      <c r="C29" s="799"/>
      <c r="D29" s="799"/>
      <c r="E29" s="799"/>
      <c r="F29" s="357"/>
      <c r="G29" s="357"/>
      <c r="H29" s="361"/>
      <c r="I29" s="361"/>
      <c r="J29" s="798" t="s">
        <v>968</v>
      </c>
      <c r="K29" s="798"/>
    </row>
    <row r="30" spans="2:11" ht="15.75" customHeight="1">
      <c r="B30" s="811" t="s">
        <v>2519</v>
      </c>
      <c r="C30" s="811"/>
      <c r="D30" s="811"/>
      <c r="E30" s="811"/>
      <c r="F30" s="811"/>
      <c r="G30" s="811"/>
      <c r="H30" s="811"/>
      <c r="I30" s="811"/>
      <c r="J30" s="811"/>
      <c r="K30" s="811"/>
    </row>
    <row r="31" spans="2:11" ht="15.75" customHeight="1">
      <c r="B31" s="814"/>
      <c r="C31" s="815"/>
      <c r="D31" s="815"/>
      <c r="E31" s="815"/>
      <c r="F31" s="815"/>
      <c r="G31" s="815"/>
      <c r="H31" s="815"/>
      <c r="I31" s="815"/>
      <c r="J31" s="815"/>
      <c r="K31" s="815"/>
    </row>
    <row r="32" spans="2:11" ht="15.75" customHeight="1">
      <c r="B32" s="811" t="s">
        <v>801</v>
      </c>
      <c r="C32" s="811"/>
      <c r="D32" s="811"/>
      <c r="E32" s="811"/>
      <c r="F32" s="811"/>
      <c r="G32" s="811"/>
      <c r="H32" s="811"/>
      <c r="I32" s="811"/>
      <c r="J32" s="811"/>
      <c r="K32" s="811"/>
    </row>
    <row r="33" spans="2:11" ht="15.75" customHeight="1">
      <c r="B33" s="812" t="s">
        <v>1127</v>
      </c>
      <c r="C33" s="813"/>
      <c r="D33" s="813"/>
      <c r="E33" s="813"/>
      <c r="F33" s="813"/>
      <c r="G33" s="813"/>
      <c r="H33" s="813"/>
      <c r="I33" s="813"/>
      <c r="J33" s="813"/>
      <c r="K33" s="813"/>
    </row>
    <row r="34" spans="2:11" s="227" customFormat="1" ht="39.75" customHeight="1">
      <c r="B34" s="482" t="s">
        <v>888</v>
      </c>
      <c r="C34" s="422" t="s">
        <v>889</v>
      </c>
      <c r="D34" s="423"/>
      <c r="E34" s="423"/>
    </row>
    <row r="35" spans="2:11" ht="18.75" customHeight="1">
      <c r="B35" s="228" t="s">
        <v>2264</v>
      </c>
      <c r="C35" s="228"/>
      <c r="E35" s="200"/>
    </row>
    <row r="36" spans="2:11" ht="9" customHeight="1"/>
    <row r="37" spans="2:11" s="227" customFormat="1" ht="17.25" customHeight="1">
      <c r="B37" s="810" t="s">
        <v>2261</v>
      </c>
      <c r="C37" s="810"/>
      <c r="D37" s="810"/>
      <c r="E37" s="228"/>
    </row>
    <row r="38" spans="2:11" s="227" customFormat="1" ht="17.25" customHeight="1">
      <c r="B38" s="810" t="s">
        <v>2193</v>
      </c>
      <c r="C38" s="810"/>
      <c r="D38" s="306"/>
      <c r="E38" s="228"/>
    </row>
    <row r="39" spans="2:11" s="227" customFormat="1" ht="17.25" customHeight="1">
      <c r="B39" s="810" t="s">
        <v>1768</v>
      </c>
      <c r="C39" s="810"/>
    </row>
    <row r="40" spans="2:11" s="227" customFormat="1" ht="17.25" customHeight="1">
      <c r="B40" s="810" t="s">
        <v>2194</v>
      </c>
      <c r="C40" s="810"/>
    </row>
    <row r="41" spans="2:11" s="227" customFormat="1" ht="51.75" customHeight="1">
      <c r="B41" s="817" t="s">
        <v>0</v>
      </c>
      <c r="C41" s="817"/>
    </row>
    <row r="42" spans="2:11" s="227" customFormat="1" ht="17.25" hidden="1" customHeight="1">
      <c r="B42" s="816"/>
      <c r="C42" s="816"/>
    </row>
    <row r="43" spans="2:11" s="227" customFormat="1" ht="17.25" hidden="1" customHeight="1">
      <c r="B43" s="816" t="str">
        <f>IF(OR('Schools Served'!$M17="",'Schools Served'!$N17),"",#REF!)</f>
        <v/>
      </c>
      <c r="C43" s="816"/>
    </row>
    <row r="44" spans="2:11" s="227" customFormat="1" ht="17.25" hidden="1" customHeight="1">
      <c r="B44" s="816" t="str">
        <f>IF(OR('Schools Served'!$M18="",'Schools Served'!$N18),"",#REF!)</f>
        <v/>
      </c>
      <c r="C44" s="816"/>
    </row>
    <row r="45" spans="2:11" s="227" customFormat="1" ht="17.25" hidden="1" customHeight="1">
      <c r="B45" s="816" t="str">
        <f>IF(OR('Schools Served'!$M19="",'Schools Served'!$N19),"",#REF!)</f>
        <v/>
      </c>
      <c r="C45" s="816"/>
    </row>
    <row r="46" spans="2:11" s="227" customFormat="1" ht="17.25" hidden="1" customHeight="1">
      <c r="B46" s="816" t="str">
        <f>IF(OR('Schools Served'!$M20="",'Schools Served'!$N20),"",#REF!)</f>
        <v/>
      </c>
      <c r="C46" s="816"/>
    </row>
    <row r="47" spans="2:11" s="227" customFormat="1" ht="17.25" hidden="1" customHeight="1">
      <c r="B47" s="816" t="str">
        <f>IF(OR('Schools Served'!$M21="",'Schools Served'!$N21),"",#REF!)</f>
        <v/>
      </c>
      <c r="C47" s="816"/>
    </row>
    <row r="48" spans="2:11" s="227" customFormat="1" ht="17.25" hidden="1" customHeight="1">
      <c r="B48" s="816" t="str">
        <f>IF(OR('Schools Served'!$M24="",'Schools Served'!$N24),"",#REF!)</f>
        <v/>
      </c>
      <c r="C48" s="816"/>
    </row>
    <row r="49" spans="2:5" s="227" customFormat="1" ht="17.25" hidden="1" customHeight="1">
      <c r="B49" s="816" t="str">
        <f>IF(OR('Schools Served'!$M29="",'Schools Served'!$N29),"",#REF!)</f>
        <v/>
      </c>
      <c r="C49" s="816"/>
    </row>
    <row r="50" spans="2:5" s="227" customFormat="1" ht="17.25" hidden="1" customHeight="1">
      <c r="B50" s="816" t="str">
        <f>IF(OR('Schools Served'!$M30="",'Schools Served'!$N30),"",#REF!)</f>
        <v/>
      </c>
      <c r="C50" s="816"/>
    </row>
    <row r="51" spans="2:5" s="227" customFormat="1" ht="17.25" hidden="1" customHeight="1">
      <c r="B51" s="306" t="s">
        <v>1078</v>
      </c>
    </row>
    <row r="52" spans="2:5" s="227" customFormat="1" ht="17.25" customHeight="1">
      <c r="B52" s="306" t="s">
        <v>1118</v>
      </c>
      <c r="C52" s="306"/>
      <c r="D52" s="674"/>
      <c r="E52" s="228"/>
    </row>
    <row r="53" spans="2:5" s="227" customFormat="1" ht="17.25" customHeight="1">
      <c r="B53" s="810" t="s">
        <v>1117</v>
      </c>
      <c r="C53" s="810"/>
      <c r="D53" s="810"/>
      <c r="E53" s="228"/>
    </row>
    <row r="54" spans="2:5" s="227" customFormat="1" ht="17.25" customHeight="1">
      <c r="B54" s="810" t="s">
        <v>1</v>
      </c>
      <c r="C54" s="810"/>
      <c r="D54" s="810"/>
      <c r="E54" s="228"/>
    </row>
    <row r="55" spans="2:5" s="227" customFormat="1" ht="17.25" customHeight="1">
      <c r="B55" s="810" t="s">
        <v>2</v>
      </c>
      <c r="C55" s="810"/>
      <c r="D55" s="810"/>
      <c r="E55" s="228"/>
    </row>
    <row r="56" spans="2:5" s="227" customFormat="1" ht="17.25" customHeight="1">
      <c r="B56" s="306" t="s">
        <v>1241</v>
      </c>
    </row>
  </sheetData>
  <sheetProtection password="CC18" sheet="1" objects="1" scenarios="1"/>
  <mergeCells count="55">
    <mergeCell ref="B39:C39"/>
    <mergeCell ref="B55:D55"/>
    <mergeCell ref="B53:D53"/>
    <mergeCell ref="B40:C40"/>
    <mergeCell ref="B45:C45"/>
    <mergeCell ref="B50:C50"/>
    <mergeCell ref="B46:C46"/>
    <mergeCell ref="B47:C47"/>
    <mergeCell ref="B41:C41"/>
    <mergeCell ref="B48:C48"/>
    <mergeCell ref="B54:D54"/>
    <mergeCell ref="B49:C49"/>
    <mergeCell ref="B42:C42"/>
    <mergeCell ref="B43:C43"/>
    <mergeCell ref="B44:C44"/>
    <mergeCell ref="B20:K20"/>
    <mergeCell ref="J17:K17"/>
    <mergeCell ref="B22:K22"/>
    <mergeCell ref="B19:K19"/>
    <mergeCell ref="B38:C38"/>
    <mergeCell ref="B37:D37"/>
    <mergeCell ref="B30:K30"/>
    <mergeCell ref="B21:K21"/>
    <mergeCell ref="B33:K33"/>
    <mergeCell ref="B31:K31"/>
    <mergeCell ref="B29:E29"/>
    <mergeCell ref="B32:K32"/>
    <mergeCell ref="B26:K26"/>
    <mergeCell ref="J29:K29"/>
    <mergeCell ref="B23:K23"/>
    <mergeCell ref="J25:K25"/>
    <mergeCell ref="B25:E25"/>
    <mergeCell ref="B24:K24"/>
    <mergeCell ref="B27:E27"/>
    <mergeCell ref="J27:K27"/>
    <mergeCell ref="B28:K28"/>
    <mergeCell ref="J15:K15"/>
    <mergeCell ref="B14:K14"/>
    <mergeCell ref="B18:K18"/>
    <mergeCell ref="B15:C15"/>
    <mergeCell ref="B16:K16"/>
    <mergeCell ref="B17:F17"/>
    <mergeCell ref="I1:K1"/>
    <mergeCell ref="F13:I13"/>
    <mergeCell ref="B8:K8"/>
    <mergeCell ref="B1:H1"/>
    <mergeCell ref="B4:K4"/>
    <mergeCell ref="B9:K9"/>
    <mergeCell ref="B10:K10"/>
    <mergeCell ref="J13:K13"/>
    <mergeCell ref="B13:C13"/>
    <mergeCell ref="B5:K5"/>
    <mergeCell ref="B11:K11"/>
    <mergeCell ref="B12:K12"/>
    <mergeCell ref="B6:K6"/>
  </mergeCells>
  <phoneticPr fontId="38" type="noConversion"/>
  <hyperlinks>
    <hyperlink ref="B37" location="CoverSheet!A1" tooltip="Cover Sheet" display="Cover Sheet - Including Signature Page"/>
    <hyperlink ref="J13" location="'Main Page'!A22" tooltip="Table of Contents" display="Table of Contents"/>
    <hyperlink ref="B39" location="'Lack of Capacity'!A1" tooltip="Form 2" display="Lack of Capacity"/>
    <hyperlink ref="J15:K15" location="Instructions!A60" tooltip="Table of Contents" display="Table of Contents"/>
    <hyperlink ref="J17:K17" location="Instructions!A60" tooltip="Table of Contents" display="Table of Contents"/>
    <hyperlink ref="B53" location="'Pre-Implementation Comb_Budget'!A1" tooltip="Pre-Implementation Combined Budget" display="Pre-Implementation Combined Budget (Read-only except for Indirect Costs)"/>
    <hyperlink ref="B55" location="'Pre-Implementation Amendment'!A1" tooltip="Amendment Form (AM 1)" display="Pre-Implementation - Amendment Form (AM 1)"/>
    <hyperlink ref="B56" location="'Indirect Cost Calculator'!A1" tooltip="Indirect Cost Calculator" display="Indirect Cost Calculator"/>
    <hyperlink ref="J25:K25" location="Instructions!A60" tooltip="Table of Contents" display="Table of Contents"/>
    <hyperlink ref="C3" location="Instructions!A60" display=" Table of Contents"/>
    <hyperlink ref="B37:D37" location="CoverSheet!A1" tooltip="Cover Sheet - Including Signature Page" display="Cover Sheet - Including Signature Page"/>
    <hyperlink ref="J29:K29" location="Instructions!A60" tooltip="Table of Contents" display="Table of Contents"/>
    <hyperlink ref="J13:K13" location="Instructions!A60" tooltip="Table of Contents" display="Table of Contents"/>
    <hyperlink ref="B34" location="Instructions!A3" display="Overview"/>
    <hyperlink ref="B38" location="'Schools Served'!A1" tooltip="Checklist" display="Schools Served"/>
    <hyperlink ref="B40" location="'LEA Level Budget'!A1" tooltip="Budget Page" display="Pre-Implementation LEA-Level Budget"/>
    <hyperlink ref="B51" location="'Sch-by-SchSum'!A1" tooltip="Budget Page" display="School-by-School Summary (Read-only)"/>
    <hyperlink ref="B43:C43" location="School2!A1" display="School2!A1"/>
    <hyperlink ref="B44:C44" location="Instructions!A1" display="Instructions!A1"/>
    <hyperlink ref="B45:C45" location="School4!A1" display="School4!A1"/>
    <hyperlink ref="B46:C46" location="School5!A1" display="School5!A1"/>
    <hyperlink ref="B47:C47" location="School6!A1" display="School6!A1"/>
    <hyperlink ref="B48:C48" location="' B B Russell Alternative '!A1" display="' B B Russell Alternative '!A1"/>
    <hyperlink ref="B49:C49" location="School8!A1" display="School8!A1"/>
    <hyperlink ref="B50:C50" location="School9!A1" display="School9!A1"/>
    <hyperlink ref="B33" r:id="rId1"/>
    <hyperlink ref="B52:C52" location="'Implementation Comb_Budget'!A1" tooltip="Implementation Combined Budget" display="Implementation Combined Budget (Read-only except for Indirect Costs)"/>
    <hyperlink ref="B54" location="'Implementation Amendment'!A1" tooltip="Amendment Form (AM 1)" display="Implementation - Amendment Form (AM 1)"/>
    <hyperlink ref="B55:D55" location="'Pre-Implementation Amendment'!A1" tooltip="Amendment Form (AM 1)" display="Pre-Implementation - Amendment Form (AM 1)"/>
    <hyperlink ref="J27:K27" location="Instructions!A60" tooltip="Table of Contents" display="Table of Contents"/>
    <hyperlink ref="B33:K33" r:id="rId2" display="SRG@doe.mass.edu"/>
  </hyperlinks>
  <pageMargins left="0.5" right="0.5" top="0.5" bottom="0.5" header="0.5" footer="0.5"/>
  <pageSetup scale="60" orientation="portrait" horizontalDpi="1200" verticalDpi="1200" r:id="rId3"/>
  <headerFooter alignWithMargins="0"/>
  <rowBreaks count="1" manualBreakCount="1">
    <brk id="16" max="16383" man="1"/>
  </rowBreaks>
</worksheet>
</file>

<file path=xl/worksheets/sheet10.xml><?xml version="1.0" encoding="utf-8"?>
<worksheet xmlns="http://schemas.openxmlformats.org/spreadsheetml/2006/main" xmlns:r="http://schemas.openxmlformats.org/officeDocument/2006/relationships">
  <sheetPr codeName="Sheet28">
    <pageSetUpPr autoPageBreaks="0"/>
  </sheetPr>
  <dimension ref="A1:AH153"/>
  <sheetViews>
    <sheetView showGridLines="0" zoomScaleNormal="100" zoomScaleSheetLayoutView="75" workbookViewId="0">
      <pane ySplit="8" topLeftCell="A9" activePane="bottomLeft" state="frozen"/>
      <selection pane="bottomLeft" activeCell="G3" sqref="G3:O3"/>
    </sheetView>
  </sheetViews>
  <sheetFormatPr defaultColWidth="9.140625" defaultRowHeight="12.75"/>
  <cols>
    <col min="1" max="1" width="2.42578125" style="298" customWidth="1"/>
    <col min="2" max="2" width="2.7109375" style="101" customWidth="1"/>
    <col min="3" max="5" width="8.42578125" style="101" customWidth="1"/>
    <col min="6" max="7" width="9.5703125" style="101" customWidth="1"/>
    <col min="8" max="8" width="9.140625" style="101"/>
    <col min="9" max="9" width="8.85546875" style="101" customWidth="1"/>
    <col min="10" max="10" width="9.42578125" style="101" customWidth="1"/>
    <col min="11" max="11" width="8.85546875" style="101" customWidth="1"/>
    <col min="12" max="12" width="8.28515625" style="101" customWidth="1"/>
    <col min="13" max="13" width="15.28515625" style="101" customWidth="1"/>
    <col min="14" max="14" width="2.28515625" style="101" customWidth="1"/>
    <col min="15" max="15" width="25.140625" style="101" customWidth="1"/>
    <col min="16" max="27" width="9.42578125" style="106" hidden="1" customWidth="1"/>
    <col min="28" max="28" width="9.42578125" style="105" hidden="1" customWidth="1"/>
    <col min="29" max="30" width="9.42578125" style="106" hidden="1" customWidth="1"/>
    <col min="31" max="31" width="9.140625" style="106" hidden="1" customWidth="1"/>
    <col min="32" max="32" width="1.85546875" style="106" customWidth="1"/>
    <col min="33" max="33" width="9.140625" style="106" customWidth="1"/>
    <col min="34" max="16384" width="9.140625" style="106"/>
  </cols>
  <sheetData>
    <row r="1" spans="1:34" s="305" customFormat="1" ht="18" customHeight="1">
      <c r="B1" s="925" t="s">
        <v>2409</v>
      </c>
      <c r="C1" s="925"/>
      <c r="D1" s="925"/>
      <c r="E1" s="925"/>
      <c r="F1" s="925"/>
      <c r="G1" s="925"/>
      <c r="H1" s="925"/>
      <c r="I1" s="925"/>
      <c r="J1" s="925"/>
      <c r="K1" s="925"/>
      <c r="L1" s="925"/>
      <c r="M1" s="925"/>
      <c r="N1" s="925"/>
      <c r="O1" s="925"/>
      <c r="AB1" s="611"/>
    </row>
    <row r="2" spans="1:34" s="765" customFormat="1" ht="21" customHeight="1">
      <c r="B2" s="998" t="s">
        <v>2408</v>
      </c>
      <c r="C2" s="998"/>
      <c r="D2" s="998"/>
      <c r="E2" s="998"/>
      <c r="F2" s="998"/>
      <c r="G2" s="926" t="str">
        <f>'Schools Served'!F8</f>
        <v/>
      </c>
      <c r="H2" s="926"/>
      <c r="I2" s="926"/>
      <c r="J2" s="926"/>
      <c r="K2" s="926"/>
      <c r="L2" s="926"/>
      <c r="M2" s="926"/>
      <c r="N2" s="926"/>
      <c r="O2" s="926"/>
      <c r="P2" s="712"/>
      <c r="Q2" s="742"/>
      <c r="R2" s="742"/>
      <c r="S2" s="742"/>
      <c r="T2" s="742"/>
      <c r="U2" s="742"/>
      <c r="V2" s="742"/>
      <c r="W2" s="742"/>
      <c r="X2" s="742"/>
      <c r="Y2" s="742"/>
      <c r="Z2" s="742"/>
      <c r="AA2" s="742"/>
      <c r="AB2" s="612"/>
      <c r="AC2" s="742"/>
      <c r="AD2" s="742"/>
      <c r="AE2" s="742"/>
      <c r="AF2" s="742"/>
      <c r="AG2" s="742"/>
      <c r="AH2" s="742"/>
    </row>
    <row r="3" spans="1:34" s="742" customFormat="1" ht="24" customHeight="1">
      <c r="B3" s="999" t="str">
        <f>"Federal intervention model: "</f>
        <v xml:space="preserve">Federal intervention model: </v>
      </c>
      <c r="C3" s="999"/>
      <c r="D3" s="999"/>
      <c r="E3" s="999"/>
      <c r="F3" s="999"/>
      <c r="G3" s="1000">
        <f>'Schools Served'!M8</f>
        <v>0</v>
      </c>
      <c r="H3" s="1000"/>
      <c r="I3" s="1000"/>
      <c r="J3" s="1000"/>
      <c r="K3" s="1000"/>
      <c r="L3" s="1000"/>
      <c r="M3" s="1000"/>
      <c r="N3" s="1000"/>
      <c r="O3" s="1000"/>
      <c r="P3" s="765"/>
      <c r="Q3" s="765"/>
      <c r="R3" s="765"/>
      <c r="S3" s="765"/>
      <c r="T3" s="765"/>
      <c r="U3" s="765"/>
      <c r="V3" s="765"/>
      <c r="W3" s="765"/>
      <c r="X3" s="765"/>
      <c r="Y3" s="765"/>
      <c r="Z3" s="765"/>
      <c r="AA3" s="765"/>
      <c r="AB3" s="613"/>
      <c r="AC3" s="765"/>
      <c r="AD3" s="765"/>
      <c r="AE3" s="765"/>
      <c r="AF3" s="765"/>
      <c r="AG3" s="765"/>
      <c r="AH3" s="765"/>
    </row>
    <row r="4" spans="1:34" s="229" customFormat="1" ht="30" customHeight="1">
      <c r="B4" s="927" t="s">
        <v>3422</v>
      </c>
      <c r="C4" s="927"/>
      <c r="D4" s="927"/>
      <c r="E4" s="927"/>
      <c r="F4" s="927"/>
      <c r="G4" s="927"/>
      <c r="H4" s="927"/>
      <c r="I4" s="927"/>
      <c r="J4" s="927"/>
      <c r="K4" s="927"/>
      <c r="L4" s="927"/>
      <c r="M4" s="927"/>
      <c r="N4" s="927"/>
      <c r="O4" s="927"/>
      <c r="Y4" s="742"/>
      <c r="Z4" s="742"/>
      <c r="AA4" s="742"/>
      <c r="AB4" s="612"/>
      <c r="AC4" s="742"/>
      <c r="AD4" s="742"/>
      <c r="AE4" s="742"/>
    </row>
    <row r="5" spans="1:34" s="229" customFormat="1" ht="17.25" customHeight="1">
      <c r="B5" s="930" t="s">
        <v>3423</v>
      </c>
      <c r="C5" s="930"/>
      <c r="D5" s="930"/>
      <c r="E5" s="930"/>
      <c r="F5" s="930"/>
      <c r="G5" s="930"/>
      <c r="H5" s="930"/>
      <c r="I5" s="930"/>
      <c r="J5" s="930"/>
      <c r="K5" s="930"/>
      <c r="L5" s="930"/>
      <c r="M5" s="930"/>
      <c r="N5" s="930"/>
      <c r="O5" s="930"/>
      <c r="Y5" s="742"/>
      <c r="Z5" s="742"/>
      <c r="AA5" s="742"/>
      <c r="AB5" s="612"/>
      <c r="AC5" s="742"/>
      <c r="AD5" s="742"/>
      <c r="AE5" s="742"/>
    </row>
    <row r="6" spans="1:34" s="686" customFormat="1" ht="15.75" customHeight="1">
      <c r="A6" s="684" t="s">
        <v>886</v>
      </c>
      <c r="B6" s="1003" t="s">
        <v>1119</v>
      </c>
      <c r="C6" s="1003"/>
      <c r="D6" s="1003"/>
      <c r="E6" s="1003"/>
      <c r="F6" s="1003"/>
      <c r="G6" s="1003"/>
      <c r="H6" s="1003"/>
      <c r="I6" s="1003"/>
      <c r="J6" s="1003"/>
      <c r="K6" s="1003"/>
      <c r="L6" s="1003"/>
      <c r="M6" s="1003"/>
      <c r="N6" s="1003"/>
      <c r="O6" s="1003"/>
      <c r="P6" s="650"/>
      <c r="Q6" s="650"/>
      <c r="R6" s="650"/>
      <c r="S6" s="650"/>
      <c r="T6" s="650"/>
      <c r="U6" s="650"/>
      <c r="V6" s="650"/>
      <c r="W6" s="650"/>
      <c r="X6" s="650"/>
      <c r="Y6" s="650"/>
      <c r="Z6" s="650"/>
      <c r="AA6" s="650"/>
      <c r="AB6" s="651"/>
      <c r="AC6" s="650"/>
      <c r="AD6" s="650"/>
      <c r="AE6" s="685"/>
    </row>
    <row r="7" spans="1:34" s="686" customFormat="1" ht="15.75" customHeight="1">
      <c r="A7" s="684"/>
      <c r="B7" s="1003" t="s">
        <v>1120</v>
      </c>
      <c r="C7" s="1003"/>
      <c r="D7" s="1003"/>
      <c r="E7" s="1003"/>
      <c r="F7" s="1003"/>
      <c r="G7" s="1003"/>
      <c r="H7" s="1003"/>
      <c r="I7" s="1003"/>
      <c r="J7" s="1003"/>
      <c r="K7" s="1003"/>
      <c r="L7" s="1003"/>
      <c r="M7" s="1003"/>
      <c r="N7" s="1003"/>
      <c r="O7" s="1003"/>
      <c r="P7" s="650"/>
      <c r="Q7" s="650"/>
      <c r="R7" s="650"/>
      <c r="S7" s="650"/>
      <c r="T7" s="650"/>
      <c r="U7" s="650"/>
      <c r="V7" s="650"/>
      <c r="W7" s="650"/>
      <c r="X7" s="650"/>
      <c r="Y7" s="650"/>
      <c r="Z7" s="650"/>
      <c r="AA7" s="650"/>
      <c r="AB7" s="651"/>
      <c r="AC7" s="650"/>
      <c r="AD7" s="650"/>
      <c r="AE7" s="685"/>
    </row>
    <row r="8" spans="1:34" s="428" customFormat="1" ht="18" customHeight="1" thickBot="1">
      <c r="A8" s="432" t="s">
        <v>1405</v>
      </c>
      <c r="B8" s="1001" t="s">
        <v>3437</v>
      </c>
      <c r="C8" s="1001"/>
      <c r="D8" s="1001"/>
      <c r="E8" s="1001"/>
      <c r="F8" s="1001"/>
      <c r="G8" s="1001"/>
      <c r="H8" s="1001"/>
      <c r="I8" s="1001"/>
      <c r="J8" s="1001"/>
      <c r="K8" s="1001"/>
      <c r="L8" s="1001"/>
      <c r="M8" s="1001"/>
      <c r="N8" s="1001"/>
      <c r="O8" s="1001"/>
      <c r="V8" s="653"/>
      <c r="Y8" s="653"/>
      <c r="Z8" s="652"/>
      <c r="AA8" s="652"/>
      <c r="AB8" s="654"/>
      <c r="AC8" s="652"/>
      <c r="AD8" s="652"/>
      <c r="AE8" s="652"/>
    </row>
    <row r="9" spans="1:34" s="287" customFormat="1" ht="23.25" customHeight="1">
      <c r="A9" s="291"/>
      <c r="B9" s="1002" t="s">
        <v>3424</v>
      </c>
      <c r="C9" s="1002"/>
      <c r="D9" s="1002"/>
      <c r="E9" s="1002"/>
      <c r="F9" s="1002"/>
      <c r="G9" s="1002"/>
      <c r="H9" s="1002"/>
      <c r="I9" s="1002"/>
      <c r="J9" s="1002"/>
      <c r="K9" s="1002"/>
      <c r="L9" s="1002"/>
      <c r="M9" s="1002"/>
      <c r="N9" s="1002"/>
      <c r="O9" s="1002"/>
      <c r="V9" s="428"/>
      <c r="Y9" s="428"/>
      <c r="Z9" s="428"/>
      <c r="AA9" s="428"/>
      <c r="AB9" s="428"/>
      <c r="AC9" s="428"/>
      <c r="AD9" s="428"/>
      <c r="AE9" s="428"/>
    </row>
    <row r="10" spans="1:34" ht="58.5" customHeight="1">
      <c r="A10" s="292"/>
      <c r="B10" s="977" t="s">
        <v>3421</v>
      </c>
      <c r="C10" s="978"/>
      <c r="D10" s="978"/>
      <c r="E10" s="978"/>
      <c r="F10" s="978"/>
      <c r="G10" s="978"/>
      <c r="H10" s="978"/>
      <c r="I10" s="978"/>
      <c r="J10" s="978"/>
      <c r="K10" s="978"/>
      <c r="L10" s="978"/>
      <c r="M10" s="978"/>
      <c r="N10" s="978"/>
      <c r="O10" s="978"/>
      <c r="P10" s="281"/>
      <c r="Q10" s="281"/>
      <c r="R10" s="281"/>
      <c r="S10" s="281"/>
      <c r="T10" s="281"/>
      <c r="U10" s="281"/>
      <c r="V10" s="281"/>
      <c r="W10" s="281"/>
      <c r="X10" s="281"/>
      <c r="Y10" s="281"/>
      <c r="Z10" s="281"/>
      <c r="AA10" s="281"/>
      <c r="AB10" s="614"/>
      <c r="AC10" s="281"/>
      <c r="AD10" s="281"/>
      <c r="AE10" s="281"/>
    </row>
    <row r="11" spans="1:34" s="281" customFormat="1" ht="77.25" customHeight="1">
      <c r="A11" s="293"/>
      <c r="B11" s="934" t="s">
        <v>3439</v>
      </c>
      <c r="C11" s="935"/>
      <c r="D11" s="935"/>
      <c r="E11" s="935"/>
      <c r="F11" s="936"/>
      <c r="G11" s="936"/>
      <c r="H11" s="936"/>
      <c r="I11" s="936"/>
      <c r="J11" s="936"/>
      <c r="K11" s="936"/>
      <c r="L11" s="936"/>
      <c r="M11" s="936"/>
      <c r="N11" s="936"/>
      <c r="O11" s="936"/>
      <c r="AB11" s="614"/>
    </row>
    <row r="12" spans="1:34" s="284" customFormat="1" ht="46.5" customHeight="1">
      <c r="A12" s="427"/>
      <c r="B12" s="1004"/>
      <c r="C12" s="1004"/>
      <c r="D12" s="1004"/>
      <c r="E12" s="1004"/>
      <c r="F12" s="1004"/>
      <c r="G12" s="1004"/>
      <c r="H12" s="1004"/>
      <c r="I12" s="1004"/>
      <c r="J12" s="1004"/>
      <c r="K12" s="1004"/>
      <c r="L12" s="1004"/>
      <c r="M12" s="1004"/>
      <c r="N12" s="1004"/>
      <c r="O12" s="1004"/>
      <c r="P12" s="281"/>
      <c r="Q12" s="281"/>
      <c r="R12" s="281"/>
      <c r="S12" s="281"/>
      <c r="T12" s="281"/>
      <c r="U12" s="281"/>
      <c r="V12" s="281"/>
      <c r="W12" s="281"/>
      <c r="X12" s="281"/>
      <c r="Y12" s="281"/>
      <c r="Z12" s="281"/>
      <c r="AA12" s="281"/>
      <c r="AB12" s="614"/>
      <c r="AC12" s="281"/>
      <c r="AD12" s="281"/>
    </row>
    <row r="13" spans="1:34" s="281" customFormat="1" ht="198" customHeight="1">
      <c r="A13" s="295"/>
      <c r="B13" s="932"/>
      <c r="C13" s="932"/>
      <c r="D13" s="932"/>
      <c r="E13" s="932"/>
      <c r="F13" s="932"/>
      <c r="G13" s="932"/>
      <c r="H13" s="932"/>
      <c r="I13" s="932"/>
      <c r="J13" s="932"/>
      <c r="K13" s="932"/>
      <c r="L13" s="932"/>
      <c r="M13" s="932"/>
      <c r="N13" s="932"/>
      <c r="O13" s="932"/>
      <c r="P13" s="285"/>
      <c r="Q13" s="303"/>
      <c r="AB13" s="614"/>
    </row>
    <row r="14" spans="1:34" s="281" customFormat="1" ht="116.25" customHeight="1">
      <c r="A14" s="294"/>
      <c r="B14" s="919"/>
      <c r="C14" s="920"/>
      <c r="D14" s="920"/>
      <c r="E14" s="920"/>
      <c r="F14" s="920"/>
      <c r="G14" s="920"/>
      <c r="H14" s="920"/>
      <c r="I14" s="920"/>
      <c r="J14" s="920"/>
      <c r="K14" s="920"/>
      <c r="L14" s="920"/>
      <c r="M14" s="920"/>
      <c r="N14" s="920"/>
      <c r="O14" s="920"/>
      <c r="AB14" s="614"/>
    </row>
    <row r="15" spans="1:34" s="281" customFormat="1" ht="9" hidden="1" customHeight="1">
      <c r="A15" s="295"/>
      <c r="B15" s="932"/>
      <c r="C15" s="932"/>
      <c r="D15" s="932"/>
      <c r="E15" s="932"/>
      <c r="F15" s="932"/>
      <c r="G15" s="932"/>
      <c r="H15" s="932"/>
      <c r="I15" s="932"/>
      <c r="J15" s="932"/>
      <c r="K15" s="932"/>
      <c r="L15" s="932"/>
      <c r="M15" s="932"/>
      <c r="N15" s="932"/>
      <c r="O15" s="932"/>
      <c r="P15" s="285"/>
      <c r="Q15" s="303"/>
      <c r="AB15" s="614"/>
    </row>
    <row r="16" spans="1:34" s="281" customFormat="1" ht="11.25" hidden="1" customHeight="1">
      <c r="A16" s="294"/>
      <c r="B16" s="919"/>
      <c r="C16" s="920"/>
      <c r="D16" s="920"/>
      <c r="E16" s="920"/>
      <c r="F16" s="920"/>
      <c r="G16" s="920"/>
      <c r="H16" s="920"/>
      <c r="I16" s="920"/>
      <c r="J16" s="920"/>
      <c r="K16" s="920"/>
      <c r="L16" s="920"/>
      <c r="M16" s="920"/>
      <c r="N16" s="920"/>
      <c r="O16" s="920"/>
      <c r="AB16" s="614"/>
    </row>
    <row r="17" spans="1:31" s="281" customFormat="1" ht="3" customHeight="1">
      <c r="A17" s="295"/>
      <c r="B17" s="932"/>
      <c r="C17" s="932"/>
      <c r="D17" s="932"/>
      <c r="E17" s="932"/>
      <c r="F17" s="932"/>
      <c r="G17" s="932"/>
      <c r="H17" s="932"/>
      <c r="I17" s="932"/>
      <c r="J17" s="932"/>
      <c r="K17" s="932"/>
      <c r="L17" s="932"/>
      <c r="M17" s="932"/>
      <c r="N17" s="932"/>
      <c r="O17" s="932"/>
      <c r="P17" s="285"/>
      <c r="Q17" s="303"/>
      <c r="AB17" s="614"/>
    </row>
    <row r="18" spans="1:31" s="281" customFormat="1" ht="36.75" hidden="1" customHeight="1">
      <c r="A18" s="294"/>
      <c r="B18" s="780"/>
      <c r="C18" s="781"/>
      <c r="D18" s="781"/>
      <c r="E18" s="781"/>
      <c r="F18" s="781"/>
      <c r="G18" s="781"/>
      <c r="H18" s="781"/>
      <c r="I18" s="781"/>
      <c r="J18" s="781"/>
      <c r="K18" s="781"/>
      <c r="L18" s="781"/>
      <c r="M18" s="781"/>
      <c r="N18" s="781"/>
      <c r="O18" s="781"/>
      <c r="AB18" s="614"/>
    </row>
    <row r="19" spans="1:31" s="281" customFormat="1" ht="16.5" customHeight="1">
      <c r="B19" s="660"/>
      <c r="C19" s="923" t="s">
        <v>3438</v>
      </c>
      <c r="D19" s="923"/>
      <c r="E19" s="923"/>
      <c r="F19" s="923"/>
      <c r="G19" s="923"/>
      <c r="H19" s="923"/>
      <c r="I19" s="923"/>
      <c r="J19" s="923"/>
      <c r="K19" s="923"/>
      <c r="L19" s="923"/>
      <c r="M19" s="923"/>
      <c r="N19" s="923"/>
      <c r="O19" s="923"/>
      <c r="P19" s="285"/>
      <c r="Q19" s="303"/>
      <c r="AB19" s="614"/>
    </row>
    <row r="20" spans="1:31" s="281" customFormat="1" ht="23.25" customHeight="1">
      <c r="A20" s="933"/>
      <c r="B20" s="933"/>
      <c r="C20" s="933"/>
      <c r="D20" s="933"/>
      <c r="E20" s="933"/>
      <c r="F20" s="933"/>
      <c r="G20" s="933"/>
      <c r="H20" s="933"/>
      <c r="I20" s="933"/>
      <c r="J20" s="933"/>
      <c r="K20" s="933"/>
      <c r="L20" s="933"/>
      <c r="M20" s="933"/>
      <c r="N20" s="933"/>
      <c r="O20" s="933"/>
      <c r="AB20" s="614"/>
    </row>
    <row r="21" spans="1:31" s="281" customFormat="1" ht="21" customHeight="1">
      <c r="A21" s="296"/>
      <c r="B21" s="943" t="s">
        <v>1058</v>
      </c>
      <c r="C21" s="943"/>
      <c r="D21" s="943"/>
      <c r="E21" s="943"/>
      <c r="F21" s="943"/>
      <c r="G21" s="101"/>
      <c r="H21" s="101"/>
      <c r="I21" s="101"/>
      <c r="J21" s="101"/>
      <c r="K21" s="101"/>
      <c r="L21" s="101"/>
      <c r="M21" s="101"/>
      <c r="N21" s="101"/>
      <c r="O21" s="101"/>
      <c r="AB21" s="614"/>
    </row>
    <row r="22" spans="1:31" s="284" customFormat="1" ht="29.25" customHeight="1">
      <c r="A22" s="297"/>
      <c r="B22" s="331">
        <v>1</v>
      </c>
      <c r="C22" s="950" t="s">
        <v>361</v>
      </c>
      <c r="D22" s="950"/>
      <c r="E22" s="950"/>
      <c r="F22" s="365"/>
      <c r="G22" s="366"/>
      <c r="H22" s="331" t="s">
        <v>550</v>
      </c>
      <c r="I22" s="331" t="s">
        <v>1032</v>
      </c>
      <c r="J22" s="331"/>
      <c r="K22" s="331"/>
      <c r="L22" s="331" t="s">
        <v>1180</v>
      </c>
      <c r="M22" s="367" t="s">
        <v>1014</v>
      </c>
      <c r="N22" s="774"/>
      <c r="O22" s="367" t="s">
        <v>1416</v>
      </c>
      <c r="R22" s="545" t="s">
        <v>1096</v>
      </c>
      <c r="S22" s="546" t="s">
        <v>1097</v>
      </c>
      <c r="T22" s="527" t="s">
        <v>1688</v>
      </c>
      <c r="U22" s="528" t="s">
        <v>1032</v>
      </c>
      <c r="V22" s="529" t="s">
        <v>1180</v>
      </c>
      <c r="W22" s="527" t="s">
        <v>1688</v>
      </c>
      <c r="X22" s="528" t="s">
        <v>1032</v>
      </c>
      <c r="Y22" s="529" t="s">
        <v>1095</v>
      </c>
      <c r="AB22" s="963" t="s">
        <v>1173</v>
      </c>
      <c r="AC22" s="965" t="s">
        <v>1100</v>
      </c>
      <c r="AD22" s="617" t="s">
        <v>1180</v>
      </c>
      <c r="AE22" s="767" t="str">
        <f>R41</f>
        <v/>
      </c>
    </row>
    <row r="23" spans="1:31" s="281" customFormat="1" ht="15.75" customHeight="1">
      <c r="A23" s="298"/>
      <c r="B23" s="101"/>
      <c r="C23" s="942" t="s">
        <v>362</v>
      </c>
      <c r="D23" s="942"/>
      <c r="E23" s="942"/>
      <c r="F23" s="364"/>
      <c r="G23" s="101"/>
      <c r="H23" s="317"/>
      <c r="I23" s="402"/>
      <c r="J23" s="718"/>
      <c r="K23" s="718"/>
      <c r="L23" s="318"/>
      <c r="M23" s="319"/>
      <c r="N23" s="101"/>
      <c r="O23" s="939"/>
      <c r="P23" s="404" t="b">
        <v>0</v>
      </c>
      <c r="Q23" s="542">
        <f>IF(P23,M23,0)</f>
        <v>0</v>
      </c>
      <c r="R23" s="547"/>
      <c r="S23" s="548"/>
      <c r="T23" s="530">
        <f t="shared" ref="T23:T39" si="0">IF($P23=TRUE,$H23,0)</f>
        <v>0</v>
      </c>
      <c r="U23" s="520">
        <f t="shared" ref="U23:U39" si="1">IF($P23=TRUE,$I23,0)</f>
        <v>0</v>
      </c>
      <c r="V23" s="531">
        <f>IF($P23=TRUE,$M23,0)</f>
        <v>0</v>
      </c>
      <c r="W23" s="530">
        <f t="shared" ref="W23:W39" si="2">IF($P23=FALSE,$H23,0)</f>
        <v>0</v>
      </c>
      <c r="X23" s="520">
        <f t="shared" ref="X23:X39" si="3">IF($P23=FALSE,$I23,0)</f>
        <v>0</v>
      </c>
      <c r="Y23" s="531">
        <f>IF($P23=FALSE,$M23,0)</f>
        <v>0</v>
      </c>
      <c r="AB23" s="963"/>
      <c r="AC23" s="965"/>
      <c r="AD23" s="617" t="s">
        <v>1099</v>
      </c>
      <c r="AE23" s="767" t="str">
        <f>S41</f>
        <v/>
      </c>
    </row>
    <row r="24" spans="1:31" s="281" customFormat="1" ht="15.75" customHeight="1">
      <c r="A24" s="298"/>
      <c r="B24" s="101"/>
      <c r="C24" s="942" t="s">
        <v>669</v>
      </c>
      <c r="D24" s="942"/>
      <c r="E24" s="942"/>
      <c r="F24" s="364"/>
      <c r="G24" s="101"/>
      <c r="H24" s="317"/>
      <c r="I24" s="402"/>
      <c r="J24" s="718"/>
      <c r="K24" s="718"/>
      <c r="L24" s="318"/>
      <c r="M24" s="319"/>
      <c r="N24" s="101"/>
      <c r="O24" s="940"/>
      <c r="P24" s="523" t="b">
        <v>0</v>
      </c>
      <c r="Q24" s="543">
        <f t="shared" ref="Q24:Q39" si="4">IF(P24,M24,0)</f>
        <v>0</v>
      </c>
      <c r="R24" s="549"/>
      <c r="S24" s="550"/>
      <c r="T24" s="532">
        <f t="shared" si="0"/>
        <v>0</v>
      </c>
      <c r="U24" s="524">
        <f t="shared" si="1"/>
        <v>0</v>
      </c>
      <c r="V24" s="533">
        <f t="shared" ref="V24:V39" si="5">IF($P24=TRUE,$M24,0)</f>
        <v>0</v>
      </c>
      <c r="W24" s="532">
        <f t="shared" si="2"/>
        <v>0</v>
      </c>
      <c r="X24" s="524">
        <f t="shared" si="3"/>
        <v>0</v>
      </c>
      <c r="Y24" s="533">
        <f t="shared" ref="Y24:Y39" si="6">IF($P24=FALSE,$M24,0)</f>
        <v>0</v>
      </c>
      <c r="AB24" s="963"/>
      <c r="AC24" s="965" t="s">
        <v>363</v>
      </c>
      <c r="AD24" s="617" t="s">
        <v>1180</v>
      </c>
      <c r="AE24" s="767" t="str">
        <f>R42</f>
        <v/>
      </c>
    </row>
    <row r="25" spans="1:31" s="281" customFormat="1" ht="15.75" customHeight="1">
      <c r="A25" s="298"/>
      <c r="B25" s="101"/>
      <c r="C25" s="951"/>
      <c r="D25" s="951"/>
      <c r="E25" s="951"/>
      <c r="F25" s="951"/>
      <c r="G25" s="101"/>
      <c r="H25" s="317"/>
      <c r="I25" s="402"/>
      <c r="J25" s="718"/>
      <c r="K25" s="718"/>
      <c r="L25" s="318"/>
      <c r="M25" s="319"/>
      <c r="N25" s="101"/>
      <c r="O25" s="940"/>
      <c r="P25" s="407" t="b">
        <v>0</v>
      </c>
      <c r="Q25" s="544">
        <f t="shared" si="4"/>
        <v>0</v>
      </c>
      <c r="R25" s="551" t="str">
        <f t="shared" ref="R25:R31" si="7">IF(C25="","",IF(AND(P25=TRUE,M25&lt;&gt;""),C25&amp;",",""))</f>
        <v/>
      </c>
      <c r="S25" s="552" t="str">
        <f t="shared" ref="S25:S31" si="8">IF(C25="","",IF(AND(M25&gt;0,P25=FALSE),C25&amp;",",""))</f>
        <v/>
      </c>
      <c r="T25" s="534">
        <f t="shared" si="0"/>
        <v>0</v>
      </c>
      <c r="U25" s="535">
        <f t="shared" si="1"/>
        <v>0</v>
      </c>
      <c r="V25" s="536">
        <f>IF($P25=TRUE,$M25,0)</f>
        <v>0</v>
      </c>
      <c r="W25" s="534">
        <f t="shared" si="2"/>
        <v>0</v>
      </c>
      <c r="X25" s="535">
        <f t="shared" si="3"/>
        <v>0</v>
      </c>
      <c r="Y25" s="536">
        <f t="shared" si="6"/>
        <v>0</v>
      </c>
      <c r="AB25" s="964"/>
      <c r="AC25" s="966"/>
      <c r="AD25" s="618" t="s">
        <v>1099</v>
      </c>
      <c r="AE25" s="767" t="str">
        <f>S42</f>
        <v/>
      </c>
    </row>
    <row r="26" spans="1:31" s="281" customFormat="1" ht="15.75" customHeight="1">
      <c r="A26" s="298"/>
      <c r="B26" s="101"/>
      <c r="C26" s="924"/>
      <c r="D26" s="924"/>
      <c r="E26" s="924"/>
      <c r="F26" s="924"/>
      <c r="G26" s="101"/>
      <c r="H26" s="317"/>
      <c r="I26" s="402"/>
      <c r="J26" s="718"/>
      <c r="K26" s="718"/>
      <c r="L26" s="318"/>
      <c r="M26" s="319"/>
      <c r="N26" s="101"/>
      <c r="O26" s="940"/>
      <c r="P26" s="404" t="b">
        <v>0</v>
      </c>
      <c r="Q26" s="542">
        <f t="shared" si="4"/>
        <v>0</v>
      </c>
      <c r="R26" s="553" t="str">
        <f t="shared" si="7"/>
        <v/>
      </c>
      <c r="S26" s="554" t="str">
        <f t="shared" si="8"/>
        <v/>
      </c>
      <c r="T26" s="534">
        <f t="shared" si="0"/>
        <v>0</v>
      </c>
      <c r="U26" s="535">
        <f t="shared" si="1"/>
        <v>0</v>
      </c>
      <c r="V26" s="536">
        <f t="shared" si="5"/>
        <v>0</v>
      </c>
      <c r="W26" s="534">
        <f t="shared" si="2"/>
        <v>0</v>
      </c>
      <c r="X26" s="535">
        <f t="shared" si="3"/>
        <v>0</v>
      </c>
      <c r="Y26" s="536">
        <f t="shared" si="6"/>
        <v>0</v>
      </c>
      <c r="AB26" s="776" t="s">
        <v>1775</v>
      </c>
      <c r="AC26" s="967" t="s">
        <v>1100</v>
      </c>
      <c r="AD26" s="619" t="s">
        <v>1180</v>
      </c>
      <c r="AE26" s="767" t="str">
        <f>R53</f>
        <v/>
      </c>
    </row>
    <row r="27" spans="1:31" s="281" customFormat="1" ht="15.75" customHeight="1">
      <c r="A27" s="298"/>
      <c r="B27" s="101"/>
      <c r="C27" s="924"/>
      <c r="D27" s="924"/>
      <c r="E27" s="924"/>
      <c r="F27" s="924"/>
      <c r="G27" s="101"/>
      <c r="H27" s="317"/>
      <c r="I27" s="402"/>
      <c r="J27" s="718"/>
      <c r="K27" s="718"/>
      <c r="L27" s="318"/>
      <c r="M27" s="319"/>
      <c r="N27" s="101"/>
      <c r="O27" s="940"/>
      <c r="P27" s="404" t="b">
        <v>0</v>
      </c>
      <c r="Q27" s="542">
        <f t="shared" si="4"/>
        <v>0</v>
      </c>
      <c r="R27" s="553" t="str">
        <f t="shared" si="7"/>
        <v/>
      </c>
      <c r="S27" s="554" t="str">
        <f t="shared" si="8"/>
        <v/>
      </c>
      <c r="T27" s="534">
        <f t="shared" si="0"/>
        <v>0</v>
      </c>
      <c r="U27" s="535">
        <f t="shared" si="1"/>
        <v>0</v>
      </c>
      <c r="V27" s="536">
        <f t="shared" si="5"/>
        <v>0</v>
      </c>
      <c r="W27" s="534">
        <f t="shared" si="2"/>
        <v>0</v>
      </c>
      <c r="X27" s="535">
        <f t="shared" si="3"/>
        <v>0</v>
      </c>
      <c r="Y27" s="536">
        <f t="shared" si="6"/>
        <v>0</v>
      </c>
      <c r="AB27" s="777"/>
      <c r="AC27" s="965"/>
      <c r="AD27" s="617" t="s">
        <v>1099</v>
      </c>
      <c r="AE27" s="767" t="str">
        <f>S53</f>
        <v/>
      </c>
    </row>
    <row r="28" spans="1:31" s="281" customFormat="1" ht="15.75" customHeight="1">
      <c r="A28" s="298"/>
      <c r="B28" s="101"/>
      <c r="C28" s="924"/>
      <c r="D28" s="924"/>
      <c r="E28" s="924"/>
      <c r="F28" s="924"/>
      <c r="G28" s="101"/>
      <c r="H28" s="317"/>
      <c r="I28" s="402"/>
      <c r="J28" s="718"/>
      <c r="K28" s="718"/>
      <c r="L28" s="318"/>
      <c r="M28" s="319"/>
      <c r="N28" s="101"/>
      <c r="O28" s="940"/>
      <c r="P28" s="404" t="b">
        <v>0</v>
      </c>
      <c r="Q28" s="542">
        <f t="shared" si="4"/>
        <v>0</v>
      </c>
      <c r="R28" s="553" t="str">
        <f t="shared" si="7"/>
        <v/>
      </c>
      <c r="S28" s="554" t="str">
        <f t="shared" si="8"/>
        <v/>
      </c>
      <c r="T28" s="534">
        <f t="shared" si="0"/>
        <v>0</v>
      </c>
      <c r="U28" s="535">
        <f t="shared" si="1"/>
        <v>0</v>
      </c>
      <c r="V28" s="536">
        <f t="shared" si="5"/>
        <v>0</v>
      </c>
      <c r="W28" s="534">
        <f t="shared" si="2"/>
        <v>0</v>
      </c>
      <c r="X28" s="535">
        <f t="shared" si="3"/>
        <v>0</v>
      </c>
      <c r="Y28" s="536">
        <f t="shared" si="6"/>
        <v>0</v>
      </c>
      <c r="AB28" s="777"/>
      <c r="AC28" s="965" t="s">
        <v>363</v>
      </c>
      <c r="AD28" s="617" t="s">
        <v>1180</v>
      </c>
      <c r="AE28" s="767" t="str">
        <f>R54</f>
        <v/>
      </c>
    </row>
    <row r="29" spans="1:31" s="281" customFormat="1" ht="15.75" customHeight="1">
      <c r="A29" s="298"/>
      <c r="B29" s="101"/>
      <c r="C29" s="924"/>
      <c r="D29" s="924"/>
      <c r="E29" s="924"/>
      <c r="F29" s="924"/>
      <c r="G29" s="101"/>
      <c r="H29" s="317"/>
      <c r="I29" s="402"/>
      <c r="J29" s="718"/>
      <c r="K29" s="718"/>
      <c r="L29" s="318"/>
      <c r="M29" s="319"/>
      <c r="N29" s="101"/>
      <c r="O29" s="940"/>
      <c r="P29" s="404" t="b">
        <v>0</v>
      </c>
      <c r="Q29" s="542">
        <f t="shared" si="4"/>
        <v>0</v>
      </c>
      <c r="R29" s="553" t="str">
        <f t="shared" si="7"/>
        <v/>
      </c>
      <c r="S29" s="554" t="str">
        <f t="shared" si="8"/>
        <v/>
      </c>
      <c r="T29" s="534">
        <f t="shared" si="0"/>
        <v>0</v>
      </c>
      <c r="U29" s="535">
        <f t="shared" si="1"/>
        <v>0</v>
      </c>
      <c r="V29" s="536">
        <f t="shared" si="5"/>
        <v>0</v>
      </c>
      <c r="W29" s="534">
        <f t="shared" si="2"/>
        <v>0</v>
      </c>
      <c r="X29" s="535">
        <f t="shared" si="3"/>
        <v>0</v>
      </c>
      <c r="Y29" s="536">
        <f t="shared" si="6"/>
        <v>0</v>
      </c>
      <c r="AB29" s="778"/>
      <c r="AC29" s="966"/>
      <c r="AD29" s="618" t="s">
        <v>1099</v>
      </c>
      <c r="AE29" s="767" t="str">
        <f>S54</f>
        <v/>
      </c>
    </row>
    <row r="30" spans="1:31" s="281" customFormat="1" ht="15.75" customHeight="1">
      <c r="A30" s="298"/>
      <c r="B30" s="101"/>
      <c r="C30" s="924"/>
      <c r="D30" s="924"/>
      <c r="E30" s="924"/>
      <c r="F30" s="924"/>
      <c r="G30" s="101"/>
      <c r="H30" s="317"/>
      <c r="I30" s="402"/>
      <c r="J30" s="718"/>
      <c r="K30" s="718"/>
      <c r="L30" s="318"/>
      <c r="M30" s="319"/>
      <c r="N30" s="101"/>
      <c r="O30" s="940"/>
      <c r="P30" s="404" t="b">
        <v>0</v>
      </c>
      <c r="Q30" s="542">
        <f t="shared" si="4"/>
        <v>0</v>
      </c>
      <c r="R30" s="553" t="str">
        <f t="shared" si="7"/>
        <v/>
      </c>
      <c r="S30" s="554" t="str">
        <f t="shared" si="8"/>
        <v/>
      </c>
      <c r="T30" s="534">
        <f t="shared" si="0"/>
        <v>0</v>
      </c>
      <c r="U30" s="535">
        <f t="shared" si="1"/>
        <v>0</v>
      </c>
      <c r="V30" s="536">
        <f t="shared" si="5"/>
        <v>0</v>
      </c>
      <c r="W30" s="534">
        <f t="shared" si="2"/>
        <v>0</v>
      </c>
      <c r="X30" s="535">
        <f t="shared" si="3"/>
        <v>0</v>
      </c>
      <c r="Y30" s="536">
        <f t="shared" si="6"/>
        <v>0</v>
      </c>
      <c r="AB30" s="968" t="s">
        <v>1177</v>
      </c>
      <c r="AC30" s="967" t="s">
        <v>1100</v>
      </c>
      <c r="AD30" s="619" t="s">
        <v>1180</v>
      </c>
      <c r="AE30" s="767" t="str">
        <f>R63</f>
        <v/>
      </c>
    </row>
    <row r="31" spans="1:31" s="281" customFormat="1" ht="15.75" customHeight="1">
      <c r="A31" s="298"/>
      <c r="B31" s="101"/>
      <c r="C31" s="924"/>
      <c r="D31" s="924"/>
      <c r="E31" s="924"/>
      <c r="F31" s="924"/>
      <c r="G31" s="101"/>
      <c r="H31" s="317"/>
      <c r="I31" s="402"/>
      <c r="J31" s="718"/>
      <c r="K31" s="718"/>
      <c r="L31" s="318"/>
      <c r="M31" s="319"/>
      <c r="N31" s="101"/>
      <c r="O31" s="940"/>
      <c r="P31" s="433" t="b">
        <v>0</v>
      </c>
      <c r="Q31" s="543">
        <f t="shared" si="4"/>
        <v>0</v>
      </c>
      <c r="R31" s="555" t="str">
        <f t="shared" si="7"/>
        <v/>
      </c>
      <c r="S31" s="556" t="str">
        <f t="shared" si="8"/>
        <v/>
      </c>
      <c r="T31" s="537">
        <f t="shared" si="0"/>
        <v>0</v>
      </c>
      <c r="U31" s="521">
        <f t="shared" si="1"/>
        <v>0</v>
      </c>
      <c r="V31" s="538">
        <f t="shared" si="5"/>
        <v>0</v>
      </c>
      <c r="W31" s="537">
        <f t="shared" si="2"/>
        <v>0</v>
      </c>
      <c r="X31" s="521">
        <f t="shared" si="3"/>
        <v>0</v>
      </c>
      <c r="Y31" s="538">
        <f t="shared" si="6"/>
        <v>0</v>
      </c>
      <c r="AB31" s="969"/>
      <c r="AC31" s="965"/>
      <c r="AD31" s="617" t="s">
        <v>1099</v>
      </c>
      <c r="AE31" s="767" t="str">
        <f>S63</f>
        <v/>
      </c>
    </row>
    <row r="32" spans="1:31" s="281" customFormat="1" ht="15.75" customHeight="1">
      <c r="A32" s="298"/>
      <c r="B32" s="101"/>
      <c r="C32" s="942" t="s">
        <v>363</v>
      </c>
      <c r="D32" s="942"/>
      <c r="E32" s="942"/>
      <c r="F32" s="772"/>
      <c r="G32" s="318"/>
      <c r="H32" s="318"/>
      <c r="I32" s="321"/>
      <c r="J32" s="324"/>
      <c r="K32" s="324"/>
      <c r="L32" s="318"/>
      <c r="M32" s="322"/>
      <c r="N32" s="323"/>
      <c r="O32" s="940"/>
      <c r="P32" s="407" t="b">
        <v>0</v>
      </c>
      <c r="Q32" s="544">
        <f t="shared" si="4"/>
        <v>0</v>
      </c>
      <c r="R32" s="557"/>
      <c r="S32" s="558"/>
      <c r="T32" s="564">
        <f t="shared" si="0"/>
        <v>0</v>
      </c>
      <c r="U32" s="565">
        <f t="shared" si="1"/>
        <v>0</v>
      </c>
      <c r="V32" s="536">
        <f>IF($P32=TRUE,$M32,0)</f>
        <v>0</v>
      </c>
      <c r="W32" s="564">
        <f t="shared" si="2"/>
        <v>0</v>
      </c>
      <c r="X32" s="565">
        <f t="shared" si="3"/>
        <v>0</v>
      </c>
      <c r="Y32" s="536">
        <f t="shared" si="6"/>
        <v>0</v>
      </c>
      <c r="AB32" s="969"/>
      <c r="AC32" s="965" t="s">
        <v>1182</v>
      </c>
      <c r="AD32" s="617" t="s">
        <v>1180</v>
      </c>
      <c r="AE32" s="767" t="str">
        <f>R60</f>
        <v/>
      </c>
    </row>
    <row r="33" spans="1:31" s="281" customFormat="1" ht="15.75" customHeight="1">
      <c r="A33" s="298"/>
      <c r="B33" s="101"/>
      <c r="C33" s="924"/>
      <c r="D33" s="924"/>
      <c r="E33" s="924"/>
      <c r="F33" s="924"/>
      <c r="G33" s="318"/>
      <c r="H33" s="318"/>
      <c r="I33" s="324"/>
      <c r="J33" s="324"/>
      <c r="K33" s="324"/>
      <c r="L33" s="318"/>
      <c r="M33" s="322"/>
      <c r="N33" s="323"/>
      <c r="O33" s="940"/>
      <c r="P33" s="404" t="b">
        <v>0</v>
      </c>
      <c r="Q33" s="542">
        <f t="shared" si="4"/>
        <v>0</v>
      </c>
      <c r="R33" s="553" t="str">
        <f t="shared" ref="R33:R39" si="9">IF(C33="","",IF(AND(P33=TRUE,M33&lt;&gt;""),C33&amp;",",""))</f>
        <v/>
      </c>
      <c r="S33" s="554" t="str">
        <f t="shared" ref="S33:S39" si="10">IF(C33="","",IF(AND(M33&gt;0,P33=FALSE),C33&amp;",",""))</f>
        <v/>
      </c>
      <c r="T33" s="564">
        <f t="shared" si="0"/>
        <v>0</v>
      </c>
      <c r="U33" s="565">
        <f t="shared" si="1"/>
        <v>0</v>
      </c>
      <c r="V33" s="536">
        <f t="shared" si="5"/>
        <v>0</v>
      </c>
      <c r="W33" s="564">
        <f t="shared" si="2"/>
        <v>0</v>
      </c>
      <c r="X33" s="565">
        <f t="shared" si="3"/>
        <v>0</v>
      </c>
      <c r="Y33" s="536">
        <f t="shared" si="6"/>
        <v>0</v>
      </c>
      <c r="AB33" s="970"/>
      <c r="AC33" s="966"/>
      <c r="AD33" s="618" t="s">
        <v>1099</v>
      </c>
      <c r="AE33" s="767" t="str">
        <f>S60</f>
        <v/>
      </c>
    </row>
    <row r="34" spans="1:31" s="281" customFormat="1" ht="15.75" customHeight="1">
      <c r="A34" s="298"/>
      <c r="B34" s="101"/>
      <c r="C34" s="924"/>
      <c r="D34" s="924"/>
      <c r="E34" s="924"/>
      <c r="F34" s="924"/>
      <c r="G34" s="318"/>
      <c r="H34" s="318"/>
      <c r="I34" s="324"/>
      <c r="J34" s="324"/>
      <c r="K34" s="324"/>
      <c r="L34" s="318"/>
      <c r="M34" s="322"/>
      <c r="N34" s="323"/>
      <c r="O34" s="940"/>
      <c r="P34" s="404" t="b">
        <v>0</v>
      </c>
      <c r="Q34" s="542">
        <f t="shared" si="4"/>
        <v>0</v>
      </c>
      <c r="R34" s="553" t="str">
        <f t="shared" si="9"/>
        <v/>
      </c>
      <c r="S34" s="554" t="str">
        <f t="shared" si="10"/>
        <v/>
      </c>
      <c r="T34" s="564">
        <f t="shared" si="0"/>
        <v>0</v>
      </c>
      <c r="U34" s="565">
        <f t="shared" si="1"/>
        <v>0</v>
      </c>
      <c r="V34" s="536">
        <f t="shared" si="5"/>
        <v>0</v>
      </c>
      <c r="W34" s="564">
        <f t="shared" si="2"/>
        <v>0</v>
      </c>
      <c r="X34" s="565">
        <f t="shared" si="3"/>
        <v>0</v>
      </c>
      <c r="Y34" s="536">
        <f t="shared" si="6"/>
        <v>0</v>
      </c>
      <c r="AB34" s="953" t="s">
        <v>1184</v>
      </c>
      <c r="AC34" s="900" t="s">
        <v>1101</v>
      </c>
      <c r="AD34" s="767" t="s">
        <v>1101</v>
      </c>
      <c r="AE34" s="767" t="str">
        <f>R71</f>
        <v/>
      </c>
    </row>
    <row r="35" spans="1:31" s="281" customFormat="1" ht="15.75" customHeight="1">
      <c r="A35" s="298"/>
      <c r="B35" s="101"/>
      <c r="C35" s="924"/>
      <c r="D35" s="924"/>
      <c r="E35" s="924"/>
      <c r="F35" s="924"/>
      <c r="G35" s="318"/>
      <c r="H35" s="318"/>
      <c r="I35" s="324"/>
      <c r="J35" s="324"/>
      <c r="K35" s="324"/>
      <c r="L35" s="318"/>
      <c r="M35" s="322"/>
      <c r="N35" s="323"/>
      <c r="O35" s="940"/>
      <c r="P35" s="404" t="b">
        <v>0</v>
      </c>
      <c r="Q35" s="542">
        <f t="shared" si="4"/>
        <v>0</v>
      </c>
      <c r="R35" s="553" t="str">
        <f t="shared" si="9"/>
        <v/>
      </c>
      <c r="S35" s="554" t="str">
        <f t="shared" si="10"/>
        <v/>
      </c>
      <c r="T35" s="564">
        <f t="shared" si="0"/>
        <v>0</v>
      </c>
      <c r="U35" s="565">
        <f t="shared" si="1"/>
        <v>0</v>
      </c>
      <c r="V35" s="536">
        <f t="shared" si="5"/>
        <v>0</v>
      </c>
      <c r="W35" s="564">
        <f t="shared" si="2"/>
        <v>0</v>
      </c>
      <c r="X35" s="565">
        <f t="shared" si="3"/>
        <v>0</v>
      </c>
      <c r="Y35" s="536">
        <f t="shared" si="6"/>
        <v>0</v>
      </c>
      <c r="AB35" s="953"/>
      <c r="AC35" s="901"/>
      <c r="AD35" s="608">
        <v>1</v>
      </c>
      <c r="AE35" s="608" t="str">
        <f>R72</f>
        <v/>
      </c>
    </row>
    <row r="36" spans="1:31" s="281" customFormat="1" ht="15.75" customHeight="1">
      <c r="A36" s="298"/>
      <c r="B36" s="101"/>
      <c r="C36" s="924"/>
      <c r="D36" s="924"/>
      <c r="E36" s="924"/>
      <c r="F36" s="924"/>
      <c r="G36" s="318"/>
      <c r="H36" s="318"/>
      <c r="I36" s="324"/>
      <c r="J36" s="324"/>
      <c r="K36" s="324"/>
      <c r="L36" s="318"/>
      <c r="M36" s="322"/>
      <c r="N36" s="323"/>
      <c r="O36" s="940"/>
      <c r="P36" s="404" t="b">
        <v>0</v>
      </c>
      <c r="Q36" s="542">
        <f t="shared" si="4"/>
        <v>0</v>
      </c>
      <c r="R36" s="553" t="str">
        <f t="shared" si="9"/>
        <v/>
      </c>
      <c r="S36" s="554" t="str">
        <f t="shared" si="10"/>
        <v/>
      </c>
      <c r="T36" s="564">
        <f t="shared" si="0"/>
        <v>0</v>
      </c>
      <c r="U36" s="565">
        <f t="shared" si="1"/>
        <v>0</v>
      </c>
      <c r="V36" s="536">
        <f t="shared" si="5"/>
        <v>0</v>
      </c>
      <c r="W36" s="564">
        <f t="shared" si="2"/>
        <v>0</v>
      </c>
      <c r="X36" s="565">
        <f t="shared" si="3"/>
        <v>0</v>
      </c>
      <c r="Y36" s="536">
        <f t="shared" si="6"/>
        <v>0</v>
      </c>
      <c r="AB36" s="953"/>
      <c r="AC36" s="901"/>
      <c r="AD36" s="608">
        <v>2</v>
      </c>
      <c r="AE36" s="608" t="str">
        <f>R73</f>
        <v/>
      </c>
    </row>
    <row r="37" spans="1:31" s="281" customFormat="1" ht="15.75" customHeight="1">
      <c r="A37" s="298"/>
      <c r="B37" s="101"/>
      <c r="C37" s="924"/>
      <c r="D37" s="924"/>
      <c r="E37" s="924"/>
      <c r="F37" s="924"/>
      <c r="G37" s="318"/>
      <c r="H37" s="318"/>
      <c r="I37" s="324"/>
      <c r="J37" s="324"/>
      <c r="K37" s="324"/>
      <c r="L37" s="318"/>
      <c r="M37" s="322"/>
      <c r="N37" s="323"/>
      <c r="O37" s="940"/>
      <c r="P37" s="404" t="b">
        <v>0</v>
      </c>
      <c r="Q37" s="542">
        <f t="shared" si="4"/>
        <v>0</v>
      </c>
      <c r="R37" s="553" t="str">
        <f t="shared" si="9"/>
        <v/>
      </c>
      <c r="S37" s="554" t="str">
        <f t="shared" si="10"/>
        <v/>
      </c>
      <c r="T37" s="564">
        <f t="shared" si="0"/>
        <v>0</v>
      </c>
      <c r="U37" s="565">
        <f t="shared" si="1"/>
        <v>0</v>
      </c>
      <c r="V37" s="536">
        <f t="shared" si="5"/>
        <v>0</v>
      </c>
      <c r="W37" s="564">
        <f t="shared" si="2"/>
        <v>0</v>
      </c>
      <c r="X37" s="565">
        <f t="shared" si="3"/>
        <v>0</v>
      </c>
      <c r="Y37" s="536">
        <f t="shared" si="6"/>
        <v>0</v>
      </c>
      <c r="AB37" s="953"/>
      <c r="AC37" s="901"/>
      <c r="AD37" s="608">
        <v>3</v>
      </c>
      <c r="AE37" s="608" t="str">
        <f>R74</f>
        <v/>
      </c>
    </row>
    <row r="38" spans="1:31" s="281" customFormat="1" ht="15.75" customHeight="1">
      <c r="A38" s="298"/>
      <c r="B38" s="101"/>
      <c r="C38" s="924"/>
      <c r="D38" s="924"/>
      <c r="E38" s="924"/>
      <c r="F38" s="924"/>
      <c r="G38" s="318"/>
      <c r="H38" s="318"/>
      <c r="I38" s="324"/>
      <c r="J38" s="324"/>
      <c r="K38" s="324"/>
      <c r="L38" s="318"/>
      <c r="M38" s="322"/>
      <c r="N38" s="323"/>
      <c r="O38" s="940"/>
      <c r="P38" s="404" t="b">
        <v>0</v>
      </c>
      <c r="Q38" s="542">
        <f t="shared" si="4"/>
        <v>0</v>
      </c>
      <c r="R38" s="553" t="str">
        <f t="shared" si="9"/>
        <v/>
      </c>
      <c r="S38" s="554" t="str">
        <f t="shared" si="10"/>
        <v/>
      </c>
      <c r="T38" s="564">
        <f t="shared" si="0"/>
        <v>0</v>
      </c>
      <c r="U38" s="565">
        <f t="shared" si="1"/>
        <v>0</v>
      </c>
      <c r="V38" s="536">
        <f t="shared" si="5"/>
        <v>0</v>
      </c>
      <c r="W38" s="564">
        <f t="shared" si="2"/>
        <v>0</v>
      </c>
      <c r="X38" s="565">
        <f t="shared" si="3"/>
        <v>0</v>
      </c>
      <c r="Y38" s="536">
        <f t="shared" si="6"/>
        <v>0</v>
      </c>
      <c r="AB38" s="953"/>
      <c r="AC38" s="900" t="s">
        <v>1780</v>
      </c>
      <c r="AD38" s="767" t="s">
        <v>1102</v>
      </c>
      <c r="AE38" s="767" t="str">
        <f>R75</f>
        <v/>
      </c>
    </row>
    <row r="39" spans="1:31" s="281" customFormat="1" ht="15.75" customHeight="1">
      <c r="A39" s="298"/>
      <c r="B39" s="101"/>
      <c r="C39" s="924"/>
      <c r="D39" s="924"/>
      <c r="E39" s="924"/>
      <c r="F39" s="924"/>
      <c r="G39" s="318"/>
      <c r="H39" s="318"/>
      <c r="I39" s="324"/>
      <c r="J39" s="324"/>
      <c r="K39" s="324"/>
      <c r="L39" s="318"/>
      <c r="M39" s="322"/>
      <c r="N39" s="323"/>
      <c r="O39" s="941"/>
      <c r="P39" s="523" t="b">
        <v>0</v>
      </c>
      <c r="Q39" s="543">
        <f t="shared" si="4"/>
        <v>0</v>
      </c>
      <c r="R39" s="555" t="str">
        <f t="shared" si="9"/>
        <v/>
      </c>
      <c r="S39" s="556" t="str">
        <f t="shared" si="10"/>
        <v/>
      </c>
      <c r="T39" s="566">
        <f t="shared" si="0"/>
        <v>0</v>
      </c>
      <c r="U39" s="567">
        <f t="shared" si="1"/>
        <v>0</v>
      </c>
      <c r="V39" s="538">
        <f t="shared" si="5"/>
        <v>0</v>
      </c>
      <c r="W39" s="566">
        <f t="shared" si="2"/>
        <v>0</v>
      </c>
      <c r="X39" s="567">
        <f t="shared" si="3"/>
        <v>0</v>
      </c>
      <c r="Y39" s="538">
        <f t="shared" si="6"/>
        <v>0</v>
      </c>
      <c r="AB39" s="953"/>
      <c r="AC39" s="901"/>
      <c r="AD39" s="608">
        <v>1</v>
      </c>
      <c r="AE39" s="608" t="str">
        <f>R77</f>
        <v/>
      </c>
    </row>
    <row r="40" spans="1:31" s="281" customFormat="1" ht="6.75" customHeight="1">
      <c r="A40" s="299"/>
      <c r="B40" s="231"/>
      <c r="C40" s="342"/>
      <c r="D40" s="342"/>
      <c r="E40" s="342"/>
      <c r="F40" s="343"/>
      <c r="G40" s="240"/>
      <c r="H40" s="240"/>
      <c r="I40" s="325"/>
      <c r="J40" s="325"/>
      <c r="K40" s="325"/>
      <c r="L40" s="231"/>
      <c r="M40" s="344"/>
      <c r="N40" s="326"/>
      <c r="O40" s="470"/>
      <c r="P40" s="304"/>
      <c r="R40" s="530"/>
      <c r="S40" s="531"/>
      <c r="T40" s="530"/>
      <c r="U40" s="520"/>
      <c r="V40" s="531"/>
      <c r="W40" s="530"/>
      <c r="X40" s="520"/>
      <c r="Y40" s="531"/>
      <c r="AB40" s="953"/>
      <c r="AC40" s="901"/>
      <c r="AD40" s="608">
        <v>2</v>
      </c>
      <c r="AE40" s="608" t="str">
        <f>R77</f>
        <v/>
      </c>
    </row>
    <row r="41" spans="1:31" s="111" customFormat="1" ht="13.5" customHeight="1" thickBot="1">
      <c r="A41" s="300"/>
      <c r="B41" s="949" t="s">
        <v>2449</v>
      </c>
      <c r="C41" s="949"/>
      <c r="D41" s="949"/>
      <c r="E41" s="949"/>
      <c r="F41" s="949"/>
      <c r="G41" s="327"/>
      <c r="H41" s="327">
        <f>SUM(H23:H31)</f>
        <v>0</v>
      </c>
      <c r="I41" s="328">
        <f>SUM(I23:I31)</f>
        <v>0</v>
      </c>
      <c r="J41" s="328"/>
      <c r="K41" s="328"/>
      <c r="L41" s="333"/>
      <c r="M41" s="329">
        <f>SUM(M23:M39)</f>
        <v>0</v>
      </c>
      <c r="N41" s="334"/>
      <c r="O41" s="471"/>
      <c r="P41" s="568"/>
      <c r="Q41" s="571" t="s">
        <v>1098</v>
      </c>
      <c r="R41" s="572" t="str">
        <f>IF(AND(R25="",R26="",R27="",R28="",R30="",R31=""),"",IF(SUMIF($P$25:$P$31,TRUE,$Q$25:$Q$31)&lt;=0,"",LEFT(TRIM((R25&amp;""&amp;R26&amp;""&amp;R27&amp;""&amp;R28&amp;""&amp;R29&amp;""&amp;R30&amp;""&amp;R31)),LEN(TRIM(R25&amp;""&amp;R26&amp;""&amp;R27&amp;""&amp;R28&amp;""&amp;R29&amp;""&amp;R30&amp;""""&amp;R31))-1)))</f>
        <v/>
      </c>
      <c r="S41" s="573" t="str">
        <f>IF(AND(S25="",S26="",S27="",S28="",S29="",S30="",S31=""),"",IF(SUMIF($P$25:$P$31,FALSE,$M$25:$M$31)&lt;=0,"",LEFT(TRIM((S25&amp;" "&amp;S26&amp;" "&amp;S27&amp;" "&amp;S28&amp;" "&amp;S29&amp;" "&amp;S30&amp;" "&amp;S31)),LEN(TRIM(S25&amp;" "&amp;S26&amp;" "&amp;S27&amp;" "&amp;S28&amp;" "&amp;S29&amp;" "&amp;S30&amp;" "&amp;S31))-1)))</f>
        <v/>
      </c>
      <c r="T41" s="572">
        <f>SUM(T25:T31)</f>
        <v>0</v>
      </c>
      <c r="U41" s="574">
        <f>SUM(U25:U31)</f>
        <v>0</v>
      </c>
      <c r="V41" s="573">
        <f t="shared" ref="V41:Y41" si="11">SUM(V25:V31)</f>
        <v>0</v>
      </c>
      <c r="W41" s="574">
        <f t="shared" si="11"/>
        <v>0</v>
      </c>
      <c r="X41" s="574">
        <f t="shared" si="11"/>
        <v>0</v>
      </c>
      <c r="Y41" s="573">
        <f t="shared" si="11"/>
        <v>0</v>
      </c>
      <c r="AB41" s="953"/>
      <c r="AC41" s="901"/>
      <c r="AD41" s="608">
        <v>3</v>
      </c>
      <c r="AE41" s="608" t="str">
        <f>R78</f>
        <v/>
      </c>
    </row>
    <row r="42" spans="1:31" ht="27" customHeight="1" thickTop="1">
      <c r="B42" s="335">
        <v>2</v>
      </c>
      <c r="C42" s="330" t="s">
        <v>1699</v>
      </c>
      <c r="D42" s="330"/>
      <c r="E42" s="330"/>
      <c r="F42" s="330"/>
      <c r="G42" s="364"/>
      <c r="H42" s="335" t="s">
        <v>550</v>
      </c>
      <c r="I42" s="335" t="s">
        <v>1032</v>
      </c>
      <c r="J42" s="335"/>
      <c r="K42" s="335"/>
      <c r="L42" s="335"/>
      <c r="M42" s="335" t="s">
        <v>1014</v>
      </c>
      <c r="N42" s="335"/>
      <c r="O42" s="473" t="s">
        <v>1416</v>
      </c>
      <c r="P42" s="282"/>
      <c r="Q42" s="575" t="s">
        <v>1098</v>
      </c>
      <c r="R42" s="576" t="str">
        <f>IF(AND(R33="",R34="",R35="",R36="",R37="",R38="",R39=""),"",IF(SUMIF($P33:$P39,TRUE,$M33:$M39)&lt;=0,"",LEFT(TRIM(($R33&amp;" "&amp;$R34&amp;" "&amp;$R35&amp;" "&amp;$R36&amp;" "&amp;$R37&amp;" "&amp;$R38&amp;" "&amp;$R39)),LEN(TRIM($R33&amp;" "&amp;$R34&amp;" "&amp;$R35&amp;" "&amp;$R36&amp;" "&amp;$R37&amp;" "&amp;$R38&amp;" "&amp;$R39))-1)))</f>
        <v/>
      </c>
      <c r="S42" s="577" t="str">
        <f>IF(AND(S33="",S34="",S35="",S36="",S37="",S38="",S39=""),"",IF(SUMIF($P33:$P39,FALSE,$M33:$M39)&lt;=0,"",LEFT(TRIM(($S33&amp;" "&amp;$S34&amp;" "&amp;$S35&amp;" "&amp;$S36&amp;" "&amp;$S37&amp;" "&amp;$S38&amp;" "&amp;$S39)),LEN(TRIM($S33&amp;" "&amp;$S34&amp;" "&amp;$S35&amp;" "&amp;$S36&amp;" "&amp;$S37&amp;" "&amp;$S38&amp;" "&amp;$S39))-1)))</f>
        <v/>
      </c>
      <c r="T42" s="578">
        <f t="shared" ref="T42:Y42" si="12">SUM(T32:T39)</f>
        <v>0</v>
      </c>
      <c r="U42" s="578">
        <f t="shared" si="12"/>
        <v>0</v>
      </c>
      <c r="V42" s="577">
        <f t="shared" si="12"/>
        <v>0</v>
      </c>
      <c r="W42" s="578">
        <f t="shared" si="12"/>
        <v>0</v>
      </c>
      <c r="X42" s="578">
        <f t="shared" si="12"/>
        <v>0</v>
      </c>
      <c r="Y42" s="577">
        <f t="shared" si="12"/>
        <v>0</v>
      </c>
      <c r="AB42" s="953"/>
      <c r="AC42" s="900" t="s">
        <v>1781</v>
      </c>
      <c r="AD42" s="767" t="s">
        <v>1781</v>
      </c>
      <c r="AE42" s="767" t="str">
        <f>R79</f>
        <v/>
      </c>
    </row>
    <row r="43" spans="1:31" ht="17.25" customHeight="1">
      <c r="C43" s="951"/>
      <c r="D43" s="951"/>
      <c r="E43" s="951"/>
      <c r="F43" s="951"/>
      <c r="G43" s="364"/>
      <c r="H43" s="317"/>
      <c r="I43" s="402"/>
      <c r="J43" s="718"/>
      <c r="K43" s="718"/>
      <c r="L43" s="368"/>
      <c r="M43" s="319"/>
      <c r="N43" s="369"/>
      <c r="O43" s="958"/>
      <c r="P43" s="404" t="b">
        <v>0</v>
      </c>
      <c r="Q43" s="544">
        <f t="shared" ref="Q43:Q51" si="13">IF(P43,M43,0)</f>
        <v>0</v>
      </c>
      <c r="R43" s="551" t="str">
        <f>IF(C43="","",IF(P43=TRUE,C43&amp;",",""))</f>
        <v/>
      </c>
      <c r="S43" s="552" t="str">
        <f>IF(C43="","",IF(AND(M43&gt;0,P43=FALSE),C43&amp;",",""))</f>
        <v/>
      </c>
      <c r="T43" s="539">
        <f>IF($P43=TRUE,$H43,0)</f>
        <v>0</v>
      </c>
      <c r="U43" s="525">
        <f>IF($P43=TRUE,$I43,0)</f>
        <v>0</v>
      </c>
      <c r="V43" s="579">
        <f>IF($P43=TRUE,$M43,0)</f>
        <v>0</v>
      </c>
      <c r="W43" s="525">
        <f>IF($P43=FALSE,$H43,0)</f>
        <v>0</v>
      </c>
      <c r="X43" s="525">
        <f>IF($P43=FALSE,$I43,0)</f>
        <v>0</v>
      </c>
      <c r="Y43" s="522">
        <f t="shared" ref="Y43:Y51" si="14">IF($P43=FALSE,$M43,0)</f>
        <v>0</v>
      </c>
      <c r="AB43" s="953"/>
      <c r="AC43" s="900"/>
      <c r="AD43" s="608">
        <v>1</v>
      </c>
      <c r="AE43" s="767" t="str">
        <f t="shared" ref="AE43:AE49" si="15">R80</f>
        <v/>
      </c>
    </row>
    <row r="44" spans="1:31" ht="17.25" customHeight="1">
      <c r="C44" s="924"/>
      <c r="D44" s="924"/>
      <c r="E44" s="924"/>
      <c r="F44" s="924"/>
      <c r="G44" s="364"/>
      <c r="H44" s="317"/>
      <c r="I44" s="402"/>
      <c r="J44" s="718"/>
      <c r="K44" s="718"/>
      <c r="L44" s="368"/>
      <c r="M44" s="319"/>
      <c r="N44" s="369"/>
      <c r="O44" s="959"/>
      <c r="P44" s="404" t="b">
        <v>0</v>
      </c>
      <c r="Q44" s="542">
        <f t="shared" si="13"/>
        <v>0</v>
      </c>
      <c r="R44" s="551" t="str">
        <f>IF(C44="","",IF(P44=TRUE,C44&amp;",",""))</f>
        <v/>
      </c>
      <c r="S44" s="552" t="str">
        <f>IF(C44="","",IF(AND(M44&gt;0,P44=FALSE),C44&amp;",",""))</f>
        <v/>
      </c>
      <c r="T44" s="539">
        <f>IF($P44=TRUE,$H44,0)</f>
        <v>0</v>
      </c>
      <c r="U44" s="525">
        <f>IF($P44=TRUE,$I44,0)</f>
        <v>0</v>
      </c>
      <c r="V44" s="579">
        <f>IF($P44=TRUE,$M44,0)</f>
        <v>0</v>
      </c>
      <c r="W44" s="525">
        <f>IF($P44=FALSE,$H44,0)</f>
        <v>0</v>
      </c>
      <c r="X44" s="525">
        <f>IF($P44=FALSE,$I44,0)</f>
        <v>0</v>
      </c>
      <c r="Y44" s="522">
        <f t="shared" si="14"/>
        <v>0</v>
      </c>
      <c r="AB44" s="953"/>
      <c r="AC44" s="900"/>
      <c r="AD44" s="608">
        <v>2</v>
      </c>
      <c r="AE44" s="767" t="str">
        <f t="shared" si="15"/>
        <v/>
      </c>
    </row>
    <row r="45" spans="1:31" ht="17.25" customHeight="1">
      <c r="C45" s="924"/>
      <c r="D45" s="924"/>
      <c r="E45" s="924"/>
      <c r="F45" s="924"/>
      <c r="G45" s="364"/>
      <c r="H45" s="317"/>
      <c r="I45" s="402"/>
      <c r="J45" s="718"/>
      <c r="K45" s="718"/>
      <c r="L45" s="368"/>
      <c r="M45" s="319"/>
      <c r="N45" s="369"/>
      <c r="O45" s="959"/>
      <c r="P45" s="517" t="b">
        <v>0</v>
      </c>
      <c r="Q45" s="543">
        <f t="shared" si="13"/>
        <v>0</v>
      </c>
      <c r="R45" s="555" t="str">
        <f>IF(C45="","",IF(P45=TRUE,C45&amp;",",""))</f>
        <v/>
      </c>
      <c r="S45" s="556" t="str">
        <f>IF(C45="","",IF(AND(M45&gt;0,P45=FALSE),C45&amp;",",""))</f>
        <v/>
      </c>
      <c r="T45" s="580">
        <f>IF($P45=TRUE,$H45,0)</f>
        <v>0</v>
      </c>
      <c r="U45" s="559">
        <f>IF($P45=TRUE,$I45,0)</f>
        <v>0</v>
      </c>
      <c r="V45" s="541">
        <f>IF($P45=TRUE,$M45,0)</f>
        <v>0</v>
      </c>
      <c r="W45" s="559">
        <f>IF($P45=FALSE,$H45,0)</f>
        <v>0</v>
      </c>
      <c r="X45" s="559">
        <f>IF($P45=FALSE,$I45,0)</f>
        <v>0</v>
      </c>
      <c r="Y45" s="540">
        <f t="shared" si="14"/>
        <v>0</v>
      </c>
      <c r="AB45" s="953"/>
      <c r="AC45" s="900"/>
      <c r="AD45" s="608">
        <v>3</v>
      </c>
      <c r="AE45" s="767" t="str">
        <f t="shared" si="15"/>
        <v/>
      </c>
    </row>
    <row r="46" spans="1:31" ht="17.25" customHeight="1">
      <c r="C46" s="982" t="s">
        <v>363</v>
      </c>
      <c r="D46" s="982"/>
      <c r="E46" s="982"/>
      <c r="F46" s="772"/>
      <c r="G46" s="368"/>
      <c r="H46" s="368"/>
      <c r="I46" s="371"/>
      <c r="J46" s="372"/>
      <c r="K46" s="372"/>
      <c r="L46" s="368"/>
      <c r="M46" s="319"/>
      <c r="N46" s="369"/>
      <c r="O46" s="959"/>
      <c r="P46" s="434" t="b">
        <v>0</v>
      </c>
      <c r="Q46" s="544">
        <f t="shared" si="13"/>
        <v>0</v>
      </c>
      <c r="R46" s="557"/>
      <c r="S46" s="558"/>
      <c r="T46" s="581">
        <f t="shared" ref="T46:T51" si="16">IF($P46=TRUE,$H46,0)</f>
        <v>0</v>
      </c>
      <c r="U46" s="562">
        <f t="shared" ref="U46:U51" si="17">IF($P46=TRUE,$I46,0)</f>
        <v>0</v>
      </c>
      <c r="V46" s="579">
        <f t="shared" ref="V46:V51" si="18">IF($P46=TRUE,$M46,0)</f>
        <v>0</v>
      </c>
      <c r="W46" s="581">
        <f t="shared" ref="W46:W51" si="19">IF($P46=FALSE,$H46,0)</f>
        <v>0</v>
      </c>
      <c r="X46" s="562">
        <f t="shared" ref="X46:X51" si="20">IF($P46=FALSE,$I46,0)</f>
        <v>0</v>
      </c>
      <c r="Y46" s="522">
        <f t="shared" si="14"/>
        <v>0</v>
      </c>
      <c r="AB46" s="953"/>
      <c r="AC46" s="766" t="s">
        <v>626</v>
      </c>
      <c r="AD46" s="608">
        <v>1</v>
      </c>
      <c r="AE46" s="767" t="str">
        <f t="shared" si="15"/>
        <v/>
      </c>
    </row>
    <row r="47" spans="1:31" ht="17.25" customHeight="1">
      <c r="C47" s="924"/>
      <c r="D47" s="924"/>
      <c r="E47" s="924"/>
      <c r="F47" s="924"/>
      <c r="G47" s="368"/>
      <c r="H47" s="368"/>
      <c r="I47" s="372"/>
      <c r="J47" s="372"/>
      <c r="K47" s="372"/>
      <c r="L47" s="368"/>
      <c r="M47" s="319"/>
      <c r="N47" s="369"/>
      <c r="O47" s="959"/>
      <c r="P47" s="434" t="b">
        <v>0</v>
      </c>
      <c r="Q47" s="544">
        <f t="shared" si="13"/>
        <v>0</v>
      </c>
      <c r="R47" s="551" t="str">
        <f>IF(C47="","",IF(P47=TRUE,C47&amp;",",""))</f>
        <v/>
      </c>
      <c r="S47" s="552" t="str">
        <f>IF(C47="","",IF(AND(M47&gt;0,P47=FALSE),C47&amp;",",""))</f>
        <v/>
      </c>
      <c r="T47" s="581">
        <f t="shared" si="16"/>
        <v>0</v>
      </c>
      <c r="U47" s="562">
        <f t="shared" si="17"/>
        <v>0</v>
      </c>
      <c r="V47" s="579">
        <f t="shared" si="18"/>
        <v>0</v>
      </c>
      <c r="W47" s="581">
        <f t="shared" si="19"/>
        <v>0</v>
      </c>
      <c r="X47" s="562">
        <f t="shared" si="20"/>
        <v>0</v>
      </c>
      <c r="Y47" s="522">
        <f t="shared" si="14"/>
        <v>0</v>
      </c>
      <c r="AB47" s="953"/>
      <c r="AC47" s="766"/>
      <c r="AD47" s="608">
        <v>2</v>
      </c>
      <c r="AE47" s="767" t="str">
        <f t="shared" si="15"/>
        <v/>
      </c>
    </row>
    <row r="48" spans="1:31" ht="17.25" customHeight="1">
      <c r="C48" s="924"/>
      <c r="D48" s="924"/>
      <c r="E48" s="924"/>
      <c r="F48" s="924"/>
      <c r="G48" s="368"/>
      <c r="H48" s="368"/>
      <c r="I48" s="372"/>
      <c r="J48" s="372"/>
      <c r="K48" s="372"/>
      <c r="L48" s="368"/>
      <c r="M48" s="319"/>
      <c r="N48" s="369"/>
      <c r="O48" s="959"/>
      <c r="P48" s="435" t="b">
        <v>0</v>
      </c>
      <c r="Q48" s="542">
        <f t="shared" si="13"/>
        <v>0</v>
      </c>
      <c r="R48" s="551" t="str">
        <f>IF(C48="","",IF(P48=TRUE,C48&amp;",",""))</f>
        <v/>
      </c>
      <c r="S48" s="552" t="str">
        <f>IF(C48="","",IF(AND(M48&gt;0,P48=FALSE),C48&amp;",",""))</f>
        <v/>
      </c>
      <c r="T48" s="581">
        <f t="shared" si="16"/>
        <v>0</v>
      </c>
      <c r="U48" s="562">
        <f t="shared" si="17"/>
        <v>0</v>
      </c>
      <c r="V48" s="579">
        <f t="shared" si="18"/>
        <v>0</v>
      </c>
      <c r="W48" s="581">
        <f t="shared" si="19"/>
        <v>0</v>
      </c>
      <c r="X48" s="562">
        <f t="shared" si="20"/>
        <v>0</v>
      </c>
      <c r="Y48" s="522">
        <f>IF($P48=FALSE,$M48,0)</f>
        <v>0</v>
      </c>
      <c r="AB48" s="953"/>
      <c r="AC48" s="900" t="s">
        <v>1103</v>
      </c>
      <c r="AD48" s="767" t="s">
        <v>1103</v>
      </c>
      <c r="AE48" s="767" t="str">
        <f t="shared" si="15"/>
        <v/>
      </c>
    </row>
    <row r="49" spans="1:31" ht="17.25" customHeight="1">
      <c r="C49" s="924"/>
      <c r="D49" s="924"/>
      <c r="E49" s="924"/>
      <c r="F49" s="924"/>
      <c r="G49" s="368"/>
      <c r="H49" s="368"/>
      <c r="I49" s="372"/>
      <c r="J49" s="372"/>
      <c r="K49" s="372"/>
      <c r="L49" s="368"/>
      <c r="M49" s="319"/>
      <c r="N49" s="369"/>
      <c r="O49" s="959"/>
      <c r="P49" s="435" t="b">
        <v>0</v>
      </c>
      <c r="Q49" s="542">
        <f t="shared" si="13"/>
        <v>0</v>
      </c>
      <c r="R49" s="551" t="str">
        <f>IF(C49="","",IF(P49=TRUE,C49&amp;",",""))</f>
        <v/>
      </c>
      <c r="S49" s="552" t="str">
        <f>IF(C49="","",IF(AND(M49&gt;0,P49=FALSE),C49&amp;",",""))</f>
        <v/>
      </c>
      <c r="T49" s="581">
        <f t="shared" si="16"/>
        <v>0</v>
      </c>
      <c r="U49" s="562">
        <f t="shared" si="17"/>
        <v>0</v>
      </c>
      <c r="V49" s="579">
        <f t="shared" si="18"/>
        <v>0</v>
      </c>
      <c r="W49" s="581">
        <f t="shared" si="19"/>
        <v>0</v>
      </c>
      <c r="X49" s="562">
        <f t="shared" si="20"/>
        <v>0</v>
      </c>
      <c r="Y49" s="522">
        <f t="shared" si="14"/>
        <v>0</v>
      </c>
      <c r="AB49" s="953"/>
      <c r="AC49" s="900"/>
      <c r="AD49" s="608">
        <v>2</v>
      </c>
      <c r="AE49" s="767" t="str">
        <f t="shared" si="15"/>
        <v/>
      </c>
    </row>
    <row r="50" spans="1:31" ht="17.25" customHeight="1">
      <c r="C50" s="924"/>
      <c r="D50" s="924"/>
      <c r="E50" s="924"/>
      <c r="F50" s="924"/>
      <c r="G50" s="368"/>
      <c r="H50" s="368"/>
      <c r="I50" s="372"/>
      <c r="J50" s="372"/>
      <c r="K50" s="372"/>
      <c r="L50" s="368"/>
      <c r="M50" s="319"/>
      <c r="N50" s="369"/>
      <c r="O50" s="959"/>
      <c r="P50" s="435" t="b">
        <v>0</v>
      </c>
      <c r="Q50" s="542">
        <f t="shared" si="13"/>
        <v>0</v>
      </c>
      <c r="R50" s="551" t="str">
        <f>IF(C50="","",IF(P50=TRUE,C50&amp;",",""))</f>
        <v/>
      </c>
      <c r="S50" s="552" t="str">
        <f>IF(C50="","",IF(AND(M50&gt;0,P50=FALSE),C50&amp;",",""))</f>
        <v/>
      </c>
      <c r="T50" s="581">
        <f t="shared" si="16"/>
        <v>0</v>
      </c>
      <c r="U50" s="562">
        <f t="shared" si="17"/>
        <v>0</v>
      </c>
      <c r="V50" s="579">
        <f t="shared" si="18"/>
        <v>0</v>
      </c>
      <c r="W50" s="581">
        <f t="shared" si="19"/>
        <v>0</v>
      </c>
      <c r="X50" s="562">
        <f t="shared" si="20"/>
        <v>0</v>
      </c>
      <c r="Y50" s="522">
        <f t="shared" si="14"/>
        <v>0</v>
      </c>
      <c r="AB50" s="953"/>
      <c r="AC50" s="764" t="s">
        <v>1104</v>
      </c>
      <c r="AD50" s="608"/>
      <c r="AE50" s="767"/>
    </row>
    <row r="51" spans="1:31" ht="17.25" customHeight="1">
      <c r="C51" s="924"/>
      <c r="D51" s="924"/>
      <c r="E51" s="924"/>
      <c r="F51" s="924"/>
      <c r="G51" s="368"/>
      <c r="H51" s="368"/>
      <c r="I51" s="372"/>
      <c r="J51" s="372"/>
      <c r="K51" s="372"/>
      <c r="L51" s="368"/>
      <c r="M51" s="319"/>
      <c r="N51" s="369"/>
      <c r="O51" s="960"/>
      <c r="P51" s="518" t="b">
        <v>0</v>
      </c>
      <c r="Q51" s="543">
        <f t="shared" si="13"/>
        <v>0</v>
      </c>
      <c r="R51" s="555" t="str">
        <f>IF(C51="","",IF(P51=TRUE,C51&amp;",",""))</f>
        <v/>
      </c>
      <c r="S51" s="556" t="str">
        <f>IF(C51="","",IF(AND(M51&gt;0,P51=FALSE),C51&amp;",",""))</f>
        <v/>
      </c>
      <c r="T51" s="582">
        <f t="shared" si="16"/>
        <v>0</v>
      </c>
      <c r="U51" s="563">
        <f t="shared" si="17"/>
        <v>0</v>
      </c>
      <c r="V51" s="541">
        <f t="shared" si="18"/>
        <v>0</v>
      </c>
      <c r="W51" s="582">
        <f t="shared" si="19"/>
        <v>0</v>
      </c>
      <c r="X51" s="563">
        <f t="shared" si="20"/>
        <v>0</v>
      </c>
      <c r="Y51" s="540">
        <f t="shared" si="14"/>
        <v>0</v>
      </c>
      <c r="AB51" s="954" t="s">
        <v>1106</v>
      </c>
      <c r="AC51" s="764" t="s">
        <v>1105</v>
      </c>
      <c r="AD51" s="608"/>
      <c r="AE51" s="767"/>
    </row>
    <row r="52" spans="1:31" ht="9.75" customHeight="1">
      <c r="C52" s="320"/>
      <c r="D52" s="320"/>
      <c r="E52" s="320"/>
      <c r="F52" s="320"/>
      <c r="I52" s="320"/>
      <c r="J52" s="320"/>
      <c r="K52" s="320"/>
      <c r="M52" s="345"/>
      <c r="N52" s="323"/>
      <c r="O52" s="470"/>
      <c r="P52" s="282"/>
      <c r="Q52" s="282"/>
      <c r="R52" s="530"/>
      <c r="S52" s="561"/>
      <c r="T52" s="583"/>
      <c r="U52" s="283"/>
      <c r="V52" s="561"/>
      <c r="AB52" s="954"/>
      <c r="AC52" s="764" t="s">
        <v>1182</v>
      </c>
      <c r="AD52" s="608"/>
      <c r="AE52" s="767" t="str">
        <f>R89</f>
        <v/>
      </c>
    </row>
    <row r="53" spans="1:31" s="111" customFormat="1" ht="13.5" customHeight="1" thickBot="1">
      <c r="A53" s="300"/>
      <c r="B53" s="949" t="s">
        <v>2449</v>
      </c>
      <c r="C53" s="949"/>
      <c r="D53" s="949"/>
      <c r="E53" s="949"/>
      <c r="F53" s="949"/>
      <c r="G53" s="327"/>
      <c r="H53" s="327">
        <f>SUM(H43:H45)</f>
        <v>0</v>
      </c>
      <c r="I53" s="332">
        <f>SUM(I43:I45)</f>
        <v>0</v>
      </c>
      <c r="J53" s="332"/>
      <c r="K53" s="332"/>
      <c r="L53" s="333"/>
      <c r="M53" s="329">
        <f>SUM(M43:M51)</f>
        <v>0</v>
      </c>
      <c r="N53" s="334"/>
      <c r="O53" s="471"/>
      <c r="P53" s="405"/>
      <c r="Q53" s="571" t="s">
        <v>1098</v>
      </c>
      <c r="R53" s="572" t="str">
        <f>IF(AND(R43="",R44="",R45=""),"",IF(SUMIF($P43:$P45,TRUE,$Q43:$Q45)&lt;=0,"",LEFT(TRIM((R43&amp;" "&amp;R44&amp;" "&amp;R45)),LEN(TRIM(R43&amp;" "&amp;R44&amp;" "&amp;R45))-1)))</f>
        <v/>
      </c>
      <c r="S53" s="573" t="str">
        <f>IF(AND(S43="",S44="",S45=""),"",IF(SUMIF($P43:$P45,FALSE,$M43:$M45)&lt;=0,"",LEFT(TRIM((S43&amp;" "&amp;S44&amp;" "&amp;S45)),LEN(TRIM(S43&amp;" "&amp;S44&amp;" "&amp;S45))-1)))</f>
        <v/>
      </c>
      <c r="T53" s="573">
        <f t="shared" ref="T53:Y53" si="21">SUM(T43:T45)</f>
        <v>0</v>
      </c>
      <c r="U53" s="573">
        <f t="shared" si="21"/>
        <v>0</v>
      </c>
      <c r="V53" s="573">
        <f t="shared" si="21"/>
        <v>0</v>
      </c>
      <c r="W53" s="573">
        <f t="shared" si="21"/>
        <v>0</v>
      </c>
      <c r="X53" s="573">
        <f t="shared" si="21"/>
        <v>0</v>
      </c>
      <c r="Y53" s="573">
        <f t="shared" si="21"/>
        <v>0</v>
      </c>
      <c r="AB53" s="954"/>
      <c r="AC53" s="899" t="s">
        <v>1107</v>
      </c>
      <c r="AD53" s="767" t="s">
        <v>1107</v>
      </c>
      <c r="AE53" s="767">
        <f>R93</f>
        <v>0</v>
      </c>
    </row>
    <row r="54" spans="1:31" ht="24.75" customHeight="1" thickTop="1">
      <c r="A54" s="301"/>
      <c r="B54" s="335">
        <v>3</v>
      </c>
      <c r="C54" s="956" t="s">
        <v>365</v>
      </c>
      <c r="D54" s="956"/>
      <c r="E54" s="956"/>
      <c r="F54" s="956"/>
      <c r="G54" s="364"/>
      <c r="H54" s="335" t="s">
        <v>550</v>
      </c>
      <c r="I54" s="335" t="s">
        <v>1032</v>
      </c>
      <c r="J54" s="726"/>
      <c r="K54" s="726"/>
      <c r="L54" s="335"/>
      <c r="M54" s="335" t="s">
        <v>1014</v>
      </c>
      <c r="N54" s="373"/>
      <c r="O54" s="473" t="s">
        <v>1416</v>
      </c>
      <c r="P54" s="408"/>
      <c r="Q54" s="575" t="s">
        <v>1098</v>
      </c>
      <c r="R54" s="576" t="str">
        <f>IF(AND(R47="",R48="",R49="",R50="",R51=""),"",IF(SUMIF($P47:$P51,TRUE,$Q47:$Q51)&lt;=0,"",LEFT(TRIM((R47&amp;" "&amp;R48&amp;" "&amp;R49&amp;" "&amp;R50&amp;" "&amp;R51&amp;" ")),LEN(TRIM(R47&amp;" "&amp;R48&amp;" "&amp;R49&amp;" "&amp;R50&amp;" "&amp;R51))-1)))</f>
        <v/>
      </c>
      <c r="S54" s="577" t="str">
        <f>IF(AND(S47="",S48="",S49="",S50="",S51),"",IF(SUMIF($P47:$P51,FALSE,$M46:$M51)&lt;=0,"",LEFT(TRIM((S47&amp;" "&amp;S48&amp;" "&amp;S49&amp;" "&amp;S50&amp;" "&amp;S51&amp;" ")),LEN(TRIM(S47&amp;" "&amp;S48&amp;" "&amp;S49&amp;" "&amp;S50&amp;" "&amp;S51))-1)))</f>
        <v/>
      </c>
      <c r="T54" s="578">
        <f t="shared" ref="T54:Y54" si="22">SUM(T46:T51)</f>
        <v>0</v>
      </c>
      <c r="U54" s="578">
        <f t="shared" si="22"/>
        <v>0</v>
      </c>
      <c r="V54" s="577">
        <f t="shared" si="22"/>
        <v>0</v>
      </c>
      <c r="W54" s="578">
        <f t="shared" si="22"/>
        <v>0</v>
      </c>
      <c r="X54" s="578">
        <f t="shared" si="22"/>
        <v>0</v>
      </c>
      <c r="Y54" s="577">
        <f t="shared" si="22"/>
        <v>0</v>
      </c>
      <c r="AB54" s="954"/>
      <c r="AC54" s="899"/>
      <c r="AD54" s="608">
        <v>1</v>
      </c>
      <c r="AE54" s="767" t="str">
        <f t="shared" ref="AE54:AE63" si="23">R94</f>
        <v/>
      </c>
    </row>
    <row r="55" spans="1:31" ht="15.75" customHeight="1">
      <c r="C55" s="942" t="s">
        <v>670</v>
      </c>
      <c r="D55" s="942"/>
      <c r="E55" s="942"/>
      <c r="F55" s="772"/>
      <c r="G55" s="364"/>
      <c r="H55" s="317"/>
      <c r="I55" s="402"/>
      <c r="J55" s="718"/>
      <c r="K55" s="718"/>
      <c r="L55" s="375"/>
      <c r="M55" s="319"/>
      <c r="N55" s="369"/>
      <c r="O55" s="939"/>
      <c r="P55" s="593" t="b">
        <v>0</v>
      </c>
      <c r="Q55" s="594">
        <f t="shared" ref="Q55:Q61" si="24">IF(P55,M55,0)</f>
        <v>0</v>
      </c>
      <c r="R55" s="595"/>
      <c r="S55" s="596"/>
      <c r="T55" s="587">
        <f t="shared" ref="T55:T60" si="25">IF($P55=TRUE,$H55,0)</f>
        <v>0</v>
      </c>
      <c r="U55" s="588">
        <f t="shared" ref="U55:U60" si="26">IF($P55=TRUE,$I55,0)</f>
        <v>0</v>
      </c>
      <c r="V55" s="589">
        <f t="shared" ref="V55:V61" si="27">IF($P55=TRUE,$M55,0)</f>
        <v>0</v>
      </c>
      <c r="W55" s="592">
        <f t="shared" ref="W55:W61" si="28">IF($P55=FALSE,$H55,0)</f>
        <v>0</v>
      </c>
      <c r="X55" s="588">
        <f t="shared" ref="X55:X61" si="29">IF($P55=FALSE,$I55,0)</f>
        <v>0</v>
      </c>
      <c r="Y55" s="589">
        <f t="shared" ref="Y55:Y60" si="30">IF($P55=FALSE,$M55,0)</f>
        <v>0</v>
      </c>
      <c r="AB55" s="954"/>
      <c r="AC55" s="899"/>
      <c r="AD55" s="608">
        <v>2</v>
      </c>
      <c r="AE55" s="767" t="str">
        <f t="shared" si="23"/>
        <v/>
      </c>
    </row>
    <row r="56" spans="1:31" ht="15.75" customHeight="1">
      <c r="C56" s="951"/>
      <c r="D56" s="951"/>
      <c r="E56" s="951"/>
      <c r="F56" s="951"/>
      <c r="G56" s="364"/>
      <c r="H56" s="317"/>
      <c r="I56" s="402"/>
      <c r="J56" s="718"/>
      <c r="K56" s="718"/>
      <c r="L56" s="375"/>
      <c r="M56" s="319"/>
      <c r="N56" s="369"/>
      <c r="O56" s="940"/>
      <c r="P56" s="628" t="b">
        <v>0</v>
      </c>
      <c r="Q56" s="597">
        <f t="shared" si="24"/>
        <v>0</v>
      </c>
      <c r="R56" s="560" t="str">
        <f>IF(P56=TRUE,C56&amp;",","")</f>
        <v/>
      </c>
      <c r="S56" s="598" t="str">
        <f>IF(AND(M56&gt;0,P56=FALSE),C56&amp;",","")</f>
        <v/>
      </c>
      <c r="T56" s="569">
        <f t="shared" si="25"/>
        <v>0</v>
      </c>
      <c r="U56" s="570">
        <f t="shared" si="26"/>
        <v>0</v>
      </c>
      <c r="V56" s="599">
        <f t="shared" si="27"/>
        <v>0</v>
      </c>
      <c r="W56" s="569">
        <f t="shared" si="28"/>
        <v>0</v>
      </c>
      <c r="X56" s="570">
        <f t="shared" si="29"/>
        <v>0</v>
      </c>
      <c r="Y56" s="599">
        <f t="shared" si="30"/>
        <v>0</v>
      </c>
      <c r="AB56" s="954"/>
      <c r="AC56" s="899"/>
      <c r="AD56" s="608">
        <v>3</v>
      </c>
      <c r="AE56" s="767" t="str">
        <f t="shared" si="23"/>
        <v/>
      </c>
    </row>
    <row r="57" spans="1:31" ht="15.75" customHeight="1">
      <c r="C57" s="924"/>
      <c r="D57" s="924"/>
      <c r="E57" s="924"/>
      <c r="F57" s="924"/>
      <c r="G57" s="364"/>
      <c r="H57" s="317"/>
      <c r="I57" s="402"/>
      <c r="J57" s="718"/>
      <c r="K57" s="718"/>
      <c r="L57" s="375"/>
      <c r="M57" s="319"/>
      <c r="N57" s="369"/>
      <c r="O57" s="940"/>
      <c r="P57" s="433" t="b">
        <v>0</v>
      </c>
      <c r="Q57" s="543">
        <f t="shared" si="24"/>
        <v>0</v>
      </c>
      <c r="R57" s="555" t="str">
        <f>IF(P57=TRUE,C57&amp;",","")</f>
        <v/>
      </c>
      <c r="S57" s="526" t="str">
        <f>IF(AND(M57&gt;0,P57=FALSE),C57&amp;",","")</f>
        <v/>
      </c>
      <c r="T57" s="580">
        <f t="shared" si="25"/>
        <v>0</v>
      </c>
      <c r="U57" s="559">
        <f t="shared" si="26"/>
        <v>0</v>
      </c>
      <c r="V57" s="541">
        <f t="shared" si="27"/>
        <v>0</v>
      </c>
      <c r="W57" s="580">
        <f t="shared" si="28"/>
        <v>0</v>
      </c>
      <c r="X57" s="559">
        <f t="shared" si="29"/>
        <v>0</v>
      </c>
      <c r="Y57" s="541">
        <f t="shared" si="30"/>
        <v>0</v>
      </c>
      <c r="AB57" s="954"/>
      <c r="AC57" s="899" t="s">
        <v>1108</v>
      </c>
      <c r="AD57" s="767" t="s">
        <v>1108</v>
      </c>
      <c r="AE57" s="767">
        <f t="shared" si="23"/>
        <v>0</v>
      </c>
    </row>
    <row r="58" spans="1:31" ht="15.75" customHeight="1">
      <c r="C58" s="942" t="s">
        <v>2410</v>
      </c>
      <c r="D58" s="942"/>
      <c r="E58" s="942"/>
      <c r="F58" s="772"/>
      <c r="G58" s="364"/>
      <c r="H58" s="317"/>
      <c r="I58" s="402"/>
      <c r="J58" s="718"/>
      <c r="K58" s="718"/>
      <c r="L58" s="375"/>
      <c r="M58" s="319"/>
      <c r="N58" s="369"/>
      <c r="O58" s="940"/>
      <c r="P58" s="600" t="b">
        <v>0</v>
      </c>
      <c r="Q58" s="519">
        <f t="shared" si="24"/>
        <v>0</v>
      </c>
      <c r="R58" s="601"/>
      <c r="S58" s="602"/>
      <c r="T58" s="590">
        <f t="shared" si="25"/>
        <v>0</v>
      </c>
      <c r="U58" s="167">
        <f t="shared" si="26"/>
        <v>0</v>
      </c>
      <c r="V58" s="591">
        <f t="shared" si="27"/>
        <v>0</v>
      </c>
      <c r="W58" s="590">
        <f t="shared" si="28"/>
        <v>0</v>
      </c>
      <c r="X58" s="167">
        <f t="shared" si="29"/>
        <v>0</v>
      </c>
      <c r="Y58" s="591">
        <f t="shared" si="30"/>
        <v>0</v>
      </c>
      <c r="AB58" s="954"/>
      <c r="AC58" s="899"/>
      <c r="AD58" s="608">
        <v>1</v>
      </c>
      <c r="AE58" s="767" t="str">
        <f t="shared" si="23"/>
        <v/>
      </c>
    </row>
    <row r="59" spans="1:31" ht="15.75" customHeight="1">
      <c r="C59" s="942" t="s">
        <v>1182</v>
      </c>
      <c r="D59" s="942"/>
      <c r="E59" s="942"/>
      <c r="F59" s="772"/>
      <c r="G59" s="364"/>
      <c r="H59" s="317"/>
      <c r="I59" s="402"/>
      <c r="J59" s="718"/>
      <c r="K59" s="718"/>
      <c r="L59" s="375"/>
      <c r="M59" s="319"/>
      <c r="N59" s="369"/>
      <c r="O59" s="940"/>
      <c r="P59" s="628" t="b">
        <v>0</v>
      </c>
      <c r="Q59" s="597">
        <f t="shared" si="24"/>
        <v>0</v>
      </c>
      <c r="R59" s="560"/>
      <c r="S59" s="598"/>
      <c r="T59" s="569">
        <f t="shared" si="25"/>
        <v>0</v>
      </c>
      <c r="U59" s="570">
        <f t="shared" si="26"/>
        <v>0</v>
      </c>
      <c r="V59" s="599">
        <f t="shared" si="27"/>
        <v>0</v>
      </c>
      <c r="W59" s="569">
        <f t="shared" si="28"/>
        <v>0</v>
      </c>
      <c r="X59" s="570">
        <f t="shared" si="29"/>
        <v>0</v>
      </c>
      <c r="Y59" s="599">
        <f t="shared" si="30"/>
        <v>0</v>
      </c>
      <c r="AB59" s="954"/>
      <c r="AC59" s="899"/>
      <c r="AD59" s="608">
        <v>2</v>
      </c>
      <c r="AE59" s="767" t="str">
        <f t="shared" si="23"/>
        <v/>
      </c>
    </row>
    <row r="60" spans="1:31" ht="15.75" customHeight="1">
      <c r="C60" s="951"/>
      <c r="D60" s="951"/>
      <c r="E60" s="951"/>
      <c r="F60" s="951"/>
      <c r="G60" s="374"/>
      <c r="H60" s="317"/>
      <c r="I60" s="402"/>
      <c r="J60" s="718"/>
      <c r="K60" s="718"/>
      <c r="L60" s="375"/>
      <c r="M60" s="319"/>
      <c r="N60" s="369"/>
      <c r="O60" s="940"/>
      <c r="P60" s="433" t="b">
        <v>0</v>
      </c>
      <c r="Q60" s="543">
        <f t="shared" si="24"/>
        <v>0</v>
      </c>
      <c r="R60" s="555" t="str">
        <f>IF(P60=TRUE,C60&amp;",","")</f>
        <v/>
      </c>
      <c r="S60" s="526" t="str">
        <f>IF(AND(M60&gt;0,P60=FALSE),C60&amp;",","")</f>
        <v/>
      </c>
      <c r="T60" s="580">
        <f t="shared" si="25"/>
        <v>0</v>
      </c>
      <c r="U60" s="559">
        <f t="shared" si="26"/>
        <v>0</v>
      </c>
      <c r="V60" s="541">
        <f t="shared" si="27"/>
        <v>0</v>
      </c>
      <c r="W60" s="580">
        <f t="shared" si="28"/>
        <v>0</v>
      </c>
      <c r="X60" s="559">
        <f t="shared" si="29"/>
        <v>0</v>
      </c>
      <c r="Y60" s="541">
        <f t="shared" si="30"/>
        <v>0</v>
      </c>
      <c r="AB60" s="954"/>
      <c r="AC60" s="899"/>
      <c r="AD60" s="608">
        <v>3</v>
      </c>
      <c r="AE60" s="767" t="str">
        <f t="shared" si="23"/>
        <v/>
      </c>
    </row>
    <row r="61" spans="1:31" ht="15.75" customHeight="1">
      <c r="C61" s="381" t="s">
        <v>363</v>
      </c>
      <c r="D61" s="997"/>
      <c r="E61" s="997"/>
      <c r="F61" s="997"/>
      <c r="G61" s="364"/>
      <c r="H61" s="317"/>
      <c r="I61" s="402"/>
      <c r="J61" s="372"/>
      <c r="K61" s="372"/>
      <c r="L61" s="375"/>
      <c r="M61" s="319"/>
      <c r="N61" s="369"/>
      <c r="O61" s="941"/>
      <c r="P61" s="407" t="b">
        <v>0</v>
      </c>
      <c r="Q61" s="544">
        <f t="shared" si="24"/>
        <v>0</v>
      </c>
      <c r="R61" s="603"/>
      <c r="S61" s="604"/>
      <c r="T61" s="732">
        <f>H61</f>
        <v>0</v>
      </c>
      <c r="U61" s="733">
        <f>I61</f>
        <v>0</v>
      </c>
      <c r="V61" s="605">
        <f t="shared" si="27"/>
        <v>0</v>
      </c>
      <c r="W61" s="580">
        <f t="shared" si="28"/>
        <v>0</v>
      </c>
      <c r="X61" s="559">
        <f t="shared" si="29"/>
        <v>0</v>
      </c>
      <c r="Y61" s="605">
        <f>IF($P61=FALSE,$M61,0)</f>
        <v>0</v>
      </c>
      <c r="AB61" s="954"/>
      <c r="AC61" s="610" t="s">
        <v>1109</v>
      </c>
      <c r="AD61" s="767" t="s">
        <v>1109</v>
      </c>
      <c r="AE61" s="767" t="str">
        <f t="shared" si="23"/>
        <v/>
      </c>
    </row>
    <row r="62" spans="1:31" ht="9" customHeight="1">
      <c r="C62" s="320"/>
      <c r="D62" s="320"/>
      <c r="E62" s="320"/>
      <c r="F62" s="320"/>
      <c r="H62" s="320"/>
      <c r="I62" s="320"/>
      <c r="J62" s="320"/>
      <c r="K62" s="320"/>
      <c r="M62" s="345"/>
      <c r="N62" s="323"/>
      <c r="O62" s="470"/>
      <c r="P62" s="281"/>
      <c r="Q62" s="281"/>
      <c r="R62" s="281"/>
      <c r="T62" s="583"/>
      <c r="U62" s="283"/>
      <c r="V62" s="561"/>
      <c r="W62" s="583"/>
      <c r="X62" s="283"/>
      <c r="Y62" s="561"/>
      <c r="AB62" s="954"/>
      <c r="AC62" s="765"/>
      <c r="AD62" s="767">
        <v>1</v>
      </c>
      <c r="AE62" s="767" t="str">
        <f t="shared" si="23"/>
        <v/>
      </c>
    </row>
    <row r="63" spans="1:31" s="111" customFormat="1" ht="13.5" customHeight="1" thickBot="1">
      <c r="A63" s="300"/>
      <c r="B63" s="949" t="s">
        <v>2449</v>
      </c>
      <c r="C63" s="949"/>
      <c r="D63" s="949"/>
      <c r="E63" s="949"/>
      <c r="F63" s="949"/>
      <c r="G63" s="327"/>
      <c r="H63" s="327">
        <f>SUM(H55:H59)</f>
        <v>0</v>
      </c>
      <c r="I63" s="332">
        <f>SUM(I55:I59)</f>
        <v>0</v>
      </c>
      <c r="J63" s="332"/>
      <c r="K63" s="332"/>
      <c r="L63" s="333"/>
      <c r="M63" s="329">
        <f>SUM(M55:M61)</f>
        <v>0</v>
      </c>
      <c r="N63" s="334"/>
      <c r="O63" s="471"/>
      <c r="P63" s="405"/>
      <c r="Q63" s="571" t="s">
        <v>1098</v>
      </c>
      <c r="R63" s="572" t="str">
        <f>IF(AND(R56="",R57=""),"",IF(SUMIF($P56:$P57,TRUE,$Q56:$Q57)&lt;=0,"",LEFT(TRIM((R56&amp;" "&amp;R57)),LEN(TRIM(R56&amp;" "&amp;R57))-1)))</f>
        <v/>
      </c>
      <c r="S63" s="574" t="str">
        <f>IF(AND(S56="",S57=""),"",IF(SUMIF($P56:$P57,FALSE,$M56:$M57)&lt;=0,"",LEFT(TRIM((S56&amp;" "&amp;S57)),LEN(TRIM(S56&amp;" "&amp;S57))-1)))</f>
        <v/>
      </c>
      <c r="T63" s="572">
        <f>SUM(T56:T57)</f>
        <v>0</v>
      </c>
      <c r="U63" s="574">
        <f t="shared" ref="U63:Y63" si="31">SUM(U56:U57)</f>
        <v>0</v>
      </c>
      <c r="V63" s="573">
        <f t="shared" si="31"/>
        <v>0</v>
      </c>
      <c r="W63" s="572">
        <f>SUM(W56:W57)</f>
        <v>0</v>
      </c>
      <c r="X63" s="574">
        <f t="shared" si="31"/>
        <v>0</v>
      </c>
      <c r="Y63" s="573">
        <f t="shared" si="31"/>
        <v>0</v>
      </c>
      <c r="AB63" s="954" t="s">
        <v>835</v>
      </c>
      <c r="AC63" s="765"/>
      <c r="AD63" s="767">
        <v>2</v>
      </c>
      <c r="AE63" s="767" t="str">
        <f t="shared" si="23"/>
        <v/>
      </c>
    </row>
    <row r="64" spans="1:31" ht="13.5" thickTop="1">
      <c r="B64" s="335">
        <v>4</v>
      </c>
      <c r="C64" s="979" t="s">
        <v>367</v>
      </c>
      <c r="D64" s="979"/>
      <c r="E64" s="979"/>
      <c r="F64" s="979"/>
      <c r="G64" s="979"/>
      <c r="H64" s="979"/>
      <c r="I64" s="979"/>
      <c r="J64" s="979"/>
      <c r="K64" s="979"/>
      <c r="L64" s="979"/>
      <c r="M64" s="376"/>
      <c r="N64" s="369"/>
      <c r="O64" s="473" t="s">
        <v>1416</v>
      </c>
      <c r="P64" s="281"/>
      <c r="Q64" s="575" t="s">
        <v>1098</v>
      </c>
      <c r="R64" s="576" t="str">
        <f>IF(AND(R59="",R60=""),"",IF(SUMIF($P59:$P60,TRUE,$Q59:$Q60)&lt;=0,"",LEFT(TRIM((R59&amp;" "&amp;R60)),LEN(TRIM(R59&amp;" "&amp;R60))-1)))</f>
        <v/>
      </c>
      <c r="S64" s="586" t="str">
        <f>IF(AND(S59="",S60=""),"",IF(SUMIF($P59:$P60,FALSE,$M59:$M60)&lt;=0,"",LEFT(TRIM((S59&amp;" "&amp;S60)),LEN(TRIM(S59&amp;" "&amp;S60))-1)))</f>
        <v/>
      </c>
      <c r="T64" s="576">
        <f t="shared" ref="T64:Y64" si="32">SUM(T59:T60)</f>
        <v>0</v>
      </c>
      <c r="U64" s="586">
        <f t="shared" si="32"/>
        <v>0</v>
      </c>
      <c r="V64" s="577">
        <f t="shared" si="32"/>
        <v>0</v>
      </c>
      <c r="W64" s="576">
        <f>SUM(W59:W60)</f>
        <v>0</v>
      </c>
      <c r="X64" s="586">
        <f t="shared" si="32"/>
        <v>0</v>
      </c>
      <c r="Y64" s="577">
        <f t="shared" si="32"/>
        <v>0</v>
      </c>
      <c r="AB64" s="954"/>
      <c r="AC64" s="765"/>
      <c r="AD64" s="767"/>
      <c r="AE64" s="767"/>
    </row>
    <row r="65" spans="1:31" ht="34.5" customHeight="1">
      <c r="B65" s="378"/>
      <c r="C65" s="980" t="s">
        <v>56</v>
      </c>
      <c r="D65" s="980"/>
      <c r="E65" s="980"/>
      <c r="F65" s="980"/>
      <c r="G65" s="980"/>
      <c r="H65" s="980"/>
      <c r="I65" s="980"/>
      <c r="J65" s="980"/>
      <c r="K65" s="980"/>
      <c r="L65" s="981"/>
      <c r="M65" s="337">
        <f>ROUND((SUM(Q22:Q39,Q43:Q51,Q55:Q61))*0.09, 0)</f>
        <v>0</v>
      </c>
      <c r="N65" s="369"/>
      <c r="O65" s="939"/>
      <c r="AB65" s="954"/>
      <c r="AC65" s="764" t="s">
        <v>1110</v>
      </c>
      <c r="AD65" s="767" t="s">
        <v>1110</v>
      </c>
      <c r="AE65" s="767"/>
    </row>
    <row r="66" spans="1:31" ht="25.5" customHeight="1">
      <c r="B66" s="378"/>
      <c r="C66" s="980" t="s">
        <v>2364</v>
      </c>
      <c r="D66" s="980"/>
      <c r="E66" s="980"/>
      <c r="F66" s="980"/>
      <c r="G66" s="980"/>
      <c r="H66" s="980"/>
      <c r="I66" s="980"/>
      <c r="J66" s="980"/>
      <c r="K66" s="980"/>
      <c r="L66" s="981"/>
      <c r="M66" s="319"/>
      <c r="N66" s="369"/>
      <c r="O66" s="941"/>
      <c r="AB66" s="954"/>
      <c r="AC66" s="764"/>
      <c r="AD66" s="767">
        <v>1</v>
      </c>
      <c r="AE66" s="767" t="str">
        <f>R108</f>
        <v/>
      </c>
    </row>
    <row r="67" spans="1:31" ht="15.75" customHeight="1">
      <c r="C67" s="346"/>
      <c r="D67" s="951"/>
      <c r="E67" s="951"/>
      <c r="F67" s="951"/>
      <c r="G67" s="951"/>
      <c r="H67" s="951"/>
      <c r="I67" s="320"/>
      <c r="J67" s="320"/>
      <c r="K67" s="320"/>
      <c r="M67" s="344"/>
      <c r="N67" s="323"/>
      <c r="O67" s="470"/>
      <c r="AB67" s="954" t="s">
        <v>840</v>
      </c>
      <c r="AC67" s="764" t="s">
        <v>1775</v>
      </c>
      <c r="AD67" s="608" t="s">
        <v>1775</v>
      </c>
      <c r="AE67" s="767">
        <f>R109</f>
        <v>0</v>
      </c>
    </row>
    <row r="68" spans="1:31">
      <c r="C68" s="346"/>
      <c r="D68" s="347"/>
      <c r="E68" s="347"/>
      <c r="F68" s="347"/>
      <c r="G68" s="347"/>
      <c r="H68" s="347"/>
      <c r="I68" s="320"/>
      <c r="J68" s="320"/>
      <c r="K68" s="320"/>
      <c r="M68" s="344"/>
      <c r="N68" s="323"/>
      <c r="O68" s="470"/>
      <c r="AB68" s="954"/>
      <c r="AC68" s="765"/>
      <c r="AD68" s="608">
        <v>1</v>
      </c>
      <c r="AE68" s="767" t="str">
        <f>R110</f>
        <v/>
      </c>
    </row>
    <row r="69" spans="1:31" s="111" customFormat="1" ht="13.5" customHeight="1" thickBot="1">
      <c r="A69" s="300"/>
      <c r="B69" s="949" t="s">
        <v>2449</v>
      </c>
      <c r="C69" s="949"/>
      <c r="D69" s="949"/>
      <c r="E69" s="949"/>
      <c r="F69" s="949"/>
      <c r="G69" s="327"/>
      <c r="H69" s="327"/>
      <c r="I69" s="333"/>
      <c r="J69" s="333"/>
      <c r="K69" s="333"/>
      <c r="L69" s="333"/>
      <c r="M69" s="508">
        <f>SUM(M65:M66)</f>
        <v>0</v>
      </c>
      <c r="N69" s="334"/>
      <c r="O69" s="471"/>
      <c r="AB69" s="615"/>
      <c r="AC69" s="764" t="s">
        <v>1111</v>
      </c>
      <c r="AD69" s="608"/>
      <c r="AE69" s="767" t="str">
        <f>R130</f>
        <v/>
      </c>
    </row>
    <row r="70" spans="1:31" ht="18" customHeight="1" thickTop="1">
      <c r="B70" s="335">
        <v>5</v>
      </c>
      <c r="C70" s="338" t="s">
        <v>2120</v>
      </c>
      <c r="D70" s="364"/>
      <c r="E70" s="364"/>
      <c r="F70" s="364"/>
      <c r="G70" s="364"/>
      <c r="H70" s="335" t="s">
        <v>876</v>
      </c>
      <c r="I70" s="335" t="s">
        <v>2450</v>
      </c>
      <c r="J70" s="335"/>
      <c r="K70" s="335"/>
      <c r="L70" s="364"/>
      <c r="M70" s="335" t="s">
        <v>1014</v>
      </c>
      <c r="N70" s="373"/>
      <c r="O70" s="473" t="s">
        <v>1416</v>
      </c>
      <c r="AC70" s="764" t="s">
        <v>1112</v>
      </c>
      <c r="AD70" s="608"/>
      <c r="AE70" s="767" t="str">
        <f>R131</f>
        <v/>
      </c>
    </row>
    <row r="71" spans="1:31" ht="15.75" customHeight="1">
      <c r="B71" s="364"/>
      <c r="C71" s="364" t="s">
        <v>1361</v>
      </c>
      <c r="D71" s="364"/>
      <c r="E71" s="364"/>
      <c r="F71" s="364"/>
      <c r="G71" s="364"/>
      <c r="H71" s="410"/>
      <c r="I71" s="410"/>
      <c r="J71" s="724"/>
      <c r="K71" s="724"/>
      <c r="L71" s="364"/>
      <c r="M71" s="319"/>
      <c r="N71" s="364"/>
      <c r="O71" s="939"/>
      <c r="R71" s="106" t="str">
        <f>IF(M71&lt;=0,"","(" &amp;H71 &amp;"/"&amp;I71&amp;")" &amp;", ")</f>
        <v/>
      </c>
      <c r="AC71" s="111"/>
      <c r="AD71" s="111"/>
      <c r="AE71" s="111"/>
    </row>
    <row r="72" spans="1:31" ht="15.75" customHeight="1">
      <c r="B72" s="364"/>
      <c r="C72" s="951"/>
      <c r="D72" s="951"/>
      <c r="E72" s="951"/>
      <c r="F72" s="951"/>
      <c r="G72" s="364"/>
      <c r="H72" s="410"/>
      <c r="I72" s="410"/>
      <c r="J72" s="724"/>
      <c r="K72" s="724"/>
      <c r="L72" s="364"/>
      <c r="M72" s="319"/>
      <c r="N72" s="364"/>
      <c r="O72" s="940"/>
      <c r="Q72" s="584"/>
      <c r="R72" s="585" t="str">
        <f>IF(C72="","",IF(M72&lt;=0,"",C72&amp;" ("&amp;H72&amp;"/"&amp;I72&amp;")"&amp;", "))</f>
        <v/>
      </c>
    </row>
    <row r="73" spans="1:31" ht="15.75" customHeight="1">
      <c r="B73" s="364"/>
      <c r="C73" s="924"/>
      <c r="D73" s="924"/>
      <c r="E73" s="924"/>
      <c r="F73" s="924"/>
      <c r="G73" s="364"/>
      <c r="H73" s="410"/>
      <c r="I73" s="410"/>
      <c r="J73" s="724"/>
      <c r="K73" s="724"/>
      <c r="L73" s="364"/>
      <c r="M73" s="319"/>
      <c r="N73" s="364"/>
      <c r="O73" s="940"/>
      <c r="Q73" s="584"/>
      <c r="R73" s="585" t="str">
        <f>IF(C73="","",IF(M73&lt;=0,"",C73&amp;" ("&amp;H73&amp;"/"&amp;I73&amp;")"&amp;", "))</f>
        <v/>
      </c>
    </row>
    <row r="74" spans="1:31" ht="15.75" customHeight="1">
      <c r="B74" s="364"/>
      <c r="C74" s="924"/>
      <c r="D74" s="924"/>
      <c r="E74" s="924"/>
      <c r="F74" s="924"/>
      <c r="G74" s="364"/>
      <c r="H74" s="410"/>
      <c r="I74" s="410"/>
      <c r="J74" s="724"/>
      <c r="K74" s="724"/>
      <c r="L74" s="364"/>
      <c r="M74" s="319"/>
      <c r="N74" s="364"/>
      <c r="O74" s="940"/>
      <c r="Q74" s="584"/>
      <c r="R74" s="585" t="str">
        <f>IF(C74="","",IF(M74&lt;=0,"",C74&amp;" ("&amp;H74&amp;"/"&amp;I74&amp;")"&amp;", "))</f>
        <v/>
      </c>
    </row>
    <row r="75" spans="1:31" ht="15.75" customHeight="1">
      <c r="B75" s="364"/>
      <c r="C75" s="364" t="s">
        <v>1780</v>
      </c>
      <c r="D75" s="364"/>
      <c r="E75" s="364"/>
      <c r="F75" s="364"/>
      <c r="G75" s="364"/>
      <c r="H75" s="410"/>
      <c r="I75" s="410"/>
      <c r="J75" s="724"/>
      <c r="K75" s="724"/>
      <c r="L75" s="364"/>
      <c r="M75" s="319"/>
      <c r="N75" s="364"/>
      <c r="O75" s="940"/>
      <c r="Q75" s="584"/>
      <c r="R75" s="106" t="str">
        <f>IF(M75&lt;=0,"","(" &amp;H75 &amp;"/"&amp;I75&amp;")" &amp;", ")</f>
        <v/>
      </c>
    </row>
    <row r="76" spans="1:31" ht="15.75" customHeight="1">
      <c r="B76" s="364"/>
      <c r="C76" s="951"/>
      <c r="D76" s="951"/>
      <c r="E76" s="951"/>
      <c r="F76" s="951"/>
      <c r="G76" s="364"/>
      <c r="H76" s="410"/>
      <c r="I76" s="410"/>
      <c r="J76" s="724"/>
      <c r="K76" s="724"/>
      <c r="L76" s="364"/>
      <c r="M76" s="319"/>
      <c r="N76" s="364"/>
      <c r="O76" s="940"/>
      <c r="Q76" s="584"/>
      <c r="R76" s="585" t="str">
        <f>IF(C76="","",IF(M76&lt;=0,"",C76&amp;" ("&amp;H76&amp;"/"&amp;I76&amp;")"&amp;", "))</f>
        <v/>
      </c>
    </row>
    <row r="77" spans="1:31" ht="15.75" customHeight="1">
      <c r="B77" s="364"/>
      <c r="C77" s="924"/>
      <c r="D77" s="924"/>
      <c r="E77" s="924"/>
      <c r="F77" s="924"/>
      <c r="G77" s="364"/>
      <c r="H77" s="410"/>
      <c r="I77" s="410"/>
      <c r="J77" s="724"/>
      <c r="K77" s="724"/>
      <c r="L77" s="364"/>
      <c r="M77" s="319"/>
      <c r="N77" s="364"/>
      <c r="O77" s="940"/>
      <c r="Q77" s="584"/>
      <c r="R77" s="585" t="str">
        <f>IF(C77="","",IF(M77&lt;=0,"",C77&amp;" ("&amp;H77&amp;"/"&amp;I77&amp;")"&amp;", "))</f>
        <v/>
      </c>
    </row>
    <row r="78" spans="1:31" ht="15.75" customHeight="1">
      <c r="B78" s="364"/>
      <c r="C78" s="924"/>
      <c r="D78" s="924"/>
      <c r="E78" s="924"/>
      <c r="F78" s="924"/>
      <c r="G78" s="364"/>
      <c r="H78" s="410"/>
      <c r="I78" s="410"/>
      <c r="J78" s="724"/>
      <c r="K78" s="724"/>
      <c r="L78" s="364"/>
      <c r="M78" s="319"/>
      <c r="N78" s="364"/>
      <c r="O78" s="940"/>
      <c r="Q78" s="584"/>
      <c r="R78" s="585" t="str">
        <f>IF(C78="","",IF(M78&lt;=0,"",C78&amp;" ("&amp;H78&amp;"/"&amp;I78&amp;")"&amp;", "))</f>
        <v/>
      </c>
    </row>
    <row r="79" spans="1:31" ht="15.75" customHeight="1">
      <c r="B79" s="364"/>
      <c r="C79" s="364" t="s">
        <v>1781</v>
      </c>
      <c r="D79" s="364"/>
      <c r="E79" s="364"/>
      <c r="F79" s="364"/>
      <c r="G79" s="364"/>
      <c r="H79" s="410"/>
      <c r="I79" s="410"/>
      <c r="J79" s="724"/>
      <c r="K79" s="724"/>
      <c r="L79" s="364"/>
      <c r="M79" s="319"/>
      <c r="N79" s="364"/>
      <c r="O79" s="940"/>
      <c r="Q79" s="584"/>
      <c r="R79" s="106" t="str">
        <f>IF(M79&lt;=0,"","(" &amp;H79 &amp;"/"&amp;I79&amp;")" &amp;", ")</f>
        <v/>
      </c>
    </row>
    <row r="80" spans="1:31" ht="15.75" customHeight="1">
      <c r="B80" s="364"/>
      <c r="C80" s="951"/>
      <c r="D80" s="951"/>
      <c r="E80" s="951"/>
      <c r="F80" s="951"/>
      <c r="G80" s="364"/>
      <c r="H80" s="410"/>
      <c r="I80" s="410"/>
      <c r="J80" s="724"/>
      <c r="K80" s="724"/>
      <c r="L80" s="364"/>
      <c r="M80" s="319"/>
      <c r="N80" s="364"/>
      <c r="O80" s="940"/>
      <c r="Q80" s="584"/>
      <c r="R80" s="585" t="str">
        <f>IF(C80="","",IF(M80&lt;=0,"",C80&amp;" ("&amp;H80&amp;"/"&amp;I80&amp;")"&amp;", "))</f>
        <v/>
      </c>
    </row>
    <row r="81" spans="1:31" ht="15.75" customHeight="1">
      <c r="B81" s="364"/>
      <c r="C81" s="924"/>
      <c r="D81" s="924"/>
      <c r="E81" s="924"/>
      <c r="F81" s="924"/>
      <c r="G81" s="364"/>
      <c r="H81" s="410"/>
      <c r="I81" s="410"/>
      <c r="J81" s="724"/>
      <c r="K81" s="724"/>
      <c r="L81" s="364"/>
      <c r="M81" s="319"/>
      <c r="N81" s="364"/>
      <c r="O81" s="940"/>
      <c r="Q81" s="584"/>
      <c r="R81" s="585" t="str">
        <f>IF(C81="","",IF(M81&lt;=0,"",C81&amp;" ("&amp;H81&amp;"/"&amp;I81&amp;")"&amp;", "))</f>
        <v/>
      </c>
    </row>
    <row r="82" spans="1:31" ht="15.75" customHeight="1">
      <c r="B82" s="364"/>
      <c r="C82" s="924"/>
      <c r="D82" s="924"/>
      <c r="E82" s="924"/>
      <c r="F82" s="924"/>
      <c r="G82" s="364"/>
      <c r="H82" s="410"/>
      <c r="I82" s="410"/>
      <c r="J82" s="724"/>
      <c r="K82" s="724"/>
      <c r="L82" s="364"/>
      <c r="M82" s="319"/>
      <c r="N82" s="364"/>
      <c r="O82" s="940"/>
      <c r="Q82" s="584"/>
      <c r="R82" s="585" t="str">
        <f>IF(C82="","",IF(M82&lt;=0,"",C82&amp;" ("&amp;H82&amp;"/"&amp;I82&amp;")"&amp;", "))</f>
        <v/>
      </c>
    </row>
    <row r="83" spans="1:31" ht="15.75" customHeight="1">
      <c r="B83" s="364"/>
      <c r="C83" s="368" t="s">
        <v>626</v>
      </c>
      <c r="D83" s="368"/>
      <c r="E83" s="368"/>
      <c r="F83" s="364"/>
      <c r="G83" s="364"/>
      <c r="H83" s="410"/>
      <c r="I83" s="410"/>
      <c r="J83" s="724"/>
      <c r="K83" s="724"/>
      <c r="L83" s="364"/>
      <c r="M83" s="319"/>
      <c r="N83" s="364"/>
      <c r="O83" s="940"/>
      <c r="Q83" s="584"/>
      <c r="R83" s="106" t="str">
        <f>IF(M83&lt;=0,"","(" &amp;H83 &amp;"/"&amp;I83&amp;")" &amp;", ")</f>
        <v/>
      </c>
    </row>
    <row r="84" spans="1:31" ht="15.75" customHeight="1">
      <c r="B84" s="364"/>
      <c r="C84" s="951"/>
      <c r="D84" s="951"/>
      <c r="E84" s="951"/>
      <c r="F84" s="951"/>
      <c r="G84" s="364"/>
      <c r="H84" s="410"/>
      <c r="I84" s="410"/>
      <c r="J84" s="724"/>
      <c r="K84" s="724"/>
      <c r="L84" s="364"/>
      <c r="M84" s="319"/>
      <c r="N84" s="364"/>
      <c r="O84" s="940"/>
      <c r="Q84" s="584"/>
      <c r="R84" s="585" t="str">
        <f>IF(C84="","",IF(M84&lt;=0,"",C84&amp;" ("&amp;H84&amp;"/"&amp;I84&amp;")"&amp;", "))</f>
        <v/>
      </c>
    </row>
    <row r="85" spans="1:31" ht="15.75" customHeight="1">
      <c r="B85" s="364"/>
      <c r="C85" s="368" t="s">
        <v>1782</v>
      </c>
      <c r="D85" s="368"/>
      <c r="E85" s="368"/>
      <c r="F85" s="364"/>
      <c r="G85" s="364"/>
      <c r="H85" s="410"/>
      <c r="I85" s="410"/>
      <c r="J85" s="724"/>
      <c r="K85" s="724"/>
      <c r="L85" s="364"/>
      <c r="M85" s="319"/>
      <c r="N85" s="364"/>
      <c r="O85" s="940"/>
      <c r="Q85" s="584"/>
      <c r="R85" s="106" t="str">
        <f>IF(M85&lt;=0,"","(" &amp;H85 &amp;"/"&amp;I85&amp;")" &amp;", ")</f>
        <v/>
      </c>
    </row>
    <row r="86" spans="1:31" ht="15.75" customHeight="1">
      <c r="B86" s="364"/>
      <c r="C86" s="951"/>
      <c r="D86" s="951"/>
      <c r="E86" s="951"/>
      <c r="F86" s="951"/>
      <c r="G86" s="364"/>
      <c r="H86" s="410"/>
      <c r="I86" s="410"/>
      <c r="J86" s="724"/>
      <c r="K86" s="724"/>
      <c r="L86" s="364"/>
      <c r="M86" s="319"/>
      <c r="N86" s="364"/>
      <c r="O86" s="940"/>
      <c r="Q86" s="584"/>
      <c r="R86" s="585" t="str">
        <f>IF(C86="","",IF(M86&lt;=0,"",C86&amp;" ("&amp;H86&amp;"/"&amp;I86&amp;")"&amp;", "))</f>
        <v/>
      </c>
    </row>
    <row r="87" spans="1:31" ht="29.25" customHeight="1">
      <c r="B87" s="364"/>
      <c r="C87" s="952" t="s">
        <v>2336</v>
      </c>
      <c r="D87" s="952"/>
      <c r="E87" s="952"/>
      <c r="F87" s="952"/>
      <c r="G87" s="316"/>
      <c r="H87" s="410"/>
      <c r="I87" s="410"/>
      <c r="J87" s="724"/>
      <c r="K87" s="724"/>
      <c r="L87" s="364"/>
      <c r="M87" s="319"/>
      <c r="N87" s="364"/>
      <c r="O87" s="940"/>
      <c r="R87" s="106" t="str">
        <f>IF(M87&lt;=0,"","(" &amp;H87 &amp;"/"&amp;I87&amp;")" &amp;", ")</f>
        <v/>
      </c>
    </row>
    <row r="88" spans="1:31" ht="23.25" customHeight="1">
      <c r="B88" s="364"/>
      <c r="C88" s="961" t="s">
        <v>2337</v>
      </c>
      <c r="D88" s="961"/>
      <c r="E88" s="961"/>
      <c r="F88" s="961"/>
      <c r="G88" s="962"/>
      <c r="H88" s="410"/>
      <c r="I88" s="410"/>
      <c r="J88" s="724"/>
      <c r="K88" s="724"/>
      <c r="L88" s="364"/>
      <c r="M88" s="319"/>
      <c r="N88" s="364"/>
      <c r="O88" s="940"/>
      <c r="R88" s="106" t="str">
        <f>IF(M88&lt;=0,"","(" &amp;H88 &amp;"/"&amp;I88&amp;")" &amp;", ")</f>
        <v/>
      </c>
    </row>
    <row r="89" spans="1:31" ht="15.75" customHeight="1">
      <c r="B89" s="364"/>
      <c r="C89" s="316" t="s">
        <v>1182</v>
      </c>
      <c r="D89" s="379"/>
      <c r="E89" s="379"/>
      <c r="F89" s="379"/>
      <c r="G89" s="316"/>
      <c r="H89" s="410"/>
      <c r="I89" s="410"/>
      <c r="J89" s="724"/>
      <c r="K89" s="724"/>
      <c r="L89" s="364"/>
      <c r="M89" s="319"/>
      <c r="N89" s="364"/>
      <c r="O89" s="941"/>
      <c r="R89" s="106" t="str">
        <f>IF(M89&lt;=0,"","(" &amp;H89 &amp;"/"&amp;I89&amp;")" &amp;", ")</f>
        <v/>
      </c>
    </row>
    <row r="90" spans="1:31">
      <c r="C90" s="339"/>
      <c r="M90" s="348"/>
      <c r="O90" s="470"/>
    </row>
    <row r="91" spans="1:31" s="111" customFormat="1" ht="13.5" customHeight="1" thickBot="1">
      <c r="A91" s="300"/>
      <c r="B91" s="949" t="s">
        <v>2449</v>
      </c>
      <c r="C91" s="949"/>
      <c r="D91" s="949"/>
      <c r="E91" s="949"/>
      <c r="F91" s="949"/>
      <c r="G91" s="327"/>
      <c r="H91" s="327"/>
      <c r="I91" s="333"/>
      <c r="J91" s="333"/>
      <c r="K91" s="333"/>
      <c r="L91" s="333"/>
      <c r="M91" s="329">
        <f>SUM(M71:M89)</f>
        <v>0</v>
      </c>
      <c r="N91" s="334"/>
      <c r="O91" s="471"/>
      <c r="R91" s="606"/>
      <c r="AB91" s="615"/>
      <c r="AC91" s="106"/>
      <c r="AD91" s="106"/>
      <c r="AE91" s="106"/>
    </row>
    <row r="92" spans="1:31" ht="22.5" customHeight="1" thickTop="1">
      <c r="A92" s="380"/>
      <c r="B92" s="335">
        <v>6</v>
      </c>
      <c r="C92" s="338" t="s">
        <v>2121</v>
      </c>
      <c r="D92" s="364"/>
      <c r="E92" s="364"/>
      <c r="F92" s="364"/>
      <c r="G92" s="364"/>
      <c r="H92" s="364"/>
      <c r="I92" s="364"/>
      <c r="J92" s="364"/>
      <c r="K92" s="364"/>
      <c r="L92" s="364"/>
      <c r="M92" s="335" t="s">
        <v>1014</v>
      </c>
      <c r="N92" s="373"/>
      <c r="O92" s="473" t="s">
        <v>1416</v>
      </c>
    </row>
    <row r="93" spans="1:31" ht="15.75" customHeight="1">
      <c r="A93" s="380"/>
      <c r="B93" s="364"/>
      <c r="C93" s="942" t="s">
        <v>1024</v>
      </c>
      <c r="D93" s="942"/>
      <c r="E93" s="942"/>
      <c r="F93" s="942"/>
      <c r="G93" s="364"/>
      <c r="H93" s="364"/>
      <c r="I93" s="364"/>
      <c r="J93" s="364"/>
      <c r="K93" s="364"/>
      <c r="L93" s="364"/>
      <c r="M93" s="319"/>
      <c r="N93" s="364"/>
      <c r="O93" s="939"/>
      <c r="AC93" s="111"/>
      <c r="AD93" s="111"/>
      <c r="AE93" s="111"/>
    </row>
    <row r="94" spans="1:31" ht="15.75" customHeight="1">
      <c r="A94" s="380"/>
      <c r="B94" s="364"/>
      <c r="C94" s="951"/>
      <c r="D94" s="951"/>
      <c r="E94" s="951"/>
      <c r="F94" s="951"/>
      <c r="G94" s="364"/>
      <c r="H94" s="364"/>
      <c r="I94" s="364"/>
      <c r="J94" s="364"/>
      <c r="K94" s="364"/>
      <c r="L94" s="364"/>
      <c r="M94" s="319"/>
      <c r="N94" s="364"/>
      <c r="O94" s="940"/>
      <c r="R94" s="585" t="str">
        <f>IF(C94="","",IF(M94&lt;=0,"",C94))</f>
        <v/>
      </c>
    </row>
    <row r="95" spans="1:31" ht="15.75" customHeight="1">
      <c r="A95" s="380"/>
      <c r="B95" s="364"/>
      <c r="C95" s="924"/>
      <c r="D95" s="924"/>
      <c r="E95" s="924"/>
      <c r="F95" s="924"/>
      <c r="G95" s="364"/>
      <c r="H95" s="364"/>
      <c r="I95" s="364"/>
      <c r="J95" s="364"/>
      <c r="K95" s="364"/>
      <c r="L95" s="364"/>
      <c r="M95" s="319"/>
      <c r="N95" s="364"/>
      <c r="O95" s="940"/>
      <c r="R95" s="585" t="str">
        <f>IF(C95="","",IF(M95&lt;=0,"",C95))</f>
        <v/>
      </c>
    </row>
    <row r="96" spans="1:31" ht="15.75" customHeight="1">
      <c r="A96" s="380"/>
      <c r="B96" s="364"/>
      <c r="C96" s="924"/>
      <c r="D96" s="924"/>
      <c r="E96" s="924"/>
      <c r="F96" s="924"/>
      <c r="G96" s="364"/>
      <c r="H96" s="364"/>
      <c r="I96" s="364"/>
      <c r="J96" s="364"/>
      <c r="K96" s="364"/>
      <c r="L96" s="364"/>
      <c r="M96" s="319"/>
      <c r="N96" s="364"/>
      <c r="O96" s="940"/>
      <c r="R96" s="585" t="str">
        <f>IF(C96="","",IF(M96&lt;=0,"",C96))</f>
        <v/>
      </c>
    </row>
    <row r="97" spans="1:31" ht="15.75" customHeight="1">
      <c r="A97" s="380"/>
      <c r="B97" s="364"/>
      <c r="C97" s="381" t="s">
        <v>1025</v>
      </c>
      <c r="D97" s="381"/>
      <c r="E97" s="381"/>
      <c r="F97" s="381"/>
      <c r="G97" s="364"/>
      <c r="H97" s="364"/>
      <c r="I97" s="364"/>
      <c r="J97" s="364"/>
      <c r="K97" s="364"/>
      <c r="L97" s="364"/>
      <c r="M97" s="319"/>
      <c r="N97" s="364"/>
      <c r="O97" s="940"/>
    </row>
    <row r="98" spans="1:31" ht="15.75" customHeight="1">
      <c r="A98" s="380"/>
      <c r="B98" s="364"/>
      <c r="C98" s="951"/>
      <c r="D98" s="951"/>
      <c r="E98" s="951"/>
      <c r="F98" s="951"/>
      <c r="G98" s="364"/>
      <c r="H98" s="364"/>
      <c r="I98" s="364"/>
      <c r="J98" s="364"/>
      <c r="K98" s="364"/>
      <c r="L98" s="364"/>
      <c r="M98" s="319"/>
      <c r="N98" s="364"/>
      <c r="O98" s="940"/>
      <c r="R98" s="585" t="str">
        <f t="shared" ref="R98:R103" si="33">IF(C98="","",IF(M98&lt;=0,"",C98))</f>
        <v/>
      </c>
    </row>
    <row r="99" spans="1:31" ht="15.75" customHeight="1">
      <c r="A99" s="380"/>
      <c r="B99" s="364"/>
      <c r="C99" s="951"/>
      <c r="D99" s="951"/>
      <c r="E99" s="951"/>
      <c r="F99" s="951"/>
      <c r="G99" s="364"/>
      <c r="H99" s="364"/>
      <c r="I99" s="364"/>
      <c r="J99" s="364"/>
      <c r="K99" s="364"/>
      <c r="L99" s="364"/>
      <c r="M99" s="319"/>
      <c r="N99" s="364"/>
      <c r="O99" s="940"/>
      <c r="R99" s="585" t="str">
        <f t="shared" si="33"/>
        <v/>
      </c>
    </row>
    <row r="100" spans="1:31" ht="15.75" customHeight="1">
      <c r="A100" s="380"/>
      <c r="B100" s="364"/>
      <c r="C100" s="951"/>
      <c r="D100" s="951"/>
      <c r="E100" s="951"/>
      <c r="F100" s="951"/>
      <c r="G100" s="364"/>
      <c r="H100" s="364"/>
      <c r="I100" s="364"/>
      <c r="J100" s="364"/>
      <c r="K100" s="364"/>
      <c r="L100" s="364"/>
      <c r="M100" s="319"/>
      <c r="N100" s="364"/>
      <c r="O100" s="940"/>
      <c r="R100" s="585" t="str">
        <f t="shared" si="33"/>
        <v/>
      </c>
    </row>
    <row r="101" spans="1:31" ht="15.75" customHeight="1">
      <c r="A101" s="380"/>
      <c r="B101" s="364"/>
      <c r="C101" s="942" t="s">
        <v>1026</v>
      </c>
      <c r="D101" s="942"/>
      <c r="E101" s="942"/>
      <c r="F101" s="942"/>
      <c r="G101" s="364"/>
      <c r="H101" s="364"/>
      <c r="I101" s="364"/>
      <c r="J101" s="364"/>
      <c r="K101" s="364"/>
      <c r="L101" s="364"/>
      <c r="M101" s="319"/>
      <c r="N101" s="364"/>
      <c r="O101" s="940"/>
      <c r="R101" s="106" t="str">
        <f t="shared" si="33"/>
        <v/>
      </c>
    </row>
    <row r="102" spans="1:31" ht="15.75" customHeight="1">
      <c r="A102" s="380"/>
      <c r="B102" s="364"/>
      <c r="C102" s="951"/>
      <c r="D102" s="951"/>
      <c r="E102" s="951"/>
      <c r="F102" s="951"/>
      <c r="G102" s="364"/>
      <c r="H102" s="364"/>
      <c r="I102" s="364"/>
      <c r="J102" s="364"/>
      <c r="K102" s="364"/>
      <c r="L102" s="364"/>
      <c r="M102" s="319"/>
      <c r="N102" s="364"/>
      <c r="O102" s="940"/>
      <c r="R102" s="585" t="str">
        <f t="shared" si="33"/>
        <v/>
      </c>
    </row>
    <row r="103" spans="1:31" ht="15.75" customHeight="1">
      <c r="A103" s="380"/>
      <c r="B103" s="364"/>
      <c r="C103" s="951"/>
      <c r="D103" s="951"/>
      <c r="E103" s="951"/>
      <c r="F103" s="951"/>
      <c r="G103" s="364"/>
      <c r="H103" s="364"/>
      <c r="I103" s="364"/>
      <c r="J103" s="364"/>
      <c r="K103" s="364"/>
      <c r="L103" s="364"/>
      <c r="M103" s="319"/>
      <c r="N103" s="364"/>
      <c r="O103" s="941"/>
      <c r="R103" s="585" t="str">
        <f t="shared" si="33"/>
        <v/>
      </c>
    </row>
    <row r="104" spans="1:31" ht="9.75" customHeight="1">
      <c r="C104" s="991"/>
      <c r="D104" s="991"/>
      <c r="E104" s="991"/>
      <c r="M104" s="349"/>
      <c r="O104" s="470"/>
    </row>
    <row r="105" spans="1:31" s="111" customFormat="1" ht="13.5" customHeight="1" thickBot="1">
      <c r="A105" s="300"/>
      <c r="B105" s="949" t="s">
        <v>2449</v>
      </c>
      <c r="C105" s="949"/>
      <c r="D105" s="949"/>
      <c r="E105" s="949"/>
      <c r="F105" s="949"/>
      <c r="G105" s="327"/>
      <c r="H105" s="327"/>
      <c r="I105" s="333"/>
      <c r="J105" s="333"/>
      <c r="K105" s="333"/>
      <c r="L105" s="333"/>
      <c r="M105" s="329">
        <f>SUM(M93:M103)</f>
        <v>0</v>
      </c>
      <c r="N105" s="334"/>
      <c r="O105" s="471"/>
      <c r="AB105" s="615"/>
      <c r="AC105" s="106"/>
      <c r="AD105" s="106"/>
      <c r="AE105" s="106"/>
    </row>
    <row r="106" spans="1:31" ht="18" customHeight="1" thickTop="1">
      <c r="B106" s="335">
        <v>7</v>
      </c>
      <c r="C106" s="338" t="s">
        <v>2365</v>
      </c>
      <c r="D106" s="364"/>
      <c r="E106" s="364"/>
      <c r="F106" s="364"/>
      <c r="G106" s="364"/>
      <c r="H106" s="364"/>
      <c r="I106" s="364"/>
      <c r="J106" s="364"/>
      <c r="K106" s="364"/>
      <c r="L106" s="364"/>
      <c r="M106" s="335" t="s">
        <v>1014</v>
      </c>
      <c r="N106" s="373"/>
      <c r="O106" s="473" t="s">
        <v>1416</v>
      </c>
    </row>
    <row r="107" spans="1:31" ht="15.75" customHeight="1">
      <c r="B107" s="364"/>
      <c r="C107" s="942" t="s">
        <v>1774</v>
      </c>
      <c r="D107" s="942"/>
      <c r="E107" s="942"/>
      <c r="F107" s="364"/>
      <c r="G107" s="364"/>
      <c r="H107" s="364"/>
      <c r="I107" s="364"/>
      <c r="J107" s="364"/>
      <c r="K107" s="364"/>
      <c r="L107" s="364"/>
      <c r="M107" s="319"/>
      <c r="N107" s="364"/>
      <c r="O107" s="939"/>
      <c r="AC107" s="111"/>
      <c r="AD107" s="111"/>
      <c r="AE107" s="111"/>
    </row>
    <row r="108" spans="1:31" ht="15.75" customHeight="1">
      <c r="B108" s="364"/>
      <c r="C108" s="951"/>
      <c r="D108" s="951"/>
      <c r="E108" s="951"/>
      <c r="F108" s="951"/>
      <c r="G108" s="364"/>
      <c r="H108" s="364"/>
      <c r="I108" s="364"/>
      <c r="J108" s="364"/>
      <c r="K108" s="364"/>
      <c r="L108" s="364"/>
      <c r="M108" s="319"/>
      <c r="N108" s="364"/>
      <c r="O108" s="940"/>
      <c r="R108" s="585" t="str">
        <f>IF(C108="","",IF(M108&lt;=0,"",C108))</f>
        <v/>
      </c>
    </row>
    <row r="109" spans="1:31" ht="15.75" customHeight="1">
      <c r="B109" s="364"/>
      <c r="C109" s="942" t="s">
        <v>1775</v>
      </c>
      <c r="D109" s="942"/>
      <c r="E109" s="942"/>
      <c r="F109" s="364"/>
      <c r="G109" s="364"/>
      <c r="H109" s="364"/>
      <c r="I109" s="364"/>
      <c r="J109" s="364"/>
      <c r="K109" s="364"/>
      <c r="L109" s="364"/>
      <c r="M109" s="319"/>
      <c r="N109" s="364"/>
      <c r="O109" s="940"/>
    </row>
    <row r="110" spans="1:31" ht="15.75" customHeight="1">
      <c r="B110" s="364"/>
      <c r="C110" s="951"/>
      <c r="D110" s="951"/>
      <c r="E110" s="951"/>
      <c r="F110" s="951"/>
      <c r="G110" s="364"/>
      <c r="H110" s="364"/>
      <c r="I110" s="364"/>
      <c r="J110" s="364"/>
      <c r="K110" s="364"/>
      <c r="L110" s="364"/>
      <c r="M110" s="319"/>
      <c r="N110" s="364"/>
      <c r="O110" s="940"/>
      <c r="R110" s="585" t="str">
        <f>IF(C110="","",IF(M110&lt;=0,"",C110))</f>
        <v/>
      </c>
    </row>
    <row r="111" spans="1:31" ht="15.75" customHeight="1">
      <c r="B111" s="364"/>
      <c r="C111" s="381" t="s">
        <v>1182</v>
      </c>
      <c r="D111" s="924"/>
      <c r="E111" s="924"/>
      <c r="F111" s="924"/>
      <c r="G111" s="364"/>
      <c r="H111" s="364"/>
      <c r="I111" s="364"/>
      <c r="J111" s="364"/>
      <c r="K111" s="364"/>
      <c r="L111" s="364"/>
      <c r="M111" s="319"/>
      <c r="N111" s="364"/>
      <c r="O111" s="941"/>
    </row>
    <row r="112" spans="1:31" ht="9.75" customHeight="1">
      <c r="O112" s="470"/>
    </row>
    <row r="113" spans="1:31" s="111" customFormat="1" ht="13.5" customHeight="1" thickBot="1">
      <c r="A113" s="300"/>
      <c r="B113" s="949" t="s">
        <v>2449</v>
      </c>
      <c r="C113" s="949"/>
      <c r="D113" s="949"/>
      <c r="E113" s="949"/>
      <c r="F113" s="949"/>
      <c r="G113" s="327"/>
      <c r="H113" s="327"/>
      <c r="I113" s="333"/>
      <c r="J113" s="333"/>
      <c r="K113" s="333"/>
      <c r="L113" s="333"/>
      <c r="M113" s="329">
        <f>SUM(M107:M111)</f>
        <v>0</v>
      </c>
      <c r="N113" s="334"/>
      <c r="O113" s="471"/>
      <c r="AB113" s="615"/>
      <c r="AC113" s="106"/>
      <c r="AD113" s="106"/>
      <c r="AE113" s="106"/>
    </row>
    <row r="114" spans="1:31" s="111" customFormat="1" ht="8.25" customHeight="1" thickTop="1">
      <c r="A114" s="300"/>
      <c r="B114" s="350"/>
      <c r="C114" s="350"/>
      <c r="D114" s="350"/>
      <c r="E114" s="350"/>
      <c r="F114" s="350"/>
      <c r="G114" s="351"/>
      <c r="H114" s="351"/>
      <c r="I114" s="352"/>
      <c r="J114" s="352"/>
      <c r="K114" s="352"/>
      <c r="L114" s="352"/>
      <c r="M114" s="353"/>
      <c r="N114" s="353"/>
      <c r="O114" s="470"/>
      <c r="AB114" s="615"/>
      <c r="AC114" s="106"/>
      <c r="AD114" s="106"/>
      <c r="AE114" s="106"/>
    </row>
    <row r="115" spans="1:31">
      <c r="B115" s="335">
        <v>8</v>
      </c>
      <c r="C115" s="338" t="s">
        <v>1698</v>
      </c>
      <c r="D115" s="364"/>
      <c r="E115" s="364"/>
      <c r="F115" s="364"/>
      <c r="G115" s="364"/>
      <c r="H115" s="429"/>
      <c r="I115" s="430"/>
      <c r="J115" s="430"/>
      <c r="K115" s="430"/>
      <c r="L115" s="364"/>
      <c r="M115" s="335" t="s">
        <v>1014</v>
      </c>
      <c r="N115" s="373"/>
      <c r="O115" s="473" t="s">
        <v>1416</v>
      </c>
      <c r="AC115" s="111"/>
      <c r="AD115" s="111"/>
      <c r="AE115" s="111"/>
    </row>
    <row r="116" spans="1:31" ht="15.75" customHeight="1">
      <c r="B116" s="364"/>
      <c r="C116" s="779" t="s">
        <v>1841</v>
      </c>
      <c r="D116" s="364"/>
      <c r="E116" s="364"/>
      <c r="G116" s="364"/>
      <c r="H116" s="431"/>
      <c r="I116" s="377"/>
      <c r="J116" s="377"/>
      <c r="K116" s="377"/>
      <c r="L116" s="364"/>
      <c r="M116" s="319"/>
      <c r="N116" s="364"/>
      <c r="O116" s="939"/>
      <c r="AC116" s="111"/>
      <c r="AD116" s="111"/>
      <c r="AE116" s="111"/>
    </row>
    <row r="117" spans="1:31" ht="15.75" customHeight="1">
      <c r="B117" s="364"/>
      <c r="C117" s="955" t="s">
        <v>2452</v>
      </c>
      <c r="D117" s="955"/>
      <c r="E117" s="955"/>
      <c r="F117" s="955"/>
      <c r="G117" s="364"/>
      <c r="H117" s="377"/>
      <c r="I117" s="431"/>
      <c r="J117" s="431"/>
      <c r="K117" s="431"/>
      <c r="L117" s="364"/>
      <c r="M117" s="319"/>
      <c r="N117" s="364"/>
      <c r="O117" s="940"/>
    </row>
    <row r="118" spans="1:31" ht="15.75" customHeight="1">
      <c r="B118" s="364"/>
      <c r="C118" s="957" t="s">
        <v>372</v>
      </c>
      <c r="D118" s="957"/>
      <c r="E118" s="957"/>
      <c r="F118" s="957"/>
      <c r="G118" s="364"/>
      <c r="H118" s="377"/>
      <c r="I118" s="377"/>
      <c r="J118" s="377"/>
      <c r="K118" s="377"/>
      <c r="L118" s="364"/>
      <c r="M118" s="319"/>
      <c r="N118" s="364"/>
      <c r="O118" s="940"/>
    </row>
    <row r="119" spans="1:31" ht="15.75" customHeight="1">
      <c r="B119" s="364"/>
      <c r="C119" s="955" t="s">
        <v>2453</v>
      </c>
      <c r="D119" s="955"/>
      <c r="E119" s="955"/>
      <c r="F119" s="955"/>
      <c r="G119" s="364"/>
      <c r="H119" s="377"/>
      <c r="I119" s="377"/>
      <c r="J119" s="377"/>
      <c r="K119" s="377"/>
      <c r="L119" s="364"/>
      <c r="M119" s="319"/>
      <c r="N119" s="364"/>
      <c r="O119" s="940"/>
    </row>
    <row r="120" spans="1:31" ht="15.75" customHeight="1">
      <c r="B120" s="364"/>
      <c r="C120" s="955" t="s">
        <v>1842</v>
      </c>
      <c r="D120" s="955"/>
      <c r="E120" s="955"/>
      <c r="F120" s="955"/>
      <c r="G120" s="364"/>
      <c r="H120" s="377"/>
      <c r="I120" s="377"/>
      <c r="J120" s="377"/>
      <c r="K120" s="377"/>
      <c r="L120" s="364"/>
      <c r="M120" s="319"/>
      <c r="N120" s="364"/>
      <c r="O120" s="940"/>
    </row>
    <row r="121" spans="1:31" ht="15.75" customHeight="1">
      <c r="B121" s="364"/>
      <c r="C121" s="955" t="s">
        <v>1844</v>
      </c>
      <c r="D121" s="955"/>
      <c r="E121" s="955"/>
      <c r="F121" s="955"/>
      <c r="G121" s="364"/>
      <c r="H121" s="377"/>
      <c r="I121" s="377"/>
      <c r="J121" s="377"/>
      <c r="K121" s="377"/>
      <c r="L121" s="364"/>
      <c r="M121" s="319"/>
      <c r="N121" s="364"/>
      <c r="O121" s="940"/>
    </row>
    <row r="122" spans="1:31" ht="15.75" customHeight="1">
      <c r="B122" s="364"/>
      <c r="C122" s="955" t="s">
        <v>1846</v>
      </c>
      <c r="D122" s="955"/>
      <c r="E122" s="955"/>
      <c r="F122" s="955"/>
      <c r="G122" s="364"/>
      <c r="H122" s="377"/>
      <c r="I122" s="377"/>
      <c r="J122" s="377"/>
      <c r="K122" s="377"/>
      <c r="L122" s="364"/>
      <c r="M122" s="319"/>
      <c r="N122" s="364"/>
      <c r="O122" s="940"/>
    </row>
    <row r="123" spans="1:31" ht="15.75" customHeight="1">
      <c r="B123" s="364"/>
      <c r="C123" s="955" t="s">
        <v>1843</v>
      </c>
      <c r="D123" s="955"/>
      <c r="E123" s="955"/>
      <c r="F123" s="955"/>
      <c r="G123" s="364"/>
      <c r="H123" s="377"/>
      <c r="I123" s="377"/>
      <c r="J123" s="377"/>
      <c r="K123" s="377"/>
      <c r="L123" s="364"/>
      <c r="M123" s="319"/>
      <c r="N123" s="364"/>
      <c r="O123" s="941"/>
    </row>
    <row r="124" spans="1:31">
      <c r="H124" s="354"/>
      <c r="I124" s="354"/>
      <c r="J124" s="354"/>
      <c r="K124" s="354"/>
      <c r="O124" s="470"/>
    </row>
    <row r="125" spans="1:31" s="111" customFormat="1" ht="13.5" customHeight="1" thickBot="1">
      <c r="A125" s="300"/>
      <c r="B125" s="949" t="s">
        <v>2449</v>
      </c>
      <c r="C125" s="949"/>
      <c r="D125" s="949"/>
      <c r="E125" s="949"/>
      <c r="F125" s="949"/>
      <c r="G125" s="327"/>
      <c r="H125" s="327"/>
      <c r="I125" s="333"/>
      <c r="J125" s="333"/>
      <c r="K125" s="333"/>
      <c r="L125" s="333"/>
      <c r="M125" s="329">
        <f>SUM(M116:M123)</f>
        <v>0</v>
      </c>
      <c r="N125" s="334"/>
      <c r="O125" s="471"/>
      <c r="AB125" s="615"/>
      <c r="AC125" s="106"/>
      <c r="AD125" s="106"/>
      <c r="AE125" s="106"/>
    </row>
    <row r="126" spans="1:31" s="111" customFormat="1" ht="15.75" customHeight="1" thickTop="1">
      <c r="A126" s="300"/>
      <c r="B126" s="350"/>
      <c r="C126" s="350"/>
      <c r="D126" s="350"/>
      <c r="E126" s="350"/>
      <c r="F126" s="350"/>
      <c r="G126" s="351"/>
      <c r="H126" s="351"/>
      <c r="I126" s="352"/>
      <c r="J126" s="352"/>
      <c r="K126" s="352"/>
      <c r="L126" s="352"/>
      <c r="M126" s="353"/>
      <c r="N126" s="353"/>
      <c r="O126" s="473" t="s">
        <v>1416</v>
      </c>
      <c r="AB126" s="615"/>
      <c r="AC126" s="106"/>
      <c r="AD126" s="106"/>
      <c r="AE126" s="106"/>
    </row>
    <row r="127" spans="1:31">
      <c r="B127" s="335">
        <v>9</v>
      </c>
      <c r="C127" s="990" t="s">
        <v>822</v>
      </c>
      <c r="D127" s="990"/>
      <c r="E127" s="990"/>
      <c r="F127" s="990"/>
      <c r="G127" s="990"/>
      <c r="H127" s="990"/>
      <c r="I127" s="990"/>
      <c r="J127" s="773"/>
      <c r="K127" s="773"/>
      <c r="L127" s="364"/>
      <c r="M127" s="377"/>
      <c r="N127" s="364"/>
      <c r="O127" s="939"/>
      <c r="AC127" s="111"/>
      <c r="AD127" s="111"/>
      <c r="AE127" s="111"/>
    </row>
    <row r="128" spans="1:31" ht="9" customHeight="1">
      <c r="B128" s="338"/>
      <c r="C128" s="364"/>
      <c r="D128" s="364"/>
      <c r="E128" s="364"/>
      <c r="F128" s="364"/>
      <c r="G128" s="364"/>
      <c r="H128" s="382"/>
      <c r="I128" s="382"/>
      <c r="J128" s="382"/>
      <c r="K128" s="382"/>
      <c r="L128" s="364"/>
      <c r="M128" s="364"/>
      <c r="N128" s="364"/>
      <c r="O128" s="940"/>
      <c r="AC128" s="111"/>
      <c r="AD128" s="111"/>
      <c r="AE128" s="111"/>
    </row>
    <row r="129" spans="1:31" ht="42" customHeight="1">
      <c r="B129" s="383">
        <v>10</v>
      </c>
      <c r="C129" s="992" t="s">
        <v>2366</v>
      </c>
      <c r="D129" s="992"/>
      <c r="E129" s="992"/>
      <c r="F129" s="992"/>
      <c r="G129" s="992"/>
      <c r="H129" s="992"/>
      <c r="I129" s="992"/>
      <c r="J129" s="992"/>
      <c r="K129" s="992"/>
      <c r="L129" s="992"/>
      <c r="M129" s="335" t="s">
        <v>1014</v>
      </c>
      <c r="N129" s="373"/>
      <c r="O129" s="940"/>
    </row>
    <row r="130" spans="1:31" ht="15.75" customHeight="1">
      <c r="B130" s="364"/>
      <c r="C130" s="942" t="s">
        <v>1028</v>
      </c>
      <c r="D130" s="942"/>
      <c r="E130" s="942"/>
      <c r="F130" s="775"/>
      <c r="G130" s="951"/>
      <c r="H130" s="951"/>
      <c r="I130" s="951"/>
      <c r="J130" s="717"/>
      <c r="K130" s="717"/>
      <c r="L130" s="384"/>
      <c r="M130" s="319"/>
      <c r="N130" s="364"/>
      <c r="O130" s="940"/>
      <c r="R130" s="585" t="str">
        <f>IF(G130="","",IF(M130&lt;=0,"",G130))</f>
        <v/>
      </c>
    </row>
    <row r="131" spans="1:31" ht="15.75" customHeight="1">
      <c r="B131" s="364"/>
      <c r="C131" s="385" t="s">
        <v>1027</v>
      </c>
      <c r="D131" s="385"/>
      <c r="E131" s="385"/>
      <c r="F131" s="385"/>
      <c r="G131" s="924"/>
      <c r="H131" s="924"/>
      <c r="I131" s="924"/>
      <c r="J131" s="717"/>
      <c r="K131" s="717"/>
      <c r="L131" s="386"/>
      <c r="M131" s="319"/>
      <c r="N131" s="364"/>
      <c r="O131" s="940"/>
      <c r="R131" s="585" t="str">
        <f>IF(G131="","",IF(M131&lt;=0,"",G131))</f>
        <v/>
      </c>
    </row>
    <row r="132" spans="1:31">
      <c r="A132" s="299"/>
      <c r="B132" s="231"/>
      <c r="C132" s="343"/>
      <c r="D132" s="343"/>
      <c r="E132" s="343"/>
      <c r="F132" s="231"/>
      <c r="G132" s="231"/>
      <c r="H132" s="231"/>
      <c r="I132" s="231"/>
      <c r="J132" s="231"/>
      <c r="K132" s="231"/>
      <c r="L132" s="231"/>
      <c r="M132" s="355"/>
      <c r="N132" s="231"/>
      <c r="O132" s="469"/>
    </row>
    <row r="133" spans="1:31" s="111" customFormat="1" ht="13.5" customHeight="1" thickBot="1">
      <c r="A133" s="300"/>
      <c r="B133" s="949" t="s">
        <v>2449</v>
      </c>
      <c r="C133" s="949"/>
      <c r="D133" s="949"/>
      <c r="E133" s="949"/>
      <c r="F133" s="949"/>
      <c r="G133" s="327"/>
      <c r="H133" s="327"/>
      <c r="I133" s="333"/>
      <c r="J133" s="333"/>
      <c r="K133" s="333"/>
      <c r="L133" s="333"/>
      <c r="M133" s="329">
        <f>SUM(M130:M131)</f>
        <v>0</v>
      </c>
      <c r="N133" s="334"/>
      <c r="O133" s="471"/>
      <c r="AB133" s="615"/>
      <c r="AC133" s="106"/>
      <c r="AD133" s="106"/>
      <c r="AE133" s="106"/>
    </row>
    <row r="134" spans="1:31" ht="5.25" customHeight="1" thickTop="1" thickBot="1">
      <c r="D134" s="288"/>
      <c r="O134" s="436"/>
    </row>
    <row r="135" spans="1:31" s="111" customFormat="1" ht="18.75" customHeight="1" thickTop="1" thickBot="1">
      <c r="A135" s="302"/>
      <c r="B135" s="989" t="s">
        <v>1850</v>
      </c>
      <c r="C135" s="989"/>
      <c r="D135" s="989"/>
      <c r="E135" s="989"/>
      <c r="F135" s="989"/>
      <c r="G135" s="989"/>
      <c r="H135" s="989"/>
      <c r="I135" s="989"/>
      <c r="J135" s="771"/>
      <c r="K135" s="771"/>
      <c r="L135" s="771"/>
      <c r="M135" s="356">
        <f>M41+M53+M91+M105+M113+M125+M133+M69+M63</f>
        <v>0</v>
      </c>
      <c r="N135" s="341"/>
      <c r="O135" s="472"/>
      <c r="P135" s="106"/>
      <c r="Q135" s="106"/>
      <c r="R135" s="106"/>
      <c r="S135" s="106"/>
      <c r="T135" s="106"/>
      <c r="U135" s="106"/>
      <c r="V135" s="283"/>
      <c r="W135" s="106"/>
      <c r="X135" s="106"/>
      <c r="Y135" s="283"/>
      <c r="Z135" s="283"/>
      <c r="AA135" s="283"/>
      <c r="AB135" s="616"/>
    </row>
    <row r="136" spans="1:31" s="111" customFormat="1" ht="4.5" customHeight="1" thickTop="1">
      <c r="A136" s="302"/>
      <c r="B136" s="655"/>
      <c r="C136" s="655"/>
      <c r="D136" s="655"/>
      <c r="E136" s="655"/>
      <c r="F136" s="655"/>
      <c r="G136" s="655"/>
      <c r="H136" s="655"/>
      <c r="I136" s="655"/>
      <c r="J136" s="655"/>
      <c r="K136" s="655"/>
      <c r="L136" s="655"/>
      <c r="M136" s="656"/>
      <c r="N136" s="353"/>
      <c r="O136" s="657"/>
      <c r="P136" s="106"/>
      <c r="Q136" s="106"/>
      <c r="R136" s="106"/>
      <c r="S136" s="106"/>
      <c r="T136" s="106"/>
      <c r="U136" s="106"/>
      <c r="V136" s="283"/>
      <c r="W136" s="106"/>
      <c r="X136" s="106"/>
      <c r="Y136" s="283"/>
      <c r="Z136" s="283"/>
      <c r="AA136" s="283"/>
      <c r="AB136" s="616"/>
    </row>
    <row r="137" spans="1:31" ht="15.75">
      <c r="B137" s="439" t="s">
        <v>3435</v>
      </c>
    </row>
    <row r="138" spans="1:31" ht="14.25" customHeight="1">
      <c r="B138" s="677" t="s">
        <v>3434</v>
      </c>
      <c r="D138" s="437"/>
      <c r="E138" s="437"/>
      <c r="F138" s="437"/>
      <c r="G138" s="437"/>
      <c r="H138" s="281"/>
      <c r="I138" s="281"/>
      <c r="J138" s="281"/>
      <c r="K138" s="281"/>
      <c r="L138" s="281"/>
      <c r="M138" s="281"/>
      <c r="N138" s="281"/>
      <c r="O138" s="281"/>
      <c r="P138" s="281"/>
      <c r="Q138" s="281"/>
      <c r="R138" s="281"/>
      <c r="S138" s="281"/>
      <c r="T138" s="281"/>
      <c r="U138" s="281"/>
      <c r="V138" s="281"/>
      <c r="W138" s="281"/>
      <c r="X138" s="281"/>
      <c r="Y138" s="281"/>
      <c r="Z138" s="281"/>
      <c r="AA138" s="281"/>
      <c r="AB138" s="614"/>
      <c r="AC138" s="111"/>
      <c r="AD138" s="111"/>
      <c r="AE138" s="111"/>
    </row>
    <row r="139" spans="1:31" ht="14.25" customHeight="1">
      <c r="B139" s="677"/>
      <c r="D139" s="437"/>
      <c r="E139" s="437"/>
      <c r="F139" s="437"/>
      <c r="G139" s="437"/>
      <c r="H139" s="281"/>
      <c r="I139" s="281"/>
      <c r="J139" s="281"/>
      <c r="K139" s="281"/>
      <c r="L139" s="281"/>
      <c r="M139" s="281"/>
      <c r="N139" s="281"/>
      <c r="O139" s="281"/>
      <c r="P139" s="281"/>
      <c r="Q139" s="281"/>
      <c r="R139" s="281"/>
      <c r="S139" s="281"/>
      <c r="T139" s="281"/>
      <c r="U139" s="281"/>
      <c r="V139" s="281"/>
      <c r="W139" s="281"/>
      <c r="X139" s="281"/>
      <c r="Y139" s="281"/>
      <c r="Z139" s="281"/>
      <c r="AA139" s="281"/>
      <c r="AB139" s="614"/>
      <c r="AC139" s="111"/>
      <c r="AD139" s="111"/>
      <c r="AE139" s="111"/>
    </row>
    <row r="140" spans="1:31" ht="12.75" customHeight="1">
      <c r="E140" s="994" t="s">
        <v>1014</v>
      </c>
      <c r="F140" s="995"/>
      <c r="G140" s="995"/>
      <c r="H140" s="995"/>
      <c r="I140" s="995"/>
      <c r="J140" s="995"/>
      <c r="K140" s="996"/>
      <c r="L140" s="983" t="s">
        <v>2536</v>
      </c>
      <c r="M140" s="984"/>
      <c r="N140" s="984"/>
      <c r="O140" s="985"/>
      <c r="P140" s="661"/>
      <c r="Q140" s="625"/>
      <c r="R140" s="101"/>
      <c r="AB140" s="106"/>
      <c r="AC140" s="111"/>
      <c r="AD140" s="111"/>
    </row>
    <row r="141" spans="1:31">
      <c r="D141" s="728"/>
      <c r="E141" s="680" t="s">
        <v>2520</v>
      </c>
      <c r="F141" s="681" t="s">
        <v>2526</v>
      </c>
      <c r="G141" s="682" t="s">
        <v>2534</v>
      </c>
      <c r="H141" s="682" t="s">
        <v>2539</v>
      </c>
      <c r="I141" s="681" t="s">
        <v>2540</v>
      </c>
      <c r="J141" s="750"/>
      <c r="K141" s="681" t="s">
        <v>1048</v>
      </c>
      <c r="L141" s="986"/>
      <c r="M141" s="987"/>
      <c r="N141" s="987"/>
      <c r="O141" s="988"/>
      <c r="P141" s="661"/>
      <c r="Q141" s="625"/>
      <c r="AB141" s="106"/>
    </row>
    <row r="142" spans="1:31">
      <c r="D142" s="468"/>
      <c r="E142" s="729"/>
      <c r="F142" s="731" t="s">
        <v>2543</v>
      </c>
      <c r="G142" s="731" t="s">
        <v>2543</v>
      </c>
      <c r="H142" s="731" t="s">
        <v>2543</v>
      </c>
      <c r="I142" s="731" t="s">
        <v>2543</v>
      </c>
      <c r="J142" s="759"/>
      <c r="K142" s="730"/>
      <c r="L142" s="768"/>
      <c r="M142" s="769"/>
      <c r="N142" s="769"/>
      <c r="O142" s="770"/>
      <c r="P142" s="661"/>
      <c r="Q142" s="625"/>
      <c r="AB142" s="106"/>
    </row>
    <row r="143" spans="1:31" ht="90.75" customHeight="1">
      <c r="B143" s="441">
        <v>1</v>
      </c>
      <c r="C143" s="947" t="s">
        <v>2118</v>
      </c>
      <c r="D143" s="948"/>
      <c r="E143" s="763"/>
      <c r="F143" s="664">
        <f>$M41</f>
        <v>0</v>
      </c>
      <c r="G143" s="687"/>
      <c r="H143" s="512"/>
      <c r="I143" s="512"/>
      <c r="J143" s="760"/>
      <c r="K143" s="664">
        <f>SUM(E143:J143)</f>
        <v>0</v>
      </c>
      <c r="L143" s="971"/>
      <c r="M143" s="972"/>
      <c r="N143" s="972"/>
      <c r="O143" s="973"/>
      <c r="P143" s="662"/>
      <c r="Q143" s="626"/>
      <c r="AB143" s="106"/>
      <c r="AC143" s="281"/>
      <c r="AD143" s="281"/>
    </row>
    <row r="144" spans="1:31" ht="90.75" customHeight="1">
      <c r="B144" s="441">
        <v>2</v>
      </c>
      <c r="C144" s="944" t="s">
        <v>1742</v>
      </c>
      <c r="D144" s="946"/>
      <c r="E144" s="748"/>
      <c r="F144" s="665">
        <f>$M53</f>
        <v>0</v>
      </c>
      <c r="G144" s="688"/>
      <c r="H144" s="513"/>
      <c r="I144" s="513"/>
      <c r="J144" s="761"/>
      <c r="K144" s="664">
        <f t="shared" ref="K144:K151" si="34">SUM(E144:J144)</f>
        <v>0</v>
      </c>
      <c r="L144" s="971"/>
      <c r="M144" s="972"/>
      <c r="N144" s="972"/>
      <c r="O144" s="973"/>
      <c r="P144" s="662"/>
      <c r="Q144" s="626"/>
      <c r="AB144" s="106"/>
      <c r="AC144" s="281"/>
      <c r="AD144" s="281"/>
    </row>
    <row r="145" spans="2:29" ht="90.75" customHeight="1">
      <c r="B145" s="441">
        <v>3</v>
      </c>
      <c r="C145" s="947" t="s">
        <v>365</v>
      </c>
      <c r="D145" s="948"/>
      <c r="E145" s="748"/>
      <c r="F145" s="665">
        <f>$M63</f>
        <v>0</v>
      </c>
      <c r="G145" s="688"/>
      <c r="H145" s="513"/>
      <c r="I145" s="513"/>
      <c r="J145" s="761"/>
      <c r="K145" s="664">
        <f t="shared" si="34"/>
        <v>0</v>
      </c>
      <c r="L145" s="971"/>
      <c r="M145" s="972"/>
      <c r="N145" s="972"/>
      <c r="O145" s="973"/>
      <c r="P145" s="662"/>
      <c r="Q145" s="626"/>
      <c r="AB145" s="106"/>
      <c r="AC145" s="105"/>
    </row>
    <row r="146" spans="2:29" ht="90.75" customHeight="1">
      <c r="B146" s="441">
        <v>4</v>
      </c>
      <c r="C146" s="947" t="s">
        <v>2119</v>
      </c>
      <c r="D146" s="948"/>
      <c r="E146" s="748"/>
      <c r="F146" s="665">
        <f>$M69</f>
        <v>0</v>
      </c>
      <c r="G146" s="688"/>
      <c r="H146" s="513"/>
      <c r="I146" s="513"/>
      <c r="J146" s="761"/>
      <c r="K146" s="664">
        <f t="shared" si="34"/>
        <v>0</v>
      </c>
      <c r="L146" s="971"/>
      <c r="M146" s="972"/>
      <c r="N146" s="972"/>
      <c r="O146" s="973"/>
      <c r="P146" s="662"/>
      <c r="Q146" s="626"/>
      <c r="AB146" s="106"/>
      <c r="AC146" s="105"/>
    </row>
    <row r="147" spans="2:29" ht="90.75" customHeight="1">
      <c r="B147" s="441">
        <v>5</v>
      </c>
      <c r="C147" s="944" t="s">
        <v>2120</v>
      </c>
      <c r="D147" s="946"/>
      <c r="E147" s="748"/>
      <c r="F147" s="665">
        <f>$M91</f>
        <v>0</v>
      </c>
      <c r="G147" s="688"/>
      <c r="H147" s="513"/>
      <c r="I147" s="513"/>
      <c r="J147" s="761"/>
      <c r="K147" s="664">
        <f t="shared" si="34"/>
        <v>0</v>
      </c>
      <c r="L147" s="971"/>
      <c r="M147" s="972"/>
      <c r="N147" s="972"/>
      <c r="O147" s="973"/>
      <c r="P147" s="662"/>
      <c r="Q147" s="626"/>
      <c r="AB147" s="106"/>
      <c r="AC147" s="105"/>
    </row>
    <row r="148" spans="2:29" ht="90.75" customHeight="1">
      <c r="B148" s="441">
        <v>6</v>
      </c>
      <c r="C148" s="944" t="s">
        <v>2121</v>
      </c>
      <c r="D148" s="946"/>
      <c r="E148" s="748"/>
      <c r="F148" s="665">
        <f>$M105</f>
        <v>0</v>
      </c>
      <c r="G148" s="688"/>
      <c r="H148" s="513"/>
      <c r="I148" s="513"/>
      <c r="J148" s="761"/>
      <c r="K148" s="664">
        <f t="shared" si="34"/>
        <v>0</v>
      </c>
      <c r="L148" s="971"/>
      <c r="M148" s="972"/>
      <c r="N148" s="972"/>
      <c r="O148" s="973"/>
      <c r="P148" s="662"/>
      <c r="Q148" s="626"/>
      <c r="AB148" s="106"/>
      <c r="AC148" s="105"/>
    </row>
    <row r="149" spans="2:29" ht="90.75" customHeight="1">
      <c r="B149" s="441">
        <v>7</v>
      </c>
      <c r="C149" s="944" t="s">
        <v>2122</v>
      </c>
      <c r="D149" s="946"/>
      <c r="E149" s="748"/>
      <c r="F149" s="665">
        <f>$M113</f>
        <v>0</v>
      </c>
      <c r="G149" s="688"/>
      <c r="H149" s="513"/>
      <c r="I149" s="513"/>
      <c r="J149" s="761"/>
      <c r="K149" s="664">
        <f t="shared" si="34"/>
        <v>0</v>
      </c>
      <c r="L149" s="971"/>
      <c r="M149" s="972"/>
      <c r="N149" s="972"/>
      <c r="O149" s="973"/>
      <c r="P149" s="662"/>
      <c r="Q149" s="626"/>
      <c r="AB149" s="106"/>
      <c r="AC149" s="105"/>
    </row>
    <row r="150" spans="2:29" ht="90.75" customHeight="1">
      <c r="B150" s="441">
        <v>8</v>
      </c>
      <c r="C150" s="944" t="s">
        <v>2123</v>
      </c>
      <c r="D150" s="946"/>
      <c r="E150" s="748"/>
      <c r="F150" s="665">
        <f>$M125</f>
        <v>0</v>
      </c>
      <c r="G150" s="688"/>
      <c r="H150" s="513"/>
      <c r="I150" s="513"/>
      <c r="J150" s="761"/>
      <c r="K150" s="664">
        <f t="shared" si="34"/>
        <v>0</v>
      </c>
      <c r="L150" s="971"/>
      <c r="M150" s="972"/>
      <c r="N150" s="972"/>
      <c r="O150" s="973"/>
      <c r="P150" s="662"/>
      <c r="Q150" s="626"/>
      <c r="AB150" s="106"/>
      <c r="AC150" s="105"/>
    </row>
    <row r="151" spans="2:29" ht="90.75" customHeight="1">
      <c r="B151" s="442">
        <v>10</v>
      </c>
      <c r="C151" s="944" t="s">
        <v>2124</v>
      </c>
      <c r="D151" s="946"/>
      <c r="E151" s="748"/>
      <c r="F151" s="665">
        <f>$M133</f>
        <v>0</v>
      </c>
      <c r="G151" s="688"/>
      <c r="H151" s="513"/>
      <c r="I151" s="513"/>
      <c r="J151" s="761"/>
      <c r="K151" s="664">
        <f t="shared" si="34"/>
        <v>0</v>
      </c>
      <c r="L151" s="971"/>
      <c r="M151" s="972"/>
      <c r="N151" s="972"/>
      <c r="O151" s="973"/>
      <c r="P151" s="662"/>
      <c r="Q151" s="626"/>
      <c r="AB151" s="106"/>
      <c r="AC151" s="105"/>
    </row>
    <row r="152" spans="2:29" ht="34.5" customHeight="1">
      <c r="B152" s="944" t="s">
        <v>1121</v>
      </c>
      <c r="C152" s="945"/>
      <c r="D152" s="946"/>
      <c r="E152" s="666">
        <f t="shared" ref="E152:I152" si="35">SUM(E143:E151)</f>
        <v>0</v>
      </c>
      <c r="F152" s="666">
        <f t="shared" si="35"/>
        <v>0</v>
      </c>
      <c r="G152" s="514">
        <f t="shared" si="35"/>
        <v>0</v>
      </c>
      <c r="H152" s="514">
        <f t="shared" si="35"/>
        <v>0</v>
      </c>
      <c r="I152" s="514">
        <f t="shared" si="35"/>
        <v>0</v>
      </c>
      <c r="J152" s="751"/>
      <c r="K152" s="720">
        <f>SUM(E152:J152)</f>
        <v>0</v>
      </c>
      <c r="L152" s="622"/>
      <c r="M152" s="623"/>
      <c r="N152" s="623"/>
      <c r="O152" s="624"/>
      <c r="P152" s="663"/>
      <c r="Q152" s="627"/>
      <c r="AB152" s="106"/>
      <c r="AC152" s="105"/>
    </row>
    <row r="153" spans="2:29">
      <c r="AC153" s="105"/>
    </row>
  </sheetData>
  <sheetProtection password="CC18" sheet="1" objects="1" scenarios="1"/>
  <mergeCells count="160">
    <mergeCell ref="C150:D150"/>
    <mergeCell ref="L150:O150"/>
    <mergeCell ref="C151:D151"/>
    <mergeCell ref="L151:O151"/>
    <mergeCell ref="B152:D152"/>
    <mergeCell ref="C147:D147"/>
    <mergeCell ref="L147:O147"/>
    <mergeCell ref="C148:D148"/>
    <mergeCell ref="L148:O148"/>
    <mergeCell ref="C149:D149"/>
    <mergeCell ref="L149:O149"/>
    <mergeCell ref="C144:D144"/>
    <mergeCell ref="L144:O144"/>
    <mergeCell ref="C145:D145"/>
    <mergeCell ref="L145:O145"/>
    <mergeCell ref="C146:D146"/>
    <mergeCell ref="L146:O146"/>
    <mergeCell ref="B133:F133"/>
    <mergeCell ref="B135:I135"/>
    <mergeCell ref="E140:K140"/>
    <mergeCell ref="L140:O141"/>
    <mergeCell ref="C143:D143"/>
    <mergeCell ref="L143:O143"/>
    <mergeCell ref="B125:F125"/>
    <mergeCell ref="C127:I127"/>
    <mergeCell ref="O127:O131"/>
    <mergeCell ref="C129:L129"/>
    <mergeCell ref="C130:E130"/>
    <mergeCell ref="G130:I130"/>
    <mergeCell ref="G131:I131"/>
    <mergeCell ref="B113:F113"/>
    <mergeCell ref="O116:O123"/>
    <mergeCell ref="C117:F117"/>
    <mergeCell ref="C118:F118"/>
    <mergeCell ref="C119:F119"/>
    <mergeCell ref="C120:F120"/>
    <mergeCell ref="C121:F121"/>
    <mergeCell ref="C122:F122"/>
    <mergeCell ref="C123:F123"/>
    <mergeCell ref="B91:F91"/>
    <mergeCell ref="C93:F93"/>
    <mergeCell ref="O93:O103"/>
    <mergeCell ref="C94:F94"/>
    <mergeCell ref="C95:F95"/>
    <mergeCell ref="C96:F96"/>
    <mergeCell ref="C98:F98"/>
    <mergeCell ref="C99:F99"/>
    <mergeCell ref="C107:E107"/>
    <mergeCell ref="O107:O111"/>
    <mergeCell ref="C108:F108"/>
    <mergeCell ref="C109:E109"/>
    <mergeCell ref="C110:F110"/>
    <mergeCell ref="D111:F111"/>
    <mergeCell ref="C100:F100"/>
    <mergeCell ref="C101:F101"/>
    <mergeCell ref="C102:F102"/>
    <mergeCell ref="C103:F103"/>
    <mergeCell ref="C104:E104"/>
    <mergeCell ref="B105:F105"/>
    <mergeCell ref="C78:F78"/>
    <mergeCell ref="C80:F80"/>
    <mergeCell ref="C81:F81"/>
    <mergeCell ref="C82:F82"/>
    <mergeCell ref="C84:F84"/>
    <mergeCell ref="C86:F86"/>
    <mergeCell ref="C66:L66"/>
    <mergeCell ref="D67:H67"/>
    <mergeCell ref="AB67:AB68"/>
    <mergeCell ref="B69:F69"/>
    <mergeCell ref="O71:O89"/>
    <mergeCell ref="C72:F72"/>
    <mergeCell ref="C73:F73"/>
    <mergeCell ref="C74:F74"/>
    <mergeCell ref="C76:F76"/>
    <mergeCell ref="C77:F77"/>
    <mergeCell ref="C87:F87"/>
    <mergeCell ref="C88:G88"/>
    <mergeCell ref="C57:F57"/>
    <mergeCell ref="AC57:AC60"/>
    <mergeCell ref="C58:E58"/>
    <mergeCell ref="C59:E59"/>
    <mergeCell ref="C60:F60"/>
    <mergeCell ref="D61:F61"/>
    <mergeCell ref="B63:F63"/>
    <mergeCell ref="AB63:AB66"/>
    <mergeCell ref="C64:L64"/>
    <mergeCell ref="C65:L65"/>
    <mergeCell ref="O65:O66"/>
    <mergeCell ref="C37:F37"/>
    <mergeCell ref="C38:F38"/>
    <mergeCell ref="AC38:AC41"/>
    <mergeCell ref="C39:F39"/>
    <mergeCell ref="B41:F41"/>
    <mergeCell ref="AC42:AC45"/>
    <mergeCell ref="C43:F43"/>
    <mergeCell ref="O43:O51"/>
    <mergeCell ref="C44:F44"/>
    <mergeCell ref="C45:F45"/>
    <mergeCell ref="C46:E46"/>
    <mergeCell ref="C47:F47"/>
    <mergeCell ref="C48:F48"/>
    <mergeCell ref="AC48:AC49"/>
    <mergeCell ref="C49:F49"/>
    <mergeCell ref="C50:F50"/>
    <mergeCell ref="C51:F51"/>
    <mergeCell ref="AB51:AB62"/>
    <mergeCell ref="B53:F53"/>
    <mergeCell ref="AC53:AC56"/>
    <mergeCell ref="C54:F54"/>
    <mergeCell ref="C55:E55"/>
    <mergeCell ref="O55:O61"/>
    <mergeCell ref="C56:F56"/>
    <mergeCell ref="AC22:AC23"/>
    <mergeCell ref="C23:E23"/>
    <mergeCell ref="O23:O39"/>
    <mergeCell ref="C24:E24"/>
    <mergeCell ref="AC24:AC25"/>
    <mergeCell ref="C25:F25"/>
    <mergeCell ref="C26:F26"/>
    <mergeCell ref="AC26:AC27"/>
    <mergeCell ref="C27:F27"/>
    <mergeCell ref="C28:F28"/>
    <mergeCell ref="AC28:AC29"/>
    <mergeCell ref="C29:F29"/>
    <mergeCell ref="C30:F30"/>
    <mergeCell ref="AB30:AB33"/>
    <mergeCell ref="AC30:AC31"/>
    <mergeCell ref="C31:F31"/>
    <mergeCell ref="C32:E32"/>
    <mergeCell ref="AC32:AC33"/>
    <mergeCell ref="C33:F33"/>
    <mergeCell ref="C34:F34"/>
    <mergeCell ref="AB34:AB50"/>
    <mergeCell ref="AC34:AC37"/>
    <mergeCell ref="C35:F35"/>
    <mergeCell ref="C36:F36"/>
    <mergeCell ref="B17:O17"/>
    <mergeCell ref="C19:O19"/>
    <mergeCell ref="A20:O20"/>
    <mergeCell ref="B21:F21"/>
    <mergeCell ref="C22:E22"/>
    <mergeCell ref="AB22:AB25"/>
    <mergeCell ref="B11:O11"/>
    <mergeCell ref="B12:O12"/>
    <mergeCell ref="B13:O13"/>
    <mergeCell ref="B14:O14"/>
    <mergeCell ref="B15:O15"/>
    <mergeCell ref="B16:O16"/>
    <mergeCell ref="B5:O5"/>
    <mergeCell ref="B6:O6"/>
    <mergeCell ref="B7:O7"/>
    <mergeCell ref="B8:O8"/>
    <mergeCell ref="B9:O9"/>
    <mergeCell ref="B10:O10"/>
    <mergeCell ref="B1:O1"/>
    <mergeCell ref="B2:F2"/>
    <mergeCell ref="G2:O2"/>
    <mergeCell ref="B3:F3"/>
    <mergeCell ref="G3:O3"/>
    <mergeCell ref="B4:O4"/>
  </mergeCells>
  <conditionalFormatting sqref="H71:H89">
    <cfRule type="expression" dxfId="5" priority="3" stopIfTrue="1">
      <formula>AND($M71&lt;&gt;"",$H71="")</formula>
    </cfRule>
    <cfRule type="expression" dxfId="4" priority="4" stopIfTrue="1">
      <formula>AND($M71="",$H71&lt;&gt;"")</formula>
    </cfRule>
  </conditionalFormatting>
  <conditionalFormatting sqref="I71:I89">
    <cfRule type="expression" dxfId="3" priority="2" stopIfTrue="1">
      <formula>AND($M71&lt;&gt;"",$I71="")</formula>
    </cfRule>
  </conditionalFormatting>
  <conditionalFormatting sqref="G69:H69 M69 G91:H91 M91 G105:H105 M105 G113:H114 M113:M114 G125:H126 M125:M126 G133:H133 M41 G53:H53 M53 G63:H63 M63 G41:K41">
    <cfRule type="expression" dxfId="2" priority="1" stopIfTrue="1">
      <formula>#REF!/$O$115&gt;0.1</formula>
    </cfRule>
  </conditionalFormatting>
  <dataValidations count="5">
    <dataValidation allowBlank="1" showErrorMessage="1" prompt="_x000a_" sqref="M62 B17 B13 B15 M64:M66"/>
    <dataValidation allowBlank="1" showInputMessage="1" showErrorMessage="1" prompt="IMPORTANT - if you are contributing to MTRS you must go to the budget pages and click the MTRS box - 9% will be calculated automatically_x000a_" sqref="M52"/>
    <dataValidation type="whole" allowBlank="1" showInputMessage="1" showErrorMessage="1" error="Please enter a numeric value." sqref="M55:M6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M43:M51 M23:M40">
      <formula1>0</formula1>
      <formula2>10000000</formula2>
    </dataValidation>
    <dataValidation type="list" allowBlank="1" showInputMessage="1" showErrorMessage="1" sqref="F142:J142">
      <formula1>schooloption</formula1>
    </dataValidation>
  </dataValidations>
  <hyperlinks>
    <hyperlink ref="B6:O6" location="School1!A44" display="GRANT BUDGET NARRATIVE"/>
    <hyperlink ref="B7:O7" location="School1!A44" display="ALLOCATION OF FUNDS FORM"/>
    <hyperlink ref="B8:O8" location="School1!A147" display="SUMMARY OF GRANT REQUEST ACROSS FIVE YEARS (FY16 to FY20)"/>
  </hyperlinks>
  <printOptions horizontalCentered="1"/>
  <pageMargins left="0.5" right="0.5" top="0.25" bottom="0.25" header="0.25" footer="0.25"/>
  <pageSetup scale="70" fitToHeight="8" orientation="portrait" r:id="rId1"/>
  <headerFooter alignWithMargins="0">
    <oddFooter>&amp;CPage &amp;P of &amp;N</oddFooter>
  </headerFooter>
  <rowBreaks count="3" manualBreakCount="3">
    <brk id="16" min="1" max="17" man="1"/>
    <brk id="69" min="1" max="17" man="1"/>
    <brk id="136" min="1" max="17" man="1"/>
  </rowBreaks>
  <drawing r:id="rId2"/>
  <legacyDrawing r:id="rId3"/>
</worksheet>
</file>

<file path=xl/worksheets/sheet11.xml><?xml version="1.0" encoding="utf-8"?>
<worksheet xmlns="http://schemas.openxmlformats.org/spreadsheetml/2006/main" xmlns:r="http://schemas.openxmlformats.org/officeDocument/2006/relationships">
  <sheetPr codeName="Sheet2"/>
  <dimension ref="A1"/>
  <sheetViews>
    <sheetView workbookViewId="0">
      <selection activeCell="P48" sqref="P48"/>
    </sheetView>
  </sheetViews>
  <sheetFormatPr defaultRowHeight="12.75"/>
  <sheetData/>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3">
    <tabColor rgb="FFFFCC66"/>
  </sheetPr>
  <dimension ref="A1:AC130"/>
  <sheetViews>
    <sheetView showGridLines="0" showZeros="0" zoomScaleNormal="100" zoomScaleSheetLayoutView="75" workbookViewId="0"/>
  </sheetViews>
  <sheetFormatPr defaultColWidth="9.140625" defaultRowHeight="12.75"/>
  <cols>
    <col min="1" max="1" width="4.42578125" style="34" customWidth="1"/>
    <col min="2" max="2" width="8.5703125" style="34" customWidth="1"/>
    <col min="3" max="3" width="7.7109375" style="34" customWidth="1"/>
    <col min="4" max="4" width="8.28515625" style="34" customWidth="1"/>
    <col min="5" max="5" width="17" style="34" customWidth="1"/>
    <col min="6" max="6" width="5.5703125" style="34" customWidth="1"/>
    <col min="7" max="7" width="10.7109375" style="34" customWidth="1"/>
    <col min="8" max="8" width="13" style="34" customWidth="1"/>
    <col min="9" max="9" width="13.7109375" style="34" customWidth="1"/>
    <col min="10" max="10" width="7" style="34" hidden="1" customWidth="1"/>
    <col min="11" max="11" width="8.42578125" style="34" hidden="1" customWidth="1"/>
    <col min="12" max="12" width="15.5703125" style="504" customWidth="1"/>
    <col min="13" max="13" width="14.7109375" style="34" customWidth="1"/>
    <col min="14" max="14" width="9.140625" style="34" hidden="1" customWidth="1"/>
    <col min="15" max="15" width="6.140625" style="34" customWidth="1"/>
    <col min="16" max="16" width="4.28515625" style="34" customWidth="1"/>
    <col min="17" max="17" width="11.7109375" style="34" customWidth="1"/>
    <col min="18" max="18" width="2.7109375" style="34" customWidth="1"/>
    <col min="19" max="19" width="5.7109375" style="34" customWidth="1"/>
    <col min="20" max="20" width="5.7109375" style="33" customWidth="1"/>
    <col min="21" max="21" width="5.28515625" style="33" customWidth="1"/>
    <col min="22" max="22" width="6.28515625" style="33" customWidth="1"/>
    <col min="23" max="23" width="4.85546875" style="33" customWidth="1"/>
    <col min="24" max="24" width="2.42578125" style="33" customWidth="1"/>
    <col min="25" max="25" width="4.140625" style="34" customWidth="1"/>
    <col min="26" max="26" width="9.28515625" style="34" customWidth="1"/>
    <col min="27" max="27" width="7" style="34" customWidth="1"/>
    <col min="28" max="16384" width="9.140625" style="34"/>
  </cols>
  <sheetData>
    <row r="1" spans="1:22" ht="17.25" thickTop="1" thickBot="1">
      <c r="A1" s="7" t="s">
        <v>2505</v>
      </c>
      <c r="B1" s="8"/>
      <c r="C1" s="8"/>
      <c r="D1" s="8"/>
      <c r="E1" s="8"/>
      <c r="F1" s="8"/>
      <c r="G1" s="8"/>
      <c r="H1" s="8"/>
      <c r="I1" s="8"/>
      <c r="J1" s="8"/>
      <c r="K1" s="8"/>
      <c r="L1" s="486" t="s">
        <v>2506</v>
      </c>
      <c r="M1" s="195">
        <f>CoverSheet!B16</f>
        <v>511</v>
      </c>
    </row>
    <row r="2" spans="1:22" ht="17.25" thickTop="1" thickBot="1">
      <c r="A2" s="9" t="s">
        <v>2507</v>
      </c>
      <c r="B2" s="10"/>
      <c r="C2" s="10"/>
      <c r="D2" s="10"/>
      <c r="E2" s="1048" t="str">
        <f>VLOOKUP(CoverSheet!H4,suptlist,3,FALSE)</f>
        <v>Org Name</v>
      </c>
      <c r="F2" s="1048"/>
      <c r="G2" s="1055" t="s">
        <v>1045</v>
      </c>
      <c r="H2" s="1055"/>
      <c r="I2" s="2" t="str">
        <f>CoverSheet!M4</f>
        <v xml:space="preserve">Org </v>
      </c>
      <c r="J2" s="12"/>
      <c r="K2" s="12"/>
      <c r="L2" s="516" t="s">
        <v>3426</v>
      </c>
      <c r="M2" s="6" t="s">
        <v>3441</v>
      </c>
    </row>
    <row r="3" spans="1:22" ht="13.5" thickTop="1">
      <c r="A3" s="1060" t="s">
        <v>2508</v>
      </c>
      <c r="B3" s="1061"/>
      <c r="C3" s="1061"/>
      <c r="D3" s="1052">
        <f>CoverSheet!F6</f>
        <v>0</v>
      </c>
      <c r="E3" s="1052"/>
      <c r="F3" s="426"/>
      <c r="G3" s="13" t="s">
        <v>160</v>
      </c>
      <c r="H3" s="956" t="str">
        <f>CoverSheet!F7</f>
        <v>Address 1</v>
      </c>
      <c r="I3" s="956"/>
      <c r="J3" s="3"/>
      <c r="K3" s="3"/>
      <c r="L3" s="487" t="str">
        <f>CoverSheet!J9</f>
        <v>MA</v>
      </c>
      <c r="M3" s="6" t="str">
        <f>CoverSheet!L9</f>
        <v>Zip</v>
      </c>
    </row>
    <row r="4" spans="1:22" ht="12.75" customHeight="1">
      <c r="A4" s="1062" t="s">
        <v>1039</v>
      </c>
      <c r="B4" s="1063"/>
      <c r="C4" s="1063"/>
      <c r="D4" s="1069">
        <f>CoverSheet!C10</f>
        <v>0</v>
      </c>
      <c r="E4" s="1069"/>
      <c r="F4" s="425" t="str">
        <f>"x" &amp; CoverSheet!F10</f>
        <v>x</v>
      </c>
      <c r="G4" s="14" t="s">
        <v>2509</v>
      </c>
      <c r="H4" s="14"/>
      <c r="I4" s="1065">
        <f>CoverSheet!N6</f>
        <v>0</v>
      </c>
      <c r="J4" s="1065"/>
      <c r="K4" s="1065"/>
      <c r="L4" s="1065"/>
      <c r="M4" s="1066"/>
    </row>
    <row r="5" spans="1:22" ht="13.5" thickBot="1">
      <c r="A5" s="1067" t="s">
        <v>5</v>
      </c>
      <c r="B5" s="1068"/>
      <c r="C5" s="1068"/>
      <c r="D5" s="1070">
        <f>CoverSheet!I10</f>
        <v>0</v>
      </c>
      <c r="E5" s="1070"/>
      <c r="F5" s="16"/>
      <c r="G5" s="15" t="s">
        <v>2510</v>
      </c>
      <c r="H5" s="15"/>
      <c r="I5" s="1053">
        <f>CoverSheet!P10</f>
        <v>0</v>
      </c>
      <c r="J5" s="1054"/>
      <c r="K5" s="1054"/>
      <c r="L5" s="1054"/>
      <c r="M5" s="17"/>
    </row>
    <row r="6" spans="1:22" ht="13.5" customHeight="1" thickTop="1" thickBot="1">
      <c r="A6" s="18"/>
      <c r="B6" s="11"/>
      <c r="C6" s="11"/>
      <c r="D6" s="19"/>
      <c r="E6" s="8"/>
      <c r="F6" s="8"/>
      <c r="G6" s="8"/>
      <c r="H6" s="20"/>
      <c r="I6" s="20"/>
      <c r="J6" s="20"/>
      <c r="K6" s="20"/>
      <c r="L6" s="488"/>
      <c r="M6" s="21"/>
    </row>
    <row r="7" spans="1:22" ht="14.25" customHeight="1" thickTop="1" thickBot="1">
      <c r="A7" s="1049" t="s">
        <v>2511</v>
      </c>
      <c r="B7" s="1050"/>
      <c r="C7" s="1050"/>
      <c r="D7" s="1050"/>
      <c r="E7" s="1050"/>
      <c r="F7" s="1050"/>
      <c r="G7" s="1050"/>
      <c r="H7" s="1050"/>
      <c r="I7" s="1050"/>
      <c r="J7" s="1050"/>
      <c r="K7" s="1050"/>
      <c r="L7" s="1050"/>
      <c r="M7" s="1051"/>
    </row>
    <row r="8" spans="1:22" ht="13.5" thickTop="1">
      <c r="A8" s="1060" t="s">
        <v>2512</v>
      </c>
      <c r="B8" s="1061"/>
      <c r="C8" s="1061"/>
      <c r="D8" s="1061"/>
      <c r="E8" s="1061"/>
      <c r="F8" s="1061"/>
      <c r="G8" s="1061"/>
      <c r="H8" s="1061"/>
      <c r="I8" s="1061"/>
      <c r="J8" s="1061"/>
      <c r="K8" s="1061"/>
      <c r="L8" s="1061"/>
      <c r="M8" s="1064"/>
    </row>
    <row r="9" spans="1:22" ht="31.5" customHeight="1" thickBot="1">
      <c r="A9" s="1071" t="s">
        <v>357</v>
      </c>
      <c r="B9" s="1072"/>
      <c r="C9" s="1072"/>
      <c r="D9" s="1072"/>
      <c r="E9" s="1072"/>
      <c r="F9" s="1072"/>
      <c r="G9" s="1072"/>
      <c r="H9" s="1072"/>
      <c r="I9" s="1072"/>
      <c r="J9" s="1072"/>
      <c r="K9" s="1072"/>
      <c r="L9" s="1072"/>
      <c r="M9" s="1073"/>
      <c r="Q9" s="417"/>
      <c r="T9" s="401"/>
      <c r="U9" s="401"/>
      <c r="V9" s="401"/>
    </row>
    <row r="10" spans="1:22" s="105" customFormat="1" ht="12.75" customHeight="1" thickTop="1">
      <c r="A10" s="1042" t="s">
        <v>157</v>
      </c>
      <c r="B10" s="1056" t="s">
        <v>358</v>
      </c>
      <c r="C10" s="1056"/>
      <c r="D10" s="1056"/>
      <c r="E10" s="1056"/>
      <c r="F10" s="1057"/>
      <c r="G10" s="22" t="s">
        <v>1030</v>
      </c>
      <c r="H10" s="22" t="s">
        <v>1031</v>
      </c>
      <c r="I10" s="22" t="s">
        <v>1038</v>
      </c>
      <c r="J10" s="22"/>
      <c r="K10" s="22"/>
      <c r="L10" s="489" t="s">
        <v>1034</v>
      </c>
      <c r="M10" s="23" t="s">
        <v>1035</v>
      </c>
    </row>
    <row r="11" spans="1:22" s="106" customFormat="1" ht="26.25" thickBot="1">
      <c r="A11" s="1043"/>
      <c r="B11" s="1058"/>
      <c r="C11" s="1058"/>
      <c r="D11" s="1058"/>
      <c r="E11" s="1058"/>
      <c r="F11" s="1059"/>
      <c r="G11" s="24" t="s">
        <v>359</v>
      </c>
      <c r="H11" s="25" t="s">
        <v>1032</v>
      </c>
      <c r="I11" s="26" t="s">
        <v>1033</v>
      </c>
      <c r="J11" s="26"/>
      <c r="K11" s="26"/>
      <c r="L11" s="490" t="s">
        <v>3425</v>
      </c>
      <c r="M11" s="27" t="s">
        <v>1036</v>
      </c>
    </row>
    <row r="12" spans="1:22" s="111" customFormat="1" ht="20.100000000000001" customHeight="1" thickTop="1">
      <c r="A12" s="28" t="s">
        <v>360</v>
      </c>
      <c r="B12" s="1046" t="s">
        <v>361</v>
      </c>
      <c r="C12" s="1046"/>
      <c r="D12" s="1046"/>
      <c r="E12" s="1046"/>
      <c r="F12" s="1047"/>
      <c r="G12" s="506"/>
      <c r="H12" s="107"/>
      <c r="I12" s="108"/>
      <c r="J12" s="109"/>
      <c r="K12" s="109"/>
      <c r="L12" s="491"/>
      <c r="M12" s="110"/>
    </row>
    <row r="13" spans="1:22" s="111" customFormat="1" ht="19.5" customHeight="1">
      <c r="A13" s="29"/>
      <c r="B13" s="1014" t="s">
        <v>2359</v>
      </c>
      <c r="C13" s="1014"/>
      <c r="D13" s="1014"/>
      <c r="E13" s="1014"/>
      <c r="F13" s="1015"/>
      <c r="G13" s="415">
        <f>SUM(PreA:PreB!T23)</f>
        <v>0</v>
      </c>
      <c r="H13" s="668">
        <f>SUM(PreA:PreB!U23)</f>
        <v>0</v>
      </c>
      <c r="I13" s="416">
        <f>IF(N13=TRUE, "a",1)</f>
        <v>1</v>
      </c>
      <c r="J13" s="112"/>
      <c r="K13" s="112"/>
      <c r="L13" s="409">
        <f>SUM(PreA:PreB!W23)</f>
        <v>0</v>
      </c>
      <c r="M13" s="113"/>
      <c r="N13" s="406" t="b">
        <f>IF(L13&gt;0,TRUE, FALSE)</f>
        <v>0</v>
      </c>
    </row>
    <row r="14" spans="1:22" s="111" customFormat="1" ht="20.100000000000001" customHeight="1">
      <c r="A14" s="30"/>
      <c r="B14" s="1014" t="s">
        <v>2360</v>
      </c>
      <c r="C14" s="1014"/>
      <c r="D14" s="1014"/>
      <c r="E14" s="1014"/>
      <c r="F14" s="1015"/>
      <c r="G14" s="415">
        <f>SUM(PreA:PreB!T24)</f>
        <v>0</v>
      </c>
      <c r="H14" s="668">
        <f>SUM(PreA:PreB!U24)</f>
        <v>0</v>
      </c>
      <c r="I14" s="416">
        <f>IF(N14=TRUE, "a",1)</f>
        <v>1</v>
      </c>
      <c r="J14" s="112" t="b">
        <v>0</v>
      </c>
      <c r="K14" s="112"/>
      <c r="L14" s="409">
        <f>SUM(PreA:PreB!V24)</f>
        <v>0</v>
      </c>
      <c r="M14" s="113"/>
      <c r="N14" s="406" t="b">
        <f>IF(L14&gt;0,TRUE, FALSE)</f>
        <v>0</v>
      </c>
    </row>
    <row r="15" spans="1:22" s="111" customFormat="1" ht="20.100000000000001" customHeight="1">
      <c r="A15" s="30"/>
      <c r="B15" s="1014" t="s">
        <v>362</v>
      </c>
      <c r="C15" s="1014"/>
      <c r="D15" s="1014"/>
      <c r="E15" s="1014"/>
      <c r="F15" s="1015"/>
      <c r="G15" s="415">
        <f>SUM(PreA:PreB!W23)</f>
        <v>0</v>
      </c>
      <c r="H15" s="668">
        <f>SUM(PreA:PreB!X23)</f>
        <v>0</v>
      </c>
      <c r="I15" s="416">
        <v>1</v>
      </c>
      <c r="J15" s="112"/>
      <c r="K15" s="112"/>
      <c r="L15" s="409">
        <f>SUM(PreA:PreB!Y23)</f>
        <v>0</v>
      </c>
      <c r="M15" s="113"/>
      <c r="N15" s="111" t="b">
        <f>IF(L15&gt;0,TRUE, FALSE)</f>
        <v>0</v>
      </c>
    </row>
    <row r="16" spans="1:22" s="111" customFormat="1" ht="20.100000000000001" customHeight="1">
      <c r="A16" s="30"/>
      <c r="B16" s="1014" t="s">
        <v>340</v>
      </c>
      <c r="C16" s="1014"/>
      <c r="D16" s="1014"/>
      <c r="E16" s="1014"/>
      <c r="F16" s="1015"/>
      <c r="G16" s="415">
        <f>SUM(PreA:PreB!W24)</f>
        <v>0</v>
      </c>
      <c r="H16" s="668">
        <f>SUM(PreA:PreB!X24)</f>
        <v>0</v>
      </c>
      <c r="I16" s="416">
        <v>1</v>
      </c>
      <c r="J16" s="112"/>
      <c r="K16" s="112"/>
      <c r="L16" s="409">
        <f>SUM(PreA:PreB!Y24)</f>
        <v>0</v>
      </c>
      <c r="M16" s="113"/>
      <c r="N16" s="111" t="b">
        <v>0</v>
      </c>
    </row>
    <row r="17" spans="1:14" s="111" customFormat="1" ht="20.100000000000001" customHeight="1">
      <c r="A17" s="30"/>
      <c r="B17" s="1013" t="str">
        <f>preCon!E2</f>
        <v/>
      </c>
      <c r="C17" s="1013"/>
      <c r="D17" s="1013"/>
      <c r="E17" s="1013"/>
      <c r="F17" s="1022"/>
      <c r="G17" s="415">
        <f>SUM(PreA:PreB!T45)</f>
        <v>0</v>
      </c>
      <c r="H17" s="668">
        <f>SUM(PreA:PreB!U45)</f>
        <v>0</v>
      </c>
      <c r="I17" s="416">
        <f>IF(N17=TRUE, "a",1)</f>
        <v>1</v>
      </c>
      <c r="J17" s="112"/>
      <c r="K17" s="112"/>
      <c r="L17" s="409">
        <f>SUM(PreA:PreB!V41)</f>
        <v>0</v>
      </c>
      <c r="M17" s="113"/>
      <c r="N17" s="406" t="b">
        <f>IF(L17&gt;0,TRUE, FALSE)</f>
        <v>0</v>
      </c>
    </row>
    <row r="18" spans="1:14" s="111" customFormat="1" ht="20.100000000000001" customHeight="1">
      <c r="A18" s="30"/>
      <c r="B18" s="1013" t="str">
        <f>preCon!E3</f>
        <v/>
      </c>
      <c r="C18" s="1013"/>
      <c r="D18" s="1013"/>
      <c r="E18" s="1013"/>
      <c r="F18" s="1022"/>
      <c r="G18" s="415">
        <f>SUM(PreA:PreB!W45)</f>
        <v>0</v>
      </c>
      <c r="H18" s="415">
        <f>SUM(PreA:PreB!X45)</f>
        <v>0</v>
      </c>
      <c r="I18" s="416">
        <v>1</v>
      </c>
      <c r="J18" s="112"/>
      <c r="K18" s="112"/>
      <c r="L18" s="409">
        <f>SUM(PreA:PreB!Y41)</f>
        <v>0</v>
      </c>
      <c r="M18" s="113"/>
      <c r="N18" s="111" t="b">
        <v>0</v>
      </c>
    </row>
    <row r="19" spans="1:14" s="111" customFormat="1" ht="20.100000000000001" customHeight="1">
      <c r="A19" s="30"/>
      <c r="B19" s="1013"/>
      <c r="C19" s="1013"/>
      <c r="D19" s="1013"/>
      <c r="E19" s="1013"/>
      <c r="F19" s="1022"/>
      <c r="G19" s="415"/>
      <c r="H19" s="668"/>
      <c r="I19" s="416">
        <v>1</v>
      </c>
      <c r="J19" s="112"/>
      <c r="K19" s="112"/>
      <c r="L19" s="409"/>
      <c r="M19" s="113"/>
    </row>
    <row r="20" spans="1:14" s="111" customFormat="1" ht="20.100000000000001" customHeight="1">
      <c r="A20" s="30"/>
      <c r="B20" s="1013"/>
      <c r="C20" s="1013"/>
      <c r="D20" s="1013"/>
      <c r="E20" s="1013"/>
      <c r="F20" s="1022"/>
      <c r="G20" s="415"/>
      <c r="H20" s="668"/>
      <c r="I20" s="416">
        <v>1</v>
      </c>
      <c r="J20" s="112"/>
      <c r="K20" s="112"/>
      <c r="L20" s="409"/>
      <c r="M20" s="113"/>
    </row>
    <row r="21" spans="1:14" s="111" customFormat="1" ht="20.100000000000001" customHeight="1">
      <c r="A21" s="30"/>
      <c r="B21" s="1013"/>
      <c r="C21" s="1013"/>
      <c r="D21" s="1013"/>
      <c r="E21" s="1013"/>
      <c r="F21" s="1022"/>
      <c r="G21" s="415"/>
      <c r="H21" s="668"/>
      <c r="I21" s="416">
        <v>1</v>
      </c>
      <c r="J21" s="112"/>
      <c r="K21" s="112"/>
      <c r="L21" s="409"/>
      <c r="M21" s="113"/>
    </row>
    <row r="22" spans="1:14" s="111" customFormat="1" ht="20.100000000000001" customHeight="1">
      <c r="A22" s="30"/>
      <c r="B22" s="1014" t="s">
        <v>363</v>
      </c>
      <c r="C22" s="1014"/>
      <c r="D22" s="1014"/>
      <c r="E22" s="1014"/>
      <c r="F22" s="1015"/>
      <c r="G22" s="734"/>
      <c r="H22" s="735"/>
      <c r="I22" s="416">
        <v>1</v>
      </c>
      <c r="J22" s="112"/>
      <c r="K22" s="112"/>
      <c r="L22" s="409">
        <f>SUM(PreA:PreB!V42)</f>
        <v>0</v>
      </c>
      <c r="M22" s="114"/>
    </row>
    <row r="23" spans="1:14" s="111" customFormat="1" ht="20.100000000000001" customHeight="1">
      <c r="A23" s="145"/>
      <c r="B23" s="1013" t="str">
        <f>preCon!E4</f>
        <v/>
      </c>
      <c r="C23" s="1013"/>
      <c r="D23" s="1013"/>
      <c r="E23" s="1013"/>
      <c r="F23" s="1022"/>
      <c r="G23" s="415">
        <f>SUM(PreA:PreB!T42)</f>
        <v>0</v>
      </c>
      <c r="H23" s="411">
        <f>SUM(PreA:PreB!U42)</f>
        <v>0</v>
      </c>
      <c r="I23" s="416">
        <f>IF(N23=TRUE, "a",1)</f>
        <v>1</v>
      </c>
      <c r="J23" s="269"/>
      <c r="K23" s="269"/>
      <c r="L23" s="409">
        <f>SUM(PreA:PreB!V42)</f>
        <v>0</v>
      </c>
      <c r="M23" s="270"/>
      <c r="N23" s="406" t="b">
        <f>IF(L23&gt;0,TRUE, FALSE)</f>
        <v>0</v>
      </c>
    </row>
    <row r="24" spans="1:14" s="111" customFormat="1" ht="20.100000000000001" customHeight="1">
      <c r="A24" s="145"/>
      <c r="B24" s="1013" t="str">
        <f>preCon!E5</f>
        <v/>
      </c>
      <c r="C24" s="1013"/>
      <c r="D24" s="1013"/>
      <c r="E24" s="1013"/>
      <c r="F24" s="1022"/>
      <c r="G24" s="415">
        <f>SUM(PreA:PreB!W42)</f>
        <v>0</v>
      </c>
      <c r="H24" s="411">
        <f>SUM(PreA:PreB!X42)</f>
        <v>0</v>
      </c>
      <c r="I24" s="416">
        <v>1</v>
      </c>
      <c r="J24" s="269"/>
      <c r="K24" s="269"/>
      <c r="L24" s="409">
        <f>SUM(PreA:PreB!Y42)</f>
        <v>0</v>
      </c>
      <c r="M24" s="270"/>
      <c r="N24" s="111" t="b">
        <f>IF(L24&gt;0,TRUE, FALSE)</f>
        <v>0</v>
      </c>
    </row>
    <row r="25" spans="1:14" s="111" customFormat="1" ht="20.100000000000001" customHeight="1">
      <c r="A25" s="145"/>
      <c r="B25" s="1013"/>
      <c r="C25" s="1013"/>
      <c r="D25" s="1013"/>
      <c r="E25" s="1013"/>
      <c r="F25" s="1022"/>
      <c r="G25" s="736"/>
      <c r="H25" s="737"/>
      <c r="I25" s="416">
        <v>1</v>
      </c>
      <c r="J25" s="269"/>
      <c r="K25" s="269"/>
      <c r="L25" s="409"/>
      <c r="M25" s="270"/>
    </row>
    <row r="26" spans="1:14" s="111" customFormat="1" ht="20.100000000000001" customHeight="1">
      <c r="A26" s="145"/>
      <c r="B26" s="1013"/>
      <c r="C26" s="1013"/>
      <c r="D26" s="1013"/>
      <c r="E26" s="1013"/>
      <c r="F26" s="1022"/>
      <c r="G26" s="736"/>
      <c r="H26" s="737"/>
      <c r="I26" s="416">
        <v>1</v>
      </c>
      <c r="J26" s="269"/>
      <c r="K26" s="269"/>
      <c r="L26" s="409"/>
      <c r="M26" s="270"/>
    </row>
    <row r="27" spans="1:14" s="111" customFormat="1" ht="20.100000000000001" customHeight="1">
      <c r="A27" s="145"/>
      <c r="B27" s="1013"/>
      <c r="C27" s="1013"/>
      <c r="D27" s="1013"/>
      <c r="E27" s="1013"/>
      <c r="F27" s="1022"/>
      <c r="G27" s="736"/>
      <c r="H27" s="737"/>
      <c r="I27" s="416">
        <v>1</v>
      </c>
      <c r="J27" s="269"/>
      <c r="K27" s="269"/>
      <c r="L27" s="409"/>
      <c r="M27" s="270"/>
    </row>
    <row r="28" spans="1:14" s="111" customFormat="1" ht="20.100000000000001" customHeight="1">
      <c r="A28" s="145"/>
      <c r="B28" s="1013"/>
      <c r="C28" s="1013"/>
      <c r="D28" s="1013"/>
      <c r="E28" s="1013"/>
      <c r="F28" s="1022"/>
      <c r="G28" s="736"/>
      <c r="H28" s="737"/>
      <c r="I28" s="416">
        <v>1</v>
      </c>
      <c r="J28" s="269"/>
      <c r="K28" s="269"/>
      <c r="L28" s="409"/>
      <c r="M28" s="270"/>
    </row>
    <row r="29" spans="1:14" s="111" customFormat="1" ht="20.100000000000001" customHeight="1">
      <c r="A29" s="145"/>
      <c r="B29" s="1013"/>
      <c r="C29" s="1013"/>
      <c r="D29" s="1013"/>
      <c r="E29" s="1013"/>
      <c r="F29" s="1022"/>
      <c r="G29" s="736"/>
      <c r="H29" s="737"/>
      <c r="I29" s="416">
        <v>1</v>
      </c>
      <c r="J29" s="269"/>
      <c r="K29" s="269"/>
      <c r="L29" s="409"/>
      <c r="M29" s="270"/>
    </row>
    <row r="30" spans="1:14" s="111" customFormat="1" ht="21.75" customHeight="1" thickBot="1">
      <c r="A30" s="31"/>
      <c r="B30" s="1011" t="s">
        <v>2449</v>
      </c>
      <c r="C30" s="1011"/>
      <c r="D30" s="1011"/>
      <c r="E30" s="1011"/>
      <c r="F30" s="1012"/>
      <c r="G30" s="505">
        <f>SUM(G13:G29)</f>
        <v>0</v>
      </c>
      <c r="H30" s="412">
        <f>SUM(H13:H29)</f>
        <v>0</v>
      </c>
      <c r="I30" s="115"/>
      <c r="J30" s="115"/>
      <c r="K30" s="115">
        <f>SUM(K13:K22)</f>
        <v>0</v>
      </c>
      <c r="L30" s="492"/>
      <c r="M30" s="670">
        <f>SUM(L13:L29)</f>
        <v>0</v>
      </c>
    </row>
    <row r="31" spans="1:14" s="121" customFormat="1" ht="27.75" customHeight="1" thickTop="1" thickBot="1">
      <c r="A31" s="118" t="s">
        <v>1174</v>
      </c>
      <c r="B31" s="1089" t="s">
        <v>364</v>
      </c>
      <c r="C31" s="1089"/>
      <c r="D31" s="1089"/>
      <c r="E31" s="1089"/>
      <c r="F31" s="1090"/>
      <c r="G31" s="507"/>
      <c r="H31" s="388"/>
      <c r="I31" s="119"/>
      <c r="J31" s="119"/>
      <c r="K31" s="119"/>
      <c r="L31" s="493" t="s">
        <v>3427</v>
      </c>
      <c r="M31" s="120"/>
    </row>
    <row r="32" spans="1:14" s="125" customFormat="1" ht="20.25" customHeight="1" thickTop="1">
      <c r="A32" s="122"/>
      <c r="B32" s="1074" t="str">
        <f>preCon!E6</f>
        <v/>
      </c>
      <c r="C32" s="1074"/>
      <c r="D32" s="1074"/>
      <c r="E32" s="1074"/>
      <c r="F32" s="1075"/>
      <c r="G32" s="415">
        <f>SUM(PreA:PreB!T53)</f>
        <v>0</v>
      </c>
      <c r="H32" s="668">
        <f>SUM(PreA:PreB!U53)</f>
        <v>0</v>
      </c>
      <c r="I32" s="416">
        <f>IF(N32=TRUE, "a",1)</f>
        <v>1</v>
      </c>
      <c r="J32" s="123"/>
      <c r="K32" s="112"/>
      <c r="L32" s="409">
        <f>SUM(PreA:PreB!V53)</f>
        <v>0</v>
      </c>
      <c r="M32" s="124"/>
      <c r="N32" s="406" t="b">
        <f>IF(L32&gt;0,TRUE, FALSE)</f>
        <v>0</v>
      </c>
    </row>
    <row r="33" spans="1:14" s="125" customFormat="1" ht="20.25" customHeight="1">
      <c r="A33" s="122"/>
      <c r="B33" s="1013" t="str">
        <f>preCon!E7</f>
        <v/>
      </c>
      <c r="C33" s="1013"/>
      <c r="D33" s="1013"/>
      <c r="E33" s="1013"/>
      <c r="F33" s="1022"/>
      <c r="G33" s="415">
        <f>SUM(PreA:PreB!W53)</f>
        <v>0</v>
      </c>
      <c r="H33" s="668">
        <f>SUM(PreA:PreB!X53)</f>
        <v>0</v>
      </c>
      <c r="I33" s="416">
        <v>1</v>
      </c>
      <c r="J33" s="123"/>
      <c r="K33" s="112"/>
      <c r="L33" s="409">
        <f>SUM(PreA:PreB!Y53)</f>
        <v>0</v>
      </c>
      <c r="M33" s="124"/>
      <c r="N33" s="125" t="b">
        <v>0</v>
      </c>
    </row>
    <row r="34" spans="1:14" s="125" customFormat="1" ht="20.25" customHeight="1">
      <c r="A34" s="122"/>
      <c r="B34" s="1013"/>
      <c r="C34" s="1013"/>
      <c r="D34" s="1013"/>
      <c r="E34" s="1013"/>
      <c r="F34" s="1022"/>
      <c r="G34" s="415"/>
      <c r="H34" s="668"/>
      <c r="I34" s="416">
        <v>1</v>
      </c>
      <c r="J34" s="123"/>
      <c r="K34" s="112"/>
      <c r="L34" s="409">
        <f>SUM(PreA:PreB!V45)</f>
        <v>0</v>
      </c>
      <c r="M34" s="114"/>
    </row>
    <row r="35" spans="1:14" s="111" customFormat="1" ht="20.100000000000001" customHeight="1">
      <c r="A35" s="122"/>
      <c r="B35" s="1014" t="s">
        <v>363</v>
      </c>
      <c r="C35" s="1014"/>
      <c r="D35" s="1014"/>
      <c r="E35" s="1014"/>
      <c r="F35" s="1015"/>
      <c r="G35" s="734"/>
      <c r="H35" s="735"/>
      <c r="I35" s="416">
        <v>1</v>
      </c>
      <c r="J35" s="123"/>
      <c r="K35" s="112"/>
      <c r="L35" s="409">
        <f>SUM(PreA:PreB!V46)</f>
        <v>0</v>
      </c>
      <c r="M35" s="144"/>
    </row>
    <row r="36" spans="1:14" s="111" customFormat="1" ht="20.100000000000001" customHeight="1">
      <c r="A36" s="122"/>
      <c r="B36" s="1013" t="str">
        <f>preCon!E8</f>
        <v/>
      </c>
      <c r="C36" s="1013"/>
      <c r="D36" s="1013"/>
      <c r="E36" s="1013"/>
      <c r="F36" s="1022"/>
      <c r="G36" s="415">
        <f>SUM(PreA:PreB!T58)</f>
        <v>0</v>
      </c>
      <c r="H36" s="411">
        <f>SUM(PreA:PreB!U54)</f>
        <v>0</v>
      </c>
      <c r="I36" s="416">
        <f>IF(N36=TRUE, "a",1)</f>
        <v>1</v>
      </c>
      <c r="J36" s="123"/>
      <c r="K36" s="112"/>
      <c r="L36" s="409">
        <f>SUM(PreA:PreB!V54)</f>
        <v>0</v>
      </c>
      <c r="M36" s="144"/>
      <c r="N36" s="406" t="b">
        <f>IF(L36&gt;0,TRUE, FALSE)</f>
        <v>0</v>
      </c>
    </row>
    <row r="37" spans="1:14" s="111" customFormat="1" ht="20.100000000000001" customHeight="1">
      <c r="A37" s="122"/>
      <c r="B37" s="1044" t="str">
        <f>preCon!E9</f>
        <v/>
      </c>
      <c r="C37" s="1044"/>
      <c r="D37" s="1044"/>
      <c r="E37" s="1044"/>
      <c r="F37" s="1045"/>
      <c r="G37" s="415">
        <f>SUM(PreA:PreB!W54)</f>
        <v>0</v>
      </c>
      <c r="H37" s="411">
        <f>SUM(PreA:PreB!X54)</f>
        <v>0</v>
      </c>
      <c r="I37" s="416">
        <v>1</v>
      </c>
      <c r="J37" s="123"/>
      <c r="K37" s="112"/>
      <c r="L37" s="409">
        <f>SUM(PreA:PreB!Y54)</f>
        <v>0</v>
      </c>
      <c r="M37" s="144"/>
      <c r="N37" s="111" t="b">
        <v>0</v>
      </c>
    </row>
    <row r="38" spans="1:14" s="111" customFormat="1" ht="20.100000000000001" customHeight="1">
      <c r="A38" s="131"/>
      <c r="B38" s="1013"/>
      <c r="C38" s="1013"/>
      <c r="D38" s="1013"/>
      <c r="E38" s="1013"/>
      <c r="F38" s="1022"/>
      <c r="G38" s="736"/>
      <c r="H38" s="737"/>
      <c r="I38" s="416">
        <v>1</v>
      </c>
      <c r="J38" s="418"/>
      <c r="K38" s="271"/>
      <c r="L38" s="409">
        <f>SUM(PreA:PreB!V49)</f>
        <v>0</v>
      </c>
      <c r="M38" s="114"/>
    </row>
    <row r="39" spans="1:14" s="111" customFormat="1" ht="20.100000000000001" customHeight="1">
      <c r="A39" s="131"/>
      <c r="B39" s="1013"/>
      <c r="C39" s="1013"/>
      <c r="D39" s="1013"/>
      <c r="E39" s="1013"/>
      <c r="F39" s="1022"/>
      <c r="G39" s="736"/>
      <c r="H39" s="737"/>
      <c r="I39" s="416">
        <v>1</v>
      </c>
      <c r="J39" s="418"/>
      <c r="K39" s="271"/>
      <c r="L39" s="409">
        <f>SUM(PreA:PreB!V50)</f>
        <v>0</v>
      </c>
      <c r="M39" s="114"/>
    </row>
    <row r="40" spans="1:14" s="111" customFormat="1" ht="20.100000000000001" customHeight="1">
      <c r="A40" s="131"/>
      <c r="B40" s="1013"/>
      <c r="C40" s="1013"/>
      <c r="D40" s="1013"/>
      <c r="E40" s="1013"/>
      <c r="F40" s="1022"/>
      <c r="G40" s="736"/>
      <c r="H40" s="737"/>
      <c r="I40" s="416">
        <v>1</v>
      </c>
      <c r="J40" s="418"/>
      <c r="K40" s="271"/>
      <c r="L40" s="409">
        <f>SUM(PreA:PreB!V51)</f>
        <v>0</v>
      </c>
      <c r="M40" s="114"/>
    </row>
    <row r="41" spans="1:14" s="111" customFormat="1" ht="20.100000000000001" customHeight="1" thickBot="1">
      <c r="A41" s="126"/>
      <c r="B41" s="1011" t="s">
        <v>2449</v>
      </c>
      <c r="C41" s="1011"/>
      <c r="D41" s="1011"/>
      <c r="E41" s="1011"/>
      <c r="F41" s="1012"/>
      <c r="G41" s="505">
        <f>SUM(G32:G40)</f>
        <v>0</v>
      </c>
      <c r="H41" s="412">
        <f>SUM(H32:H40)</f>
        <v>0</v>
      </c>
      <c r="I41" s="115"/>
      <c r="J41" s="127"/>
      <c r="K41" s="127">
        <f>SUM(K32:K37)</f>
        <v>0</v>
      </c>
      <c r="L41" s="494"/>
      <c r="M41" s="670">
        <f>ROUND(SUM(L32:L40), 0)</f>
        <v>0</v>
      </c>
    </row>
    <row r="42" spans="1:14" s="111" customFormat="1" ht="12.75" customHeight="1" thickTop="1">
      <c r="A42" s="1042" t="s">
        <v>157</v>
      </c>
      <c r="B42" s="1056" t="s">
        <v>358</v>
      </c>
      <c r="C42" s="1056"/>
      <c r="D42" s="1056"/>
      <c r="E42" s="1056"/>
      <c r="F42" s="1057"/>
      <c r="G42" s="22" t="s">
        <v>1030</v>
      </c>
      <c r="H42" s="389" t="s">
        <v>1031</v>
      </c>
      <c r="I42" s="22" t="s">
        <v>1038</v>
      </c>
      <c r="J42" s="22"/>
      <c r="K42" s="22"/>
      <c r="L42" s="489" t="s">
        <v>1034</v>
      </c>
      <c r="M42" s="116" t="s">
        <v>1035</v>
      </c>
    </row>
    <row r="43" spans="1:14" s="111" customFormat="1" ht="27" customHeight="1" thickBot="1">
      <c r="A43" s="1043"/>
      <c r="B43" s="1058"/>
      <c r="C43" s="1058"/>
      <c r="D43" s="1058"/>
      <c r="E43" s="1058"/>
      <c r="F43" s="1059"/>
      <c r="G43" s="24" t="s">
        <v>359</v>
      </c>
      <c r="H43" s="390" t="s">
        <v>1032</v>
      </c>
      <c r="I43" s="26" t="s">
        <v>1033</v>
      </c>
      <c r="J43" s="26"/>
      <c r="K43" s="26"/>
      <c r="L43" s="490" t="s">
        <v>3425</v>
      </c>
      <c r="M43" s="117" t="s">
        <v>1036</v>
      </c>
    </row>
    <row r="44" spans="1:14" s="111" customFormat="1" ht="20.100000000000001" customHeight="1" thickTop="1">
      <c r="A44" s="128" t="s">
        <v>1176</v>
      </c>
      <c r="B44" s="1046" t="s">
        <v>365</v>
      </c>
      <c r="C44" s="1046"/>
      <c r="D44" s="1046"/>
      <c r="E44" s="1046"/>
      <c r="F44" s="1047"/>
      <c r="G44" s="413"/>
      <c r="H44" s="414"/>
      <c r="I44" s="129"/>
      <c r="J44" s="129"/>
      <c r="K44" s="129"/>
      <c r="L44" s="495"/>
      <c r="M44" s="130"/>
    </row>
    <row r="45" spans="1:14" s="111" customFormat="1" ht="20.100000000000001" customHeight="1">
      <c r="A45" s="30"/>
      <c r="B45" s="1014" t="s">
        <v>2361</v>
      </c>
      <c r="C45" s="1014"/>
      <c r="D45" s="1014"/>
      <c r="E45" s="1014"/>
      <c r="F45" s="1015"/>
      <c r="G45" s="415">
        <f>SUM(PreA:PreB!T63)</f>
        <v>0</v>
      </c>
      <c r="H45" s="415">
        <f>SUM(PreA:PreB!U63)</f>
        <v>0</v>
      </c>
      <c r="I45" s="416">
        <f>IF(N45=TRUE, "a",1)</f>
        <v>1</v>
      </c>
      <c r="J45" s="123"/>
      <c r="K45" s="112"/>
      <c r="L45" s="669">
        <f>SUM(PreA:PreB!V63)</f>
        <v>0</v>
      </c>
      <c r="M45" s="113"/>
      <c r="N45" s="406" t="b">
        <f>IF(L45&gt;0,TRUE, FALSE)</f>
        <v>0</v>
      </c>
    </row>
    <row r="46" spans="1:14" s="111" customFormat="1" ht="20.100000000000001" customHeight="1">
      <c r="A46" s="30"/>
      <c r="B46" s="1014" t="s">
        <v>366</v>
      </c>
      <c r="C46" s="1014"/>
      <c r="D46" s="1014"/>
      <c r="E46" s="1014"/>
      <c r="F46" s="1015"/>
      <c r="G46" s="415">
        <f>SUM(PreA:PreB!W63)</f>
        <v>0</v>
      </c>
      <c r="H46" s="415">
        <f>SUM(PreA:PreB!X63)</f>
        <v>0</v>
      </c>
      <c r="I46" s="416">
        <v>1</v>
      </c>
      <c r="J46" s="123"/>
      <c r="K46" s="112"/>
      <c r="L46" s="669">
        <f>SUM(PreA:PreB!Y63)</f>
        <v>0</v>
      </c>
      <c r="M46" s="113"/>
      <c r="N46" s="111" t="b">
        <v>0</v>
      </c>
    </row>
    <row r="47" spans="1:14" s="111" customFormat="1" ht="20.100000000000001" customHeight="1">
      <c r="A47" s="30"/>
      <c r="B47" s="1013" t="str">
        <f>preCon!E10</f>
        <v/>
      </c>
      <c r="C47" s="1013"/>
      <c r="D47" s="1013"/>
      <c r="E47" s="1013"/>
      <c r="F47" s="1022"/>
      <c r="G47" s="415">
        <f>SUM(PreA:PreB!T56)</f>
        <v>0</v>
      </c>
      <c r="H47" s="415">
        <f>SUM(PreA:PreB!U56)</f>
        <v>0</v>
      </c>
      <c r="I47" s="416">
        <f>IF(N47=TRUE, "a",1)</f>
        <v>1</v>
      </c>
      <c r="J47" s="123"/>
      <c r="K47" s="112"/>
      <c r="L47" s="669"/>
      <c r="M47" s="113"/>
      <c r="N47" s="406" t="b">
        <f>IF(L47&gt;0,TRUE, FALSE)</f>
        <v>0</v>
      </c>
    </row>
    <row r="48" spans="1:14" s="111" customFormat="1" ht="20.100000000000001" customHeight="1">
      <c r="A48" s="30"/>
      <c r="B48" s="1013" t="str">
        <f>preCon!E11</f>
        <v/>
      </c>
      <c r="C48" s="1013"/>
      <c r="D48" s="1013"/>
      <c r="E48" s="1013"/>
      <c r="F48" s="1022"/>
      <c r="G48" s="415">
        <f>SUM(PreA:PreB!T57)</f>
        <v>0</v>
      </c>
      <c r="H48" s="415">
        <f>SUM(PreA:PreB!U57)</f>
        <v>0</v>
      </c>
      <c r="I48" s="416">
        <v>1</v>
      </c>
      <c r="J48" s="123"/>
      <c r="K48" s="112"/>
      <c r="L48" s="669"/>
      <c r="M48" s="113"/>
      <c r="N48" s="111" t="b">
        <v>0</v>
      </c>
    </row>
    <row r="49" spans="1:22" s="111" customFormat="1" ht="20.100000000000001" customHeight="1">
      <c r="A49" s="122"/>
      <c r="B49" s="1014" t="s">
        <v>2362</v>
      </c>
      <c r="C49" s="1014"/>
      <c r="D49" s="1014"/>
      <c r="E49" s="1014"/>
      <c r="F49" s="1015"/>
      <c r="G49" s="415">
        <f>SUM(PreA:PreB!T58)</f>
        <v>0</v>
      </c>
      <c r="H49" s="415">
        <f>SUM(PreA:PreB!U58)</f>
        <v>0</v>
      </c>
      <c r="I49" s="416">
        <f>IF(N49=TRUE, "a",1)</f>
        <v>1</v>
      </c>
      <c r="J49" s="123"/>
      <c r="K49" s="112"/>
      <c r="L49" s="669">
        <f>SUM(PreA:PreB!V58)</f>
        <v>0</v>
      </c>
      <c r="M49" s="113"/>
      <c r="N49" s="406" t="b">
        <f>IF(L49&gt;0,TRUE, FALSE)</f>
        <v>0</v>
      </c>
    </row>
    <row r="50" spans="1:22" s="111" customFormat="1" ht="20.100000000000001" customHeight="1">
      <c r="A50" s="122"/>
      <c r="B50" s="1014" t="s">
        <v>2111</v>
      </c>
      <c r="C50" s="1014"/>
      <c r="D50" s="1014"/>
      <c r="E50" s="1014"/>
      <c r="F50" s="1015"/>
      <c r="G50" s="415">
        <f>SUM(PreA:PreB!W58)</f>
        <v>0</v>
      </c>
      <c r="H50" s="415">
        <f>SUM(PreA:PreB!X58)</f>
        <v>0</v>
      </c>
      <c r="I50" s="416">
        <v>1</v>
      </c>
      <c r="J50" s="123"/>
      <c r="K50" s="112"/>
      <c r="L50" s="669">
        <f>SUM(PreA:PreB!Y58)</f>
        <v>0</v>
      </c>
      <c r="M50" s="113"/>
      <c r="N50" s="111" t="b">
        <v>0</v>
      </c>
    </row>
    <row r="51" spans="1:22" s="111" customFormat="1" ht="20.100000000000001" customHeight="1">
      <c r="A51" s="122"/>
      <c r="B51" s="1014"/>
      <c r="C51" s="1014"/>
      <c r="D51" s="1014"/>
      <c r="E51" s="1014"/>
      <c r="F51" s="1015"/>
      <c r="G51" s="415"/>
      <c r="H51" s="411"/>
      <c r="I51" s="416">
        <v>1</v>
      </c>
      <c r="J51" s="123"/>
      <c r="K51" s="112"/>
      <c r="L51" s="669"/>
      <c r="M51" s="113"/>
      <c r="N51" s="160"/>
    </row>
    <row r="52" spans="1:22" s="111" customFormat="1" ht="20.100000000000001" customHeight="1">
      <c r="A52" s="122"/>
      <c r="B52" s="391" t="s">
        <v>1182</v>
      </c>
      <c r="C52" s="391"/>
      <c r="D52" s="391"/>
      <c r="E52" s="391"/>
      <c r="F52" s="392"/>
      <c r="G52" s="415"/>
      <c r="H52" s="411"/>
      <c r="I52" s="416">
        <v>1</v>
      </c>
      <c r="J52" s="123"/>
      <c r="K52" s="112"/>
      <c r="L52" s="669">
        <f>SUM(PreA:PreB!V64)</f>
        <v>0</v>
      </c>
      <c r="M52" s="113"/>
    </row>
    <row r="53" spans="1:22" s="111" customFormat="1" ht="20.100000000000001" customHeight="1">
      <c r="A53" s="122"/>
      <c r="B53" s="1013" t="str">
        <f>preCon!E12</f>
        <v/>
      </c>
      <c r="C53" s="1013"/>
      <c r="D53" s="1013"/>
      <c r="E53" s="1013"/>
      <c r="F53" s="1022"/>
      <c r="G53" s="415">
        <f>SUM(PreA:PreB!T64)</f>
        <v>0</v>
      </c>
      <c r="H53" s="415">
        <f>SUM(PreA:PreB!U64)</f>
        <v>0</v>
      </c>
      <c r="I53" s="416">
        <f>IF(N53=TRUE, "a",1)</f>
        <v>1</v>
      </c>
      <c r="J53" s="123"/>
      <c r="K53" s="112"/>
      <c r="L53" s="669">
        <f>SUM(PreA:PreB!Y64)</f>
        <v>0</v>
      </c>
      <c r="M53" s="113"/>
      <c r="N53" s="406" t="b">
        <f>IF(L53&gt;0,TRUE, FALSE)</f>
        <v>0</v>
      </c>
    </row>
    <row r="54" spans="1:22" s="111" customFormat="1" ht="20.100000000000001" customHeight="1">
      <c r="A54" s="131"/>
      <c r="B54" s="1013" t="str">
        <f>preCon!E13</f>
        <v/>
      </c>
      <c r="C54" s="1013"/>
      <c r="D54" s="1013"/>
      <c r="E54" s="1013"/>
      <c r="F54" s="1022"/>
      <c r="G54" s="415">
        <f>SUM(PreA:PreB!W64)</f>
        <v>0</v>
      </c>
      <c r="H54" s="415">
        <f>SUM(PreA:PreB!X64)</f>
        <v>0</v>
      </c>
      <c r="I54" s="416">
        <v>1</v>
      </c>
      <c r="J54" s="123"/>
      <c r="K54" s="112"/>
      <c r="L54" s="669">
        <f>SUM(PreA:PreB!V64)</f>
        <v>0</v>
      </c>
      <c r="M54" s="113"/>
    </row>
    <row r="55" spans="1:22" s="111" customFormat="1" ht="20.100000000000001" customHeight="1">
      <c r="A55" s="131"/>
      <c r="B55" s="1014" t="s">
        <v>2363</v>
      </c>
      <c r="C55" s="1014"/>
      <c r="D55" s="1014"/>
      <c r="E55" s="1014"/>
      <c r="F55" s="1015"/>
      <c r="G55" s="415">
        <f>SUM(PreA:PreB!T61)</f>
        <v>0</v>
      </c>
      <c r="H55" s="415">
        <f>SUM(PreA:PreB!U61)</f>
        <v>0</v>
      </c>
      <c r="I55" s="416">
        <f>IF(N55=TRUE, "a",1)</f>
        <v>1</v>
      </c>
      <c r="J55" s="123"/>
      <c r="K55" s="112"/>
      <c r="L55" s="669">
        <f>SUM(PreA:PreB!V61)</f>
        <v>0</v>
      </c>
      <c r="M55" s="113"/>
      <c r="N55" s="406" t="b">
        <f>IF(L55&gt;0,TRUE, FALSE)</f>
        <v>0</v>
      </c>
    </row>
    <row r="56" spans="1:22" s="111" customFormat="1" ht="20.100000000000001" customHeight="1">
      <c r="A56" s="131"/>
      <c r="B56" s="1014" t="s">
        <v>363</v>
      </c>
      <c r="C56" s="1014"/>
      <c r="D56" s="1014"/>
      <c r="E56" s="1014"/>
      <c r="F56" s="1015"/>
      <c r="G56" s="415">
        <f>SUM(PreA:PreB!W61)</f>
        <v>0</v>
      </c>
      <c r="H56" s="415">
        <f>SUM(PreA:PreB!X61)</f>
        <v>0</v>
      </c>
      <c r="I56" s="416">
        <v>1</v>
      </c>
      <c r="J56" s="123"/>
      <c r="K56" s="112"/>
      <c r="L56" s="669">
        <f>SUM(PreA:PreB!Y61)</f>
        <v>0</v>
      </c>
      <c r="M56" s="113"/>
    </row>
    <row r="57" spans="1:22" s="111" customFormat="1" ht="20.100000000000001" customHeight="1" thickBot="1">
      <c r="A57" s="126"/>
      <c r="B57" s="1011" t="s">
        <v>2449</v>
      </c>
      <c r="C57" s="1011"/>
      <c r="D57" s="1011"/>
      <c r="E57" s="1011"/>
      <c r="F57" s="1012"/>
      <c r="G57" s="505">
        <f>SUM(G45:G56)</f>
        <v>0</v>
      </c>
      <c r="H57" s="412">
        <f>SUM(H45:H56)</f>
        <v>0</v>
      </c>
      <c r="I57" s="115"/>
      <c r="J57" s="127"/>
      <c r="K57" s="127">
        <f>SUM(K45:K56)</f>
        <v>0</v>
      </c>
      <c r="L57" s="127"/>
      <c r="M57" s="670">
        <f>ROUND(SUM(L45:L56), 0)</f>
        <v>0</v>
      </c>
    </row>
    <row r="58" spans="1:22" s="111" customFormat="1" ht="13.5" customHeight="1" thickTop="1">
      <c r="A58" s="1034" t="s">
        <v>2112</v>
      </c>
      <c r="B58" s="1035"/>
      <c r="C58" s="1035"/>
      <c r="D58" s="1035"/>
      <c r="E58" s="1035"/>
      <c r="F58" s="1035"/>
      <c r="G58" s="1035"/>
      <c r="H58" s="1035"/>
      <c r="I58" s="1035"/>
      <c r="J58" s="1035"/>
      <c r="K58" s="1035"/>
      <c r="L58" s="1035"/>
      <c r="M58" s="1036"/>
    </row>
    <row r="59" spans="1:22" s="121" customFormat="1" ht="15.75" customHeight="1" thickBot="1">
      <c r="A59" s="1037"/>
      <c r="B59" s="1038"/>
      <c r="C59" s="1038"/>
      <c r="D59" s="1038"/>
      <c r="E59" s="1038"/>
      <c r="F59" s="1038"/>
      <c r="G59" s="1038"/>
      <c r="H59" s="1038"/>
      <c r="I59" s="1038"/>
      <c r="J59" s="1038"/>
      <c r="K59" s="1038"/>
      <c r="L59" s="1038"/>
      <c r="M59" s="1039"/>
    </row>
    <row r="60" spans="1:22" s="125" customFormat="1" ht="17.25" customHeight="1" thickTop="1">
      <c r="A60" s="132" t="s">
        <v>1178</v>
      </c>
      <c r="B60" s="1020" t="s">
        <v>367</v>
      </c>
      <c r="C60" s="1020"/>
      <c r="D60" s="1020"/>
      <c r="E60" s="1020"/>
      <c r="F60" s="1020"/>
      <c r="G60" s="1020"/>
      <c r="H60" s="1020"/>
      <c r="I60" s="1021"/>
      <c r="J60" s="133"/>
      <c r="K60" s="133"/>
      <c r="L60" s="135" t="s">
        <v>3425</v>
      </c>
      <c r="M60" s="1040" t="s">
        <v>368</v>
      </c>
      <c r="N60" s="111"/>
      <c r="O60" s="111"/>
      <c r="P60" s="111"/>
      <c r="Q60" s="111"/>
      <c r="R60" s="136"/>
      <c r="S60" s="137"/>
      <c r="T60" s="137"/>
      <c r="U60" s="136"/>
      <c r="V60" s="138"/>
    </row>
    <row r="61" spans="1:22" s="121" customFormat="1" ht="15" customHeight="1" thickBot="1">
      <c r="A61" s="139"/>
      <c r="B61" s="1091"/>
      <c r="C61" s="1091"/>
      <c r="D61" s="1091"/>
      <c r="E61" s="1091"/>
      <c r="F61" s="1091"/>
      <c r="G61" s="1091"/>
      <c r="H61" s="1091"/>
      <c r="I61" s="1092"/>
      <c r="J61" s="140"/>
      <c r="K61" s="140"/>
      <c r="L61" s="141"/>
      <c r="M61" s="1041"/>
      <c r="N61" s="111"/>
      <c r="O61" s="111"/>
      <c r="P61" s="111"/>
      <c r="Q61" s="111"/>
      <c r="R61" s="136"/>
      <c r="S61" s="138"/>
      <c r="T61" s="138"/>
      <c r="U61" s="136"/>
      <c r="V61" s="136"/>
    </row>
    <row r="62" spans="1:22" s="111" customFormat="1" ht="26.25" customHeight="1" thickTop="1">
      <c r="A62" s="142" t="s">
        <v>369</v>
      </c>
      <c r="B62" s="1096" t="s">
        <v>2113</v>
      </c>
      <c r="C62" s="1096"/>
      <c r="D62" s="1096"/>
      <c r="E62" s="1096"/>
      <c r="F62" s="1096"/>
      <c r="G62" s="1096"/>
      <c r="H62" s="1096"/>
      <c r="I62" s="1097"/>
      <c r="J62" s="143"/>
      <c r="K62" s="143"/>
      <c r="L62" s="409">
        <f>SUM(PreA:PreB!M65)</f>
        <v>0</v>
      </c>
      <c r="M62" s="144"/>
      <c r="R62" s="136"/>
      <c r="S62" s="136"/>
      <c r="T62" s="136"/>
      <c r="U62" s="136"/>
      <c r="V62" s="136"/>
    </row>
    <row r="63" spans="1:22" s="111" customFormat="1" ht="27.75" customHeight="1">
      <c r="A63" s="145" t="s">
        <v>370</v>
      </c>
      <c r="B63" s="1016" t="s">
        <v>1851</v>
      </c>
      <c r="C63" s="1016"/>
      <c r="D63" s="1016"/>
      <c r="E63" s="1016"/>
      <c r="F63" s="1016"/>
      <c r="G63" s="1016"/>
      <c r="H63" s="1016"/>
      <c r="I63" s="1017"/>
      <c r="J63" s="102"/>
      <c r="K63" s="102"/>
      <c r="L63" s="409">
        <f>SUM(PreA:PreB!M66)</f>
        <v>0</v>
      </c>
      <c r="M63" s="114"/>
      <c r="R63" s="136"/>
      <c r="S63" s="136"/>
      <c r="T63" s="136"/>
      <c r="U63" s="136"/>
      <c r="V63" s="136"/>
    </row>
    <row r="64" spans="1:22" s="111" customFormat="1" ht="23.25" customHeight="1">
      <c r="A64" s="122"/>
      <c r="B64" s="1084"/>
      <c r="C64" s="1084"/>
      <c r="D64" s="1084"/>
      <c r="E64" s="1084"/>
      <c r="F64" s="1084"/>
      <c r="G64" s="1084"/>
      <c r="H64" s="1084"/>
      <c r="I64" s="1085"/>
      <c r="J64" s="419"/>
      <c r="K64" s="419"/>
      <c r="L64" s="409">
        <f>SUM(PreA:PreB!K67)</f>
        <v>0</v>
      </c>
      <c r="M64" s="114"/>
      <c r="R64" s="137"/>
      <c r="S64" s="136"/>
      <c r="T64" s="136"/>
      <c r="U64" s="136"/>
      <c r="V64" s="136"/>
    </row>
    <row r="65" spans="1:22" s="111" customFormat="1" ht="21" customHeight="1" thickBot="1">
      <c r="A65" s="139" t="s">
        <v>2447</v>
      </c>
      <c r="B65" s="1011" t="s">
        <v>2449</v>
      </c>
      <c r="C65" s="1011"/>
      <c r="D65" s="1011"/>
      <c r="E65" s="1011"/>
      <c r="F65" s="1011"/>
      <c r="G65" s="1011"/>
      <c r="H65" s="1011"/>
      <c r="I65" s="1012"/>
      <c r="J65" s="147"/>
      <c r="K65" s="147"/>
      <c r="L65" s="496"/>
      <c r="M65" s="670">
        <f>ROUND(SUM(L62:L64), 0)</f>
        <v>0</v>
      </c>
      <c r="R65" s="137"/>
      <c r="S65" s="136"/>
      <c r="T65" s="136"/>
      <c r="U65" s="136"/>
      <c r="V65" s="136"/>
    </row>
    <row r="66" spans="1:22" s="111" customFormat="1" ht="15" customHeight="1" thickTop="1">
      <c r="A66" s="132" t="s">
        <v>1183</v>
      </c>
      <c r="B66" s="1079" t="s">
        <v>1431</v>
      </c>
      <c r="C66" s="1079"/>
      <c r="D66" s="1079"/>
      <c r="E66" s="1079"/>
      <c r="F66" s="1079"/>
      <c r="G66" s="1079"/>
      <c r="H66" s="1079"/>
      <c r="I66" s="1093"/>
      <c r="J66" s="150"/>
      <c r="K66" s="149"/>
      <c r="L66" s="497" t="s">
        <v>1034</v>
      </c>
      <c r="M66" s="151" t="s">
        <v>1035</v>
      </c>
      <c r="R66" s="137"/>
      <c r="S66" s="136"/>
      <c r="T66" s="136"/>
      <c r="U66" s="136"/>
      <c r="V66" s="136"/>
    </row>
    <row r="67" spans="1:22" s="121" customFormat="1" ht="12.75" customHeight="1">
      <c r="A67" s="152"/>
      <c r="B67" s="1094"/>
      <c r="C67" s="1094"/>
      <c r="D67" s="1094"/>
      <c r="E67" s="1094"/>
      <c r="F67" s="1094"/>
      <c r="G67" s="1094"/>
      <c r="H67" s="1094"/>
      <c r="I67" s="1095"/>
      <c r="J67" s="154"/>
      <c r="K67" s="153"/>
      <c r="L67" s="1076" t="s">
        <v>3425</v>
      </c>
      <c r="M67" s="1087" t="s">
        <v>368</v>
      </c>
      <c r="N67" s="111"/>
      <c r="O67" s="111"/>
      <c r="P67" s="111"/>
      <c r="Q67" s="111"/>
      <c r="R67" s="138"/>
      <c r="S67" s="136"/>
      <c r="T67" s="136"/>
      <c r="U67" s="136"/>
      <c r="V67" s="136"/>
    </row>
    <row r="68" spans="1:22" s="125" customFormat="1" ht="13.5" thickBot="1">
      <c r="A68" s="155"/>
      <c r="B68" s="1098"/>
      <c r="C68" s="1098"/>
      <c r="D68" s="1098"/>
      <c r="E68" s="1098"/>
      <c r="F68" s="1098"/>
      <c r="G68" s="1098"/>
      <c r="H68" s="156" t="s">
        <v>371</v>
      </c>
      <c r="I68" s="156" t="s">
        <v>2450</v>
      </c>
      <c r="J68" s="157"/>
      <c r="K68" s="156"/>
      <c r="L68" s="1077"/>
      <c r="M68" s="1088"/>
      <c r="N68" s="111"/>
      <c r="O68" s="111"/>
      <c r="P68" s="111"/>
      <c r="Q68" s="111"/>
      <c r="R68" s="136"/>
      <c r="S68" s="136"/>
      <c r="T68" s="136"/>
      <c r="U68" s="136"/>
      <c r="V68" s="136"/>
    </row>
    <row r="69" spans="1:22" s="111" customFormat="1" ht="21.75" customHeight="1" thickTop="1">
      <c r="A69" s="158"/>
      <c r="B69" s="1086" t="str">
        <f>"CONSULTANTS - "</f>
        <v xml:space="preserve">CONSULTANTS - </v>
      </c>
      <c r="C69" s="1086"/>
      <c r="D69" s="1074"/>
      <c r="E69" s="1074"/>
      <c r="F69" s="1074"/>
      <c r="G69" s="1075"/>
      <c r="H69" s="289"/>
      <c r="I69" s="289"/>
      <c r="J69" s="191"/>
      <c r="K69" s="191"/>
      <c r="L69" s="409">
        <f>SUM(PreA:PreB!M71)</f>
        <v>0</v>
      </c>
      <c r="M69" s="159"/>
      <c r="R69" s="136"/>
      <c r="S69" s="136"/>
      <c r="T69" s="136"/>
      <c r="U69" s="136"/>
      <c r="V69" s="136"/>
    </row>
    <row r="70" spans="1:22" s="111" customFormat="1" ht="21.75" customHeight="1">
      <c r="A70" s="168"/>
      <c r="B70" s="1013" t="str">
        <f>preCon!E15</f>
        <v/>
      </c>
      <c r="C70" s="1013"/>
      <c r="D70" s="1013"/>
      <c r="E70" s="1013"/>
      <c r="F70" s="1013"/>
      <c r="G70" s="1022"/>
      <c r="H70" s="290"/>
      <c r="I70" s="290"/>
      <c r="J70" s="191"/>
      <c r="K70" s="191"/>
      <c r="L70" s="409">
        <f>SUM(PreA:PreB!M72)</f>
        <v>0</v>
      </c>
      <c r="M70" s="144"/>
      <c r="R70" s="136"/>
      <c r="S70" s="136"/>
      <c r="T70" s="136"/>
      <c r="U70" s="136"/>
      <c r="V70" s="136"/>
    </row>
    <row r="71" spans="1:22" s="111" customFormat="1" ht="21.75" customHeight="1">
      <c r="A71" s="168"/>
      <c r="B71" s="1013" t="str">
        <f>preCon!E16</f>
        <v/>
      </c>
      <c r="C71" s="1013"/>
      <c r="D71" s="1013"/>
      <c r="E71" s="1013"/>
      <c r="F71" s="1013"/>
      <c r="G71" s="1022"/>
      <c r="H71" s="290"/>
      <c r="I71" s="290"/>
      <c r="J71" s="191"/>
      <c r="K71" s="191"/>
      <c r="L71" s="409">
        <f>SUM(PreA:PreB!M73)</f>
        <v>0</v>
      </c>
      <c r="M71" s="144"/>
      <c r="R71" s="136"/>
      <c r="S71" s="136"/>
      <c r="T71" s="136"/>
      <c r="U71" s="136"/>
      <c r="V71" s="136"/>
    </row>
    <row r="72" spans="1:22" s="111" customFormat="1" ht="21.75" customHeight="1">
      <c r="A72" s="168"/>
      <c r="B72" s="1013" t="str">
        <f>preCon!E17</f>
        <v/>
      </c>
      <c r="C72" s="1013"/>
      <c r="D72" s="1013"/>
      <c r="E72" s="1013"/>
      <c r="F72" s="1013"/>
      <c r="G72" s="1022"/>
      <c r="H72" s="290"/>
      <c r="I72" s="290"/>
      <c r="J72" s="191"/>
      <c r="K72" s="191"/>
      <c r="L72" s="409">
        <f>SUM(PreA:PreB!M74)</f>
        <v>0</v>
      </c>
      <c r="M72" s="144"/>
      <c r="R72" s="136"/>
      <c r="S72" s="136"/>
      <c r="T72" s="136"/>
      <c r="U72" s="136"/>
      <c r="V72" s="136"/>
    </row>
    <row r="73" spans="1:22" s="111" customFormat="1" ht="18" customHeight="1">
      <c r="A73" s="122"/>
      <c r="B73" s="1014" t="s">
        <v>185</v>
      </c>
      <c r="C73" s="1014"/>
      <c r="D73" s="1082"/>
      <c r="E73" s="1082"/>
      <c r="F73" s="1082"/>
      <c r="G73" s="1083"/>
      <c r="H73" s="290"/>
      <c r="I73" s="290"/>
      <c r="J73" s="191"/>
      <c r="K73" s="191"/>
      <c r="L73" s="409">
        <f>SUM(PreA:PreB!M75)</f>
        <v>0</v>
      </c>
      <c r="M73" s="144"/>
      <c r="N73" s="121"/>
      <c r="R73" s="136"/>
      <c r="S73" s="136"/>
      <c r="T73" s="136"/>
      <c r="U73" s="136"/>
      <c r="V73" s="136"/>
    </row>
    <row r="74" spans="1:22" s="111" customFormat="1" ht="18" customHeight="1">
      <c r="A74" s="122"/>
      <c r="B74" s="1013" t="str">
        <f>preCon!E19</f>
        <v/>
      </c>
      <c r="C74" s="1013"/>
      <c r="D74" s="1013"/>
      <c r="E74" s="1013"/>
      <c r="F74" s="1013"/>
      <c r="G74" s="1022"/>
      <c r="H74" s="290"/>
      <c r="I74" s="290"/>
      <c r="J74" s="191"/>
      <c r="K74" s="191"/>
      <c r="L74" s="409">
        <f>SUM(PreA:PreB!M76)</f>
        <v>0</v>
      </c>
      <c r="M74" s="144"/>
      <c r="N74" s="121"/>
      <c r="R74" s="136"/>
      <c r="S74" s="136"/>
      <c r="T74" s="136"/>
      <c r="U74" s="136"/>
      <c r="V74" s="136"/>
    </row>
    <row r="75" spans="1:22" s="111" customFormat="1" ht="18" customHeight="1">
      <c r="A75" s="122"/>
      <c r="B75" s="1013" t="str">
        <f>preCon!E20</f>
        <v/>
      </c>
      <c r="C75" s="1013"/>
      <c r="D75" s="1013"/>
      <c r="E75" s="1013"/>
      <c r="F75" s="1013"/>
      <c r="G75" s="1022"/>
      <c r="H75" s="290"/>
      <c r="I75" s="290"/>
      <c r="J75" s="191"/>
      <c r="K75" s="191"/>
      <c r="L75" s="409">
        <f>SUM(PreA:PreB!M77)</f>
        <v>0</v>
      </c>
      <c r="M75" s="144"/>
      <c r="N75" s="121"/>
      <c r="R75" s="136"/>
      <c r="S75" s="136"/>
      <c r="T75" s="136"/>
      <c r="U75" s="136"/>
      <c r="V75" s="136"/>
    </row>
    <row r="76" spans="1:22" s="111" customFormat="1" ht="18" customHeight="1">
      <c r="A76" s="122"/>
      <c r="B76" s="1013" t="str">
        <f>preCon!E21</f>
        <v/>
      </c>
      <c r="C76" s="1013"/>
      <c r="D76" s="1013"/>
      <c r="E76" s="1013"/>
      <c r="F76" s="1013"/>
      <c r="G76" s="1022"/>
      <c r="H76" s="290"/>
      <c r="I76" s="290"/>
      <c r="J76" s="191"/>
      <c r="K76" s="191"/>
      <c r="L76" s="409">
        <f>SUM(PreA:PreB!M78)</f>
        <v>0</v>
      </c>
      <c r="M76" s="144"/>
      <c r="N76" s="121"/>
      <c r="R76" s="136"/>
      <c r="S76" s="136"/>
      <c r="T76" s="136"/>
      <c r="U76" s="136"/>
      <c r="V76" s="136"/>
    </row>
    <row r="77" spans="1:22" s="111" customFormat="1" ht="18" customHeight="1">
      <c r="A77" s="122"/>
      <c r="B77" s="1014" t="s">
        <v>1144</v>
      </c>
      <c r="C77" s="1014"/>
      <c r="D77" s="1014"/>
      <c r="E77" s="1014"/>
      <c r="F77" s="1014"/>
      <c r="G77" s="1015"/>
      <c r="H77" s="290"/>
      <c r="I77" s="290"/>
      <c r="J77" s="192"/>
      <c r="K77" s="192"/>
      <c r="L77" s="409">
        <f>SUM(PreA:PreB!M79)</f>
        <v>0</v>
      </c>
      <c r="M77" s="114"/>
      <c r="P77" s="121"/>
      <c r="Q77" s="121"/>
      <c r="R77" s="136"/>
      <c r="S77" s="136"/>
      <c r="T77" s="136"/>
      <c r="U77" s="137"/>
      <c r="V77" s="136"/>
    </row>
    <row r="78" spans="1:22" s="111" customFormat="1" ht="18" customHeight="1">
      <c r="A78" s="122"/>
      <c r="B78" s="1013" t="str">
        <f>preCon!E23</f>
        <v/>
      </c>
      <c r="C78" s="1013"/>
      <c r="D78" s="1013"/>
      <c r="E78" s="1013"/>
      <c r="F78" s="1013"/>
      <c r="G78" s="1022"/>
      <c r="H78" s="290"/>
      <c r="I78" s="290"/>
      <c r="J78" s="192"/>
      <c r="K78" s="192"/>
      <c r="L78" s="409">
        <f>SUM(PreA:PreB!M80)</f>
        <v>0</v>
      </c>
      <c r="M78" s="114"/>
      <c r="P78" s="121"/>
      <c r="Q78" s="121"/>
      <c r="R78" s="136"/>
      <c r="S78" s="136"/>
      <c r="T78" s="136"/>
      <c r="U78" s="137"/>
      <c r="V78" s="136"/>
    </row>
    <row r="79" spans="1:22" s="111" customFormat="1" ht="18" customHeight="1">
      <c r="A79" s="122"/>
      <c r="B79" s="1013" t="str">
        <f>preCon!E24</f>
        <v/>
      </c>
      <c r="C79" s="1013"/>
      <c r="D79" s="1013"/>
      <c r="E79" s="1013"/>
      <c r="F79" s="1013"/>
      <c r="G79" s="1022"/>
      <c r="H79" s="290"/>
      <c r="I79" s="290"/>
      <c r="J79" s="192"/>
      <c r="K79" s="192"/>
      <c r="L79" s="409">
        <f>SUM(PreA:PreB!M81)</f>
        <v>0</v>
      </c>
      <c r="M79" s="114"/>
      <c r="P79" s="121"/>
      <c r="Q79" s="121"/>
      <c r="R79" s="136"/>
      <c r="S79" s="136"/>
      <c r="T79" s="136"/>
      <c r="U79" s="137"/>
      <c r="V79" s="136"/>
    </row>
    <row r="80" spans="1:22" s="111" customFormat="1" ht="18" customHeight="1">
      <c r="A80" s="122"/>
      <c r="B80" s="1013" t="str">
        <f>preCon!E25</f>
        <v/>
      </c>
      <c r="C80" s="1013"/>
      <c r="D80" s="1013"/>
      <c r="E80" s="1013"/>
      <c r="F80" s="1013"/>
      <c r="G80" s="1022"/>
      <c r="H80" s="290"/>
      <c r="I80" s="290"/>
      <c r="J80" s="192"/>
      <c r="K80" s="192"/>
      <c r="L80" s="409">
        <f>SUM(PreA:PreB!M82)</f>
        <v>0</v>
      </c>
      <c r="M80" s="114"/>
      <c r="P80" s="121"/>
      <c r="Q80" s="121"/>
      <c r="R80" s="136"/>
      <c r="S80" s="136"/>
      <c r="T80" s="136"/>
      <c r="U80" s="137"/>
      <c r="V80" s="136"/>
    </row>
    <row r="81" spans="1:22" s="111" customFormat="1" ht="18" customHeight="1">
      <c r="A81" s="122"/>
      <c r="B81" s="1014" t="s">
        <v>1145</v>
      </c>
      <c r="C81" s="1014"/>
      <c r="D81" s="1014"/>
      <c r="E81" s="1014"/>
      <c r="F81" s="1014"/>
      <c r="G81" s="1015"/>
      <c r="H81" s="290"/>
      <c r="I81" s="290"/>
      <c r="J81" s="192"/>
      <c r="K81" s="192"/>
      <c r="L81" s="409">
        <f>SUM(PreA:PreB!M83)</f>
        <v>0</v>
      </c>
      <c r="M81" s="114"/>
      <c r="O81" s="125"/>
      <c r="R81" s="136"/>
      <c r="S81" s="136"/>
      <c r="T81" s="136"/>
      <c r="U81" s="136"/>
      <c r="V81" s="136"/>
    </row>
    <row r="82" spans="1:22" s="111" customFormat="1" ht="18" customHeight="1">
      <c r="A82" s="122"/>
      <c r="B82" s="1013" t="str">
        <f>preCon!E27</f>
        <v/>
      </c>
      <c r="C82" s="1013"/>
      <c r="D82" s="1013"/>
      <c r="E82" s="1013"/>
      <c r="F82" s="1013"/>
      <c r="G82" s="1022"/>
      <c r="H82" s="290"/>
      <c r="I82" s="290"/>
      <c r="J82" s="192"/>
      <c r="K82" s="192"/>
      <c r="L82" s="409">
        <f>SUM(PreA:PreB!M84)</f>
        <v>0</v>
      </c>
      <c r="M82" s="114"/>
      <c r="O82" s="125"/>
      <c r="R82" s="136"/>
      <c r="S82" s="136"/>
      <c r="T82" s="136"/>
      <c r="U82" s="136"/>
      <c r="V82" s="136"/>
    </row>
    <row r="83" spans="1:22" s="111" customFormat="1" ht="18.75" customHeight="1">
      <c r="A83" s="122"/>
      <c r="B83" s="1014" t="s">
        <v>1146</v>
      </c>
      <c r="C83" s="1014"/>
      <c r="D83" s="1014"/>
      <c r="E83" s="1014"/>
      <c r="F83" s="1014"/>
      <c r="G83" s="1015"/>
      <c r="H83" s="290"/>
      <c r="I83" s="290"/>
      <c r="J83" s="192"/>
      <c r="K83" s="192"/>
      <c r="L83" s="409">
        <f>SUM(PreA:PreB!M85)</f>
        <v>0</v>
      </c>
      <c r="M83" s="114"/>
      <c r="R83" s="136"/>
      <c r="S83" s="136"/>
      <c r="T83" s="136"/>
      <c r="U83" s="136"/>
      <c r="V83" s="137"/>
    </row>
    <row r="84" spans="1:22" s="111" customFormat="1" ht="18.75" customHeight="1">
      <c r="A84" s="122"/>
      <c r="B84" s="1013" t="str">
        <f>preCon!E29</f>
        <v>0</v>
      </c>
      <c r="C84" s="1013"/>
      <c r="D84" s="1013"/>
      <c r="E84" s="1013"/>
      <c r="F84" s="1013"/>
      <c r="G84" s="1022"/>
      <c r="H84" s="290"/>
      <c r="I84" s="290"/>
      <c r="J84" s="192"/>
      <c r="K84" s="192"/>
      <c r="L84" s="409">
        <f>SUM(PreA:PreB!M86)</f>
        <v>0</v>
      </c>
      <c r="M84" s="114"/>
      <c r="R84" s="136"/>
      <c r="S84" s="136"/>
      <c r="T84" s="136"/>
      <c r="U84" s="136"/>
      <c r="V84" s="137"/>
    </row>
    <row r="85" spans="1:22" s="111" customFormat="1" ht="26.25" customHeight="1">
      <c r="A85" s="122"/>
      <c r="B85" s="1014" t="s">
        <v>2336</v>
      </c>
      <c r="C85" s="1014"/>
      <c r="D85" s="1014"/>
      <c r="E85" s="1014"/>
      <c r="F85" s="1014"/>
      <c r="G85" s="1015"/>
      <c r="H85" s="290"/>
      <c r="I85" s="290"/>
      <c r="J85" s="192"/>
      <c r="K85" s="192"/>
      <c r="L85" s="409">
        <f>SUM(PreA:PreB!M87)</f>
        <v>0</v>
      </c>
      <c r="M85" s="114"/>
      <c r="R85" s="136"/>
      <c r="S85" s="136"/>
      <c r="T85" s="136"/>
      <c r="U85" s="136"/>
      <c r="V85" s="136"/>
    </row>
    <row r="86" spans="1:22" s="111" customFormat="1" ht="26.25" customHeight="1">
      <c r="A86" s="122"/>
      <c r="B86" s="1032" t="s">
        <v>2337</v>
      </c>
      <c r="C86" s="1032"/>
      <c r="D86" s="1032"/>
      <c r="E86" s="1032"/>
      <c r="F86" s="1032"/>
      <c r="G86" s="1033"/>
      <c r="H86" s="290"/>
      <c r="I86" s="290"/>
      <c r="J86" s="192"/>
      <c r="K86" s="192"/>
      <c r="L86" s="409">
        <f>SUM(PreA:PreB!M88)</f>
        <v>0</v>
      </c>
      <c r="M86" s="114"/>
      <c r="R86" s="136"/>
      <c r="S86" s="136"/>
      <c r="T86" s="136"/>
      <c r="U86" s="136"/>
      <c r="V86" s="136"/>
    </row>
    <row r="87" spans="1:22" s="111" customFormat="1" ht="26.25" customHeight="1">
      <c r="A87" s="122"/>
      <c r="B87" s="1016" t="s">
        <v>1147</v>
      </c>
      <c r="C87" s="1016"/>
      <c r="D87" s="1016"/>
      <c r="E87" s="1016"/>
      <c r="F87" s="1016"/>
      <c r="G87" s="1017"/>
      <c r="H87" s="290"/>
      <c r="I87" s="290"/>
      <c r="J87" s="192"/>
      <c r="K87" s="192"/>
      <c r="L87" s="409">
        <f>SUM(PreA:PreB!M89)</f>
        <v>0</v>
      </c>
      <c r="M87" s="114"/>
      <c r="N87" s="160"/>
      <c r="R87" s="136"/>
      <c r="S87" s="136"/>
      <c r="T87" s="136"/>
      <c r="U87" s="136"/>
      <c r="V87" s="136"/>
    </row>
    <row r="88" spans="1:22" s="111" customFormat="1" ht="21.75" customHeight="1" thickBot="1">
      <c r="A88" s="161"/>
      <c r="B88" s="1025" t="s">
        <v>2449</v>
      </c>
      <c r="C88" s="1025"/>
      <c r="D88" s="1025"/>
      <c r="E88" s="1025"/>
      <c r="F88" s="1025"/>
      <c r="G88" s="1025"/>
      <c r="H88" s="162"/>
      <c r="I88" s="163"/>
      <c r="J88" s="163"/>
      <c r="K88" s="163"/>
      <c r="L88" s="494"/>
      <c r="M88" s="671">
        <f>ROUND(SUM(L69:L87), 0)</f>
        <v>0</v>
      </c>
      <c r="R88" s="136"/>
      <c r="S88" s="136"/>
      <c r="T88" s="136"/>
      <c r="U88" s="136"/>
      <c r="V88" s="136"/>
    </row>
    <row r="89" spans="1:22" s="111" customFormat="1" ht="12.75" customHeight="1" thickTop="1">
      <c r="A89" s="132" t="s">
        <v>1185</v>
      </c>
      <c r="B89" s="1020" t="s">
        <v>1432</v>
      </c>
      <c r="C89" s="1020"/>
      <c r="D89" s="1020"/>
      <c r="E89" s="1020"/>
      <c r="F89" s="1020"/>
      <c r="G89" s="1020"/>
      <c r="H89" s="1020"/>
      <c r="I89" s="1021"/>
      <c r="J89" s="134"/>
      <c r="K89" s="134"/>
      <c r="L89" s="489" t="s">
        <v>1034</v>
      </c>
      <c r="M89" s="116" t="s">
        <v>1035</v>
      </c>
      <c r="R89" s="136"/>
      <c r="S89" s="136"/>
      <c r="T89" s="136"/>
      <c r="U89" s="136"/>
      <c r="V89" s="136"/>
    </row>
    <row r="90" spans="1:22" s="121" customFormat="1" ht="27.75" customHeight="1">
      <c r="A90" s="164"/>
      <c r="B90" s="1018" t="s">
        <v>1433</v>
      </c>
      <c r="C90" s="1018"/>
      <c r="D90" s="1018"/>
      <c r="E90" s="1018"/>
      <c r="F90" s="1018"/>
      <c r="G90" s="1018"/>
      <c r="H90" s="1018"/>
      <c r="I90" s="1019"/>
      <c r="J90" s="165"/>
      <c r="K90" s="165"/>
      <c r="L90" s="498" t="s">
        <v>3425</v>
      </c>
      <c r="M90" s="166" t="s">
        <v>368</v>
      </c>
      <c r="N90" s="111"/>
      <c r="O90" s="111"/>
      <c r="P90" s="111"/>
      <c r="Q90" s="111"/>
      <c r="R90" s="136"/>
      <c r="S90" s="136"/>
      <c r="T90" s="136"/>
      <c r="U90" s="167"/>
      <c r="V90" s="136"/>
    </row>
    <row r="91" spans="1:22" s="125" customFormat="1" ht="20.25" customHeight="1">
      <c r="A91" s="168"/>
      <c r="B91" s="1014" t="s">
        <v>1148</v>
      </c>
      <c r="C91" s="1014"/>
      <c r="D91" s="1014"/>
      <c r="E91" s="1014"/>
      <c r="F91" s="1014"/>
      <c r="G91" s="1014"/>
      <c r="H91" s="1014"/>
      <c r="I91" s="1015"/>
      <c r="J91" s="169"/>
      <c r="K91" s="169"/>
      <c r="L91" s="409">
        <f>SUM(PreA:PreB!M93)</f>
        <v>0</v>
      </c>
      <c r="M91" s="144"/>
      <c r="N91" s="111"/>
      <c r="O91" s="111"/>
      <c r="P91" s="160"/>
      <c r="Q91" s="160"/>
      <c r="R91" s="136"/>
      <c r="S91" s="136"/>
      <c r="T91" s="136"/>
      <c r="U91" s="136"/>
      <c r="V91" s="136"/>
    </row>
    <row r="92" spans="1:22" s="125" customFormat="1" ht="20.25" customHeight="1">
      <c r="A92" s="168"/>
      <c r="B92" s="1013" t="str">
        <f>preCon!E34</f>
        <v/>
      </c>
      <c r="C92" s="1013"/>
      <c r="D92" s="1013"/>
      <c r="E92" s="1013"/>
      <c r="F92" s="1013"/>
      <c r="G92" s="1013"/>
      <c r="H92" s="1013"/>
      <c r="I92" s="1013"/>
      <c r="J92" s="170"/>
      <c r="K92" s="170"/>
      <c r="L92" s="409">
        <f>SUM(PreA:PreB!M94)</f>
        <v>0</v>
      </c>
      <c r="M92" s="144"/>
      <c r="N92" s="111"/>
      <c r="O92" s="111"/>
      <c r="P92" s="160"/>
      <c r="Q92" s="160"/>
      <c r="R92" s="136"/>
      <c r="S92" s="136"/>
      <c r="T92" s="136"/>
      <c r="U92" s="136"/>
      <c r="V92" s="136"/>
    </row>
    <row r="93" spans="1:22" s="125" customFormat="1" ht="20.25" customHeight="1">
      <c r="A93" s="168"/>
      <c r="B93" s="1013" t="str">
        <f>preCon!E35</f>
        <v/>
      </c>
      <c r="C93" s="1013"/>
      <c r="D93" s="1013"/>
      <c r="E93" s="1013"/>
      <c r="F93" s="1013"/>
      <c r="G93" s="1013"/>
      <c r="H93" s="1013"/>
      <c r="I93" s="1013"/>
      <c r="J93" s="170"/>
      <c r="K93" s="170"/>
      <c r="L93" s="409">
        <f>SUM(PreA:PreB!M95)</f>
        <v>0</v>
      </c>
      <c r="M93" s="144"/>
      <c r="N93" s="111"/>
      <c r="O93" s="111"/>
      <c r="P93" s="160"/>
      <c r="Q93" s="160"/>
      <c r="R93" s="136"/>
      <c r="S93" s="136"/>
      <c r="T93" s="136"/>
      <c r="U93" s="136"/>
      <c r="V93" s="136"/>
    </row>
    <row r="94" spans="1:22" s="125" customFormat="1" ht="20.25" customHeight="1">
      <c r="A94" s="168"/>
      <c r="B94" s="1013" t="str">
        <f>preCon!E36</f>
        <v/>
      </c>
      <c r="C94" s="1013"/>
      <c r="D94" s="1013"/>
      <c r="E94" s="1013"/>
      <c r="F94" s="1013"/>
      <c r="G94" s="1013"/>
      <c r="H94" s="1013"/>
      <c r="I94" s="1013"/>
      <c r="J94" s="170"/>
      <c r="K94" s="170"/>
      <c r="L94" s="409">
        <f>SUM(PreA:PreB!M96)</f>
        <v>0</v>
      </c>
      <c r="M94" s="144"/>
      <c r="N94" s="111"/>
      <c r="O94" s="111"/>
      <c r="P94" s="160"/>
      <c r="Q94" s="160"/>
      <c r="R94" s="136"/>
      <c r="S94" s="136"/>
      <c r="T94" s="136"/>
      <c r="U94" s="136"/>
      <c r="V94" s="136"/>
    </row>
    <row r="95" spans="1:22" s="111" customFormat="1" ht="18" customHeight="1">
      <c r="A95" s="122"/>
      <c r="B95" s="1014" t="s">
        <v>1149</v>
      </c>
      <c r="C95" s="1014"/>
      <c r="D95" s="1014"/>
      <c r="E95" s="1014"/>
      <c r="F95" s="1014"/>
      <c r="G95" s="1014"/>
      <c r="H95" s="1014"/>
      <c r="I95" s="1015"/>
      <c r="J95" s="170"/>
      <c r="K95" s="170"/>
      <c r="L95" s="409">
        <f>SUM(PreA:PreB!M97)</f>
        <v>0</v>
      </c>
      <c r="M95" s="144"/>
      <c r="R95" s="136"/>
      <c r="S95" s="136"/>
      <c r="T95" s="136"/>
      <c r="U95" s="136"/>
      <c r="V95" s="136"/>
    </row>
    <row r="96" spans="1:22" s="111" customFormat="1" ht="18" customHeight="1">
      <c r="A96" s="168"/>
      <c r="B96" s="1013" t="str">
        <f>preCon!E38</f>
        <v/>
      </c>
      <c r="C96" s="1013"/>
      <c r="D96" s="1013"/>
      <c r="E96" s="1013"/>
      <c r="F96" s="1013"/>
      <c r="G96" s="1013"/>
      <c r="H96" s="1013"/>
      <c r="I96" s="1013"/>
      <c r="J96" s="170"/>
      <c r="K96" s="170"/>
      <c r="L96" s="409">
        <f>SUM(PreA:PreB!M98)</f>
        <v>0</v>
      </c>
      <c r="M96" s="144"/>
      <c r="R96" s="136"/>
      <c r="S96" s="136"/>
      <c r="T96" s="136"/>
      <c r="U96" s="136"/>
      <c r="V96" s="136"/>
    </row>
    <row r="97" spans="1:22" s="111" customFormat="1" ht="18" customHeight="1">
      <c r="A97" s="168"/>
      <c r="B97" s="1013" t="str">
        <f>preCon!E39</f>
        <v/>
      </c>
      <c r="C97" s="1013"/>
      <c r="D97" s="1013"/>
      <c r="E97" s="1013"/>
      <c r="F97" s="1013"/>
      <c r="G97" s="1013"/>
      <c r="H97" s="1013"/>
      <c r="I97" s="1013"/>
      <c r="J97" s="170"/>
      <c r="K97" s="170"/>
      <c r="L97" s="409">
        <f>SUM(PreA:PreB!M99)</f>
        <v>0</v>
      </c>
      <c r="M97" s="144"/>
      <c r="R97" s="136"/>
      <c r="S97" s="136"/>
      <c r="T97" s="136"/>
      <c r="U97" s="136"/>
      <c r="V97" s="136"/>
    </row>
    <row r="98" spans="1:22" s="111" customFormat="1" ht="18" customHeight="1">
      <c r="A98" s="168"/>
      <c r="B98" s="1013" t="str">
        <f>preCon!E40</f>
        <v/>
      </c>
      <c r="C98" s="1013"/>
      <c r="D98" s="1013"/>
      <c r="E98" s="1013"/>
      <c r="F98" s="1013"/>
      <c r="G98" s="1013"/>
      <c r="H98" s="1013"/>
      <c r="I98" s="1013"/>
      <c r="J98" s="170"/>
      <c r="K98" s="170"/>
      <c r="L98" s="409">
        <f>SUM(PreA:PreB!M100)</f>
        <v>0</v>
      </c>
      <c r="M98" s="144"/>
      <c r="R98" s="136"/>
      <c r="S98" s="136"/>
      <c r="T98" s="136"/>
      <c r="U98" s="136"/>
      <c r="V98" s="136"/>
    </row>
    <row r="99" spans="1:22" s="111" customFormat="1" ht="18" customHeight="1">
      <c r="A99" s="168"/>
      <c r="B99" s="1014" t="s">
        <v>1150</v>
      </c>
      <c r="C99" s="1014"/>
      <c r="D99" s="1014"/>
      <c r="E99" s="1014"/>
      <c r="F99" s="1014"/>
      <c r="G99" s="1014"/>
      <c r="H99" s="1014"/>
      <c r="I99" s="1015"/>
      <c r="J99" s="146"/>
      <c r="K99" s="146"/>
      <c r="L99" s="409">
        <f>SUM(PreA:PreB!M101)</f>
        <v>0</v>
      </c>
      <c r="M99" s="144"/>
      <c r="R99" s="136"/>
      <c r="S99" s="33"/>
      <c r="T99" s="33"/>
      <c r="U99" s="136"/>
      <c r="V99" s="136"/>
    </row>
    <row r="100" spans="1:22" s="111" customFormat="1" ht="18" customHeight="1">
      <c r="A100" s="122"/>
      <c r="B100" s="1013" t="str">
        <f>preCon!E42</f>
        <v/>
      </c>
      <c r="C100" s="1013"/>
      <c r="D100" s="1013"/>
      <c r="E100" s="1013"/>
      <c r="F100" s="1013"/>
      <c r="G100" s="1013"/>
      <c r="H100" s="1013"/>
      <c r="I100" s="1013"/>
      <c r="J100" s="272"/>
      <c r="K100" s="272"/>
      <c r="L100" s="409">
        <f>SUM(PreA:PreB!M102)</f>
        <v>0</v>
      </c>
      <c r="M100" s="114"/>
      <c r="R100" s="136"/>
      <c r="S100" s="33"/>
      <c r="T100" s="33"/>
      <c r="U100" s="136"/>
      <c r="V100" s="136"/>
    </row>
    <row r="101" spans="1:22" s="111" customFormat="1" ht="18" customHeight="1">
      <c r="A101" s="122"/>
      <c r="B101" s="1013" t="str">
        <f>preCon!E43</f>
        <v>0</v>
      </c>
      <c r="C101" s="1013"/>
      <c r="D101" s="1013"/>
      <c r="E101" s="1013"/>
      <c r="F101" s="1013"/>
      <c r="G101" s="1013"/>
      <c r="H101" s="1013"/>
      <c r="I101" s="1013"/>
      <c r="J101" s="272"/>
      <c r="K101" s="272"/>
      <c r="L101" s="409">
        <f>SUM(PreA:PreB!M103)</f>
        <v>0</v>
      </c>
      <c r="M101" s="114"/>
      <c r="R101" s="136"/>
      <c r="S101" s="33"/>
      <c r="T101" s="33"/>
      <c r="U101" s="136"/>
      <c r="V101" s="136"/>
    </row>
    <row r="102" spans="1:22" s="111" customFormat="1" ht="20.25" customHeight="1" thickBot="1">
      <c r="A102" s="126"/>
      <c r="B102" s="1011" t="s">
        <v>2449</v>
      </c>
      <c r="C102" s="1011"/>
      <c r="D102" s="1011"/>
      <c r="E102" s="1011"/>
      <c r="F102" s="1011"/>
      <c r="G102" s="1011"/>
      <c r="H102" s="1011"/>
      <c r="I102" s="1012"/>
      <c r="J102" s="147"/>
      <c r="K102" s="147"/>
      <c r="L102" s="492"/>
      <c r="M102" s="670">
        <f>SUM(L91:L101)</f>
        <v>0</v>
      </c>
      <c r="R102" s="33"/>
      <c r="S102" s="33"/>
      <c r="T102" s="33"/>
      <c r="U102" s="136"/>
      <c r="V102" s="136"/>
    </row>
    <row r="103" spans="1:22" s="111" customFormat="1" ht="18" customHeight="1" thickTop="1">
      <c r="A103" s="128" t="s">
        <v>1187</v>
      </c>
      <c r="B103" s="1023" t="s">
        <v>1434</v>
      </c>
      <c r="C103" s="1023"/>
      <c r="D103" s="1023"/>
      <c r="E103" s="1023"/>
      <c r="F103" s="1023"/>
      <c r="G103" s="1023"/>
      <c r="H103" s="1023"/>
      <c r="I103" s="1024"/>
      <c r="J103" s="171"/>
      <c r="K103" s="171"/>
      <c r="L103" s="495"/>
      <c r="M103" s="110"/>
      <c r="R103" s="33"/>
      <c r="S103" s="33"/>
      <c r="T103" s="33"/>
      <c r="U103" s="136"/>
      <c r="V103" s="136"/>
    </row>
    <row r="104" spans="1:22" s="111" customFormat="1" ht="18" customHeight="1">
      <c r="A104" s="122"/>
      <c r="B104" s="1014" t="s">
        <v>1151</v>
      </c>
      <c r="C104" s="1014"/>
      <c r="D104" s="1014"/>
      <c r="E104" s="1014"/>
      <c r="F104" s="1014"/>
      <c r="G104" s="1014"/>
      <c r="H104" s="1014"/>
      <c r="I104" s="1015"/>
      <c r="J104" s="146"/>
      <c r="K104" s="146"/>
      <c r="L104" s="409">
        <f>SUM(PreA:PreB!M107)</f>
        <v>0</v>
      </c>
      <c r="M104" s="114"/>
      <c r="N104" s="121"/>
      <c r="R104" s="33"/>
      <c r="S104" s="33"/>
      <c r="T104" s="33"/>
      <c r="U104" s="136"/>
      <c r="V104" s="136"/>
    </row>
    <row r="105" spans="1:22" s="111" customFormat="1" ht="18" customHeight="1">
      <c r="A105" s="122"/>
      <c r="B105" s="1013" t="str">
        <f>preCon!E46</f>
        <v/>
      </c>
      <c r="C105" s="1013"/>
      <c r="D105" s="1013"/>
      <c r="E105" s="1013"/>
      <c r="F105" s="1013"/>
      <c r="G105" s="1013"/>
      <c r="H105" s="1013"/>
      <c r="I105" s="1013"/>
      <c r="J105" s="146"/>
      <c r="K105" s="146"/>
      <c r="L105" s="409">
        <f>SUM(PreA:PreB!M108)</f>
        <v>0</v>
      </c>
      <c r="M105" s="114"/>
      <c r="N105" s="121"/>
      <c r="R105" s="33"/>
      <c r="S105" s="33"/>
      <c r="T105" s="33"/>
      <c r="U105" s="136"/>
      <c r="V105" s="136"/>
    </row>
    <row r="106" spans="1:22" s="111" customFormat="1" ht="18" customHeight="1">
      <c r="A106" s="122"/>
      <c r="B106" s="1014" t="s">
        <v>1152</v>
      </c>
      <c r="C106" s="1014"/>
      <c r="D106" s="1014"/>
      <c r="E106" s="1014"/>
      <c r="F106" s="1014"/>
      <c r="G106" s="1014"/>
      <c r="H106" s="1014"/>
      <c r="I106" s="1015"/>
      <c r="J106" s="146"/>
      <c r="K106" s="146"/>
      <c r="L106" s="409">
        <f>SUM(PreA:PreB!M109)</f>
        <v>0</v>
      </c>
      <c r="M106" s="114"/>
      <c r="R106" s="33"/>
      <c r="S106" s="33"/>
      <c r="T106" s="33"/>
      <c r="U106" s="136"/>
      <c r="V106" s="136"/>
    </row>
    <row r="107" spans="1:22" s="111" customFormat="1" ht="18" customHeight="1">
      <c r="A107" s="122"/>
      <c r="B107" s="1013" t="str">
        <f>preCon!E48</f>
        <v/>
      </c>
      <c r="C107" s="1013"/>
      <c r="D107" s="1013"/>
      <c r="E107" s="1013"/>
      <c r="F107" s="1013"/>
      <c r="G107" s="1013"/>
      <c r="H107" s="1013"/>
      <c r="I107" s="1013"/>
      <c r="J107" s="146"/>
      <c r="K107" s="146"/>
      <c r="L107" s="409">
        <f>SUM(PreA:PreB!M110)</f>
        <v>0</v>
      </c>
      <c r="M107" s="114"/>
      <c r="R107" s="33"/>
      <c r="S107" s="33"/>
      <c r="T107" s="33"/>
      <c r="U107" s="136"/>
      <c r="V107" s="136"/>
    </row>
    <row r="108" spans="1:22" s="111" customFormat="1" ht="18" customHeight="1">
      <c r="A108" s="122"/>
      <c r="B108" s="1014" t="s">
        <v>1147</v>
      </c>
      <c r="C108" s="1014"/>
      <c r="D108" s="1014"/>
      <c r="E108" s="1014"/>
      <c r="F108" s="1014"/>
      <c r="G108" s="1014"/>
      <c r="H108" s="1014"/>
      <c r="I108" s="1015"/>
      <c r="J108" s="146"/>
      <c r="K108" s="146"/>
      <c r="L108" s="409">
        <f>SUM(PreA:PreB!M111)</f>
        <v>0</v>
      </c>
      <c r="M108" s="114"/>
      <c r="O108" s="121"/>
      <c r="P108" s="125"/>
      <c r="Q108" s="125"/>
      <c r="R108" s="33"/>
      <c r="S108" s="33"/>
      <c r="T108" s="33"/>
      <c r="U108" s="136"/>
      <c r="V108" s="136"/>
    </row>
    <row r="109" spans="1:22" s="111" customFormat="1" ht="18" customHeight="1" thickBot="1">
      <c r="A109" s="126"/>
      <c r="B109" s="1011" t="s">
        <v>2449</v>
      </c>
      <c r="C109" s="1011"/>
      <c r="D109" s="1011"/>
      <c r="E109" s="1011"/>
      <c r="F109" s="1011"/>
      <c r="G109" s="1011"/>
      <c r="H109" s="1011"/>
      <c r="I109" s="1012"/>
      <c r="J109" s="104"/>
      <c r="K109" s="104"/>
      <c r="L109" s="492"/>
      <c r="M109" s="670">
        <f>SUM(L104:L108)</f>
        <v>0</v>
      </c>
      <c r="O109" s="125"/>
      <c r="R109" s="33"/>
      <c r="S109" s="33"/>
      <c r="T109" s="33"/>
      <c r="U109" s="136"/>
      <c r="V109" s="136"/>
    </row>
    <row r="110" spans="1:22" s="111" customFormat="1" ht="19.5" customHeight="1" thickTop="1">
      <c r="A110" s="1030" t="s">
        <v>836</v>
      </c>
      <c r="B110" s="1026" t="s">
        <v>1435</v>
      </c>
      <c r="C110" s="1026"/>
      <c r="D110" s="1026"/>
      <c r="E110" s="1026"/>
      <c r="F110" s="1026"/>
      <c r="G110" s="1026"/>
      <c r="H110" s="1026"/>
      <c r="I110" s="1027"/>
      <c r="J110" s="172"/>
      <c r="K110" s="172"/>
      <c r="L110" s="499"/>
      <c r="M110" s="173"/>
      <c r="N110" s="34"/>
      <c r="R110" s="33"/>
      <c r="S110" s="33"/>
      <c r="T110" s="33"/>
      <c r="U110" s="136"/>
      <c r="V110" s="137"/>
    </row>
    <row r="111" spans="1:22" s="111" customFormat="1" ht="12" customHeight="1">
      <c r="A111" s="1031"/>
      <c r="B111" s="1028"/>
      <c r="C111" s="1028"/>
      <c r="D111" s="1028"/>
      <c r="E111" s="1028"/>
      <c r="F111" s="1028"/>
      <c r="G111" s="1028"/>
      <c r="H111" s="1028"/>
      <c r="I111" s="1029"/>
      <c r="J111" s="174"/>
      <c r="K111" s="174"/>
      <c r="L111" s="500"/>
      <c r="M111" s="175"/>
      <c r="N111" s="34"/>
      <c r="R111" s="33"/>
      <c r="S111" s="33"/>
      <c r="T111" s="33"/>
      <c r="U111" s="136"/>
      <c r="V111" s="137"/>
    </row>
    <row r="112" spans="1:22" s="111" customFormat="1" ht="46.5" customHeight="1">
      <c r="A112" s="280"/>
      <c r="B112" s="275"/>
      <c r="C112" s="275"/>
      <c r="D112" s="275"/>
      <c r="E112" s="275"/>
      <c r="F112" s="275"/>
      <c r="G112" s="276"/>
      <c r="H112" s="445"/>
      <c r="I112" s="446"/>
      <c r="J112" s="268"/>
      <c r="K112" s="268"/>
      <c r="L112" s="501" t="s">
        <v>3427</v>
      </c>
      <c r="M112" s="175"/>
      <c r="N112" s="34"/>
      <c r="R112" s="33"/>
      <c r="S112" s="33"/>
      <c r="T112" s="33"/>
      <c r="U112" s="136"/>
      <c r="V112" s="137"/>
    </row>
    <row r="113" spans="1:29" s="111" customFormat="1" ht="26.25" customHeight="1">
      <c r="A113" s="1008" t="s">
        <v>1841</v>
      </c>
      <c r="B113" s="1009"/>
      <c r="C113" s="1009"/>
      <c r="D113" s="1009"/>
      <c r="E113" s="1009"/>
      <c r="F113" s="1009"/>
      <c r="G113" s="1010"/>
      <c r="H113" s="447"/>
      <c r="I113" s="279"/>
      <c r="J113" s="177"/>
      <c r="K113" s="177"/>
      <c r="L113" s="409">
        <f>SUM(PreA:PreB!M116)</f>
        <v>0</v>
      </c>
      <c r="M113" s="178"/>
      <c r="N113" s="34"/>
      <c r="R113" s="33"/>
      <c r="S113" s="33"/>
      <c r="T113" s="33"/>
      <c r="U113" s="136"/>
      <c r="V113" s="138"/>
    </row>
    <row r="114" spans="1:29" s="111" customFormat="1" ht="26.25" customHeight="1">
      <c r="A114" s="1008" t="s">
        <v>1845</v>
      </c>
      <c r="B114" s="1009"/>
      <c r="C114" s="1009"/>
      <c r="D114" s="1009"/>
      <c r="E114" s="1009" t="e">
        <f>#REF!+#REF!+#REF!+#REF!+#REF!+#REF!+#REF!+#REF!+#REF!+#REF!</f>
        <v>#REF!</v>
      </c>
      <c r="F114" s="1009"/>
      <c r="G114" s="1010"/>
      <c r="H114" s="279"/>
      <c r="I114" s="447"/>
      <c r="J114" s="176"/>
      <c r="K114" s="176"/>
      <c r="L114" s="409">
        <f>SUM(PreA:PreB!M117)</f>
        <v>0</v>
      </c>
      <c r="M114" s="179"/>
      <c r="N114" s="34"/>
      <c r="R114" s="33"/>
      <c r="S114" s="33"/>
      <c r="T114" s="33"/>
      <c r="U114" s="33"/>
      <c r="V114" s="136"/>
    </row>
    <row r="115" spans="1:29" s="111" customFormat="1" ht="26.25" customHeight="1">
      <c r="A115" s="1008" t="s">
        <v>372</v>
      </c>
      <c r="B115" s="1009"/>
      <c r="C115" s="1009"/>
      <c r="D115" s="1009"/>
      <c r="E115" s="1009" t="e">
        <f>#REF!+#REF!+#REF!+#REF!+#REF!+#REF!+#REF!+#REF!+#REF!+#REF!</f>
        <v>#REF!</v>
      </c>
      <c r="F115" s="1009"/>
      <c r="G115" s="1010"/>
      <c r="H115" s="277"/>
      <c r="I115" s="279"/>
      <c r="J115" s="177"/>
      <c r="K115" s="177"/>
      <c r="L115" s="409">
        <f>SUM(PreA:PreB!M118)</f>
        <v>0</v>
      </c>
      <c r="M115" s="178"/>
      <c r="N115" s="34"/>
      <c r="O115" s="34"/>
      <c r="Q115" s="34"/>
      <c r="R115" s="34"/>
      <c r="S115" s="33"/>
      <c r="T115" s="33"/>
      <c r="U115" s="33"/>
      <c r="V115" s="33"/>
      <c r="W115" s="136"/>
    </row>
    <row r="116" spans="1:29" s="111" customFormat="1" ht="26.25" customHeight="1">
      <c r="A116" s="1008" t="s">
        <v>1847</v>
      </c>
      <c r="B116" s="1009"/>
      <c r="C116" s="1009"/>
      <c r="D116" s="1009"/>
      <c r="E116" s="1009" t="e">
        <f>#REF!+#REF!+#REF!+#REF!+#REF!+#REF!+#REF!+#REF!+#REF!+#REF!</f>
        <v>#REF!</v>
      </c>
      <c r="F116" s="1009"/>
      <c r="G116" s="1010"/>
      <c r="H116" s="277"/>
      <c r="I116" s="279"/>
      <c r="J116" s="176"/>
      <c r="K116" s="176"/>
      <c r="L116" s="409">
        <f>SUM(PreA:PreB!M119)</f>
        <v>0</v>
      </c>
      <c r="M116" s="180"/>
      <c r="N116" s="34"/>
      <c r="O116" s="34"/>
      <c r="P116" s="34"/>
      <c r="Q116" s="34"/>
      <c r="R116" s="33"/>
      <c r="S116" s="33"/>
      <c r="T116" s="33"/>
      <c r="U116" s="33"/>
      <c r="V116" s="136"/>
    </row>
    <row r="117" spans="1:29" s="111" customFormat="1" ht="26.25" customHeight="1">
      <c r="A117" s="1008" t="s">
        <v>1842</v>
      </c>
      <c r="B117" s="1009"/>
      <c r="C117" s="1009"/>
      <c r="D117" s="1009"/>
      <c r="E117" s="1009"/>
      <c r="F117" s="1009"/>
      <c r="G117" s="1010"/>
      <c r="H117" s="278"/>
      <c r="I117" s="278"/>
      <c r="J117" s="273"/>
      <c r="K117" s="273"/>
      <c r="L117" s="409">
        <f>SUM(PreA:PreB!M120)</f>
        <v>0</v>
      </c>
      <c r="M117" s="274"/>
      <c r="N117" s="34"/>
      <c r="O117" s="34"/>
      <c r="P117" s="34"/>
      <c r="Q117" s="34"/>
      <c r="R117" s="33"/>
      <c r="S117" s="33"/>
      <c r="T117" s="33"/>
      <c r="U117" s="33"/>
      <c r="V117" s="136"/>
    </row>
    <row r="118" spans="1:29" s="111" customFormat="1" ht="26.25" customHeight="1">
      <c r="A118" s="1008" t="s">
        <v>1844</v>
      </c>
      <c r="B118" s="1009"/>
      <c r="C118" s="1009"/>
      <c r="D118" s="1009"/>
      <c r="E118" s="1009"/>
      <c r="F118" s="1009"/>
      <c r="G118" s="1010"/>
      <c r="H118" s="278"/>
      <c r="I118" s="278"/>
      <c r="J118" s="273"/>
      <c r="K118" s="273"/>
      <c r="L118" s="409">
        <f>SUM(PreA:PreB!M121)</f>
        <v>0</v>
      </c>
      <c r="M118" s="274"/>
      <c r="N118" s="34"/>
      <c r="O118" s="34"/>
      <c r="P118" s="34"/>
      <c r="Q118" s="34"/>
      <c r="R118" s="33"/>
      <c r="S118" s="33"/>
      <c r="T118" s="33"/>
      <c r="U118" s="33"/>
      <c r="V118" s="136"/>
    </row>
    <row r="119" spans="1:29" s="111" customFormat="1" ht="26.25" customHeight="1">
      <c r="A119" s="1008" t="s">
        <v>1846</v>
      </c>
      <c r="B119" s="1009"/>
      <c r="C119" s="1009"/>
      <c r="D119" s="1009"/>
      <c r="E119" s="1009"/>
      <c r="F119" s="1009"/>
      <c r="G119" s="1010"/>
      <c r="H119" s="278"/>
      <c r="I119" s="278"/>
      <c r="J119" s="273"/>
      <c r="K119" s="273"/>
      <c r="L119" s="409">
        <f>SUM(PreA:PreB!M122)</f>
        <v>0</v>
      </c>
      <c r="M119" s="274"/>
      <c r="N119" s="34"/>
      <c r="O119" s="34"/>
      <c r="P119" s="34"/>
      <c r="Q119" s="34"/>
      <c r="R119" s="33"/>
      <c r="S119" s="33"/>
      <c r="T119" s="33"/>
      <c r="U119" s="33"/>
      <c r="V119" s="136"/>
    </row>
    <row r="120" spans="1:29" s="111" customFormat="1" ht="26.25" customHeight="1">
      <c r="A120" s="1005" t="s">
        <v>1843</v>
      </c>
      <c r="B120" s="1006"/>
      <c r="C120" s="1006"/>
      <c r="D120" s="1006"/>
      <c r="E120" s="1006"/>
      <c r="F120" s="1006"/>
      <c r="G120" s="1007"/>
      <c r="H120" s="278"/>
      <c r="I120" s="278"/>
      <c r="J120" s="273"/>
      <c r="K120" s="273"/>
      <c r="L120" s="409">
        <f>SUM(PreA:PreB!M123)</f>
        <v>0</v>
      </c>
      <c r="M120" s="274"/>
      <c r="N120" s="34"/>
      <c r="O120" s="34"/>
      <c r="P120" s="34"/>
      <c r="Q120" s="34"/>
      <c r="R120" s="33"/>
      <c r="S120" s="33"/>
      <c r="T120" s="33"/>
      <c r="U120" s="33"/>
      <c r="V120" s="136"/>
    </row>
    <row r="121" spans="1:29" s="111" customFormat="1" ht="24" customHeight="1" thickBot="1">
      <c r="A121" s="126"/>
      <c r="B121" s="1011" t="s">
        <v>2449</v>
      </c>
      <c r="C121" s="1011"/>
      <c r="D121" s="1011"/>
      <c r="E121" s="1011"/>
      <c r="F121" s="1011"/>
      <c r="G121" s="1011"/>
      <c r="H121" s="1011"/>
      <c r="I121" s="1011"/>
      <c r="J121" s="103"/>
      <c r="K121" s="103"/>
      <c r="L121" s="492"/>
      <c r="M121" s="670">
        <f>ROUND(SUM(L113:L120),0)</f>
        <v>0</v>
      </c>
      <c r="N121" s="34"/>
      <c r="O121" s="34"/>
      <c r="P121" s="34"/>
      <c r="Q121" s="34"/>
      <c r="R121" s="33"/>
      <c r="S121" s="33"/>
      <c r="T121" s="33"/>
      <c r="U121" s="33"/>
      <c r="V121" s="136"/>
    </row>
    <row r="122" spans="1:29" s="111" customFormat="1" ht="71.25" customHeight="1" thickTop="1" thickBot="1">
      <c r="A122" s="313" t="s">
        <v>837</v>
      </c>
      <c r="B122" s="1081" t="s">
        <v>608</v>
      </c>
      <c r="C122" s="1081"/>
      <c r="D122" s="1081"/>
      <c r="E122" s="1081"/>
      <c r="F122" s="1081"/>
      <c r="G122" s="1081"/>
      <c r="H122" s="314" t="s">
        <v>1029</v>
      </c>
      <c r="I122" s="420"/>
      <c r="J122" s="181"/>
      <c r="K122" s="181"/>
      <c r="L122" s="502" t="s">
        <v>3428</v>
      </c>
      <c r="M122" s="673"/>
      <c r="N122" s="309"/>
      <c r="O122" s="34"/>
      <c r="P122" s="34"/>
      <c r="Q122" s="34"/>
      <c r="R122" s="33"/>
      <c r="S122" s="33"/>
      <c r="T122" s="33"/>
      <c r="U122" s="33"/>
      <c r="V122" s="33"/>
      <c r="AB122" s="308"/>
    </row>
    <row r="123" spans="1:29" s="111" customFormat="1" ht="12.75" customHeight="1" thickTop="1">
      <c r="A123" s="182" t="s">
        <v>839</v>
      </c>
      <c r="B123" s="1079" t="s">
        <v>2338</v>
      </c>
      <c r="C123" s="1079"/>
      <c r="D123" s="1079"/>
      <c r="E123" s="1079"/>
      <c r="F123" s="1079"/>
      <c r="G123" s="1079"/>
      <c r="H123" s="1079"/>
      <c r="I123" s="1079"/>
      <c r="J123" s="148"/>
      <c r="K123" s="148"/>
      <c r="L123" s="489" t="s">
        <v>1034</v>
      </c>
      <c r="M123" s="116" t="s">
        <v>1035</v>
      </c>
      <c r="N123" s="34"/>
      <c r="O123" s="34"/>
      <c r="P123" s="34"/>
      <c r="Q123" s="34"/>
      <c r="R123" s="33"/>
      <c r="S123" s="33"/>
      <c r="T123" s="33"/>
      <c r="U123" s="33"/>
      <c r="V123" s="33"/>
      <c r="AB123" s="307"/>
    </row>
    <row r="124" spans="1:29" s="121" customFormat="1" ht="27" customHeight="1">
      <c r="A124" s="183"/>
      <c r="B124" s="1080"/>
      <c r="C124" s="1080"/>
      <c r="D124" s="1080"/>
      <c r="E124" s="1080"/>
      <c r="F124" s="1080"/>
      <c r="G124" s="1080"/>
      <c r="H124" s="1080"/>
      <c r="I124" s="1080"/>
      <c r="J124" s="184"/>
      <c r="K124" s="184"/>
      <c r="L124" s="498" t="s">
        <v>3425</v>
      </c>
      <c r="M124" s="166" t="s">
        <v>368</v>
      </c>
      <c r="N124" s="34"/>
      <c r="O124" s="34"/>
      <c r="P124" s="34"/>
      <c r="Q124" s="34"/>
      <c r="R124" s="33"/>
      <c r="S124" s="33"/>
      <c r="T124" s="33"/>
      <c r="U124" s="33"/>
      <c r="V124" s="33"/>
    </row>
    <row r="125" spans="1:29" s="125" customFormat="1" ht="25.5" customHeight="1">
      <c r="A125" s="131"/>
      <c r="B125" s="1014" t="s">
        <v>1848</v>
      </c>
      <c r="C125" s="1014"/>
      <c r="D125" s="1014"/>
      <c r="E125" s="1014"/>
      <c r="F125" s="1013" t="str">
        <f>preCon!E49</f>
        <v/>
      </c>
      <c r="G125" s="1013"/>
      <c r="H125" s="1013"/>
      <c r="I125" s="1013"/>
      <c r="J125" s="185"/>
      <c r="K125" s="185"/>
      <c r="L125" s="409">
        <f>SUM(PreA:PreB!M132)</f>
        <v>0</v>
      </c>
      <c r="M125" s="114"/>
      <c r="N125" s="34"/>
      <c r="O125" s="34"/>
      <c r="P125" s="34"/>
      <c r="Q125" s="34"/>
      <c r="R125" s="33"/>
      <c r="S125" s="33"/>
      <c r="T125" s="33"/>
      <c r="U125" s="33"/>
      <c r="V125" s="33"/>
    </row>
    <row r="126" spans="1:29" s="111" customFormat="1" ht="21" customHeight="1">
      <c r="A126" s="122"/>
      <c r="B126" s="1014" t="s">
        <v>1849</v>
      </c>
      <c r="C126" s="1014"/>
      <c r="D126" s="1014"/>
      <c r="E126" s="1014"/>
      <c r="F126" s="1013" t="str">
        <f>preCon!E50</f>
        <v/>
      </c>
      <c r="G126" s="1013"/>
      <c r="H126" s="1013"/>
      <c r="I126" s="1013"/>
      <c r="J126" s="146"/>
      <c r="K126" s="146"/>
      <c r="L126" s="409">
        <f>SUM(PreA:PreB!M133)</f>
        <v>0</v>
      </c>
      <c r="M126" s="114"/>
      <c r="N126" s="34"/>
      <c r="O126" s="34"/>
      <c r="P126" s="34"/>
      <c r="Q126" s="34"/>
      <c r="R126" s="33"/>
      <c r="S126" s="33"/>
      <c r="T126" s="33"/>
      <c r="U126" s="33"/>
      <c r="V126" s="33"/>
    </row>
    <row r="127" spans="1:29" s="111" customFormat="1" ht="24" customHeight="1" thickBot="1">
      <c r="A127" s="186"/>
      <c r="B127" s="1011" t="s">
        <v>2449</v>
      </c>
      <c r="C127" s="1011"/>
      <c r="D127" s="1011"/>
      <c r="E127" s="1011"/>
      <c r="F127" s="1011"/>
      <c r="G127" s="1011"/>
      <c r="H127" s="1011"/>
      <c r="I127" s="1011"/>
      <c r="J127" s="103"/>
      <c r="K127" s="103"/>
      <c r="L127" s="492"/>
      <c r="M127" s="672">
        <f>ROUND(SUM(L125:L126), 0)</f>
        <v>0</v>
      </c>
      <c r="N127" s="34"/>
      <c r="O127" s="34"/>
      <c r="P127" s="34"/>
      <c r="Q127" s="34"/>
      <c r="R127" s="33"/>
      <c r="S127" s="33"/>
      <c r="T127" s="33"/>
      <c r="U127" s="33"/>
      <c r="V127" s="33"/>
    </row>
    <row r="128" spans="1:29" s="111" customFormat="1" ht="24.75" customHeight="1" thickTop="1" thickBot="1">
      <c r="A128" s="187"/>
      <c r="B128" s="1078" t="s">
        <v>1850</v>
      </c>
      <c r="C128" s="1078"/>
      <c r="D128" s="1078"/>
      <c r="E128" s="1078"/>
      <c r="F128" s="1078"/>
      <c r="G128" s="1078"/>
      <c r="H128" s="1078"/>
      <c r="I128" s="1078"/>
      <c r="J128" s="188"/>
      <c r="K128" s="188"/>
      <c r="L128" s="503"/>
      <c r="M128" s="286">
        <f>M30+M41+M57+M65+M88+M102+M109+M127+M121+M122</f>
        <v>0</v>
      </c>
      <c r="N128" s="34"/>
      <c r="O128" s="34"/>
      <c r="P128" s="34"/>
      <c r="Q128" s="34"/>
      <c r="R128" s="33"/>
      <c r="S128" s="33"/>
      <c r="T128" s="33"/>
      <c r="U128" s="33"/>
      <c r="V128" s="33"/>
      <c r="AB128" s="312"/>
      <c r="AC128" s="312"/>
    </row>
    <row r="129" spans="1:24" s="111" customFormat="1" ht="18" hidden="1" customHeight="1" thickTop="1">
      <c r="A129" s="34" t="e">
        <f>CoverSheet!#REF!</f>
        <v>#REF!</v>
      </c>
      <c r="B129" s="34"/>
      <c r="C129" s="34"/>
      <c r="D129" s="34"/>
      <c r="E129" s="34"/>
      <c r="F129" s="34"/>
      <c r="G129" s="34"/>
      <c r="H129" s="34"/>
      <c r="I129" s="34"/>
      <c r="J129" s="34"/>
      <c r="K129" s="34"/>
      <c r="L129" s="504"/>
      <c r="M129" s="86"/>
      <c r="N129" s="34"/>
      <c r="O129" s="34"/>
      <c r="P129" s="34"/>
      <c r="Q129" s="34"/>
      <c r="R129" s="34"/>
      <c r="S129" s="34"/>
      <c r="T129" s="33"/>
      <c r="U129" s="33"/>
      <c r="V129" s="33"/>
      <c r="W129" s="33"/>
      <c r="X129" s="33"/>
    </row>
    <row r="130" spans="1:24" ht="13.5" thickTop="1"/>
  </sheetData>
  <sheetProtection password="CC18" sheet="1" objects="1" scenarios="1"/>
  <mergeCells count="135">
    <mergeCell ref="M67:M68"/>
    <mergeCell ref="B42:F43"/>
    <mergeCell ref="B60:I60"/>
    <mergeCell ref="B50:F50"/>
    <mergeCell ref="B31:F31"/>
    <mergeCell ref="B56:F56"/>
    <mergeCell ref="B61:I61"/>
    <mergeCell ref="B66:I67"/>
    <mergeCell ref="B62:I62"/>
    <mergeCell ref="B54:F54"/>
    <mergeCell ref="B55:F55"/>
    <mergeCell ref="B33:F33"/>
    <mergeCell ref="B68:G68"/>
    <mergeCell ref="B47:F47"/>
    <mergeCell ref="B53:F53"/>
    <mergeCell ref="B28:F28"/>
    <mergeCell ref="B46:F46"/>
    <mergeCell ref="B45:F45"/>
    <mergeCell ref="B32:F32"/>
    <mergeCell ref="B51:F51"/>
    <mergeCell ref="L67:L68"/>
    <mergeCell ref="B128:I128"/>
    <mergeCell ref="B121:I121"/>
    <mergeCell ref="B127:I127"/>
    <mergeCell ref="B123:I124"/>
    <mergeCell ref="B122:G122"/>
    <mergeCell ref="B125:E125"/>
    <mergeCell ref="B126:E126"/>
    <mergeCell ref="F125:I125"/>
    <mergeCell ref="F126:I126"/>
    <mergeCell ref="D73:G73"/>
    <mergeCell ref="B65:I65"/>
    <mergeCell ref="B77:G77"/>
    <mergeCell ref="D69:G69"/>
    <mergeCell ref="B63:I63"/>
    <mergeCell ref="B64:I64"/>
    <mergeCell ref="B75:G75"/>
    <mergeCell ref="B69:C69"/>
    <mergeCell ref="B70:G70"/>
    <mergeCell ref="E2:F2"/>
    <mergeCell ref="A7:M7"/>
    <mergeCell ref="D3:E3"/>
    <mergeCell ref="H3:I3"/>
    <mergeCell ref="I5:L5"/>
    <mergeCell ref="B27:F27"/>
    <mergeCell ref="G2:H2"/>
    <mergeCell ref="B10:F11"/>
    <mergeCell ref="B12:F12"/>
    <mergeCell ref="B25:F25"/>
    <mergeCell ref="B13:F13"/>
    <mergeCell ref="B20:F20"/>
    <mergeCell ref="B15:F15"/>
    <mergeCell ref="A3:C3"/>
    <mergeCell ref="A4:C4"/>
    <mergeCell ref="A10:A11"/>
    <mergeCell ref="A8:M8"/>
    <mergeCell ref="I4:M4"/>
    <mergeCell ref="A5:C5"/>
    <mergeCell ref="D4:E4"/>
    <mergeCell ref="D5:E5"/>
    <mergeCell ref="A9:M9"/>
    <mergeCell ref="B14:F14"/>
    <mergeCell ref="B23:F23"/>
    <mergeCell ref="B16:F16"/>
    <mergeCell ref="B17:F17"/>
    <mergeCell ref="B18:F18"/>
    <mergeCell ref="B19:F19"/>
    <mergeCell ref="B30:F30"/>
    <mergeCell ref="B22:F22"/>
    <mergeCell ref="A58:M59"/>
    <mergeCell ref="M60:M61"/>
    <mergeCell ref="A42:A43"/>
    <mergeCell ref="B40:F40"/>
    <mergeCell ref="B37:F37"/>
    <mergeCell ref="B44:F44"/>
    <mergeCell ref="B34:F34"/>
    <mergeCell ref="B39:F39"/>
    <mergeCell ref="B36:F36"/>
    <mergeCell ref="B35:F35"/>
    <mergeCell ref="B41:F41"/>
    <mergeCell ref="B38:F38"/>
    <mergeCell ref="B49:F49"/>
    <mergeCell ref="B29:F29"/>
    <mergeCell ref="B21:F21"/>
    <mergeCell ref="B48:F48"/>
    <mergeCell ref="B24:F24"/>
    <mergeCell ref="B26:F26"/>
    <mergeCell ref="B83:G83"/>
    <mergeCell ref="B110:I111"/>
    <mergeCell ref="A110:A111"/>
    <mergeCell ref="B104:I104"/>
    <mergeCell ref="B99:I99"/>
    <mergeCell ref="B94:I94"/>
    <mergeCell ref="B93:I93"/>
    <mergeCell ref="B100:I100"/>
    <mergeCell ref="B86:G86"/>
    <mergeCell ref="B108:I108"/>
    <mergeCell ref="B71:G71"/>
    <mergeCell ref="A117:G117"/>
    <mergeCell ref="A115:G115"/>
    <mergeCell ref="B101:I101"/>
    <mergeCell ref="B96:I96"/>
    <mergeCell ref="B57:F57"/>
    <mergeCell ref="A114:G114"/>
    <mergeCell ref="B105:I105"/>
    <mergeCell ref="B98:I98"/>
    <mergeCell ref="B95:I95"/>
    <mergeCell ref="B82:G82"/>
    <mergeCell ref="B72:G72"/>
    <mergeCell ref="B74:G74"/>
    <mergeCell ref="B78:G78"/>
    <mergeCell ref="B79:G79"/>
    <mergeCell ref="B80:G80"/>
    <mergeCell ref="B76:G76"/>
    <mergeCell ref="B84:G84"/>
    <mergeCell ref="B73:C73"/>
    <mergeCell ref="B103:I103"/>
    <mergeCell ref="B85:G85"/>
    <mergeCell ref="A113:G113"/>
    <mergeCell ref="B88:G88"/>
    <mergeCell ref="B81:G81"/>
    <mergeCell ref="A120:G120"/>
    <mergeCell ref="A118:G118"/>
    <mergeCell ref="B102:I102"/>
    <mergeCell ref="B107:I107"/>
    <mergeCell ref="B106:I106"/>
    <mergeCell ref="A119:G119"/>
    <mergeCell ref="B92:I92"/>
    <mergeCell ref="B87:G87"/>
    <mergeCell ref="B109:I109"/>
    <mergeCell ref="B97:I97"/>
    <mergeCell ref="B91:I91"/>
    <mergeCell ref="B90:I90"/>
    <mergeCell ref="A116:G116"/>
    <mergeCell ref="B89:I89"/>
  </mergeCells>
  <phoneticPr fontId="0" type="noConversion"/>
  <conditionalFormatting sqref="M128">
    <cfRule type="cellIs" dxfId="1" priority="1" stopIfTrue="1" operator="greaterThan">
      <formula>$A$129</formula>
    </cfRule>
  </conditionalFormatting>
  <conditionalFormatting sqref="B24:F24">
    <cfRule type="expression" dxfId="0" priority="2" stopIfTrue="1">
      <formula>ISERROR(B24)</formula>
    </cfRule>
  </conditionalFormatting>
  <dataValidations xWindow="520" yWindow="794" count="4">
    <dataValidation allowBlank="1" showErrorMessage="1" promptTitle="Indirect Costs" prompt="If you have questions regarding this calculation, please consult the Indirect Cost Calculator at the end of the workbook." sqref="M122"/>
    <dataValidation allowBlank="1" showErrorMessage="1" promptTitle="Professional Development" prompt="At least 15% (or $50,000 whichever is less) of total award must be used for Professional Development." sqref="B66"/>
    <dataValidation allowBlank="1" showErrorMessage="1" sqref="B82 B69:B72 B74:B76 B78:B80 B84"/>
    <dataValidation allowBlank="1" showInputMessage="1" showErrorMessage="1" prompt="Information entered on priority sheets" sqref="H69:I87"/>
  </dataValidations>
  <hyperlinks>
    <hyperlink ref="L122" location="'Indirect Cost Calculator'!A1" tooltip="Click here" display="'Indirect Cost Calculator'!A1"/>
  </hyperlinks>
  <printOptions horizontalCentered="1"/>
  <pageMargins left="0.25" right="0.25" top="0.25" bottom="0.25" header="0.25" footer="0.15"/>
  <pageSetup scale="77" orientation="portrait" cellComments="asDisplayed" horizontalDpi="300" verticalDpi="300" r:id="rId1"/>
  <headerFooter alignWithMargins="0">
    <oddFooter>&amp;CPage &amp;P&amp;R&amp;D &amp;T</oddFooter>
  </headerFooter>
  <rowBreaks count="2" manualBreakCount="2">
    <brk id="41" max="12" man="1"/>
    <brk id="88" max="12" man="1"/>
  </rowBreaks>
  <legacyDrawing r:id="rId2"/>
</worksheet>
</file>

<file path=xl/worksheets/sheet13.xml><?xml version="1.0" encoding="utf-8"?>
<worksheet xmlns="http://schemas.openxmlformats.org/spreadsheetml/2006/main" xmlns:r="http://schemas.openxmlformats.org/officeDocument/2006/relationships">
  <sheetPr codeName="Sheet9">
    <tabColor rgb="FFFFCC99"/>
    <pageSetUpPr fitToPage="1"/>
  </sheetPr>
  <dimension ref="A1:J74"/>
  <sheetViews>
    <sheetView showGridLines="0" showZeros="0" zoomScaleNormal="90" zoomScaleSheetLayoutView="100" workbookViewId="0"/>
  </sheetViews>
  <sheetFormatPr defaultColWidth="9.140625" defaultRowHeight="12.75"/>
  <cols>
    <col min="1" max="1" width="1.42578125" style="34" customWidth="1"/>
    <col min="2" max="2" width="3.85546875" style="34" customWidth="1"/>
    <col min="3" max="3" width="19.5703125" style="34" customWidth="1"/>
    <col min="4" max="4" width="11.140625" style="34" customWidth="1"/>
    <col min="5" max="6" width="16.42578125" style="34" customWidth="1"/>
    <col min="7" max="7" width="14.28515625" style="34" customWidth="1"/>
    <col min="8" max="8" width="15.42578125" style="34" customWidth="1"/>
    <col min="9" max="16384" width="9.140625" style="34"/>
  </cols>
  <sheetData>
    <row r="1" spans="1:8" ht="9" customHeight="1">
      <c r="A1" s="32"/>
      <c r="B1" s="33"/>
      <c r="C1" s="33"/>
      <c r="D1" s="33"/>
      <c r="E1" s="33"/>
    </row>
    <row r="2" spans="1:8" ht="21.75" customHeight="1">
      <c r="A2" s="32"/>
      <c r="B2" s="1171" t="s">
        <v>202</v>
      </c>
      <c r="C2" s="1172"/>
      <c r="D2" s="1172"/>
      <c r="E2" s="1172"/>
      <c r="F2" s="1172"/>
      <c r="G2" s="1172"/>
      <c r="H2" s="1173"/>
    </row>
    <row r="3" spans="1:8">
      <c r="A3" s="32"/>
      <c r="B3" s="1174" t="s">
        <v>549</v>
      </c>
      <c r="C3" s="1175"/>
      <c r="D3" s="1175"/>
      <c r="E3" s="1175"/>
      <c r="F3" s="1175"/>
      <c r="G3" s="1175"/>
      <c r="H3" s="1176"/>
    </row>
    <row r="4" spans="1:8">
      <c r="A4" s="32"/>
      <c r="B4" s="35"/>
      <c r="C4" s="36"/>
      <c r="D4" s="36"/>
      <c r="E4" s="36"/>
      <c r="F4" s="36"/>
      <c r="G4" s="36"/>
      <c r="H4" s="37"/>
    </row>
    <row r="5" spans="1:8" ht="15.75" customHeight="1">
      <c r="A5" s="32"/>
      <c r="B5" s="1174" t="s">
        <v>1018</v>
      </c>
      <c r="C5" s="1175"/>
      <c r="D5" s="1175"/>
      <c r="E5" s="1175"/>
      <c r="F5" s="1175"/>
      <c r="G5" s="1175"/>
      <c r="H5" s="1176"/>
    </row>
    <row r="6" spans="1:8" ht="13.5" customHeight="1">
      <c r="A6" s="32"/>
      <c r="B6" s="1179" t="s">
        <v>1019</v>
      </c>
      <c r="C6" s="1180"/>
      <c r="D6" s="1180"/>
      <c r="E6" s="1180"/>
      <c r="F6" s="1180"/>
      <c r="G6" s="1180"/>
      <c r="H6" s="1181"/>
    </row>
    <row r="7" spans="1:8">
      <c r="A7" s="32"/>
      <c r="B7" s="32"/>
      <c r="C7" s="32"/>
      <c r="D7" s="32"/>
      <c r="E7" s="32"/>
      <c r="F7" s="32"/>
      <c r="G7" s="32"/>
      <c r="H7" s="32"/>
    </row>
    <row r="8" spans="1:8" ht="20.25" customHeight="1">
      <c r="A8" s="32"/>
      <c r="B8" s="1182" t="s">
        <v>1020</v>
      </c>
      <c r="C8" s="1183"/>
      <c r="D8" s="1183"/>
      <c r="E8" s="1183"/>
      <c r="F8" s="1183"/>
      <c r="G8" s="1183"/>
      <c r="H8" s="1184"/>
    </row>
    <row r="9" spans="1:8" ht="46.5" customHeight="1">
      <c r="A9" s="32"/>
      <c r="B9" s="38" t="s">
        <v>1037</v>
      </c>
      <c r="C9" s="978" t="s">
        <v>823</v>
      </c>
      <c r="D9" s="978"/>
      <c r="E9" s="978"/>
      <c r="F9" s="978"/>
      <c r="G9" s="978"/>
      <c r="H9" s="1190"/>
    </row>
    <row r="10" spans="1:8" ht="18" customHeight="1">
      <c r="A10" s="32"/>
      <c r="B10" s="38" t="s">
        <v>1021</v>
      </c>
      <c r="C10" s="1191" t="s">
        <v>3436</v>
      </c>
      <c r="D10" s="978"/>
      <c r="E10" s="978"/>
      <c r="F10" s="978"/>
      <c r="G10" s="978"/>
      <c r="H10" s="1190"/>
    </row>
    <row r="11" spans="1:8" ht="54" customHeight="1">
      <c r="A11" s="32"/>
      <c r="B11" s="38" t="s">
        <v>1022</v>
      </c>
      <c r="C11" s="1185" t="s">
        <v>2537</v>
      </c>
      <c r="D11" s="1186"/>
      <c r="E11" s="1186"/>
      <c r="F11" s="1186"/>
      <c r="G11" s="1186"/>
      <c r="H11" s="1187"/>
    </row>
    <row r="12" spans="1:8" ht="45.75" customHeight="1">
      <c r="A12" s="32"/>
      <c r="B12" s="39" t="s">
        <v>157</v>
      </c>
      <c r="C12" s="1188" t="s">
        <v>1522</v>
      </c>
      <c r="D12" s="1188"/>
      <c r="E12" s="1188"/>
      <c r="F12" s="1188"/>
      <c r="G12" s="1188"/>
      <c r="H12" s="1189"/>
    </row>
    <row r="13" spans="1:8" s="33" customFormat="1" ht="7.5" customHeight="1">
      <c r="A13" s="36"/>
      <c r="B13" s="39"/>
      <c r="C13" s="1177"/>
      <c r="D13" s="1177"/>
      <c r="E13" s="1177"/>
      <c r="F13" s="1177"/>
      <c r="G13" s="1177"/>
      <c r="H13" s="1178"/>
    </row>
    <row r="14" spans="1:8" ht="15.75" customHeight="1">
      <c r="A14" s="32"/>
      <c r="B14" s="1099" t="s">
        <v>1030</v>
      </c>
      <c r="C14" s="1136" t="s">
        <v>158</v>
      </c>
      <c r="D14" s="1137"/>
      <c r="E14" s="1163" t="str">
        <f>'Implementation Comb_Budget'!E2:F2</f>
        <v>Org Name</v>
      </c>
      <c r="F14" s="1164"/>
      <c r="G14" s="1164"/>
      <c r="H14" s="40" t="s">
        <v>2534</v>
      </c>
    </row>
    <row r="15" spans="1:8" ht="15.75" customHeight="1">
      <c r="A15" s="32"/>
      <c r="B15" s="1100"/>
      <c r="C15" s="1151" t="s">
        <v>159</v>
      </c>
      <c r="D15" s="1152"/>
      <c r="E15" s="1" t="str">
        <f>'Implementation Comb_Budget'!I2</f>
        <v xml:space="preserve">Org </v>
      </c>
      <c r="F15" s="41"/>
      <c r="G15" s="41"/>
      <c r="H15" s="42"/>
    </row>
    <row r="16" spans="1:8" ht="15.75" customHeight="1">
      <c r="A16" s="32"/>
      <c r="B16" s="1099" t="s">
        <v>1031</v>
      </c>
      <c r="C16" s="1136" t="s">
        <v>160</v>
      </c>
      <c r="D16" s="1137"/>
      <c r="E16" s="1167" t="str">
        <f>VLOOKUP(CoverSheet!H4,suptlist,7,FALSE)</f>
        <v>Address 2</v>
      </c>
      <c r="F16" s="1138"/>
      <c r="G16" s="1138" t="str">
        <f>VLOOKUP(CoverSheet!H4,'supt list 013006'!A1:J317,8,FALSE)</f>
        <v>Town</v>
      </c>
      <c r="H16" s="1139"/>
    </row>
    <row r="17" spans="1:8" ht="15.75" customHeight="1">
      <c r="A17" s="32"/>
      <c r="B17" s="1100"/>
      <c r="C17" s="1151" t="s">
        <v>161</v>
      </c>
      <c r="D17" s="1152"/>
      <c r="E17" s="1165" t="str">
        <f>VLOOKUP(CoverSheet!H4,suptlist,9,FALSE)</f>
        <v>State</v>
      </c>
      <c r="F17" s="1166"/>
      <c r="G17" s="4" t="str">
        <f>VLOOKUP(CoverSheet!H4,suptlist,11,FALSE)</f>
        <v>Phone</v>
      </c>
      <c r="H17" s="5" t="s">
        <v>2447</v>
      </c>
    </row>
    <row r="18" spans="1:8" ht="23.25" customHeight="1">
      <c r="A18" s="32"/>
      <c r="B18" s="43" t="s">
        <v>1038</v>
      </c>
      <c r="C18" s="1143" t="s">
        <v>162</v>
      </c>
      <c r="D18" s="1144"/>
      <c r="E18" s="1140"/>
      <c r="F18" s="1141"/>
      <c r="G18" s="1141"/>
      <c r="H18" s="1142"/>
    </row>
    <row r="19" spans="1:8" ht="15.75" customHeight="1">
      <c r="A19" s="32"/>
      <c r="B19" s="1099" t="s">
        <v>1034</v>
      </c>
      <c r="C19" s="1136" t="s">
        <v>163</v>
      </c>
      <c r="D19" s="1137"/>
      <c r="E19" s="1145" t="str">
        <f>CoverSheet!E16</f>
        <v>School Redesign Grant - Year 2 Renewal</v>
      </c>
      <c r="F19" s="1146"/>
      <c r="G19" s="1146"/>
      <c r="H19" s="1147"/>
    </row>
    <row r="20" spans="1:8" ht="15.75" customHeight="1">
      <c r="A20" s="32"/>
      <c r="B20" s="1100"/>
      <c r="C20" s="1151" t="s">
        <v>164</v>
      </c>
      <c r="D20" s="1152"/>
      <c r="E20" s="1148"/>
      <c r="F20" s="1149"/>
      <c r="G20" s="1149"/>
      <c r="H20" s="1150"/>
    </row>
    <row r="21" spans="1:8" ht="19.5" customHeight="1">
      <c r="A21" s="32"/>
      <c r="B21" s="1120" t="s">
        <v>1035</v>
      </c>
      <c r="C21" s="1112" t="s">
        <v>165</v>
      </c>
      <c r="D21" s="1113"/>
      <c r="E21" s="44" t="s">
        <v>166</v>
      </c>
      <c r="F21" s="1101"/>
      <c r="G21" s="1102"/>
      <c r="H21" s="1103"/>
    </row>
    <row r="22" spans="1:8" ht="19.5" customHeight="1">
      <c r="A22" s="32"/>
      <c r="B22" s="1121"/>
      <c r="C22" s="1192" t="s">
        <v>167</v>
      </c>
      <c r="D22" s="1193"/>
      <c r="E22" s="44" t="s">
        <v>168</v>
      </c>
      <c r="F22" s="1101"/>
      <c r="G22" s="1102"/>
      <c r="H22" s="1103"/>
    </row>
    <row r="23" spans="1:8" ht="19.5" customHeight="1">
      <c r="A23" s="32"/>
      <c r="B23" s="1122"/>
      <c r="C23" s="1153" t="s">
        <v>169</v>
      </c>
      <c r="D23" s="1154"/>
      <c r="E23" s="45" t="s">
        <v>170</v>
      </c>
      <c r="F23" s="1117"/>
      <c r="G23" s="1118"/>
      <c r="H23" s="1119"/>
    </row>
    <row r="24" spans="1:8" ht="12" customHeight="1">
      <c r="A24" s="32"/>
      <c r="B24" s="46"/>
      <c r="C24" s="47"/>
      <c r="D24" s="47"/>
      <c r="E24" s="48"/>
      <c r="F24" s="36"/>
      <c r="G24" s="36"/>
      <c r="H24" s="36"/>
    </row>
    <row r="25" spans="1:8">
      <c r="A25" s="32"/>
      <c r="B25" s="1158" t="s">
        <v>171</v>
      </c>
      <c r="C25" s="1159"/>
      <c r="D25" s="1159"/>
      <c r="E25" s="1159"/>
      <c r="F25" s="1159"/>
      <c r="G25" s="49"/>
      <c r="H25" s="50"/>
    </row>
    <row r="26" spans="1:8" ht="78.75" customHeight="1">
      <c r="B26" s="1155" t="s">
        <v>2377</v>
      </c>
      <c r="C26" s="1156"/>
      <c r="D26" s="1156"/>
      <c r="E26" s="1156"/>
      <c r="F26" s="1156"/>
      <c r="G26" s="1156"/>
      <c r="H26" s="1157"/>
    </row>
    <row r="27" spans="1:8" ht="126.75" customHeight="1">
      <c r="B27" s="1160"/>
      <c r="C27" s="1161"/>
      <c r="D27" s="1161"/>
      <c r="E27" s="1161"/>
      <c r="F27" s="1161"/>
      <c r="G27" s="1161"/>
      <c r="H27" s="1162"/>
    </row>
    <row r="28" spans="1:8" ht="126.75" customHeight="1">
      <c r="B28" s="1207"/>
      <c r="C28" s="1208"/>
      <c r="D28" s="1208"/>
      <c r="E28" s="1208"/>
      <c r="F28" s="1208"/>
      <c r="G28" s="1208"/>
      <c r="H28" s="1209"/>
    </row>
    <row r="29" spans="1:8" ht="126" customHeight="1">
      <c r="B29" s="1130"/>
      <c r="C29" s="1131"/>
      <c r="D29" s="1131"/>
      <c r="E29" s="1131"/>
      <c r="F29" s="1131"/>
      <c r="G29" s="1131"/>
      <c r="H29" s="1132"/>
    </row>
    <row r="30" spans="1:8" ht="18.75" customHeight="1">
      <c r="B30" s="1168" t="s">
        <v>948</v>
      </c>
      <c r="C30" s="1169"/>
      <c r="D30" s="1169"/>
      <c r="E30" s="1169"/>
      <c r="F30" s="1169"/>
      <c r="G30" s="1169"/>
      <c r="H30" s="1170"/>
    </row>
    <row r="31" spans="1:8" ht="16.5" customHeight="1">
      <c r="B31" s="99" t="s">
        <v>1037</v>
      </c>
      <c r="C31" s="1123" t="s">
        <v>203</v>
      </c>
      <c r="D31" s="1123"/>
      <c r="E31" s="1123"/>
      <c r="F31" s="1123"/>
      <c r="G31" s="1123"/>
      <c r="H31" s="1124"/>
    </row>
    <row r="32" spans="1:8" ht="21.75" customHeight="1">
      <c r="B32" s="193" t="s">
        <v>1021</v>
      </c>
      <c r="C32" s="1123" t="s">
        <v>205</v>
      </c>
      <c r="D32" s="1123"/>
      <c r="E32" s="1123"/>
      <c r="F32" s="1123"/>
      <c r="G32" s="1123"/>
      <c r="H32" s="1124"/>
    </row>
    <row r="33" spans="1:10" ht="18" customHeight="1">
      <c r="B33" s="99" t="s">
        <v>172</v>
      </c>
      <c r="C33" s="1123" t="s">
        <v>2138</v>
      </c>
      <c r="D33" s="1123"/>
      <c r="E33" s="1123"/>
      <c r="F33" s="1123"/>
      <c r="G33" s="1123"/>
      <c r="H33" s="1124"/>
    </row>
    <row r="34" spans="1:10" ht="22.5" customHeight="1">
      <c r="B34" s="99" t="s">
        <v>157</v>
      </c>
      <c r="C34" s="1123" t="s">
        <v>2139</v>
      </c>
      <c r="D34" s="1123"/>
      <c r="E34" s="1123"/>
      <c r="F34" s="1123"/>
      <c r="G34" s="1123"/>
      <c r="H34" s="1124"/>
    </row>
    <row r="35" spans="1:10" ht="0.75" customHeight="1">
      <c r="B35" s="1128"/>
      <c r="C35" s="1129"/>
      <c r="D35" s="51"/>
      <c r="E35" s="1210"/>
      <c r="F35" s="1210"/>
      <c r="G35" s="52"/>
      <c r="H35" s="53"/>
    </row>
    <row r="36" spans="1:10" ht="10.5" customHeight="1">
      <c r="A36" s="36"/>
      <c r="B36" s="1104"/>
      <c r="C36" s="1104"/>
      <c r="D36" s="54"/>
      <c r="E36" s="1206"/>
      <c r="F36" s="1206"/>
      <c r="G36" s="32"/>
      <c r="H36" s="32"/>
    </row>
    <row r="37" spans="1:10" ht="24" customHeight="1">
      <c r="B37" s="1114"/>
      <c r="C37" s="1115"/>
      <c r="D37" s="1116"/>
      <c r="E37" s="55" t="s">
        <v>173</v>
      </c>
      <c r="F37" s="55" t="s">
        <v>174</v>
      </c>
      <c r="G37" s="55" t="s">
        <v>175</v>
      </c>
      <c r="H37" s="56" t="s">
        <v>176</v>
      </c>
    </row>
    <row r="38" spans="1:10" ht="18.75" customHeight="1">
      <c r="B38" s="57"/>
      <c r="C38" s="58"/>
      <c r="D38" s="59"/>
      <c r="E38" s="60" t="s">
        <v>177</v>
      </c>
      <c r="F38" s="60" t="s">
        <v>178</v>
      </c>
      <c r="G38" s="60"/>
      <c r="H38" s="61"/>
    </row>
    <row r="39" spans="1:10" ht="18.75" customHeight="1">
      <c r="B39" s="57"/>
      <c r="C39" s="62" t="s">
        <v>2448</v>
      </c>
      <c r="D39" s="59"/>
      <c r="E39" s="63" t="s">
        <v>178</v>
      </c>
      <c r="F39" s="63" t="s">
        <v>179</v>
      </c>
      <c r="G39" s="63" t="s">
        <v>180</v>
      </c>
      <c r="H39" s="63" t="s">
        <v>181</v>
      </c>
    </row>
    <row r="40" spans="1:10" ht="18.75" customHeight="1">
      <c r="B40" s="57"/>
      <c r="C40" s="58"/>
      <c r="D40" s="59"/>
      <c r="E40" s="64" t="s">
        <v>182</v>
      </c>
      <c r="F40" s="64" t="s">
        <v>177</v>
      </c>
      <c r="G40" s="64" t="s">
        <v>183</v>
      </c>
      <c r="H40" s="64" t="s">
        <v>177</v>
      </c>
    </row>
    <row r="41" spans="1:10" ht="10.5" customHeight="1">
      <c r="B41" s="65"/>
      <c r="C41" s="66"/>
      <c r="D41" s="67"/>
      <c r="E41" s="68"/>
      <c r="F41" s="69" t="s">
        <v>184</v>
      </c>
      <c r="G41" s="68"/>
      <c r="H41" s="68"/>
    </row>
    <row r="42" spans="1:10" ht="7.5" hidden="1" customHeight="1">
      <c r="B42" s="70"/>
      <c r="C42" s="71"/>
      <c r="D42" s="72"/>
      <c r="E42" s="72"/>
      <c r="F42" s="73"/>
      <c r="G42" s="70"/>
      <c r="H42" s="74"/>
    </row>
    <row r="43" spans="1:10" ht="21" customHeight="1">
      <c r="B43" s="75" t="s">
        <v>1172</v>
      </c>
      <c r="C43" s="1110" t="s">
        <v>1173</v>
      </c>
      <c r="D43" s="1111"/>
      <c r="E43" s="76"/>
      <c r="F43" s="76"/>
      <c r="G43" s="77">
        <f>IF(F43 ="",H43-E43,H43-F43)</f>
        <v>0</v>
      </c>
      <c r="H43" s="77">
        <f>'Implementation Comb_Budget'!M30</f>
        <v>0</v>
      </c>
    </row>
    <row r="44" spans="1:10" ht="21" customHeight="1">
      <c r="B44" s="78" t="s">
        <v>1174</v>
      </c>
      <c r="C44" s="79" t="s">
        <v>1175</v>
      </c>
      <c r="D44" s="80"/>
      <c r="E44" s="81"/>
      <c r="F44" s="81"/>
      <c r="G44" s="77">
        <f t="shared" ref="G44:G53" si="0">IF(F44 ="",H44-E44,H44-F44)</f>
        <v>0</v>
      </c>
      <c r="H44" s="77">
        <f>'Implementation Comb_Budget'!M41</f>
        <v>0</v>
      </c>
      <c r="J44" s="400" t="s">
        <v>2358</v>
      </c>
    </row>
    <row r="45" spans="1:10" ht="21" customHeight="1">
      <c r="B45" s="78" t="s">
        <v>1176</v>
      </c>
      <c r="C45" s="79" t="s">
        <v>1177</v>
      </c>
      <c r="D45" s="80"/>
      <c r="E45" s="81"/>
      <c r="F45" s="81"/>
      <c r="G45" s="77">
        <f t="shared" si="0"/>
        <v>0</v>
      </c>
      <c r="H45" s="77">
        <f>'Implementation Comb_Budget'!M57</f>
        <v>0</v>
      </c>
    </row>
    <row r="46" spans="1:10" ht="21" customHeight="1">
      <c r="B46" s="82" t="s">
        <v>1178</v>
      </c>
      <c r="C46" s="36" t="s">
        <v>1179</v>
      </c>
      <c r="D46" s="83" t="s">
        <v>1180</v>
      </c>
      <c r="E46" s="81"/>
      <c r="F46" s="81"/>
      <c r="G46" s="77">
        <f t="shared" si="0"/>
        <v>0</v>
      </c>
      <c r="H46" s="77">
        <f>'Implementation Comb_Budget'!L62</f>
        <v>0</v>
      </c>
    </row>
    <row r="47" spans="1:10" ht="21" customHeight="1">
      <c r="B47" s="84"/>
      <c r="C47" s="52" t="s">
        <v>1181</v>
      </c>
      <c r="D47" s="83" t="s">
        <v>1182</v>
      </c>
      <c r="E47" s="85"/>
      <c r="F47" s="86"/>
      <c r="G47" s="77">
        <f t="shared" si="0"/>
        <v>0</v>
      </c>
      <c r="H47" s="77">
        <f>'Implementation Comb_Budget'!L63+'Implementation Comb_Budget'!L64</f>
        <v>0</v>
      </c>
    </row>
    <row r="48" spans="1:10" ht="21" customHeight="1">
      <c r="B48" s="78" t="s">
        <v>1183</v>
      </c>
      <c r="C48" s="79" t="s">
        <v>1184</v>
      </c>
      <c r="D48" s="80"/>
      <c r="E48" s="81"/>
      <c r="F48" s="81"/>
      <c r="G48" s="77">
        <f t="shared" si="0"/>
        <v>0</v>
      </c>
      <c r="H48" s="77">
        <f>'Implementation Comb_Budget'!M88</f>
        <v>0</v>
      </c>
    </row>
    <row r="49" spans="1:8" ht="21" customHeight="1">
      <c r="B49" s="78" t="s">
        <v>1185</v>
      </c>
      <c r="C49" s="79" t="s">
        <v>1186</v>
      </c>
      <c r="D49" s="80"/>
      <c r="E49" s="81"/>
      <c r="F49" s="81"/>
      <c r="G49" s="77">
        <f t="shared" si="0"/>
        <v>0</v>
      </c>
      <c r="H49" s="77">
        <f>'Implementation Comb_Budget'!M102</f>
        <v>0</v>
      </c>
    </row>
    <row r="50" spans="1:8" ht="21" customHeight="1">
      <c r="B50" s="78" t="s">
        <v>1187</v>
      </c>
      <c r="C50" s="79" t="s">
        <v>835</v>
      </c>
      <c r="D50" s="80"/>
      <c r="E50" s="81"/>
      <c r="F50" s="81"/>
      <c r="G50" s="77">
        <f t="shared" si="0"/>
        <v>0</v>
      </c>
      <c r="H50" s="77">
        <f>'Implementation Comb_Budget'!M109</f>
        <v>0</v>
      </c>
    </row>
    <row r="51" spans="1:8" ht="21" customHeight="1">
      <c r="B51" s="78" t="s">
        <v>836</v>
      </c>
      <c r="C51" s="79" t="s">
        <v>1182</v>
      </c>
      <c r="D51" s="80"/>
      <c r="E51" s="81"/>
      <c r="F51" s="81"/>
      <c r="G51" s="77">
        <f t="shared" si="0"/>
        <v>0</v>
      </c>
      <c r="H51" s="77">
        <f>'Implementation Comb_Budget'!M121</f>
        <v>0</v>
      </c>
    </row>
    <row r="52" spans="1:8" ht="21" customHeight="1">
      <c r="B52" s="78" t="s">
        <v>837</v>
      </c>
      <c r="C52" s="79" t="s">
        <v>838</v>
      </c>
      <c r="D52" s="80"/>
      <c r="E52" s="81"/>
      <c r="F52" s="81"/>
      <c r="G52" s="77">
        <f t="shared" si="0"/>
        <v>0</v>
      </c>
      <c r="H52" s="77">
        <f>'Implementation Comb_Budget'!M122</f>
        <v>0</v>
      </c>
    </row>
    <row r="53" spans="1:8" ht="21" customHeight="1" thickBot="1">
      <c r="B53" s="87" t="s">
        <v>839</v>
      </c>
      <c r="C53" s="71" t="s">
        <v>840</v>
      </c>
      <c r="D53" s="71"/>
      <c r="E53" s="88"/>
      <c r="F53" s="89"/>
      <c r="G53" s="77">
        <f t="shared" si="0"/>
        <v>0</v>
      </c>
      <c r="H53" s="90">
        <f>'Implementation Comb_Budget'!M127</f>
        <v>0</v>
      </c>
    </row>
    <row r="54" spans="1:8" ht="21" customHeight="1" thickBot="1">
      <c r="B54" s="91" t="s">
        <v>841</v>
      </c>
      <c r="C54" s="92" t="s">
        <v>1048</v>
      </c>
      <c r="D54" s="93"/>
      <c r="E54" s="94"/>
      <c r="F54" s="94">
        <f>SUM(F43:F53)</f>
        <v>0</v>
      </c>
      <c r="G54" s="94">
        <f>SUM(G43:G53)</f>
        <v>0</v>
      </c>
      <c r="H54" s="94">
        <f>SUM(H43:H53)</f>
        <v>0</v>
      </c>
    </row>
    <row r="55" spans="1:8" ht="10.5" customHeight="1">
      <c r="A55" s="32"/>
      <c r="B55" s="32"/>
      <c r="C55" s="32"/>
      <c r="D55" s="32"/>
      <c r="E55" s="32"/>
      <c r="F55" s="32"/>
      <c r="G55" s="32"/>
      <c r="H55" s="32"/>
    </row>
    <row r="56" spans="1:8" ht="78" customHeight="1">
      <c r="B56" s="1125" t="s">
        <v>42</v>
      </c>
      <c r="C56" s="1126"/>
      <c r="D56" s="1126"/>
      <c r="E56" s="1126"/>
      <c r="F56" s="1126"/>
      <c r="G56" s="1126"/>
      <c r="H56" s="1127"/>
    </row>
    <row r="57" spans="1:8" ht="159" customHeight="1">
      <c r="B57" s="1133" t="s">
        <v>578</v>
      </c>
      <c r="C57" s="1134"/>
      <c r="D57" s="1134"/>
      <c r="E57" s="1134"/>
      <c r="F57" s="1134"/>
      <c r="G57" s="1134"/>
      <c r="H57" s="1135"/>
    </row>
    <row r="58" spans="1:8" ht="20.25" customHeight="1">
      <c r="B58" s="78" t="s">
        <v>1172</v>
      </c>
      <c r="C58" s="1105" t="s">
        <v>842</v>
      </c>
      <c r="D58" s="1105"/>
      <c r="E58" s="1106"/>
      <c r="F58" s="1107" t="s">
        <v>843</v>
      </c>
      <c r="G58" s="1108"/>
      <c r="H58" s="1109"/>
    </row>
    <row r="59" spans="1:8" ht="20.25" customHeight="1">
      <c r="B59" s="78" t="s">
        <v>1174</v>
      </c>
      <c r="C59" s="1105" t="s">
        <v>844</v>
      </c>
      <c r="D59" s="1105"/>
      <c r="E59" s="1106"/>
      <c r="F59" s="1194"/>
      <c r="G59" s="1195"/>
      <c r="H59" s="1196"/>
    </row>
    <row r="60" spans="1:8" ht="20.25" customHeight="1">
      <c r="B60" s="78" t="s">
        <v>1176</v>
      </c>
      <c r="C60" s="1105" t="s">
        <v>845</v>
      </c>
      <c r="D60" s="1105"/>
      <c r="E60" s="1106"/>
      <c r="F60" s="1194"/>
      <c r="G60" s="1195"/>
      <c r="H60" s="1196"/>
    </row>
    <row r="61" spans="1:8" ht="20.25" customHeight="1">
      <c r="B61" s="75" t="s">
        <v>1178</v>
      </c>
      <c r="C61" s="1105" t="s">
        <v>846</v>
      </c>
      <c r="D61" s="1105"/>
      <c r="E61" s="1106"/>
      <c r="F61" s="1194"/>
      <c r="G61" s="1195"/>
      <c r="H61" s="1196"/>
    </row>
    <row r="62" spans="1:8">
      <c r="A62" s="32"/>
      <c r="B62" s="32"/>
      <c r="C62" s="32"/>
      <c r="D62" s="32"/>
      <c r="E62" s="32"/>
      <c r="F62" s="32"/>
      <c r="G62" s="32"/>
      <c r="H62" s="32"/>
    </row>
    <row r="63" spans="1:8">
      <c r="A63" s="32"/>
      <c r="B63" s="1218" t="s">
        <v>206</v>
      </c>
      <c r="C63" s="1219"/>
      <c r="D63" s="1219"/>
      <c r="E63" s="1219"/>
      <c r="F63" s="1219"/>
      <c r="G63" s="1219"/>
      <c r="H63" s="1220"/>
    </row>
    <row r="64" spans="1:8" ht="16.5" customHeight="1">
      <c r="A64" s="32"/>
      <c r="B64" s="95" t="s">
        <v>847</v>
      </c>
      <c r="C64" s="96" t="s">
        <v>178</v>
      </c>
      <c r="D64" s="190"/>
      <c r="E64" s="1205" t="s">
        <v>848</v>
      </c>
      <c r="F64" s="1106"/>
      <c r="G64" s="1215"/>
      <c r="H64" s="1216"/>
    </row>
    <row r="65" spans="1:8" ht="16.5" customHeight="1">
      <c r="B65" s="95" t="s">
        <v>849</v>
      </c>
      <c r="C65" s="96" t="s">
        <v>850</v>
      </c>
      <c r="D65" s="189"/>
      <c r="E65" s="1203" t="s">
        <v>2445</v>
      </c>
      <c r="F65" s="1204"/>
      <c r="G65" s="1204"/>
      <c r="H65" s="1217"/>
    </row>
    <row r="66" spans="1:8" ht="16.5" customHeight="1">
      <c r="B66" s="65"/>
      <c r="C66" s="66"/>
      <c r="D66" s="97"/>
      <c r="E66" s="1200"/>
      <c r="F66" s="1201"/>
      <c r="G66" s="1201"/>
      <c r="H66" s="1202"/>
    </row>
    <row r="67" spans="1:8" ht="16.5" customHeight="1">
      <c r="B67" s="98" t="s">
        <v>1172</v>
      </c>
      <c r="C67" s="1105" t="s">
        <v>1657</v>
      </c>
      <c r="D67" s="1105"/>
      <c r="E67" s="1106"/>
      <c r="F67" s="1197" t="s">
        <v>843</v>
      </c>
      <c r="G67" s="1198"/>
      <c r="H67" s="1199"/>
    </row>
    <row r="68" spans="1:8" ht="16.5" customHeight="1">
      <c r="B68" s="98" t="s">
        <v>1174</v>
      </c>
      <c r="C68" s="1105" t="s">
        <v>844</v>
      </c>
      <c r="D68" s="1105"/>
      <c r="E68" s="1106"/>
      <c r="F68" s="1212"/>
      <c r="G68" s="1213"/>
      <c r="H68" s="1214"/>
    </row>
    <row r="69" spans="1:8" ht="16.5" customHeight="1">
      <c r="B69" s="98" t="s">
        <v>1176</v>
      </c>
      <c r="C69" s="1105" t="s">
        <v>845</v>
      </c>
      <c r="D69" s="1105"/>
      <c r="E69" s="1106"/>
      <c r="F69" s="1212"/>
      <c r="G69" s="1213"/>
      <c r="H69" s="1214"/>
    </row>
    <row r="70" spans="1:8" ht="16.5" customHeight="1">
      <c r="B70" s="98" t="s">
        <v>1178</v>
      </c>
      <c r="C70" s="1105" t="s">
        <v>1043</v>
      </c>
      <c r="D70" s="1105"/>
      <c r="E70" s="1106"/>
      <c r="F70" s="1212"/>
      <c r="G70" s="1213"/>
      <c r="H70" s="1214"/>
    </row>
    <row r="71" spans="1:8">
      <c r="A71" s="32"/>
      <c r="B71" s="32"/>
      <c r="C71" s="32" t="s">
        <v>2446</v>
      </c>
      <c r="D71" s="32"/>
      <c r="E71" s="32"/>
      <c r="F71" s="1211" t="s">
        <v>1697</v>
      </c>
      <c r="G71" s="1211"/>
      <c r="H71" s="1211"/>
    </row>
    <row r="72" spans="1:8">
      <c r="A72" s="32"/>
      <c r="B72" s="32"/>
      <c r="C72" s="32"/>
      <c r="D72" s="32"/>
      <c r="E72" s="32"/>
      <c r="F72" s="32"/>
      <c r="G72" s="32"/>
      <c r="H72" s="32"/>
    </row>
    <row r="73" spans="1:8">
      <c r="A73" s="32"/>
      <c r="B73" s="32"/>
      <c r="C73" s="32"/>
      <c r="D73" s="32"/>
      <c r="E73" s="32"/>
      <c r="F73" s="32"/>
      <c r="G73" s="32"/>
      <c r="H73" s="32"/>
    </row>
    <row r="74" spans="1:8">
      <c r="A74" s="32"/>
      <c r="B74" s="32"/>
      <c r="C74" s="32"/>
      <c r="D74" s="32"/>
      <c r="E74" s="32"/>
      <c r="F74" s="32"/>
      <c r="G74" s="32"/>
      <c r="H74" s="32"/>
    </row>
  </sheetData>
  <sheetProtection password="CC18" sheet="1" objects="1" scenarios="1"/>
  <mergeCells count="74">
    <mergeCell ref="C70:E70"/>
    <mergeCell ref="C69:E69"/>
    <mergeCell ref="C68:E68"/>
    <mergeCell ref="B63:H63"/>
    <mergeCell ref="C61:E61"/>
    <mergeCell ref="F71:H71"/>
    <mergeCell ref="F68:H68"/>
    <mergeCell ref="F70:H70"/>
    <mergeCell ref="G64:H64"/>
    <mergeCell ref="G65:H65"/>
    <mergeCell ref="F69:H69"/>
    <mergeCell ref="C22:D22"/>
    <mergeCell ref="F59:H59"/>
    <mergeCell ref="F67:H67"/>
    <mergeCell ref="F61:H61"/>
    <mergeCell ref="C60:E60"/>
    <mergeCell ref="F60:H60"/>
    <mergeCell ref="C59:E59"/>
    <mergeCell ref="E66:H66"/>
    <mergeCell ref="E65:F65"/>
    <mergeCell ref="E64:F64"/>
    <mergeCell ref="E36:F36"/>
    <mergeCell ref="C67:E67"/>
    <mergeCell ref="B28:H28"/>
    <mergeCell ref="E35:F35"/>
    <mergeCell ref="C34:H34"/>
    <mergeCell ref="B2:H2"/>
    <mergeCell ref="B3:H3"/>
    <mergeCell ref="B5:H5"/>
    <mergeCell ref="C13:H13"/>
    <mergeCell ref="B6:H6"/>
    <mergeCell ref="B8:H8"/>
    <mergeCell ref="C11:H11"/>
    <mergeCell ref="C12:H12"/>
    <mergeCell ref="C9:H9"/>
    <mergeCell ref="C10:H10"/>
    <mergeCell ref="C14:D14"/>
    <mergeCell ref="C23:D23"/>
    <mergeCell ref="B26:H26"/>
    <mergeCell ref="B25:F25"/>
    <mergeCell ref="C33:H33"/>
    <mergeCell ref="C19:D19"/>
    <mergeCell ref="B16:B17"/>
    <mergeCell ref="C31:H31"/>
    <mergeCell ref="B27:H27"/>
    <mergeCell ref="E14:G14"/>
    <mergeCell ref="E17:F17"/>
    <mergeCell ref="E16:F16"/>
    <mergeCell ref="B30:H30"/>
    <mergeCell ref="C15:D15"/>
    <mergeCell ref="C17:D17"/>
    <mergeCell ref="B14:B15"/>
    <mergeCell ref="C16:D16"/>
    <mergeCell ref="G16:H16"/>
    <mergeCell ref="E18:H18"/>
    <mergeCell ref="C18:D18"/>
    <mergeCell ref="E19:H20"/>
    <mergeCell ref="C20:D20"/>
    <mergeCell ref="B19:B20"/>
    <mergeCell ref="F22:H22"/>
    <mergeCell ref="B36:C36"/>
    <mergeCell ref="C58:E58"/>
    <mergeCell ref="F58:H58"/>
    <mergeCell ref="C43:D43"/>
    <mergeCell ref="F21:H21"/>
    <mergeCell ref="C21:D21"/>
    <mergeCell ref="B37:D37"/>
    <mergeCell ref="F23:H23"/>
    <mergeCell ref="B21:B23"/>
    <mergeCell ref="C32:H32"/>
    <mergeCell ref="B56:H56"/>
    <mergeCell ref="B35:C35"/>
    <mergeCell ref="B29:H29"/>
    <mergeCell ref="B57:H57"/>
  </mergeCells>
  <phoneticPr fontId="0" type="noConversion"/>
  <printOptions horizontalCentered="1"/>
  <pageMargins left="0.5" right="0.5" top="0.55000000000000004" bottom="0.55000000000000004" header="0.5" footer="0.5"/>
  <pageSetup fitToHeight="4" orientation="portrait" r:id="rId1"/>
  <headerFooter alignWithMargins="0">
    <oddFooter>&amp;L&amp;A&amp;R&amp;D</oddFooter>
  </headerFooter>
  <rowBreaks count="2" manualBreakCount="2">
    <brk id="29" min="1" max="7" man="1"/>
    <brk id="55" min="1" max="7" man="1"/>
  </rowBreaks>
  <drawing r:id="rId2"/>
</worksheet>
</file>

<file path=xl/worksheets/sheet14.xml><?xml version="1.0" encoding="utf-8"?>
<worksheet xmlns="http://schemas.openxmlformats.org/spreadsheetml/2006/main" xmlns:r="http://schemas.openxmlformats.org/officeDocument/2006/relationships">
  <sheetPr codeName="Sheet13">
    <pageSetUpPr fitToPage="1"/>
  </sheetPr>
  <dimension ref="A1:H31"/>
  <sheetViews>
    <sheetView showGridLines="0" zoomScaleNormal="100" workbookViewId="0"/>
  </sheetViews>
  <sheetFormatPr defaultColWidth="9.140625" defaultRowHeight="12.75"/>
  <cols>
    <col min="1" max="1" width="3.5703125" style="200" customWidth="1"/>
    <col min="2" max="2" width="57.28515625" style="200" customWidth="1"/>
    <col min="3" max="3" width="11.7109375" style="200" customWidth="1"/>
    <col min="4" max="4" width="25.7109375" style="200" customWidth="1"/>
    <col min="5" max="5" width="3.5703125" style="226" customWidth="1"/>
    <col min="6" max="16384" width="9.140625" style="200"/>
  </cols>
  <sheetData>
    <row r="1" spans="1:8" ht="23.25">
      <c r="A1" s="196"/>
      <c r="B1" s="197" t="s">
        <v>1051</v>
      </c>
      <c r="C1" s="198"/>
      <c r="D1" s="198"/>
      <c r="E1" s="199"/>
    </row>
    <row r="2" spans="1:8">
      <c r="A2" s="201"/>
      <c r="B2" s="202"/>
      <c r="C2" s="202"/>
      <c r="D2" s="202"/>
      <c r="E2" s="203"/>
    </row>
    <row r="3" spans="1:8">
      <c r="A3" s="196"/>
      <c r="B3" s="198"/>
      <c r="C3" s="198"/>
      <c r="D3" s="198"/>
      <c r="E3" s="199"/>
    </row>
    <row r="4" spans="1:8" ht="24.75" customHeight="1">
      <c r="A4" s="204"/>
      <c r="B4" s="1221" t="s">
        <v>1377</v>
      </c>
      <c r="C4" s="1222"/>
      <c r="D4" s="1223"/>
      <c r="E4" s="205"/>
    </row>
    <row r="5" spans="1:8" ht="27.75" customHeight="1">
      <c r="A5" s="204"/>
      <c r="B5" s="1224" t="s">
        <v>1378</v>
      </c>
      <c r="C5" s="1225"/>
      <c r="D5" s="1226"/>
      <c r="E5" s="205"/>
      <c r="F5" s="206"/>
      <c r="G5" s="207"/>
      <c r="H5" s="207"/>
    </row>
    <row r="6" spans="1:8" ht="39.75" customHeight="1">
      <c r="A6" s="204"/>
      <c r="B6" s="1227" t="s">
        <v>1379</v>
      </c>
      <c r="C6" s="1228"/>
      <c r="D6" s="1229"/>
      <c r="E6" s="205"/>
      <c r="F6" s="206"/>
      <c r="G6" s="207"/>
      <c r="H6" s="207"/>
    </row>
    <row r="7" spans="1:8">
      <c r="A7" s="204"/>
      <c r="B7" s="208" t="s">
        <v>1458</v>
      </c>
      <c r="C7" s="199"/>
      <c r="D7" s="209" t="s">
        <v>1459</v>
      </c>
      <c r="E7" s="205"/>
    </row>
    <row r="8" spans="1:8">
      <c r="A8" s="204"/>
      <c r="B8" s="210" t="s">
        <v>1460</v>
      </c>
      <c r="C8" s="203"/>
      <c r="D8" s="211" t="s">
        <v>1461</v>
      </c>
      <c r="E8" s="205"/>
    </row>
    <row r="9" spans="1:8">
      <c r="A9" s="204"/>
      <c r="B9" s="212"/>
      <c r="C9" s="213" t="s">
        <v>1462</v>
      </c>
      <c r="D9" s="214" t="s">
        <v>1463</v>
      </c>
      <c r="E9" s="205"/>
    </row>
    <row r="10" spans="1:8">
      <c r="A10" s="204"/>
      <c r="B10" s="212" t="s">
        <v>2125</v>
      </c>
      <c r="C10" s="215">
        <v>100000</v>
      </c>
      <c r="D10" s="216"/>
      <c r="E10" s="205"/>
    </row>
    <row r="11" spans="1:8">
      <c r="A11" s="204"/>
      <c r="B11" s="212" t="s">
        <v>1464</v>
      </c>
      <c r="C11" s="217">
        <v>2.18E-2</v>
      </c>
      <c r="D11" s="218"/>
      <c r="E11" s="205"/>
    </row>
    <row r="12" spans="1:8">
      <c r="A12" s="204"/>
      <c r="B12" s="212" t="s">
        <v>1465</v>
      </c>
      <c r="C12" s="215">
        <f>+C10/(1+C11)</f>
        <v>97866.510080250533</v>
      </c>
      <c r="D12" s="215">
        <f>+D10/(1+D11)</f>
        <v>0</v>
      </c>
      <c r="E12" s="205"/>
    </row>
    <row r="13" spans="1:8">
      <c r="A13" s="204"/>
      <c r="B13" s="219" t="s">
        <v>1466</v>
      </c>
      <c r="C13" s="220">
        <f>+C10-C12</f>
        <v>2133.4899197494669</v>
      </c>
      <c r="D13" s="220">
        <f>+D10-D12</f>
        <v>0</v>
      </c>
      <c r="E13" s="205"/>
    </row>
    <row r="14" spans="1:8">
      <c r="A14" s="204"/>
      <c r="B14" s="221" t="s">
        <v>2447</v>
      </c>
      <c r="C14" s="222"/>
      <c r="D14" s="221"/>
      <c r="E14" s="205"/>
    </row>
    <row r="15" spans="1:8">
      <c r="A15" s="204"/>
      <c r="B15" s="221" t="s">
        <v>2447</v>
      </c>
      <c r="C15" s="222"/>
      <c r="D15" s="221"/>
      <c r="E15" s="205"/>
    </row>
    <row r="16" spans="1:8">
      <c r="A16" s="204"/>
      <c r="B16" s="208" t="s">
        <v>1467</v>
      </c>
      <c r="C16" s="199"/>
      <c r="D16" s="209" t="s">
        <v>1459</v>
      </c>
      <c r="E16" s="205"/>
    </row>
    <row r="17" spans="1:6">
      <c r="A17" s="204"/>
      <c r="B17" s="210" t="s">
        <v>1468</v>
      </c>
      <c r="C17" s="203"/>
      <c r="D17" s="211" t="s">
        <v>1461</v>
      </c>
      <c r="E17" s="205"/>
    </row>
    <row r="18" spans="1:6">
      <c r="A18" s="204"/>
      <c r="B18" s="212"/>
      <c r="C18" s="213" t="s">
        <v>1462</v>
      </c>
      <c r="D18" s="214" t="s">
        <v>1463</v>
      </c>
      <c r="E18" s="205"/>
    </row>
    <row r="19" spans="1:6">
      <c r="A19" s="204"/>
      <c r="B19" s="212" t="s">
        <v>2125</v>
      </c>
      <c r="C19" s="215">
        <v>100000</v>
      </c>
      <c r="D19" s="216"/>
      <c r="E19" s="205"/>
    </row>
    <row r="20" spans="1:6">
      <c r="A20" s="204"/>
      <c r="B20" s="212" t="s">
        <v>1469</v>
      </c>
      <c r="C20" s="223">
        <v>2.18E-2</v>
      </c>
      <c r="D20" s="310"/>
      <c r="E20" s="205"/>
    </row>
    <row r="21" spans="1:6">
      <c r="A21" s="204"/>
      <c r="B21" s="212" t="s">
        <v>1465</v>
      </c>
      <c r="C21" s="215">
        <f>+C19/(1+C20)</f>
        <v>97866.510080250533</v>
      </c>
      <c r="D21" s="215">
        <f>+D19/(1+D20)</f>
        <v>0</v>
      </c>
      <c r="E21" s="205"/>
    </row>
    <row r="22" spans="1:6">
      <c r="A22" s="204"/>
      <c r="B22" s="219" t="s">
        <v>1466</v>
      </c>
      <c r="C22" s="220">
        <f>+C19-C21</f>
        <v>2133.4899197494669</v>
      </c>
      <c r="D22" s="220">
        <f>+D19-D21</f>
        <v>0</v>
      </c>
      <c r="E22" s="205"/>
    </row>
    <row r="23" spans="1:6">
      <c r="A23" s="201"/>
      <c r="B23" s="202"/>
      <c r="C23" s="202"/>
      <c r="D23" s="202"/>
      <c r="E23" s="203"/>
      <c r="F23" s="311"/>
    </row>
    <row r="24" spans="1:6">
      <c r="A24" s="224"/>
      <c r="B24" s="224"/>
      <c r="C24" s="224"/>
      <c r="D24" s="315" t="s">
        <v>609</v>
      </c>
      <c r="E24" s="225"/>
    </row>
    <row r="26" spans="1:6" ht="15.75">
      <c r="B26" s="1230" t="s">
        <v>1470</v>
      </c>
      <c r="C26" s="1231"/>
      <c r="D26" s="1232"/>
    </row>
    <row r="27" spans="1:6" ht="57.75" customHeight="1">
      <c r="B27" s="1233" t="s">
        <v>1381</v>
      </c>
      <c r="C27" s="1234"/>
      <c r="D27" s="1235"/>
    </row>
    <row r="28" spans="1:6" ht="22.5" customHeight="1">
      <c r="B28" s="1236" t="s">
        <v>1376</v>
      </c>
      <c r="C28" s="1237"/>
      <c r="D28" s="1238"/>
    </row>
    <row r="29" spans="1:6" ht="43.5" customHeight="1">
      <c r="B29" s="1233" t="s">
        <v>1651</v>
      </c>
      <c r="C29" s="1234"/>
      <c r="D29" s="1235"/>
    </row>
    <row r="30" spans="1:6" ht="30" customHeight="1">
      <c r="B30" s="1233" t="s">
        <v>1380</v>
      </c>
      <c r="C30" s="1234"/>
      <c r="D30" s="1235"/>
    </row>
    <row r="31" spans="1:6" ht="46.5" customHeight="1">
      <c r="B31" s="1233" t="s">
        <v>1989</v>
      </c>
      <c r="C31" s="1234"/>
      <c r="D31" s="1235"/>
    </row>
  </sheetData>
  <sheetProtection password="CC18" sheet="1" objects="1" scenarios="1"/>
  <mergeCells count="9">
    <mergeCell ref="B4:D4"/>
    <mergeCell ref="B5:D5"/>
    <mergeCell ref="B6:D6"/>
    <mergeCell ref="B26:D26"/>
    <mergeCell ref="B31:D31"/>
    <mergeCell ref="B27:D27"/>
    <mergeCell ref="B28:D28"/>
    <mergeCell ref="B29:D29"/>
    <mergeCell ref="B30:D30"/>
  </mergeCells>
  <phoneticPr fontId="38" type="noConversion"/>
  <hyperlinks>
    <hyperlink ref="D24" location="'Budget Page'!A1" tooltip="Back to Budget Page" display="Back to Budget Page"/>
  </hyperlinks>
  <pageMargins left="0.75" right="0.75" top="1" bottom="1" header="0.5" footer="0.5"/>
  <pageSetup scale="88"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sheetPr codeName="Sheet10"/>
  <dimension ref="A1:I25"/>
  <sheetViews>
    <sheetView workbookViewId="0">
      <selection activeCell="I3" sqref="I3"/>
    </sheetView>
  </sheetViews>
  <sheetFormatPr defaultColWidth="9.140625" defaultRowHeight="12.75"/>
  <cols>
    <col min="1" max="1" width="19.7109375" style="697" customWidth="1"/>
    <col min="2" max="2" width="9.140625" style="690"/>
    <col min="3" max="3" width="45.140625" style="690" bestFit="1" customWidth="1"/>
    <col min="4" max="6" width="9.140625" style="690"/>
    <col min="7" max="7" width="17.28515625" style="690" bestFit="1" customWidth="1"/>
    <col min="8" max="8" width="21.140625" style="690" customWidth="1"/>
    <col min="9" max="9" width="15.42578125" style="690" customWidth="1"/>
    <col min="10" max="16384" width="9.140625" style="690"/>
  </cols>
  <sheetData>
    <row r="1" spans="1:9">
      <c r="G1" s="694" t="s">
        <v>2518</v>
      </c>
      <c r="H1" s="695" t="s">
        <v>2468</v>
      </c>
    </row>
    <row r="2" spans="1:9">
      <c r="A2" s="697" t="s">
        <v>1514</v>
      </c>
      <c r="B2" s="696" t="s">
        <v>3460</v>
      </c>
      <c r="C2" s="782" t="s">
        <v>3457</v>
      </c>
      <c r="D2" s="691" t="s">
        <v>1749</v>
      </c>
      <c r="E2" s="692" t="s">
        <v>2522</v>
      </c>
      <c r="F2" s="783" t="s">
        <v>3431</v>
      </c>
      <c r="G2" s="758">
        <v>841</v>
      </c>
      <c r="H2" s="693" t="s">
        <v>3461</v>
      </c>
      <c r="I2" s="788" t="s">
        <v>3484</v>
      </c>
    </row>
    <row r="3" spans="1:9" s="741" customFormat="1">
      <c r="A3" s="696" t="s">
        <v>583</v>
      </c>
      <c r="B3" s="784" t="s">
        <v>3462</v>
      </c>
      <c r="C3" s="694" t="s">
        <v>3458</v>
      </c>
      <c r="D3" s="691" t="s">
        <v>1749</v>
      </c>
      <c r="E3" s="692" t="s">
        <v>2522</v>
      </c>
      <c r="F3" s="757" t="s">
        <v>3463</v>
      </c>
      <c r="G3" s="758">
        <v>577</v>
      </c>
      <c r="H3" s="693" t="s">
        <v>3461</v>
      </c>
      <c r="I3" s="785" t="s">
        <v>3480</v>
      </c>
    </row>
    <row r="4" spans="1:9" s="741" customFormat="1">
      <c r="A4" s="713" t="s">
        <v>785</v>
      </c>
      <c r="B4" s="786" t="s">
        <v>3464</v>
      </c>
      <c r="C4" s="782" t="s">
        <v>3465</v>
      </c>
      <c r="D4" s="691" t="s">
        <v>1749</v>
      </c>
      <c r="E4" s="692" t="s">
        <v>2522</v>
      </c>
      <c r="F4" s="757" t="s">
        <v>3431</v>
      </c>
      <c r="G4" s="758">
        <v>252</v>
      </c>
      <c r="H4" s="693" t="s">
        <v>3461</v>
      </c>
      <c r="I4" s="785" t="s">
        <v>3481</v>
      </c>
    </row>
    <row r="5" spans="1:9" s="741" customFormat="1">
      <c r="A5" s="713" t="s">
        <v>785</v>
      </c>
      <c r="B5" s="786" t="s">
        <v>3466</v>
      </c>
      <c r="C5" s="782" t="s">
        <v>3459</v>
      </c>
      <c r="D5" s="691" t="s">
        <v>3467</v>
      </c>
      <c r="E5" s="692" t="s">
        <v>2522</v>
      </c>
      <c r="F5" s="787" t="s">
        <v>3468</v>
      </c>
      <c r="G5" s="758">
        <v>366</v>
      </c>
      <c r="H5" s="693" t="s">
        <v>3461</v>
      </c>
      <c r="I5" s="785" t="s">
        <v>3482</v>
      </c>
    </row>
    <row r="6" spans="1:9" s="741" customFormat="1">
      <c r="A6" s="713" t="s">
        <v>753</v>
      </c>
      <c r="B6" s="786" t="s">
        <v>3469</v>
      </c>
      <c r="C6" s="782" t="s">
        <v>3470</v>
      </c>
      <c r="D6" s="691" t="s">
        <v>3471</v>
      </c>
      <c r="E6" s="714" t="s">
        <v>2522</v>
      </c>
      <c r="F6" s="757" t="s">
        <v>3431</v>
      </c>
      <c r="G6" s="758">
        <v>3295</v>
      </c>
      <c r="H6" s="693" t="s">
        <v>3461</v>
      </c>
      <c r="I6" s="785" t="s">
        <v>3483</v>
      </c>
    </row>
    <row r="9" spans="1:9">
      <c r="A9" s="697" t="s">
        <v>2404</v>
      </c>
    </row>
    <row r="12" spans="1:9">
      <c r="A12" s="697" t="s">
        <v>2405</v>
      </c>
    </row>
    <row r="13" spans="1:9">
      <c r="A13" s="697" t="s">
        <v>1520</v>
      </c>
    </row>
    <row r="14" spans="1:9">
      <c r="A14" s="697" t="s">
        <v>2406</v>
      </c>
    </row>
    <row r="15" spans="1:9">
      <c r="A15" s="697" t="s">
        <v>2407</v>
      </c>
    </row>
    <row r="16" spans="1:9">
      <c r="A16" s="697" t="s">
        <v>1521</v>
      </c>
    </row>
    <row r="17" spans="1:1">
      <c r="A17" s="697" t="s">
        <v>2527</v>
      </c>
    </row>
    <row r="18" spans="1:1">
      <c r="A18" s="697" t="s">
        <v>2528</v>
      </c>
    </row>
    <row r="21" spans="1:1">
      <c r="A21" s="696" t="s">
        <v>2542</v>
      </c>
    </row>
    <row r="22" spans="1:1">
      <c r="A22" s="696" t="s">
        <v>2543</v>
      </c>
    </row>
    <row r="23" spans="1:1">
      <c r="A23" s="696" t="s">
        <v>2541</v>
      </c>
    </row>
    <row r="24" spans="1:1">
      <c r="A24" s="696" t="s">
        <v>2544</v>
      </c>
    </row>
    <row r="25" spans="1:1">
      <c r="A25" s="696" t="s">
        <v>2545</v>
      </c>
    </row>
  </sheetData>
  <autoFilter ref="A1:G6"/>
  <phoneticPr fontId="38"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5"/>
  <dimension ref="A1:U526"/>
  <sheetViews>
    <sheetView zoomScale="85" zoomScaleNormal="85" workbookViewId="0">
      <selection sqref="A1:XFD1048576"/>
    </sheetView>
  </sheetViews>
  <sheetFormatPr defaultColWidth="9.140625" defaultRowHeight="12.75"/>
  <cols>
    <col min="1" max="1" width="4" style="398" bestFit="1" customWidth="1"/>
    <col min="2" max="2" width="12.28515625" style="398" customWidth="1"/>
    <col min="3" max="3" width="70.42578125" style="398" bestFit="1" customWidth="1"/>
    <col min="4" max="4" width="32.42578125" style="398" customWidth="1"/>
    <col min="5" max="5" width="47.42578125" style="398" customWidth="1"/>
    <col min="6" max="6" width="20.7109375" style="398" bestFit="1" customWidth="1"/>
    <col min="7" max="7" width="24.28515625" style="398" customWidth="1"/>
    <col min="8" max="8" width="18" style="398" customWidth="1"/>
    <col min="9" max="9" width="14.7109375" style="398" customWidth="1"/>
    <col min="10" max="10" width="6.85546875" style="398" bestFit="1" customWidth="1"/>
    <col min="11" max="11" width="10.5703125" style="398" bestFit="1" customWidth="1"/>
    <col min="12" max="14" width="9.140625" style="398"/>
    <col min="15" max="15" width="29.85546875" style="398" customWidth="1"/>
    <col min="16" max="16384" width="9.140625" style="398"/>
  </cols>
  <sheetData>
    <row r="1" spans="1:21">
      <c r="A1" s="398">
        <v>1</v>
      </c>
      <c r="B1" s="398" t="s">
        <v>781</v>
      </c>
      <c r="C1" s="398" t="s">
        <v>782</v>
      </c>
      <c r="D1" s="398" t="s">
        <v>783</v>
      </c>
      <c r="E1" s="398" t="s">
        <v>784</v>
      </c>
      <c r="F1" s="398" t="s">
        <v>1550</v>
      </c>
      <c r="G1" s="398" t="s">
        <v>1551</v>
      </c>
      <c r="H1" s="398" t="s">
        <v>1552</v>
      </c>
      <c r="I1" s="398" t="s">
        <v>1553</v>
      </c>
      <c r="J1" s="398" t="s">
        <v>1554</v>
      </c>
      <c r="K1" s="398" t="s">
        <v>1555</v>
      </c>
      <c r="L1" s="398" t="s">
        <v>1556</v>
      </c>
      <c r="M1" s="398" t="s">
        <v>1557</v>
      </c>
      <c r="N1" s="398" t="s">
        <v>38</v>
      </c>
      <c r="O1" s="398" t="s">
        <v>38</v>
      </c>
    </row>
    <row r="2" spans="1:21">
      <c r="A2" s="398">
        <v>2</v>
      </c>
      <c r="B2" s="399" t="s">
        <v>2016</v>
      </c>
      <c r="C2" s="398" t="s">
        <v>2015</v>
      </c>
      <c r="D2" s="398" t="s">
        <v>1561</v>
      </c>
      <c r="E2" s="398" t="s">
        <v>1990</v>
      </c>
      <c r="F2" s="398" t="s">
        <v>2461</v>
      </c>
      <c r="H2" s="398" t="s">
        <v>2018</v>
      </c>
      <c r="I2" s="398" t="s">
        <v>1993</v>
      </c>
      <c r="J2" s="399" t="s">
        <v>2019</v>
      </c>
      <c r="K2" s="398" t="s">
        <v>8</v>
      </c>
      <c r="L2" s="398" t="s">
        <v>9</v>
      </c>
      <c r="M2" s="398" t="s">
        <v>2617</v>
      </c>
      <c r="N2" s="398" t="s">
        <v>1511</v>
      </c>
      <c r="O2" s="398" t="s">
        <v>1511</v>
      </c>
      <c r="P2" s="398" t="s">
        <v>583</v>
      </c>
      <c r="U2" s="742" t="s">
        <v>583</v>
      </c>
    </row>
    <row r="3" spans="1:21">
      <c r="A3" s="398">
        <v>3</v>
      </c>
      <c r="B3" s="399" t="s">
        <v>28</v>
      </c>
      <c r="C3" s="398" t="s">
        <v>27</v>
      </c>
      <c r="D3" s="398" t="s">
        <v>1561</v>
      </c>
      <c r="E3" s="398" t="s">
        <v>1990</v>
      </c>
      <c r="F3" s="398" t="s">
        <v>2562</v>
      </c>
      <c r="H3" s="398" t="s">
        <v>1906</v>
      </c>
      <c r="I3" s="398" t="s">
        <v>1993</v>
      </c>
      <c r="J3" s="399" t="s">
        <v>1907</v>
      </c>
      <c r="K3" s="398" t="s">
        <v>1525</v>
      </c>
      <c r="L3" s="398" t="s">
        <v>1526</v>
      </c>
      <c r="M3" s="398" t="s">
        <v>2681</v>
      </c>
      <c r="N3" s="398" t="s">
        <v>1511</v>
      </c>
      <c r="O3" s="398" t="s">
        <v>1511</v>
      </c>
      <c r="P3" s="398" t="s">
        <v>753</v>
      </c>
      <c r="U3" s="742" t="s">
        <v>57</v>
      </c>
    </row>
    <row r="4" spans="1:21">
      <c r="A4" s="398">
        <v>4</v>
      </c>
      <c r="B4" s="399" t="s">
        <v>1221</v>
      </c>
      <c r="C4" s="398" t="s">
        <v>1220</v>
      </c>
      <c r="D4" s="398" t="s">
        <v>1561</v>
      </c>
      <c r="E4" s="398" t="s">
        <v>1990</v>
      </c>
      <c r="F4" s="398" t="s">
        <v>2983</v>
      </c>
      <c r="H4" s="398" t="s">
        <v>1220</v>
      </c>
      <c r="I4" s="398" t="s">
        <v>1993</v>
      </c>
      <c r="J4" s="399" t="s">
        <v>567</v>
      </c>
      <c r="K4" s="398" t="s">
        <v>2984</v>
      </c>
      <c r="L4" s="398" t="s">
        <v>2985</v>
      </c>
      <c r="M4" s="398" t="s">
        <v>2986</v>
      </c>
      <c r="N4" s="398" t="s">
        <v>1511</v>
      </c>
      <c r="O4" s="398" t="s">
        <v>1511</v>
      </c>
      <c r="P4" s="398" t="s">
        <v>428</v>
      </c>
      <c r="U4" s="742" t="s">
        <v>1826</v>
      </c>
    </row>
    <row r="5" spans="1:21">
      <c r="A5" s="398">
        <v>5</v>
      </c>
      <c r="B5" s="399" t="s">
        <v>1196</v>
      </c>
      <c r="C5" s="398" t="s">
        <v>1195</v>
      </c>
      <c r="D5" s="398" t="s">
        <v>1561</v>
      </c>
      <c r="E5" s="398" t="s">
        <v>1990</v>
      </c>
      <c r="F5" s="398" t="s">
        <v>1197</v>
      </c>
      <c r="H5" s="398" t="s">
        <v>1195</v>
      </c>
      <c r="I5" s="398" t="s">
        <v>1993</v>
      </c>
      <c r="J5" s="399" t="s">
        <v>1198</v>
      </c>
      <c r="K5" s="398" t="s">
        <v>917</v>
      </c>
      <c r="L5" s="398" t="s">
        <v>410</v>
      </c>
      <c r="M5" s="398" t="s">
        <v>2950</v>
      </c>
      <c r="N5" s="398" t="s">
        <v>1511</v>
      </c>
      <c r="O5" s="398" t="s">
        <v>1511</v>
      </c>
      <c r="P5" s="398" t="s">
        <v>2273</v>
      </c>
      <c r="U5" s="742" t="s">
        <v>1975</v>
      </c>
    </row>
    <row r="6" spans="1:21">
      <c r="A6" s="398">
        <v>6</v>
      </c>
      <c r="B6" s="399" t="s">
        <v>553</v>
      </c>
      <c r="C6" s="398" t="s">
        <v>552</v>
      </c>
      <c r="D6" s="398" t="s">
        <v>1561</v>
      </c>
      <c r="E6" s="398" t="s">
        <v>1990</v>
      </c>
      <c r="F6" s="398" t="s">
        <v>2490</v>
      </c>
      <c r="H6" s="398" t="s">
        <v>1994</v>
      </c>
      <c r="I6" s="398" t="s">
        <v>1993</v>
      </c>
      <c r="J6" s="399" t="s">
        <v>1997</v>
      </c>
      <c r="K6" s="398" t="s">
        <v>1567</v>
      </c>
      <c r="L6" s="398" t="s">
        <v>1568</v>
      </c>
      <c r="M6" s="398" t="s">
        <v>2568</v>
      </c>
      <c r="N6" s="398" t="s">
        <v>1511</v>
      </c>
      <c r="O6" s="398" t="s">
        <v>1511</v>
      </c>
      <c r="P6" s="398" t="s">
        <v>1514</v>
      </c>
      <c r="U6" s="742" t="s">
        <v>1294</v>
      </c>
    </row>
    <row r="7" spans="1:21">
      <c r="A7" s="398">
        <v>7</v>
      </c>
      <c r="B7" s="399" t="s">
        <v>572</v>
      </c>
      <c r="C7" s="398" t="s">
        <v>1496</v>
      </c>
      <c r="D7" s="398" t="s">
        <v>1558</v>
      </c>
      <c r="E7" s="398" t="s">
        <v>1495</v>
      </c>
      <c r="F7" s="398" t="s">
        <v>573</v>
      </c>
      <c r="H7" s="398" t="s">
        <v>113</v>
      </c>
      <c r="I7" s="398" t="s">
        <v>1993</v>
      </c>
      <c r="J7" s="399" t="s">
        <v>574</v>
      </c>
      <c r="K7" s="398" t="s">
        <v>1559</v>
      </c>
      <c r="L7" s="398" t="s">
        <v>1560</v>
      </c>
      <c r="M7" s="398" t="s">
        <v>2564</v>
      </c>
      <c r="N7" s="398" t="s">
        <v>1513</v>
      </c>
      <c r="O7" s="398" t="s">
        <v>1511</v>
      </c>
      <c r="P7" s="398" t="s">
        <v>1294</v>
      </c>
      <c r="U7" s="742" t="s">
        <v>1023</v>
      </c>
    </row>
    <row r="8" spans="1:21">
      <c r="A8" s="398">
        <v>8</v>
      </c>
      <c r="B8" s="399" t="s">
        <v>1992</v>
      </c>
      <c r="C8" s="398" t="s">
        <v>1991</v>
      </c>
      <c r="D8" s="398" t="s">
        <v>1561</v>
      </c>
      <c r="E8" s="398" t="s">
        <v>1990</v>
      </c>
      <c r="F8" s="398" t="s">
        <v>2565</v>
      </c>
      <c r="H8" s="398" t="s">
        <v>1991</v>
      </c>
      <c r="I8" s="398" t="s">
        <v>1993</v>
      </c>
      <c r="J8" s="399" t="s">
        <v>1497</v>
      </c>
      <c r="K8" s="398" t="s">
        <v>1562</v>
      </c>
      <c r="L8" s="398" t="s">
        <v>1563</v>
      </c>
      <c r="M8" s="398" t="s">
        <v>1564</v>
      </c>
      <c r="N8" s="398" t="s">
        <v>1511</v>
      </c>
      <c r="O8" s="398" t="s">
        <v>1511</v>
      </c>
      <c r="P8" s="398" t="s">
        <v>1798</v>
      </c>
      <c r="U8" s="742" t="s">
        <v>1191</v>
      </c>
    </row>
    <row r="9" spans="1:21">
      <c r="A9" s="398">
        <v>9</v>
      </c>
      <c r="B9" s="399" t="s">
        <v>1898</v>
      </c>
      <c r="C9" s="398" t="s">
        <v>2489</v>
      </c>
      <c r="D9" s="398" t="s">
        <v>1558</v>
      </c>
      <c r="E9" s="398" t="s">
        <v>1495</v>
      </c>
      <c r="F9" s="398" t="s">
        <v>1899</v>
      </c>
      <c r="H9" s="398" t="s">
        <v>1900</v>
      </c>
      <c r="I9" s="398" t="s">
        <v>1993</v>
      </c>
      <c r="J9" s="399" t="s">
        <v>1901</v>
      </c>
      <c r="K9" s="398" t="s">
        <v>1565</v>
      </c>
      <c r="L9" s="398" t="s">
        <v>1566</v>
      </c>
      <c r="M9" s="398" t="s">
        <v>2566</v>
      </c>
      <c r="N9" s="398" t="s">
        <v>379</v>
      </c>
      <c r="O9" s="398" t="s">
        <v>1511</v>
      </c>
      <c r="P9" s="398" t="s">
        <v>12</v>
      </c>
      <c r="U9" s="742" t="s">
        <v>2107</v>
      </c>
    </row>
    <row r="10" spans="1:21">
      <c r="A10" s="398">
        <v>10</v>
      </c>
      <c r="B10" s="399" t="s">
        <v>1995</v>
      </c>
      <c r="C10" s="398" t="s">
        <v>2567</v>
      </c>
      <c r="D10" s="398" t="s">
        <v>1561</v>
      </c>
      <c r="E10" s="398" t="s">
        <v>1990</v>
      </c>
      <c r="F10" s="398" t="s">
        <v>1996</v>
      </c>
      <c r="H10" s="398" t="s">
        <v>1994</v>
      </c>
      <c r="I10" s="398" t="s">
        <v>1993</v>
      </c>
      <c r="J10" s="399" t="s">
        <v>1997</v>
      </c>
      <c r="K10" s="398" t="s">
        <v>1567</v>
      </c>
      <c r="L10" s="398" t="s">
        <v>1568</v>
      </c>
      <c r="M10" s="398" t="s">
        <v>2568</v>
      </c>
      <c r="N10" s="398" t="s">
        <v>2569</v>
      </c>
      <c r="O10" s="398" t="s">
        <v>1511</v>
      </c>
      <c r="P10" s="398" t="s">
        <v>1191</v>
      </c>
      <c r="U10" s="742" t="s">
        <v>2143</v>
      </c>
    </row>
    <row r="11" spans="1:21">
      <c r="A11" s="398">
        <v>11</v>
      </c>
      <c r="B11" s="399" t="s">
        <v>1999</v>
      </c>
      <c r="C11" s="398" t="s">
        <v>1998</v>
      </c>
      <c r="D11" s="398" t="s">
        <v>1561</v>
      </c>
      <c r="E11" s="398" t="s">
        <v>1990</v>
      </c>
      <c r="F11" s="398" t="s">
        <v>2491</v>
      </c>
      <c r="G11" s="398" t="s">
        <v>2223</v>
      </c>
      <c r="H11" s="398" t="s">
        <v>1998</v>
      </c>
      <c r="I11" s="398" t="s">
        <v>1993</v>
      </c>
      <c r="J11" s="399" t="s">
        <v>2000</v>
      </c>
      <c r="K11" s="398" t="s">
        <v>1569</v>
      </c>
      <c r="L11" s="398" t="s">
        <v>1570</v>
      </c>
      <c r="M11" s="398" t="s">
        <v>1571</v>
      </c>
      <c r="N11" s="398" t="s">
        <v>1507</v>
      </c>
      <c r="O11" s="398" t="s">
        <v>1511</v>
      </c>
      <c r="P11" s="398" t="s">
        <v>2457</v>
      </c>
      <c r="U11" s="742" t="s">
        <v>753</v>
      </c>
    </row>
    <row r="12" spans="1:21">
      <c r="A12" s="398">
        <v>12</v>
      </c>
      <c r="B12" s="399" t="s">
        <v>728</v>
      </c>
      <c r="C12" s="398" t="s">
        <v>727</v>
      </c>
      <c r="D12" s="398" t="s">
        <v>1561</v>
      </c>
      <c r="E12" s="398" t="s">
        <v>1990</v>
      </c>
      <c r="F12" s="398" t="s">
        <v>1053</v>
      </c>
      <c r="H12" s="398" t="s">
        <v>727</v>
      </c>
      <c r="I12" s="398" t="s">
        <v>1993</v>
      </c>
      <c r="J12" s="399" t="s">
        <v>729</v>
      </c>
      <c r="K12" s="398" t="s">
        <v>280</v>
      </c>
      <c r="L12" s="398" t="s">
        <v>281</v>
      </c>
      <c r="M12" s="398" t="s">
        <v>282</v>
      </c>
      <c r="N12" s="398" t="s">
        <v>1511</v>
      </c>
      <c r="O12" s="398" t="s">
        <v>39</v>
      </c>
      <c r="P12" s="398" t="e">
        <v>#N/A</v>
      </c>
    </row>
    <row r="13" spans="1:21">
      <c r="A13" s="398">
        <v>13</v>
      </c>
      <c r="B13" s="399" t="s">
        <v>2570</v>
      </c>
      <c r="C13" s="398" t="s">
        <v>2571</v>
      </c>
      <c r="D13" s="398" t="s">
        <v>1561</v>
      </c>
      <c r="E13" s="398" t="s">
        <v>1990</v>
      </c>
      <c r="F13" s="398" t="s">
        <v>2572</v>
      </c>
      <c r="H13" s="398" t="s">
        <v>556</v>
      </c>
      <c r="I13" s="398" t="s">
        <v>1993</v>
      </c>
      <c r="J13" s="399" t="s">
        <v>557</v>
      </c>
      <c r="K13" s="398" t="s">
        <v>2469</v>
      </c>
      <c r="L13" s="398" t="s">
        <v>2470</v>
      </c>
      <c r="M13" s="398" t="s">
        <v>2573</v>
      </c>
      <c r="N13" s="398" t="s">
        <v>2569</v>
      </c>
      <c r="O13" s="398" t="s">
        <v>1511</v>
      </c>
      <c r="P13" s="398" t="s">
        <v>785</v>
      </c>
      <c r="U13" s="742" t="s">
        <v>2273</v>
      </c>
    </row>
    <row r="14" spans="1:21">
      <c r="A14" s="398">
        <v>14</v>
      </c>
      <c r="B14" s="399" t="s">
        <v>1260</v>
      </c>
      <c r="C14" s="398" t="s">
        <v>1259</v>
      </c>
      <c r="D14" s="398" t="s">
        <v>1561</v>
      </c>
      <c r="E14" s="398" t="s">
        <v>1990</v>
      </c>
      <c r="F14" s="398" t="s">
        <v>1261</v>
      </c>
      <c r="G14" s="398" t="s">
        <v>1488</v>
      </c>
      <c r="H14" s="398" t="s">
        <v>1259</v>
      </c>
      <c r="I14" s="398" t="s">
        <v>1993</v>
      </c>
      <c r="J14" s="399" t="s">
        <v>994</v>
      </c>
      <c r="K14" s="398" t="s">
        <v>1382</v>
      </c>
      <c r="L14" s="398" t="s">
        <v>1383</v>
      </c>
      <c r="M14" s="398" t="s">
        <v>3091</v>
      </c>
      <c r="N14" s="398" t="s">
        <v>1511</v>
      </c>
      <c r="O14" s="398" t="s">
        <v>1511</v>
      </c>
      <c r="P14" s="398" t="e">
        <v>#N/A</v>
      </c>
    </row>
    <row r="15" spans="1:21">
      <c r="A15" s="398">
        <v>15</v>
      </c>
      <c r="B15" s="398" t="s">
        <v>1413</v>
      </c>
      <c r="C15" s="398" t="s">
        <v>1412</v>
      </c>
      <c r="D15" s="398" t="s">
        <v>1561</v>
      </c>
      <c r="E15" s="398" t="s">
        <v>1990</v>
      </c>
      <c r="F15" s="398" t="s">
        <v>3287</v>
      </c>
      <c r="H15" s="398" t="s">
        <v>1412</v>
      </c>
      <c r="I15" s="398" t="s">
        <v>1993</v>
      </c>
      <c r="J15" s="398" t="s">
        <v>3288</v>
      </c>
      <c r="K15" s="398" t="s">
        <v>3289</v>
      </c>
      <c r="L15" s="398" t="s">
        <v>936</v>
      </c>
      <c r="M15" s="398" t="s">
        <v>3290</v>
      </c>
      <c r="N15" s="398" t="s">
        <v>1511</v>
      </c>
    </row>
    <row r="16" spans="1:21">
      <c r="A16" s="398">
        <v>16</v>
      </c>
      <c r="B16" s="399" t="s">
        <v>555</v>
      </c>
      <c r="C16" s="398" t="s">
        <v>554</v>
      </c>
      <c r="D16" s="398" t="s">
        <v>1561</v>
      </c>
      <c r="E16" s="398" t="s">
        <v>1990</v>
      </c>
      <c r="F16" s="398" t="s">
        <v>2574</v>
      </c>
      <c r="H16" s="398" t="s">
        <v>556</v>
      </c>
      <c r="I16" s="398" t="s">
        <v>1993</v>
      </c>
      <c r="J16" s="399" t="s">
        <v>557</v>
      </c>
      <c r="K16" s="398" t="s">
        <v>2469</v>
      </c>
      <c r="L16" s="398" t="s">
        <v>2470</v>
      </c>
      <c r="M16" s="398" t="s">
        <v>2573</v>
      </c>
      <c r="N16" s="398" t="s">
        <v>1511</v>
      </c>
      <c r="O16" s="398" t="s">
        <v>1511</v>
      </c>
      <c r="P16" s="398" t="s">
        <v>1858</v>
      </c>
      <c r="U16" s="742" t="s">
        <v>428</v>
      </c>
    </row>
    <row r="17" spans="1:21">
      <c r="A17" s="398">
        <v>17</v>
      </c>
      <c r="B17" s="399" t="s">
        <v>350</v>
      </c>
      <c r="C17" s="398" t="s">
        <v>2492</v>
      </c>
      <c r="D17" s="398" t="s">
        <v>1558</v>
      </c>
      <c r="E17" s="398" t="s">
        <v>1495</v>
      </c>
      <c r="F17" s="398" t="s">
        <v>2102</v>
      </c>
      <c r="H17" s="398" t="s">
        <v>199</v>
      </c>
      <c r="I17" s="398" t="s">
        <v>1993</v>
      </c>
      <c r="J17" s="399" t="s">
        <v>351</v>
      </c>
      <c r="K17" s="398" t="s">
        <v>2471</v>
      </c>
      <c r="L17" s="398" t="s">
        <v>2472</v>
      </c>
      <c r="M17" s="398" t="s">
        <v>2575</v>
      </c>
      <c r="N17" s="398" t="s">
        <v>1509</v>
      </c>
      <c r="O17" s="398" t="s">
        <v>1503</v>
      </c>
      <c r="U17" s="742"/>
    </row>
    <row r="18" spans="1:21">
      <c r="A18" s="398">
        <v>18</v>
      </c>
      <c r="B18" s="399" t="s">
        <v>2002</v>
      </c>
      <c r="C18" s="398" t="s">
        <v>2001</v>
      </c>
      <c r="D18" s="398" t="s">
        <v>1561</v>
      </c>
      <c r="E18" s="398" t="s">
        <v>1990</v>
      </c>
      <c r="F18" s="398" t="s">
        <v>2493</v>
      </c>
      <c r="G18" s="398" t="s">
        <v>2223</v>
      </c>
      <c r="H18" s="398" t="s">
        <v>2003</v>
      </c>
      <c r="I18" s="398" t="s">
        <v>1993</v>
      </c>
      <c r="J18" s="399" t="s">
        <v>2494</v>
      </c>
      <c r="K18" s="398" t="s">
        <v>2473</v>
      </c>
      <c r="L18" s="398" t="s">
        <v>2474</v>
      </c>
      <c r="M18" s="398" t="s">
        <v>2576</v>
      </c>
      <c r="N18" s="398" t="s">
        <v>1511</v>
      </c>
      <c r="O18" s="398" t="s">
        <v>1511</v>
      </c>
      <c r="P18" s="398" t="s">
        <v>1797</v>
      </c>
      <c r="U18" s="742" t="s">
        <v>785</v>
      </c>
    </row>
    <row r="19" spans="1:21">
      <c r="A19" s="398">
        <v>19</v>
      </c>
      <c r="B19" s="399" t="s">
        <v>2577</v>
      </c>
      <c r="C19" s="398" t="s">
        <v>2578</v>
      </c>
      <c r="D19" s="398" t="s">
        <v>1561</v>
      </c>
      <c r="E19" s="398" t="s">
        <v>1990</v>
      </c>
      <c r="F19" s="398" t="s">
        <v>2579</v>
      </c>
      <c r="H19" s="398" t="s">
        <v>1301</v>
      </c>
      <c r="I19" s="398" t="s">
        <v>1993</v>
      </c>
      <c r="J19" s="399" t="s">
        <v>1359</v>
      </c>
      <c r="K19" s="398" t="s">
        <v>2475</v>
      </c>
      <c r="L19" s="398" t="s">
        <v>2476</v>
      </c>
      <c r="M19" s="398" t="s">
        <v>2580</v>
      </c>
      <c r="N19" s="398" t="s">
        <v>2569</v>
      </c>
      <c r="O19" s="398" t="s">
        <v>1511</v>
      </c>
      <c r="P19" s="398" t="s">
        <v>743</v>
      </c>
      <c r="U19" s="742" t="s">
        <v>1514</v>
      </c>
    </row>
    <row r="20" spans="1:21">
      <c r="A20" s="398">
        <v>20</v>
      </c>
      <c r="B20" s="399" t="s">
        <v>2581</v>
      </c>
      <c r="C20" s="398" t="s">
        <v>2582</v>
      </c>
      <c r="D20" s="398" t="s">
        <v>1558</v>
      </c>
      <c r="E20" s="398" t="s">
        <v>1495</v>
      </c>
      <c r="F20" s="398" t="s">
        <v>2583</v>
      </c>
      <c r="H20" s="398" t="s">
        <v>1259</v>
      </c>
      <c r="I20" s="398" t="s">
        <v>1993</v>
      </c>
      <c r="J20" s="399" t="s">
        <v>677</v>
      </c>
      <c r="K20" s="398" t="s">
        <v>2584</v>
      </c>
      <c r="L20" s="398" t="s">
        <v>2585</v>
      </c>
      <c r="M20" s="398" t="s">
        <v>2586</v>
      </c>
      <c r="N20" s="398" t="s">
        <v>41</v>
      </c>
      <c r="O20" s="398" t="s">
        <v>1511</v>
      </c>
      <c r="P20" s="398" t="s">
        <v>2107</v>
      </c>
      <c r="U20" s="742" t="s">
        <v>1858</v>
      </c>
    </row>
    <row r="21" spans="1:21">
      <c r="A21" s="398">
        <v>21</v>
      </c>
      <c r="B21" s="399" t="s">
        <v>2005</v>
      </c>
      <c r="C21" s="398" t="s">
        <v>2004</v>
      </c>
      <c r="D21" s="398" t="s">
        <v>1561</v>
      </c>
      <c r="E21" s="398" t="s">
        <v>1990</v>
      </c>
      <c r="F21" s="398" t="s">
        <v>2587</v>
      </c>
      <c r="H21" s="398" t="s">
        <v>2004</v>
      </c>
      <c r="I21" s="398" t="s">
        <v>1993</v>
      </c>
      <c r="J21" s="399" t="s">
        <v>2006</v>
      </c>
      <c r="K21" s="398" t="s">
        <v>2477</v>
      </c>
      <c r="L21" s="398" t="s">
        <v>2478</v>
      </c>
      <c r="M21" s="398" t="s">
        <v>2588</v>
      </c>
      <c r="N21" s="398" t="s">
        <v>1511</v>
      </c>
      <c r="O21" s="398" t="s">
        <v>1511</v>
      </c>
      <c r="P21" s="398" t="s">
        <v>2384</v>
      </c>
      <c r="U21" s="742" t="s">
        <v>1798</v>
      </c>
    </row>
    <row r="22" spans="1:21">
      <c r="A22" s="398">
        <v>22</v>
      </c>
      <c r="B22" s="399" t="s">
        <v>2008</v>
      </c>
      <c r="C22" s="398" t="s">
        <v>2007</v>
      </c>
      <c r="D22" s="398" t="s">
        <v>1561</v>
      </c>
      <c r="E22" s="398" t="s">
        <v>1990</v>
      </c>
      <c r="F22" s="398" t="s">
        <v>2009</v>
      </c>
      <c r="H22" s="398" t="s">
        <v>2007</v>
      </c>
      <c r="I22" s="398" t="s">
        <v>1993</v>
      </c>
      <c r="J22" s="399" t="s">
        <v>2010</v>
      </c>
      <c r="K22" s="398" t="s">
        <v>2589</v>
      </c>
      <c r="L22" s="398" t="s">
        <v>2590</v>
      </c>
      <c r="M22" s="398" t="s">
        <v>2479</v>
      </c>
      <c r="N22" s="398" t="s">
        <v>40</v>
      </c>
      <c r="O22" s="398" t="s">
        <v>1511</v>
      </c>
      <c r="P22" s="398" t="s">
        <v>1826</v>
      </c>
      <c r="U22" s="742" t="s">
        <v>1974</v>
      </c>
    </row>
    <row r="23" spans="1:21">
      <c r="A23" s="398">
        <v>23</v>
      </c>
      <c r="B23" s="399" t="s">
        <v>559</v>
      </c>
      <c r="C23" s="398" t="s">
        <v>558</v>
      </c>
      <c r="D23" s="398" t="s">
        <v>1561</v>
      </c>
      <c r="E23" s="398" t="s">
        <v>1990</v>
      </c>
      <c r="F23" s="398" t="s">
        <v>2009</v>
      </c>
      <c r="H23" s="398" t="s">
        <v>2007</v>
      </c>
      <c r="I23" s="398" t="s">
        <v>1993</v>
      </c>
      <c r="J23" s="399" t="s">
        <v>2010</v>
      </c>
      <c r="K23" s="398" t="s">
        <v>2589</v>
      </c>
      <c r="L23" s="398" t="s">
        <v>2590</v>
      </c>
      <c r="M23" s="398" t="s">
        <v>2479</v>
      </c>
      <c r="N23" s="398" t="s">
        <v>1504</v>
      </c>
      <c r="O23" s="398" t="s">
        <v>1511</v>
      </c>
      <c r="P23" s="398" t="s">
        <v>1494</v>
      </c>
      <c r="U23" s="742" t="s">
        <v>743</v>
      </c>
    </row>
    <row r="24" spans="1:21">
      <c r="A24" s="398">
        <v>24</v>
      </c>
      <c r="B24" s="399" t="s">
        <v>1573</v>
      </c>
      <c r="C24" s="398" t="s">
        <v>1572</v>
      </c>
      <c r="D24" s="398" t="s">
        <v>1561</v>
      </c>
      <c r="E24" s="398" t="s">
        <v>1990</v>
      </c>
      <c r="F24" s="398" t="s">
        <v>1574</v>
      </c>
      <c r="H24" s="398" t="s">
        <v>1572</v>
      </c>
      <c r="I24" s="398" t="s">
        <v>1993</v>
      </c>
      <c r="J24" s="399" t="s">
        <v>1575</v>
      </c>
      <c r="K24" s="398" t="s">
        <v>806</v>
      </c>
      <c r="L24" s="398" t="s">
        <v>807</v>
      </c>
      <c r="M24" s="398" t="s">
        <v>2591</v>
      </c>
      <c r="N24" s="398" t="s">
        <v>1511</v>
      </c>
      <c r="O24" s="398" t="s">
        <v>1511</v>
      </c>
      <c r="P24" s="398" t="s">
        <v>57</v>
      </c>
      <c r="U24" s="742" t="s">
        <v>1797</v>
      </c>
    </row>
    <row r="25" spans="1:21">
      <c r="A25" s="398">
        <v>25</v>
      </c>
      <c r="B25" s="399" t="s">
        <v>2592</v>
      </c>
      <c r="C25" s="398" t="s">
        <v>2593</v>
      </c>
      <c r="D25" s="398" t="s">
        <v>1561</v>
      </c>
      <c r="E25" s="398" t="s">
        <v>1990</v>
      </c>
      <c r="F25" s="398" t="s">
        <v>2094</v>
      </c>
      <c r="H25" s="398" t="s">
        <v>760</v>
      </c>
      <c r="I25" s="398" t="s">
        <v>1993</v>
      </c>
      <c r="J25" s="399" t="s">
        <v>761</v>
      </c>
      <c r="K25" s="398" t="s">
        <v>808</v>
      </c>
      <c r="L25" s="398" t="s">
        <v>809</v>
      </c>
      <c r="M25" s="398" t="s">
        <v>2594</v>
      </c>
      <c r="N25" s="398" t="s">
        <v>2569</v>
      </c>
      <c r="O25" s="398" t="s">
        <v>1511</v>
      </c>
      <c r="P25" s="398" t="s">
        <v>1362</v>
      </c>
      <c r="U25" s="742" t="s">
        <v>2384</v>
      </c>
    </row>
    <row r="26" spans="1:21">
      <c r="A26" s="398">
        <v>26</v>
      </c>
      <c r="B26" s="399" t="s">
        <v>2595</v>
      </c>
      <c r="C26" s="398" t="s">
        <v>2596</v>
      </c>
      <c r="D26" s="398" t="s">
        <v>1558</v>
      </c>
      <c r="E26" s="398" t="s">
        <v>1495</v>
      </c>
      <c r="F26" s="398" t="s">
        <v>2597</v>
      </c>
      <c r="H26" s="398" t="s">
        <v>727</v>
      </c>
      <c r="I26" s="398" t="s">
        <v>1993</v>
      </c>
      <c r="J26" s="399" t="s">
        <v>2598</v>
      </c>
      <c r="K26" s="398" t="s">
        <v>2599</v>
      </c>
      <c r="L26" s="398" t="s">
        <v>2600</v>
      </c>
      <c r="M26" s="398" t="s">
        <v>2601</v>
      </c>
      <c r="N26" s="398" t="s">
        <v>2602</v>
      </c>
      <c r="O26" s="398" t="s">
        <v>1511</v>
      </c>
      <c r="P26" s="398" t="s">
        <v>2143</v>
      </c>
      <c r="U26" s="742" t="s">
        <v>1494</v>
      </c>
    </row>
    <row r="27" spans="1:21">
      <c r="A27" s="398">
        <v>27</v>
      </c>
      <c r="B27" s="399" t="s">
        <v>1577</v>
      </c>
      <c r="C27" s="398" t="s">
        <v>1576</v>
      </c>
      <c r="D27" s="398" t="s">
        <v>1561</v>
      </c>
      <c r="E27" s="398" t="s">
        <v>1990</v>
      </c>
      <c r="F27" s="398" t="s">
        <v>1578</v>
      </c>
      <c r="H27" s="398" t="s">
        <v>1576</v>
      </c>
      <c r="I27" s="398" t="s">
        <v>1993</v>
      </c>
      <c r="J27" s="399" t="s">
        <v>2458</v>
      </c>
      <c r="K27" s="398" t="s">
        <v>810</v>
      </c>
      <c r="L27" s="398" t="s">
        <v>811</v>
      </c>
      <c r="M27" s="398" t="s">
        <v>812</v>
      </c>
      <c r="N27" s="398" t="s">
        <v>1511</v>
      </c>
      <c r="O27" s="398" t="s">
        <v>1511</v>
      </c>
      <c r="P27" s="398" t="s">
        <v>2274</v>
      </c>
      <c r="U27" s="742" t="s">
        <v>12</v>
      </c>
    </row>
    <row r="28" spans="1:21">
      <c r="A28" s="398">
        <v>28</v>
      </c>
      <c r="B28" s="399" t="s">
        <v>2603</v>
      </c>
      <c r="C28" s="398" t="s">
        <v>2604</v>
      </c>
      <c r="D28" s="398" t="s">
        <v>1561</v>
      </c>
      <c r="E28" s="398" t="s">
        <v>1990</v>
      </c>
      <c r="F28" s="398" t="s">
        <v>2013</v>
      </c>
      <c r="H28" s="398" t="s">
        <v>2014</v>
      </c>
      <c r="I28" s="398" t="s">
        <v>1993</v>
      </c>
      <c r="J28" s="399" t="s">
        <v>2459</v>
      </c>
      <c r="K28" s="398" t="s">
        <v>1448</v>
      </c>
      <c r="L28" s="398" t="s">
        <v>1449</v>
      </c>
      <c r="M28" s="398" t="s">
        <v>2605</v>
      </c>
      <c r="N28" s="398" t="s">
        <v>2569</v>
      </c>
      <c r="O28" s="398" t="s">
        <v>1511</v>
      </c>
      <c r="P28" s="398" t="s">
        <v>2275</v>
      </c>
      <c r="U28" s="742" t="s">
        <v>1362</v>
      </c>
    </row>
    <row r="29" spans="1:21">
      <c r="A29" s="398">
        <v>29</v>
      </c>
      <c r="B29" s="399" t="s">
        <v>2012</v>
      </c>
      <c r="C29" s="398" t="s">
        <v>2011</v>
      </c>
      <c r="D29" s="398" t="s">
        <v>1561</v>
      </c>
      <c r="E29" s="398" t="s">
        <v>1990</v>
      </c>
      <c r="F29" s="398" t="s">
        <v>2013</v>
      </c>
      <c r="H29" s="398" t="s">
        <v>2014</v>
      </c>
      <c r="I29" s="398" t="s">
        <v>1993</v>
      </c>
      <c r="J29" s="399" t="s">
        <v>2459</v>
      </c>
      <c r="K29" s="398" t="s">
        <v>1448</v>
      </c>
      <c r="L29" s="398" t="s">
        <v>1449</v>
      </c>
      <c r="M29" s="398" t="s">
        <v>2605</v>
      </c>
      <c r="N29" s="398" t="s">
        <v>1511</v>
      </c>
      <c r="O29" s="398" t="s">
        <v>1511</v>
      </c>
      <c r="P29" s="398" t="s">
        <v>1023</v>
      </c>
      <c r="U29" s="742" t="s">
        <v>2457</v>
      </c>
    </row>
    <row r="30" spans="1:21">
      <c r="A30" s="398">
        <v>30</v>
      </c>
      <c r="B30" s="399" t="s">
        <v>2606</v>
      </c>
      <c r="C30" s="398" t="s">
        <v>2607</v>
      </c>
      <c r="D30" s="398" t="s">
        <v>1561</v>
      </c>
      <c r="E30" s="398" t="s">
        <v>1990</v>
      </c>
      <c r="F30" s="398" t="s">
        <v>492</v>
      </c>
      <c r="H30" s="398" t="s">
        <v>344</v>
      </c>
      <c r="I30" s="398" t="s">
        <v>1993</v>
      </c>
      <c r="J30" s="399" t="s">
        <v>345</v>
      </c>
      <c r="K30" s="398" t="s">
        <v>1450</v>
      </c>
      <c r="L30" s="398" t="s">
        <v>1451</v>
      </c>
      <c r="M30" s="398" t="s">
        <v>2608</v>
      </c>
      <c r="N30" s="398" t="s">
        <v>2569</v>
      </c>
      <c r="O30" s="398" t="s">
        <v>1503</v>
      </c>
      <c r="P30" s="398" t="s">
        <v>1973</v>
      </c>
      <c r="U30" s="742" t="s">
        <v>2274</v>
      </c>
    </row>
    <row r="31" spans="1:21">
      <c r="A31" s="398">
        <v>31</v>
      </c>
      <c r="B31" s="399" t="s">
        <v>2609</v>
      </c>
      <c r="C31" s="398" t="s">
        <v>2610</v>
      </c>
      <c r="D31" s="398" t="s">
        <v>1561</v>
      </c>
      <c r="E31" s="398" t="s">
        <v>1990</v>
      </c>
      <c r="F31" s="398" t="s">
        <v>2611</v>
      </c>
      <c r="H31" s="398" t="s">
        <v>452</v>
      </c>
      <c r="I31" s="398" t="s">
        <v>1993</v>
      </c>
      <c r="J31" s="399" t="s">
        <v>453</v>
      </c>
      <c r="K31" s="398" t="s">
        <v>1452</v>
      </c>
      <c r="L31" s="398" t="s">
        <v>1453</v>
      </c>
      <c r="M31" s="398" t="s">
        <v>2612</v>
      </c>
      <c r="N31" s="398" t="s">
        <v>2569</v>
      </c>
      <c r="O31" s="398" t="s">
        <v>39</v>
      </c>
      <c r="P31" s="398" t="s">
        <v>1974</v>
      </c>
      <c r="U31" s="742" t="s">
        <v>2275</v>
      </c>
    </row>
    <row r="32" spans="1:21">
      <c r="A32" s="398">
        <v>32</v>
      </c>
      <c r="B32" s="399" t="s">
        <v>1580</v>
      </c>
      <c r="C32" s="398" t="s">
        <v>1579</v>
      </c>
      <c r="D32" s="398" t="s">
        <v>1561</v>
      </c>
      <c r="E32" s="398" t="s">
        <v>1990</v>
      </c>
      <c r="F32" s="398" t="s">
        <v>152</v>
      </c>
      <c r="H32" s="398" t="s">
        <v>1579</v>
      </c>
      <c r="I32" s="398" t="s">
        <v>1993</v>
      </c>
      <c r="J32" s="399" t="s">
        <v>1581</v>
      </c>
      <c r="K32" s="398" t="s">
        <v>1454</v>
      </c>
      <c r="L32" s="398" t="s">
        <v>1455</v>
      </c>
      <c r="M32" s="398" t="s">
        <v>2613</v>
      </c>
      <c r="N32" s="398" t="s">
        <v>1511</v>
      </c>
      <c r="O32" s="398" t="s">
        <v>1506</v>
      </c>
      <c r="P32" s="398" t="s">
        <v>1975</v>
      </c>
      <c r="U32" s="742" t="s">
        <v>1973</v>
      </c>
    </row>
    <row r="33" spans="1:21">
      <c r="A33" s="398">
        <v>33</v>
      </c>
      <c r="B33" s="399" t="s">
        <v>289</v>
      </c>
      <c r="C33" s="398" t="s">
        <v>2460</v>
      </c>
      <c r="D33" s="398" t="s">
        <v>1561</v>
      </c>
      <c r="E33" s="398" t="s">
        <v>1990</v>
      </c>
      <c r="F33" s="398" t="s">
        <v>290</v>
      </c>
      <c r="H33" s="398" t="s">
        <v>199</v>
      </c>
      <c r="I33" s="398" t="s">
        <v>1993</v>
      </c>
      <c r="J33" s="399" t="s">
        <v>351</v>
      </c>
      <c r="K33" s="398" t="s">
        <v>1456</v>
      </c>
      <c r="L33" s="398" t="s">
        <v>1457</v>
      </c>
      <c r="M33" s="398" t="s">
        <v>2614</v>
      </c>
      <c r="N33" s="398" t="s">
        <v>39</v>
      </c>
      <c r="O33" s="398" t="s">
        <v>39</v>
      </c>
      <c r="P33" s="398" t="s">
        <v>1090</v>
      </c>
      <c r="U33" s="742" t="s">
        <v>1090</v>
      </c>
    </row>
    <row r="34" spans="1:21">
      <c r="A34" s="398">
        <v>34</v>
      </c>
      <c r="B34" s="399" t="s">
        <v>2615</v>
      </c>
      <c r="C34" s="398" t="s">
        <v>2616</v>
      </c>
      <c r="D34" s="398" t="s">
        <v>1561</v>
      </c>
      <c r="E34" s="398" t="s">
        <v>1990</v>
      </c>
      <c r="F34" s="398" t="s">
        <v>2017</v>
      </c>
      <c r="H34" s="398" t="s">
        <v>2018</v>
      </c>
      <c r="I34" s="398" t="s">
        <v>1993</v>
      </c>
      <c r="J34" s="399" t="s">
        <v>2019</v>
      </c>
      <c r="K34" s="398" t="s">
        <v>8</v>
      </c>
      <c r="L34" s="398" t="s">
        <v>9</v>
      </c>
      <c r="M34" s="398" t="s">
        <v>2617</v>
      </c>
      <c r="N34" s="398" t="s">
        <v>2569</v>
      </c>
      <c r="O34" s="398" t="s">
        <v>39</v>
      </c>
      <c r="P34" s="398" t="s">
        <v>1052</v>
      </c>
      <c r="U34" s="742" t="s">
        <v>1052</v>
      </c>
    </row>
    <row r="35" spans="1:21">
      <c r="A35" s="398">
        <v>35</v>
      </c>
      <c r="B35" s="399" t="s">
        <v>551</v>
      </c>
      <c r="C35" s="398" t="s">
        <v>2462</v>
      </c>
      <c r="D35" s="398" t="s">
        <v>1558</v>
      </c>
      <c r="E35" s="398" t="s">
        <v>1495</v>
      </c>
      <c r="F35" s="398" t="s">
        <v>653</v>
      </c>
      <c r="H35" s="398" t="s">
        <v>727</v>
      </c>
      <c r="I35" s="398" t="s">
        <v>1993</v>
      </c>
      <c r="J35" s="399" t="s">
        <v>2463</v>
      </c>
      <c r="K35" s="398" t="s">
        <v>10</v>
      </c>
      <c r="L35" s="398" t="s">
        <v>11</v>
      </c>
      <c r="M35" s="398" t="s">
        <v>851</v>
      </c>
      <c r="N35" s="398" t="s">
        <v>2618</v>
      </c>
      <c r="O35" s="398" t="s">
        <v>1513</v>
      </c>
      <c r="P35" s="398" t="e">
        <v>#N/A</v>
      </c>
    </row>
    <row r="36" spans="1:21">
      <c r="A36" s="398">
        <v>36</v>
      </c>
      <c r="B36" s="399" t="s">
        <v>1583</v>
      </c>
      <c r="C36" s="398" t="s">
        <v>1582</v>
      </c>
      <c r="D36" s="398" t="s">
        <v>1561</v>
      </c>
      <c r="E36" s="398" t="s">
        <v>1990</v>
      </c>
      <c r="F36" s="398" t="s">
        <v>1584</v>
      </c>
      <c r="H36" s="398" t="s">
        <v>1582</v>
      </c>
      <c r="I36" s="398" t="s">
        <v>1993</v>
      </c>
      <c r="J36" s="399" t="s">
        <v>1585</v>
      </c>
      <c r="K36" s="398" t="s">
        <v>852</v>
      </c>
      <c r="L36" s="398" t="s">
        <v>853</v>
      </c>
      <c r="M36" s="398" t="s">
        <v>2619</v>
      </c>
      <c r="N36" s="398" t="s">
        <v>1511</v>
      </c>
      <c r="O36" s="398" t="s">
        <v>1511</v>
      </c>
      <c r="P36" s="398" t="e">
        <v>#N/A</v>
      </c>
    </row>
    <row r="37" spans="1:21">
      <c r="A37" s="398">
        <v>37</v>
      </c>
      <c r="B37" s="399" t="s">
        <v>1587</v>
      </c>
      <c r="C37" s="398" t="s">
        <v>1586</v>
      </c>
      <c r="D37" s="398" t="s">
        <v>1561</v>
      </c>
      <c r="E37" s="398" t="s">
        <v>1990</v>
      </c>
      <c r="F37" s="398" t="s">
        <v>1588</v>
      </c>
      <c r="H37" s="398" t="s">
        <v>1586</v>
      </c>
      <c r="I37" s="398" t="s">
        <v>1993</v>
      </c>
      <c r="J37" s="399" t="s">
        <v>1589</v>
      </c>
      <c r="K37" s="398" t="s">
        <v>854</v>
      </c>
      <c r="L37" s="398" t="s">
        <v>855</v>
      </c>
      <c r="M37" s="398" t="s">
        <v>856</v>
      </c>
      <c r="N37" s="398" t="s">
        <v>1511</v>
      </c>
      <c r="O37" s="398" t="s">
        <v>379</v>
      </c>
      <c r="P37" s="398" t="e">
        <v>#N/A</v>
      </c>
    </row>
    <row r="38" spans="1:21">
      <c r="A38" s="398">
        <v>38</v>
      </c>
      <c r="B38" s="399" t="s">
        <v>1591</v>
      </c>
      <c r="C38" s="398" t="s">
        <v>1590</v>
      </c>
      <c r="D38" s="398" t="s">
        <v>1561</v>
      </c>
      <c r="E38" s="398" t="s">
        <v>1990</v>
      </c>
      <c r="F38" s="398" t="s">
        <v>2620</v>
      </c>
      <c r="H38" s="398" t="s">
        <v>1590</v>
      </c>
      <c r="I38" s="398" t="s">
        <v>1993</v>
      </c>
      <c r="J38" s="399" t="s">
        <v>1592</v>
      </c>
      <c r="K38" s="398" t="s">
        <v>857</v>
      </c>
      <c r="L38" s="398" t="s">
        <v>858</v>
      </c>
      <c r="M38" s="398" t="s">
        <v>2621</v>
      </c>
      <c r="N38" s="398" t="s">
        <v>1511</v>
      </c>
      <c r="O38" s="398" t="s">
        <v>40</v>
      </c>
      <c r="P38" s="398" t="e">
        <v>#N/A</v>
      </c>
    </row>
    <row r="39" spans="1:21">
      <c r="A39" s="398">
        <v>39</v>
      </c>
      <c r="B39" s="399" t="s">
        <v>1594</v>
      </c>
      <c r="C39" s="398" t="s">
        <v>2622</v>
      </c>
      <c r="D39" s="398" t="s">
        <v>1561</v>
      </c>
      <c r="E39" s="398" t="s">
        <v>1990</v>
      </c>
      <c r="F39" s="398" t="s">
        <v>1595</v>
      </c>
      <c r="H39" s="398" t="s">
        <v>1593</v>
      </c>
      <c r="I39" s="398" t="s">
        <v>1993</v>
      </c>
      <c r="J39" s="399" t="s">
        <v>1596</v>
      </c>
      <c r="K39" s="398" t="s">
        <v>859</v>
      </c>
      <c r="L39" s="398" t="s">
        <v>860</v>
      </c>
      <c r="M39" s="398" t="s">
        <v>2623</v>
      </c>
      <c r="N39" s="398" t="s">
        <v>2569</v>
      </c>
      <c r="O39" s="398" t="s">
        <v>1504</v>
      </c>
      <c r="P39" s="398" t="e">
        <v>#N/A</v>
      </c>
    </row>
    <row r="40" spans="1:21">
      <c r="A40" s="398">
        <v>40</v>
      </c>
      <c r="B40" s="399" t="s">
        <v>2624</v>
      </c>
      <c r="C40" s="398" t="s">
        <v>2625</v>
      </c>
      <c r="D40" s="398" t="s">
        <v>1561</v>
      </c>
      <c r="E40" s="398" t="s">
        <v>1990</v>
      </c>
      <c r="F40" s="398" t="s">
        <v>2626</v>
      </c>
      <c r="H40" s="398" t="s">
        <v>1593</v>
      </c>
      <c r="I40" s="398" t="s">
        <v>1993</v>
      </c>
      <c r="J40" s="399" t="s">
        <v>1596</v>
      </c>
      <c r="K40" s="398" t="s">
        <v>859</v>
      </c>
      <c r="L40" s="398" t="s">
        <v>2627</v>
      </c>
      <c r="M40" s="398" t="s">
        <v>2628</v>
      </c>
      <c r="N40" s="398" t="s">
        <v>1511</v>
      </c>
      <c r="O40" s="398" t="s">
        <v>1507</v>
      </c>
      <c r="P40" s="398" t="e">
        <v>#N/A</v>
      </c>
    </row>
    <row r="41" spans="1:21">
      <c r="A41" s="398">
        <v>41</v>
      </c>
      <c r="B41" s="399" t="s">
        <v>1598</v>
      </c>
      <c r="C41" s="398" t="s">
        <v>1597</v>
      </c>
      <c r="D41" s="398" t="s">
        <v>1561</v>
      </c>
      <c r="E41" s="398" t="s">
        <v>1990</v>
      </c>
      <c r="F41" s="398" t="s">
        <v>1599</v>
      </c>
      <c r="H41" s="398" t="s">
        <v>1600</v>
      </c>
      <c r="I41" s="398" t="s">
        <v>1993</v>
      </c>
      <c r="J41" s="399" t="s">
        <v>2498</v>
      </c>
      <c r="K41" s="398" t="s">
        <v>2629</v>
      </c>
      <c r="L41" s="398" t="s">
        <v>861</v>
      </c>
      <c r="M41" s="398" t="s">
        <v>2630</v>
      </c>
      <c r="N41" s="398" t="s">
        <v>1511</v>
      </c>
      <c r="O41" s="398" t="s">
        <v>1511</v>
      </c>
      <c r="P41" s="398" t="e">
        <v>#N/A</v>
      </c>
    </row>
    <row r="42" spans="1:21">
      <c r="A42" s="398">
        <v>42</v>
      </c>
      <c r="B42" s="399" t="s">
        <v>1918</v>
      </c>
      <c r="C42" s="398" t="s">
        <v>380</v>
      </c>
      <c r="D42" s="398" t="s">
        <v>1558</v>
      </c>
      <c r="E42" s="398" t="s">
        <v>1495</v>
      </c>
      <c r="F42" s="398" t="s">
        <v>468</v>
      </c>
      <c r="H42" s="398" t="s">
        <v>1600</v>
      </c>
      <c r="I42" s="398" t="s">
        <v>1993</v>
      </c>
      <c r="J42" s="399" t="s">
        <v>2498</v>
      </c>
      <c r="K42" s="398" t="s">
        <v>469</v>
      </c>
      <c r="L42" s="398" t="s">
        <v>470</v>
      </c>
      <c r="M42" s="398" t="s">
        <v>2631</v>
      </c>
      <c r="N42" s="398" t="s">
        <v>1505</v>
      </c>
      <c r="O42" s="398" t="s">
        <v>3472</v>
      </c>
      <c r="P42" s="398" t="e">
        <v>#N/A</v>
      </c>
    </row>
    <row r="43" spans="1:21">
      <c r="A43" s="398">
        <v>43</v>
      </c>
      <c r="B43" s="399" t="s">
        <v>2632</v>
      </c>
      <c r="C43" s="398" t="s">
        <v>2633</v>
      </c>
      <c r="D43" s="398" t="s">
        <v>1561</v>
      </c>
      <c r="E43" s="398" t="s">
        <v>1990</v>
      </c>
      <c r="F43" s="398" t="s">
        <v>395</v>
      </c>
      <c r="H43" s="398" t="s">
        <v>396</v>
      </c>
      <c r="I43" s="398" t="s">
        <v>1993</v>
      </c>
      <c r="J43" s="399" t="s">
        <v>1360</v>
      </c>
      <c r="K43" s="398" t="s">
        <v>471</v>
      </c>
      <c r="L43" s="398" t="s">
        <v>472</v>
      </c>
      <c r="M43" s="398" t="s">
        <v>2634</v>
      </c>
      <c r="N43" s="398" t="s">
        <v>2569</v>
      </c>
      <c r="O43" s="398" t="s">
        <v>1511</v>
      </c>
      <c r="P43" s="398" t="e">
        <v>#N/A</v>
      </c>
    </row>
    <row r="44" spans="1:21">
      <c r="A44" s="398">
        <v>44</v>
      </c>
      <c r="B44" s="399" t="s">
        <v>2635</v>
      </c>
      <c r="C44" s="398" t="s">
        <v>2636</v>
      </c>
      <c r="D44" s="398" t="s">
        <v>1558</v>
      </c>
      <c r="E44" s="398" t="s">
        <v>1495</v>
      </c>
      <c r="F44" s="398" t="s">
        <v>2637</v>
      </c>
      <c r="H44" s="398" t="s">
        <v>1412</v>
      </c>
      <c r="I44" s="398" t="s">
        <v>1993</v>
      </c>
      <c r="J44" s="399" t="s">
        <v>2638</v>
      </c>
      <c r="K44" s="398" t="s">
        <v>2639</v>
      </c>
      <c r="L44" s="398" t="s">
        <v>2640</v>
      </c>
      <c r="M44" s="398" t="s">
        <v>2641</v>
      </c>
      <c r="N44" s="398" t="s">
        <v>1510</v>
      </c>
      <c r="O44" s="398" t="s">
        <v>1511</v>
      </c>
      <c r="P44" s="398" t="e">
        <v>#N/A</v>
      </c>
    </row>
    <row r="45" spans="1:21">
      <c r="A45" s="398">
        <v>45</v>
      </c>
      <c r="B45" s="399" t="s">
        <v>2642</v>
      </c>
      <c r="C45" s="398" t="s">
        <v>2643</v>
      </c>
      <c r="D45" s="398" t="s">
        <v>1561</v>
      </c>
      <c r="E45" s="398" t="s">
        <v>1990</v>
      </c>
      <c r="F45" s="398" t="s">
        <v>2035</v>
      </c>
      <c r="H45" s="398" t="s">
        <v>2036</v>
      </c>
      <c r="I45" s="398" t="s">
        <v>1993</v>
      </c>
      <c r="J45" s="399" t="s">
        <v>1794</v>
      </c>
      <c r="K45" s="398" t="s">
        <v>473</v>
      </c>
      <c r="L45" s="398" t="s">
        <v>2644</v>
      </c>
      <c r="M45" s="398" t="s">
        <v>2645</v>
      </c>
      <c r="N45" s="398" t="s">
        <v>2569</v>
      </c>
      <c r="O45" s="398" t="s">
        <v>39</v>
      </c>
      <c r="P45" s="398" t="e">
        <v>#N/A</v>
      </c>
    </row>
    <row r="46" spans="1:21">
      <c r="A46" s="398">
        <v>46</v>
      </c>
      <c r="B46" s="399" t="s">
        <v>1602</v>
      </c>
      <c r="C46" s="398" t="s">
        <v>1601</v>
      </c>
      <c r="D46" s="398" t="s">
        <v>1561</v>
      </c>
      <c r="E46" s="398" t="s">
        <v>1990</v>
      </c>
      <c r="F46" s="398" t="s">
        <v>1603</v>
      </c>
      <c r="H46" s="398" t="s">
        <v>1601</v>
      </c>
      <c r="I46" s="398" t="s">
        <v>1993</v>
      </c>
      <c r="J46" s="399" t="s">
        <v>2464</v>
      </c>
      <c r="K46" s="398" t="s">
        <v>474</v>
      </c>
      <c r="L46" s="398" t="s">
        <v>475</v>
      </c>
      <c r="M46" s="398" t="s">
        <v>2646</v>
      </c>
      <c r="N46" s="398" t="s">
        <v>1511</v>
      </c>
      <c r="O46" s="398" t="s">
        <v>40</v>
      </c>
      <c r="P46" s="398" t="e">
        <v>#N/A</v>
      </c>
    </row>
    <row r="47" spans="1:21">
      <c r="A47" s="398">
        <v>47</v>
      </c>
      <c r="B47" s="399" t="s">
        <v>1605</v>
      </c>
      <c r="C47" s="398" t="s">
        <v>1604</v>
      </c>
      <c r="D47" s="398" t="s">
        <v>1561</v>
      </c>
      <c r="E47" s="398" t="s">
        <v>1990</v>
      </c>
      <c r="F47" s="398" t="s">
        <v>476</v>
      </c>
      <c r="H47" s="398" t="s">
        <v>1604</v>
      </c>
      <c r="I47" s="398" t="s">
        <v>1993</v>
      </c>
      <c r="J47" s="399" t="s">
        <v>1606</v>
      </c>
      <c r="K47" s="398" t="s">
        <v>2647</v>
      </c>
      <c r="L47" s="398" t="s">
        <v>477</v>
      </c>
      <c r="M47" s="398" t="s">
        <v>2648</v>
      </c>
      <c r="N47" s="398" t="s">
        <v>1511</v>
      </c>
      <c r="O47" s="398" t="s">
        <v>1504</v>
      </c>
      <c r="P47" s="398" t="e">
        <v>#N/A</v>
      </c>
    </row>
    <row r="48" spans="1:21">
      <c r="A48" s="398">
        <v>48</v>
      </c>
      <c r="B48" s="399" t="s">
        <v>1608</v>
      </c>
      <c r="C48" s="398" t="s">
        <v>1607</v>
      </c>
      <c r="D48" s="398" t="s">
        <v>1561</v>
      </c>
      <c r="E48" s="398" t="s">
        <v>1990</v>
      </c>
      <c r="F48" s="398" t="s">
        <v>2649</v>
      </c>
      <c r="H48" s="398" t="s">
        <v>1607</v>
      </c>
      <c r="I48" s="398" t="s">
        <v>1993</v>
      </c>
      <c r="J48" s="399" t="s">
        <v>1609</v>
      </c>
      <c r="K48" s="398" t="s">
        <v>478</v>
      </c>
      <c r="L48" s="398" t="s">
        <v>2650</v>
      </c>
      <c r="M48" s="398" t="s">
        <v>2651</v>
      </c>
      <c r="N48" s="398" t="s">
        <v>1511</v>
      </c>
      <c r="O48" s="398" t="s">
        <v>1511</v>
      </c>
      <c r="P48" s="398" t="e">
        <v>#N/A</v>
      </c>
    </row>
    <row r="49" spans="1:16">
      <c r="A49" s="398">
        <v>49</v>
      </c>
      <c r="B49" s="399" t="s">
        <v>153</v>
      </c>
      <c r="C49" s="398" t="s">
        <v>1611</v>
      </c>
      <c r="D49" s="398" t="s">
        <v>1561</v>
      </c>
      <c r="E49" s="398" t="s">
        <v>1990</v>
      </c>
      <c r="F49" s="398" t="s">
        <v>154</v>
      </c>
      <c r="H49" s="398" t="s">
        <v>1611</v>
      </c>
      <c r="I49" s="398" t="s">
        <v>1993</v>
      </c>
      <c r="J49" s="399" t="s">
        <v>2465</v>
      </c>
      <c r="K49" s="398" t="s">
        <v>479</v>
      </c>
      <c r="L49" s="398" t="s">
        <v>480</v>
      </c>
      <c r="M49" s="398" t="s">
        <v>2652</v>
      </c>
      <c r="N49" s="398" t="s">
        <v>1511</v>
      </c>
      <c r="O49" s="398" t="s">
        <v>1511</v>
      </c>
      <c r="P49" s="398" t="e">
        <v>#N/A</v>
      </c>
    </row>
    <row r="50" spans="1:16">
      <c r="A50" s="398">
        <v>50</v>
      </c>
      <c r="B50" s="399" t="s">
        <v>1913</v>
      </c>
      <c r="C50" s="398" t="s">
        <v>2466</v>
      </c>
      <c r="D50" s="398" t="s">
        <v>1558</v>
      </c>
      <c r="E50" s="398" t="s">
        <v>1495</v>
      </c>
      <c r="F50" s="398" t="s">
        <v>1914</v>
      </c>
      <c r="H50" s="398" t="s">
        <v>1335</v>
      </c>
      <c r="I50" s="398" t="s">
        <v>1993</v>
      </c>
      <c r="J50" s="399" t="s">
        <v>1915</v>
      </c>
      <c r="K50" s="398" t="s">
        <v>481</v>
      </c>
      <c r="L50" s="398" t="s">
        <v>482</v>
      </c>
      <c r="M50" s="398" t="s">
        <v>2653</v>
      </c>
      <c r="N50" s="398" t="s">
        <v>41</v>
      </c>
      <c r="O50" s="398" t="s">
        <v>1511</v>
      </c>
      <c r="P50" s="398" t="e">
        <v>#N/A</v>
      </c>
    </row>
    <row r="51" spans="1:16">
      <c r="A51" s="398">
        <v>51</v>
      </c>
      <c r="B51" s="399" t="s">
        <v>1080</v>
      </c>
      <c r="C51" s="398" t="s">
        <v>2467</v>
      </c>
      <c r="D51" s="398" t="s">
        <v>1558</v>
      </c>
      <c r="E51" s="398" t="s">
        <v>1495</v>
      </c>
      <c r="F51" s="398" t="s">
        <v>1081</v>
      </c>
      <c r="H51" s="398" t="s">
        <v>2270</v>
      </c>
      <c r="I51" s="398" t="s">
        <v>1993</v>
      </c>
      <c r="J51" s="399" t="s">
        <v>611</v>
      </c>
      <c r="K51" s="398" t="s">
        <v>483</v>
      </c>
      <c r="L51" s="398" t="s">
        <v>484</v>
      </c>
      <c r="M51" s="398" t="s">
        <v>2654</v>
      </c>
      <c r="N51" s="398" t="s">
        <v>1506</v>
      </c>
      <c r="O51" s="398" t="s">
        <v>1511</v>
      </c>
      <c r="P51" s="398" t="e">
        <v>#N/A</v>
      </c>
    </row>
    <row r="52" spans="1:16">
      <c r="A52" s="398">
        <v>52</v>
      </c>
      <c r="B52" s="399" t="s">
        <v>2655</v>
      </c>
      <c r="C52" s="398" t="s">
        <v>2656</v>
      </c>
      <c r="D52" s="398" t="s">
        <v>1558</v>
      </c>
      <c r="E52" s="398" t="s">
        <v>1495</v>
      </c>
      <c r="F52" s="398" t="s">
        <v>2657</v>
      </c>
      <c r="H52" s="398" t="s">
        <v>454</v>
      </c>
      <c r="I52" s="398" t="s">
        <v>1993</v>
      </c>
      <c r="J52" s="399" t="s">
        <v>457</v>
      </c>
      <c r="K52" s="398" t="s">
        <v>2658</v>
      </c>
      <c r="L52" s="398" t="s">
        <v>2659</v>
      </c>
      <c r="M52" s="398" t="s">
        <v>2660</v>
      </c>
      <c r="N52" s="398" t="s">
        <v>1501</v>
      </c>
      <c r="O52" s="398" t="s">
        <v>39</v>
      </c>
      <c r="P52" s="398" t="e">
        <v>#N/A</v>
      </c>
    </row>
    <row r="53" spans="1:16">
      <c r="A53" s="398">
        <v>53</v>
      </c>
      <c r="B53" s="399" t="s">
        <v>156</v>
      </c>
      <c r="C53" s="398" t="s">
        <v>155</v>
      </c>
      <c r="D53" s="398" t="s">
        <v>1561</v>
      </c>
      <c r="E53" s="398" t="s">
        <v>1990</v>
      </c>
      <c r="F53" s="398" t="s">
        <v>13</v>
      </c>
      <c r="H53" s="398" t="s">
        <v>155</v>
      </c>
      <c r="I53" s="398" t="s">
        <v>1993</v>
      </c>
      <c r="J53" s="399" t="s">
        <v>14</v>
      </c>
      <c r="K53" s="398" t="s">
        <v>485</v>
      </c>
      <c r="L53" s="398" t="s">
        <v>1957</v>
      </c>
      <c r="M53" s="398" t="s">
        <v>1958</v>
      </c>
      <c r="N53" s="398" t="s">
        <v>1507</v>
      </c>
      <c r="O53" s="398" t="s">
        <v>1506</v>
      </c>
      <c r="P53" s="398" t="e">
        <v>#N/A</v>
      </c>
    </row>
    <row r="54" spans="1:16">
      <c r="A54" s="398">
        <v>54</v>
      </c>
      <c r="B54" s="399" t="s">
        <v>1904</v>
      </c>
      <c r="C54" s="398" t="s">
        <v>712</v>
      </c>
      <c r="D54" s="398" t="s">
        <v>1558</v>
      </c>
      <c r="E54" s="398" t="s">
        <v>1495</v>
      </c>
      <c r="F54" s="398" t="s">
        <v>2661</v>
      </c>
      <c r="G54" s="398" t="s">
        <v>2097</v>
      </c>
      <c r="H54" s="398" t="s">
        <v>2098</v>
      </c>
      <c r="I54" s="398" t="s">
        <v>1993</v>
      </c>
      <c r="J54" s="399" t="s">
        <v>2099</v>
      </c>
      <c r="K54" s="398" t="s">
        <v>1959</v>
      </c>
      <c r="L54" s="398" t="s">
        <v>1960</v>
      </c>
      <c r="M54" s="398" t="s">
        <v>1961</v>
      </c>
      <c r="N54" s="398" t="s">
        <v>1509</v>
      </c>
      <c r="O54" s="398" t="s">
        <v>1511</v>
      </c>
      <c r="P54" s="398" t="e">
        <v>#N/A</v>
      </c>
    </row>
    <row r="55" spans="1:16">
      <c r="A55" s="398">
        <v>55</v>
      </c>
      <c r="B55" s="399" t="s">
        <v>2021</v>
      </c>
      <c r="C55" s="398" t="s">
        <v>2020</v>
      </c>
      <c r="D55" s="398" t="s">
        <v>1561</v>
      </c>
      <c r="E55" s="398" t="s">
        <v>1990</v>
      </c>
      <c r="F55" s="398" t="s">
        <v>713</v>
      </c>
      <c r="G55" s="398" t="s">
        <v>714</v>
      </c>
      <c r="H55" s="398" t="s">
        <v>715</v>
      </c>
      <c r="I55" s="398" t="s">
        <v>1993</v>
      </c>
      <c r="J55" s="399" t="s">
        <v>716</v>
      </c>
      <c r="K55" s="398" t="s">
        <v>1962</v>
      </c>
      <c r="L55" s="398" t="s">
        <v>1962</v>
      </c>
      <c r="M55" s="398" t="s">
        <v>1963</v>
      </c>
      <c r="N55" s="398" t="s">
        <v>1511</v>
      </c>
      <c r="O55" s="398" t="s">
        <v>1511</v>
      </c>
      <c r="P55" s="398" t="e">
        <v>#N/A</v>
      </c>
    </row>
    <row r="56" spans="1:16">
      <c r="A56" s="398">
        <v>56</v>
      </c>
      <c r="B56" s="399" t="s">
        <v>16</v>
      </c>
      <c r="C56" s="398" t="s">
        <v>15</v>
      </c>
      <c r="D56" s="398" t="s">
        <v>1561</v>
      </c>
      <c r="E56" s="398" t="s">
        <v>1990</v>
      </c>
      <c r="F56" s="398" t="s">
        <v>958</v>
      </c>
      <c r="H56" s="398" t="s">
        <v>17</v>
      </c>
      <c r="I56" s="398" t="s">
        <v>1993</v>
      </c>
      <c r="J56" s="399" t="s">
        <v>717</v>
      </c>
      <c r="K56" s="398" t="s">
        <v>1964</v>
      </c>
      <c r="L56" s="398" t="s">
        <v>1700</v>
      </c>
      <c r="M56" s="398" t="s">
        <v>2662</v>
      </c>
      <c r="N56" s="398" t="s">
        <v>1502</v>
      </c>
      <c r="O56" s="398" t="s">
        <v>1511</v>
      </c>
      <c r="P56" s="398" t="e">
        <v>#N/A</v>
      </c>
    </row>
    <row r="57" spans="1:16">
      <c r="A57" s="398">
        <v>57</v>
      </c>
      <c r="B57" s="399" t="s">
        <v>2023</v>
      </c>
      <c r="C57" s="398" t="s">
        <v>2022</v>
      </c>
      <c r="D57" s="398" t="s">
        <v>1561</v>
      </c>
      <c r="E57" s="398" t="s">
        <v>1990</v>
      </c>
      <c r="F57" s="398" t="s">
        <v>958</v>
      </c>
      <c r="H57" s="398" t="s">
        <v>17</v>
      </c>
      <c r="I57" s="398" t="s">
        <v>1993</v>
      </c>
      <c r="J57" s="399" t="s">
        <v>717</v>
      </c>
      <c r="K57" s="398" t="s">
        <v>1964</v>
      </c>
      <c r="L57" s="398" t="s">
        <v>1700</v>
      </c>
      <c r="M57" s="398" t="s">
        <v>2662</v>
      </c>
      <c r="N57" s="398" t="s">
        <v>1509</v>
      </c>
      <c r="O57" s="398" t="s">
        <v>1511</v>
      </c>
      <c r="P57" s="398" t="e">
        <v>#N/A</v>
      </c>
    </row>
    <row r="58" spans="1:16">
      <c r="A58" s="398">
        <v>58</v>
      </c>
      <c r="B58" s="399" t="s">
        <v>2663</v>
      </c>
      <c r="C58" s="398" t="s">
        <v>2664</v>
      </c>
      <c r="D58" s="398" t="s">
        <v>1561</v>
      </c>
      <c r="E58" s="398" t="s">
        <v>1990</v>
      </c>
      <c r="F58" s="398" t="s">
        <v>2438</v>
      </c>
      <c r="H58" s="398" t="s">
        <v>391</v>
      </c>
      <c r="I58" s="398" t="s">
        <v>1993</v>
      </c>
      <c r="J58" s="399" t="s">
        <v>392</v>
      </c>
      <c r="K58" s="398" t="s">
        <v>1701</v>
      </c>
      <c r="L58" s="398" t="s">
        <v>1702</v>
      </c>
      <c r="M58" s="398" t="s">
        <v>2665</v>
      </c>
      <c r="N58" s="398" t="s">
        <v>2569</v>
      </c>
      <c r="O58" s="398" t="s">
        <v>3473</v>
      </c>
      <c r="P58" s="398" t="e">
        <v>#N/A</v>
      </c>
    </row>
    <row r="59" spans="1:16">
      <c r="A59" s="398">
        <v>59</v>
      </c>
      <c r="B59" s="399" t="s">
        <v>22</v>
      </c>
      <c r="C59" s="398" t="s">
        <v>21</v>
      </c>
      <c r="D59" s="398" t="s">
        <v>1561</v>
      </c>
      <c r="E59" s="398" t="s">
        <v>1990</v>
      </c>
      <c r="F59" s="398" t="s">
        <v>2091</v>
      </c>
      <c r="H59" s="398" t="s">
        <v>21</v>
      </c>
      <c r="I59" s="398" t="s">
        <v>1993</v>
      </c>
      <c r="J59" s="399" t="s">
        <v>23</v>
      </c>
      <c r="K59" s="398" t="s">
        <v>1703</v>
      </c>
      <c r="L59" s="398" t="s">
        <v>1704</v>
      </c>
      <c r="M59" s="398" t="s">
        <v>2666</v>
      </c>
      <c r="N59" s="398" t="s">
        <v>1511</v>
      </c>
      <c r="O59" s="398" t="s">
        <v>1505</v>
      </c>
      <c r="P59" s="398" t="e">
        <v>#N/A</v>
      </c>
    </row>
    <row r="60" spans="1:16">
      <c r="A60" s="398">
        <v>60</v>
      </c>
      <c r="B60" s="399" t="s">
        <v>25</v>
      </c>
      <c r="C60" s="398" t="s">
        <v>24</v>
      </c>
      <c r="D60" s="398" t="s">
        <v>1561</v>
      </c>
      <c r="E60" s="398" t="s">
        <v>1990</v>
      </c>
      <c r="F60" s="398" t="s">
        <v>718</v>
      </c>
      <c r="H60" s="398" t="s">
        <v>24</v>
      </c>
      <c r="I60" s="398" t="s">
        <v>1993</v>
      </c>
      <c r="J60" s="399" t="s">
        <v>26</v>
      </c>
      <c r="K60" s="398" t="s">
        <v>2667</v>
      </c>
      <c r="L60" s="398" t="s">
        <v>1705</v>
      </c>
      <c r="M60" s="398" t="s">
        <v>2668</v>
      </c>
      <c r="N60" s="398" t="s">
        <v>1511</v>
      </c>
      <c r="O60" s="398" t="s">
        <v>3474</v>
      </c>
      <c r="P60" s="398" t="e">
        <v>#N/A</v>
      </c>
    </row>
    <row r="61" spans="1:16">
      <c r="A61" s="398">
        <v>61</v>
      </c>
      <c r="B61" s="399" t="s">
        <v>2669</v>
      </c>
      <c r="C61" s="398" t="s">
        <v>2670</v>
      </c>
      <c r="D61" s="398" t="s">
        <v>1561</v>
      </c>
      <c r="E61" s="398" t="s">
        <v>1990</v>
      </c>
      <c r="F61" s="398" t="s">
        <v>2026</v>
      </c>
      <c r="H61" s="398" t="s">
        <v>2027</v>
      </c>
      <c r="I61" s="398" t="s">
        <v>1993</v>
      </c>
      <c r="J61" s="399" t="s">
        <v>2028</v>
      </c>
      <c r="K61" s="398" t="s">
        <v>1706</v>
      </c>
      <c r="L61" s="398" t="s">
        <v>1707</v>
      </c>
      <c r="M61" s="398" t="s">
        <v>2671</v>
      </c>
      <c r="N61" s="398" t="s">
        <v>2569</v>
      </c>
      <c r="O61" s="398" t="s">
        <v>1511</v>
      </c>
      <c r="P61" s="398" t="e">
        <v>#N/A</v>
      </c>
    </row>
    <row r="62" spans="1:16">
      <c r="A62" s="398">
        <v>62</v>
      </c>
      <c r="B62" s="399" t="s">
        <v>291</v>
      </c>
      <c r="C62" s="398" t="s">
        <v>719</v>
      </c>
      <c r="D62" s="398" t="s">
        <v>1561</v>
      </c>
      <c r="E62" s="398" t="s">
        <v>1990</v>
      </c>
      <c r="F62" s="398" t="s">
        <v>292</v>
      </c>
      <c r="H62" s="398" t="s">
        <v>293</v>
      </c>
      <c r="I62" s="398" t="s">
        <v>1993</v>
      </c>
      <c r="J62" s="399" t="s">
        <v>832</v>
      </c>
      <c r="K62" s="398" t="s">
        <v>1708</v>
      </c>
      <c r="L62" s="398" t="s">
        <v>1709</v>
      </c>
      <c r="M62" s="398" t="s">
        <v>1710</v>
      </c>
      <c r="N62" s="398" t="s">
        <v>39</v>
      </c>
      <c r="O62" s="398" t="s">
        <v>1511</v>
      </c>
      <c r="P62" s="398" t="e">
        <v>#N/A</v>
      </c>
    </row>
    <row r="63" spans="1:16">
      <c r="A63" s="398">
        <v>63</v>
      </c>
      <c r="B63" s="399" t="s">
        <v>2025</v>
      </c>
      <c r="C63" s="398" t="s">
        <v>2024</v>
      </c>
      <c r="D63" s="398" t="s">
        <v>1561</v>
      </c>
      <c r="E63" s="398" t="s">
        <v>1990</v>
      </c>
      <c r="F63" s="398" t="s">
        <v>2026</v>
      </c>
      <c r="H63" s="398" t="s">
        <v>2027</v>
      </c>
      <c r="I63" s="398" t="s">
        <v>1993</v>
      </c>
      <c r="J63" s="399" t="s">
        <v>2028</v>
      </c>
      <c r="K63" s="398" t="s">
        <v>1706</v>
      </c>
      <c r="L63" s="398" t="s">
        <v>1707</v>
      </c>
      <c r="M63" s="398" t="s">
        <v>2672</v>
      </c>
      <c r="N63" s="398" t="s">
        <v>1511</v>
      </c>
      <c r="O63" s="398" t="s">
        <v>1511</v>
      </c>
      <c r="P63" s="398" t="e">
        <v>#N/A</v>
      </c>
    </row>
    <row r="64" spans="1:16">
      <c r="A64" s="398">
        <v>64</v>
      </c>
      <c r="B64" s="399" t="s">
        <v>2673</v>
      </c>
      <c r="C64" s="398" t="s">
        <v>2674</v>
      </c>
      <c r="D64" s="398" t="s">
        <v>1561</v>
      </c>
      <c r="E64" s="398" t="s">
        <v>1990</v>
      </c>
      <c r="F64" s="398" t="s">
        <v>147</v>
      </c>
      <c r="H64" s="398" t="s">
        <v>148</v>
      </c>
      <c r="I64" s="398" t="s">
        <v>1993</v>
      </c>
      <c r="J64" s="399" t="s">
        <v>149</v>
      </c>
      <c r="K64" s="398" t="s">
        <v>2675</v>
      </c>
      <c r="L64" s="398" t="s">
        <v>1711</v>
      </c>
      <c r="M64" s="398" t="s">
        <v>1712</v>
      </c>
      <c r="N64" s="398" t="s">
        <v>2569</v>
      </c>
      <c r="O64" s="398" t="s">
        <v>41</v>
      </c>
      <c r="P64" s="398" t="e">
        <v>#N/A</v>
      </c>
    </row>
    <row r="65" spans="1:16">
      <c r="A65" s="398">
        <v>65</v>
      </c>
      <c r="B65" s="399" t="s">
        <v>294</v>
      </c>
      <c r="C65" s="398" t="s">
        <v>720</v>
      </c>
      <c r="D65" s="398" t="s">
        <v>1561</v>
      </c>
      <c r="E65" s="398" t="s">
        <v>1990</v>
      </c>
      <c r="F65" s="398" t="s">
        <v>295</v>
      </c>
      <c r="H65" s="398" t="s">
        <v>1339</v>
      </c>
      <c r="I65" s="398" t="s">
        <v>1993</v>
      </c>
      <c r="J65" s="399" t="s">
        <v>1342</v>
      </c>
      <c r="K65" s="398" t="s">
        <v>1713</v>
      </c>
      <c r="L65" s="398" t="s">
        <v>1714</v>
      </c>
      <c r="M65" s="398" t="s">
        <v>2676</v>
      </c>
      <c r="N65" s="398" t="s">
        <v>39</v>
      </c>
      <c r="O65" s="398" t="s">
        <v>1506</v>
      </c>
      <c r="P65" s="398" t="e">
        <v>#N/A</v>
      </c>
    </row>
    <row r="66" spans="1:16">
      <c r="A66" s="398">
        <v>66</v>
      </c>
      <c r="B66" s="399" t="s">
        <v>2677</v>
      </c>
      <c r="C66" s="398" t="s">
        <v>2678</v>
      </c>
      <c r="D66" s="398" t="s">
        <v>1561</v>
      </c>
      <c r="E66" s="398" t="s">
        <v>1990</v>
      </c>
      <c r="F66" s="398" t="s">
        <v>2072</v>
      </c>
      <c r="H66" s="398" t="s">
        <v>335</v>
      </c>
      <c r="I66" s="398" t="s">
        <v>1993</v>
      </c>
      <c r="J66" s="399" t="s">
        <v>336</v>
      </c>
      <c r="K66" s="398" t="s">
        <v>1715</v>
      </c>
      <c r="L66" s="398" t="s">
        <v>2679</v>
      </c>
      <c r="M66" s="398" t="s">
        <v>2680</v>
      </c>
      <c r="N66" s="398" t="s">
        <v>2569</v>
      </c>
      <c r="O66" s="398" t="s">
        <v>1507</v>
      </c>
      <c r="P66" s="398" t="e">
        <v>#N/A</v>
      </c>
    </row>
    <row r="67" spans="1:16">
      <c r="A67" s="398">
        <v>67</v>
      </c>
      <c r="B67" s="399" t="s">
        <v>1082</v>
      </c>
      <c r="C67" s="398" t="s">
        <v>207</v>
      </c>
      <c r="D67" s="398" t="s">
        <v>1558</v>
      </c>
      <c r="E67" s="398" t="s">
        <v>1495</v>
      </c>
      <c r="F67" s="398" t="s">
        <v>2105</v>
      </c>
      <c r="H67" s="398" t="s">
        <v>560</v>
      </c>
      <c r="I67" s="398" t="s">
        <v>1993</v>
      </c>
      <c r="J67" s="399" t="s">
        <v>2106</v>
      </c>
      <c r="K67" s="398" t="s">
        <v>68</v>
      </c>
      <c r="L67" s="398" t="s">
        <v>69</v>
      </c>
      <c r="M67" s="398" t="s">
        <v>2682</v>
      </c>
      <c r="N67" s="398" t="s">
        <v>379</v>
      </c>
      <c r="O67" s="398" t="s">
        <v>1509</v>
      </c>
      <c r="P67" s="398" t="e">
        <v>#N/A</v>
      </c>
    </row>
    <row r="68" spans="1:16">
      <c r="A68" s="398">
        <v>68</v>
      </c>
      <c r="B68" s="399" t="s">
        <v>1916</v>
      </c>
      <c r="C68" s="398" t="s">
        <v>403</v>
      </c>
      <c r="D68" s="398" t="s">
        <v>1558</v>
      </c>
      <c r="E68" s="398" t="s">
        <v>1495</v>
      </c>
      <c r="F68" s="398" t="s">
        <v>1917</v>
      </c>
      <c r="H68" s="398" t="s">
        <v>1906</v>
      </c>
      <c r="I68" s="398" t="s">
        <v>1993</v>
      </c>
      <c r="J68" s="399" t="s">
        <v>1907</v>
      </c>
      <c r="K68" s="398" t="s">
        <v>70</v>
      </c>
      <c r="L68" s="398" t="s">
        <v>71</v>
      </c>
      <c r="M68" s="398" t="s">
        <v>2683</v>
      </c>
      <c r="N68" s="398" t="s">
        <v>39</v>
      </c>
      <c r="O68" s="398" t="s">
        <v>1511</v>
      </c>
      <c r="P68" s="398" t="e">
        <v>#N/A</v>
      </c>
    </row>
    <row r="69" spans="1:16">
      <c r="A69" s="398">
        <v>69</v>
      </c>
      <c r="B69" s="399" t="s">
        <v>2684</v>
      </c>
      <c r="C69" s="398" t="s">
        <v>2685</v>
      </c>
      <c r="D69" s="398" t="s">
        <v>1558</v>
      </c>
      <c r="E69" s="398" t="s">
        <v>1495</v>
      </c>
      <c r="F69" s="398" t="s">
        <v>2686</v>
      </c>
      <c r="H69" s="398" t="s">
        <v>563</v>
      </c>
      <c r="I69" s="398" t="s">
        <v>1993</v>
      </c>
      <c r="J69" s="399" t="s">
        <v>564</v>
      </c>
      <c r="K69" s="398" t="s">
        <v>2687</v>
      </c>
      <c r="L69" s="398" t="s">
        <v>2688</v>
      </c>
      <c r="M69" s="398" t="s">
        <v>2689</v>
      </c>
      <c r="N69" s="398" t="s">
        <v>383</v>
      </c>
      <c r="O69" s="398" t="s">
        <v>40</v>
      </c>
      <c r="P69" s="398" t="e">
        <v>#N/A</v>
      </c>
    </row>
    <row r="70" spans="1:16">
      <c r="A70" s="398">
        <v>70</v>
      </c>
      <c r="B70" s="399" t="s">
        <v>1905</v>
      </c>
      <c r="C70" s="398" t="s">
        <v>1692</v>
      </c>
      <c r="D70" s="398" t="s">
        <v>1558</v>
      </c>
      <c r="E70" s="398" t="s">
        <v>1495</v>
      </c>
      <c r="F70" s="398" t="s">
        <v>2100</v>
      </c>
      <c r="H70" s="398" t="s">
        <v>1900</v>
      </c>
      <c r="I70" s="398" t="s">
        <v>1993</v>
      </c>
      <c r="J70" s="399" t="s">
        <v>1901</v>
      </c>
      <c r="K70" s="398" t="s">
        <v>72</v>
      </c>
      <c r="L70" s="398" t="s">
        <v>73</v>
      </c>
      <c r="M70" s="398" t="s">
        <v>2690</v>
      </c>
      <c r="N70" s="398" t="s">
        <v>1509</v>
      </c>
      <c r="O70" s="398" t="s">
        <v>1504</v>
      </c>
      <c r="P70" s="398" t="e">
        <v>#N/A</v>
      </c>
    </row>
    <row r="71" spans="1:16">
      <c r="A71" s="398">
        <v>71</v>
      </c>
      <c r="B71" s="399" t="s">
        <v>1000</v>
      </c>
      <c r="C71" s="398" t="s">
        <v>1693</v>
      </c>
      <c r="D71" s="398" t="s">
        <v>1558</v>
      </c>
      <c r="E71" s="398" t="s">
        <v>1495</v>
      </c>
      <c r="F71" s="398" t="s">
        <v>2691</v>
      </c>
      <c r="H71" s="398" t="s">
        <v>1900</v>
      </c>
      <c r="I71" s="398" t="s">
        <v>1993</v>
      </c>
      <c r="J71" s="399" t="s">
        <v>1901</v>
      </c>
      <c r="K71" s="398" t="s">
        <v>74</v>
      </c>
      <c r="L71" s="398" t="s">
        <v>75</v>
      </c>
      <c r="M71" s="398" t="s">
        <v>2692</v>
      </c>
      <c r="N71" s="398" t="s">
        <v>40</v>
      </c>
      <c r="O71" s="398" t="s">
        <v>1511</v>
      </c>
      <c r="P71" s="398" t="e">
        <v>#N/A</v>
      </c>
    </row>
    <row r="72" spans="1:16">
      <c r="A72" s="398">
        <v>72</v>
      </c>
      <c r="B72" s="399" t="s">
        <v>30</v>
      </c>
      <c r="C72" s="398" t="s">
        <v>29</v>
      </c>
      <c r="D72" s="398" t="s">
        <v>1561</v>
      </c>
      <c r="E72" s="398" t="s">
        <v>1990</v>
      </c>
      <c r="F72" s="398" t="s">
        <v>1694</v>
      </c>
      <c r="H72" s="398" t="s">
        <v>29</v>
      </c>
      <c r="I72" s="398" t="s">
        <v>1993</v>
      </c>
      <c r="J72" s="399" t="s">
        <v>1695</v>
      </c>
      <c r="K72" s="398" t="s">
        <v>76</v>
      </c>
      <c r="L72" s="398" t="s">
        <v>77</v>
      </c>
      <c r="M72" s="398" t="s">
        <v>2693</v>
      </c>
      <c r="N72" s="398" t="s">
        <v>1511</v>
      </c>
      <c r="O72" s="398" t="s">
        <v>1511</v>
      </c>
      <c r="P72" s="398" t="e">
        <v>#N/A</v>
      </c>
    </row>
    <row r="73" spans="1:16">
      <c r="A73" s="398">
        <v>73</v>
      </c>
      <c r="B73" s="399" t="s">
        <v>32</v>
      </c>
      <c r="C73" s="398" t="s">
        <v>2694</v>
      </c>
      <c r="D73" s="398" t="s">
        <v>1561</v>
      </c>
      <c r="E73" s="398" t="s">
        <v>1990</v>
      </c>
      <c r="F73" s="398" t="s">
        <v>33</v>
      </c>
      <c r="H73" s="398" t="s">
        <v>31</v>
      </c>
      <c r="I73" s="398" t="s">
        <v>1993</v>
      </c>
      <c r="J73" s="399" t="s">
        <v>34</v>
      </c>
      <c r="K73" s="398" t="s">
        <v>78</v>
      </c>
      <c r="L73" s="398" t="s">
        <v>79</v>
      </c>
      <c r="M73" s="398" t="s">
        <v>2695</v>
      </c>
      <c r="N73" s="398" t="s">
        <v>2569</v>
      </c>
      <c r="O73" s="398" t="s">
        <v>39</v>
      </c>
      <c r="P73" s="398" t="e">
        <v>#N/A</v>
      </c>
    </row>
    <row r="74" spans="1:16">
      <c r="A74" s="398">
        <v>74</v>
      </c>
      <c r="B74" s="399" t="s">
        <v>36</v>
      </c>
      <c r="C74" s="398" t="s">
        <v>35</v>
      </c>
      <c r="D74" s="398" t="s">
        <v>1561</v>
      </c>
      <c r="E74" s="398" t="s">
        <v>1990</v>
      </c>
      <c r="F74" s="398" t="s">
        <v>955</v>
      </c>
      <c r="H74" s="398" t="s">
        <v>35</v>
      </c>
      <c r="I74" s="398" t="s">
        <v>1993</v>
      </c>
      <c r="J74" s="399" t="s">
        <v>956</v>
      </c>
      <c r="K74" s="398" t="s">
        <v>80</v>
      </c>
      <c r="L74" s="398" t="s">
        <v>81</v>
      </c>
      <c r="M74" s="398" t="s">
        <v>82</v>
      </c>
      <c r="N74" s="398" t="s">
        <v>40</v>
      </c>
      <c r="O74" s="398" t="s">
        <v>1511</v>
      </c>
      <c r="P74" s="398" t="e">
        <v>#N/A</v>
      </c>
    </row>
    <row r="75" spans="1:16">
      <c r="A75" s="398">
        <v>75</v>
      </c>
      <c r="B75" s="399" t="s">
        <v>957</v>
      </c>
      <c r="C75" s="398" t="s">
        <v>17</v>
      </c>
      <c r="D75" s="398" t="s">
        <v>1561</v>
      </c>
      <c r="E75" s="398" t="s">
        <v>1990</v>
      </c>
      <c r="F75" s="398" t="s">
        <v>958</v>
      </c>
      <c r="H75" s="398" t="s">
        <v>17</v>
      </c>
      <c r="I75" s="398" t="s">
        <v>1993</v>
      </c>
      <c r="J75" s="399" t="s">
        <v>717</v>
      </c>
      <c r="K75" s="398" t="s">
        <v>1964</v>
      </c>
      <c r="L75" s="398" t="s">
        <v>1700</v>
      </c>
      <c r="M75" s="398" t="s">
        <v>2662</v>
      </c>
      <c r="N75" s="398" t="s">
        <v>1502</v>
      </c>
      <c r="O75" s="398" t="s">
        <v>39</v>
      </c>
      <c r="P75" s="398" t="e">
        <v>#N/A</v>
      </c>
    </row>
    <row r="76" spans="1:16">
      <c r="A76" s="398">
        <v>76</v>
      </c>
      <c r="B76" s="399" t="s">
        <v>960</v>
      </c>
      <c r="C76" s="398" t="s">
        <v>959</v>
      </c>
      <c r="D76" s="398" t="s">
        <v>1561</v>
      </c>
      <c r="E76" s="398" t="s">
        <v>1990</v>
      </c>
      <c r="F76" s="398" t="s">
        <v>961</v>
      </c>
      <c r="H76" s="398" t="s">
        <v>959</v>
      </c>
      <c r="I76" s="398" t="s">
        <v>1993</v>
      </c>
      <c r="J76" s="399" t="s">
        <v>1696</v>
      </c>
      <c r="K76" s="398" t="s">
        <v>83</v>
      </c>
      <c r="L76" s="398" t="s">
        <v>84</v>
      </c>
      <c r="M76" s="398" t="s">
        <v>2696</v>
      </c>
      <c r="N76" s="398" t="s">
        <v>1511</v>
      </c>
      <c r="O76" s="398" t="s">
        <v>379</v>
      </c>
      <c r="P76" s="398" t="e">
        <v>#N/A</v>
      </c>
    </row>
    <row r="77" spans="1:16">
      <c r="A77" s="398">
        <v>77</v>
      </c>
      <c r="B77" s="399" t="s">
        <v>963</v>
      </c>
      <c r="C77" s="398" t="s">
        <v>962</v>
      </c>
      <c r="D77" s="398" t="s">
        <v>1561</v>
      </c>
      <c r="E77" s="398" t="s">
        <v>1990</v>
      </c>
      <c r="F77" s="398" t="s">
        <v>964</v>
      </c>
      <c r="H77" s="398" t="s">
        <v>965</v>
      </c>
      <c r="I77" s="398" t="s">
        <v>1993</v>
      </c>
      <c r="J77" s="399" t="s">
        <v>966</v>
      </c>
      <c r="K77" s="398" t="s">
        <v>85</v>
      </c>
      <c r="L77" s="398" t="s">
        <v>86</v>
      </c>
      <c r="M77" s="398" t="s">
        <v>2697</v>
      </c>
      <c r="N77" s="398" t="s">
        <v>1502</v>
      </c>
      <c r="O77" s="398" t="s">
        <v>3472</v>
      </c>
      <c r="P77" s="398" t="e">
        <v>#N/A</v>
      </c>
    </row>
    <row r="78" spans="1:16">
      <c r="A78" s="398">
        <v>78</v>
      </c>
      <c r="B78" s="399" t="s">
        <v>2698</v>
      </c>
      <c r="C78" s="398" t="s">
        <v>2699</v>
      </c>
      <c r="D78" s="398" t="s">
        <v>1558</v>
      </c>
      <c r="E78" s="398" t="s">
        <v>1495</v>
      </c>
      <c r="F78" s="398" t="s">
        <v>2700</v>
      </c>
      <c r="H78" s="398" t="s">
        <v>560</v>
      </c>
      <c r="I78" s="398" t="s">
        <v>1993</v>
      </c>
      <c r="J78" s="399" t="s">
        <v>2701</v>
      </c>
      <c r="K78" s="398" t="s">
        <v>2702</v>
      </c>
      <c r="L78" s="398" t="s">
        <v>1648</v>
      </c>
      <c r="M78" s="398" t="s">
        <v>2703</v>
      </c>
      <c r="N78" s="398" t="s">
        <v>1499</v>
      </c>
      <c r="O78" s="398" t="s">
        <v>41</v>
      </c>
      <c r="P78" s="398" t="e">
        <v>#N/A</v>
      </c>
    </row>
    <row r="79" spans="1:16">
      <c r="A79" s="398">
        <v>79</v>
      </c>
      <c r="B79" s="399" t="s">
        <v>2704</v>
      </c>
      <c r="C79" s="398" t="s">
        <v>2705</v>
      </c>
      <c r="D79" s="398" t="s">
        <v>1561</v>
      </c>
      <c r="E79" s="398" t="s">
        <v>1990</v>
      </c>
      <c r="F79" s="398" t="s">
        <v>87</v>
      </c>
      <c r="H79" s="398" t="s">
        <v>88</v>
      </c>
      <c r="I79" s="398" t="s">
        <v>1993</v>
      </c>
      <c r="J79" s="399" t="s">
        <v>89</v>
      </c>
      <c r="K79" s="398" t="s">
        <v>90</v>
      </c>
      <c r="L79" s="398" t="s">
        <v>91</v>
      </c>
      <c r="M79" s="398" t="s">
        <v>92</v>
      </c>
      <c r="N79" s="398" t="s">
        <v>2569</v>
      </c>
      <c r="O79" s="398" t="s">
        <v>1511</v>
      </c>
      <c r="P79" s="398" t="e">
        <v>#N/A</v>
      </c>
    </row>
    <row r="80" spans="1:16">
      <c r="A80" s="398">
        <v>80</v>
      </c>
      <c r="B80" s="399" t="s">
        <v>2030</v>
      </c>
      <c r="C80" s="398" t="s">
        <v>2029</v>
      </c>
      <c r="D80" s="398" t="s">
        <v>1561</v>
      </c>
      <c r="E80" s="398" t="s">
        <v>1990</v>
      </c>
      <c r="F80" s="398" t="s">
        <v>87</v>
      </c>
      <c r="H80" s="398" t="s">
        <v>88</v>
      </c>
      <c r="I80" s="398" t="s">
        <v>1993</v>
      </c>
      <c r="J80" s="399" t="s">
        <v>89</v>
      </c>
      <c r="K80" s="398" t="s">
        <v>90</v>
      </c>
      <c r="L80" s="398" t="s">
        <v>91</v>
      </c>
      <c r="M80" s="398" t="s">
        <v>2706</v>
      </c>
      <c r="N80" s="398" t="s">
        <v>1511</v>
      </c>
      <c r="O80" s="398" t="s">
        <v>40</v>
      </c>
      <c r="P80" s="398" t="e">
        <v>#N/A</v>
      </c>
    </row>
    <row r="81" spans="1:16">
      <c r="A81" s="398">
        <v>81</v>
      </c>
      <c r="B81" s="399" t="s">
        <v>1314</v>
      </c>
      <c r="C81" s="398" t="s">
        <v>967</v>
      </c>
      <c r="D81" s="398" t="s">
        <v>1561</v>
      </c>
      <c r="E81" s="398" t="s">
        <v>1990</v>
      </c>
      <c r="F81" s="398" t="s">
        <v>300</v>
      </c>
      <c r="H81" s="398" t="s">
        <v>1315</v>
      </c>
      <c r="I81" s="398" t="s">
        <v>1993</v>
      </c>
      <c r="J81" s="399" t="s">
        <v>301</v>
      </c>
      <c r="K81" s="398" t="s">
        <v>93</v>
      </c>
      <c r="L81" s="398" t="s">
        <v>94</v>
      </c>
      <c r="M81" s="398" t="s">
        <v>2707</v>
      </c>
      <c r="N81" s="398" t="s">
        <v>40</v>
      </c>
      <c r="O81" s="398" t="s">
        <v>40</v>
      </c>
      <c r="P81" s="398" t="e">
        <v>#N/A</v>
      </c>
    </row>
    <row r="82" spans="1:16">
      <c r="A82" s="398">
        <v>82</v>
      </c>
      <c r="B82" s="399" t="s">
        <v>230</v>
      </c>
      <c r="C82" s="398" t="s">
        <v>1783</v>
      </c>
      <c r="D82" s="398" t="s">
        <v>1561</v>
      </c>
      <c r="E82" s="398" t="s">
        <v>1990</v>
      </c>
      <c r="F82" s="398" t="s">
        <v>231</v>
      </c>
      <c r="H82" s="398" t="s">
        <v>232</v>
      </c>
      <c r="I82" s="398" t="s">
        <v>1993</v>
      </c>
      <c r="J82" s="399" t="s">
        <v>1784</v>
      </c>
      <c r="K82" s="398" t="s">
        <v>95</v>
      </c>
      <c r="L82" s="398" t="s">
        <v>96</v>
      </c>
      <c r="M82" s="398" t="s">
        <v>2708</v>
      </c>
      <c r="N82" s="398" t="s">
        <v>39</v>
      </c>
      <c r="O82" s="398" t="s">
        <v>40</v>
      </c>
      <c r="P82" s="398" t="e">
        <v>#N/A</v>
      </c>
    </row>
    <row r="83" spans="1:16">
      <c r="A83" s="398">
        <v>83</v>
      </c>
      <c r="B83" s="399" t="s">
        <v>296</v>
      </c>
      <c r="C83" s="398" t="s">
        <v>1785</v>
      </c>
      <c r="D83" s="398" t="s">
        <v>1561</v>
      </c>
      <c r="E83" s="398" t="s">
        <v>1990</v>
      </c>
      <c r="F83" s="398" t="s">
        <v>2709</v>
      </c>
      <c r="H83" s="398" t="s">
        <v>325</v>
      </c>
      <c r="I83" s="398" t="s">
        <v>1993</v>
      </c>
      <c r="J83" s="399" t="s">
        <v>327</v>
      </c>
      <c r="K83" s="398" t="s">
        <v>97</v>
      </c>
      <c r="L83" s="398" t="s">
        <v>98</v>
      </c>
      <c r="M83" s="398" t="s">
        <v>2710</v>
      </c>
      <c r="N83" s="398" t="s">
        <v>39</v>
      </c>
      <c r="O83" s="398" t="s">
        <v>1511</v>
      </c>
      <c r="P83" s="398" t="e">
        <v>#N/A</v>
      </c>
    </row>
    <row r="84" spans="1:16">
      <c r="A84" s="398">
        <v>84</v>
      </c>
      <c r="B84" s="399" t="s">
        <v>1317</v>
      </c>
      <c r="C84" s="398" t="s">
        <v>1316</v>
      </c>
      <c r="D84" s="398" t="s">
        <v>1561</v>
      </c>
      <c r="E84" s="398" t="s">
        <v>1990</v>
      </c>
      <c r="F84" s="398" t="s">
        <v>1318</v>
      </c>
      <c r="H84" s="398" t="s">
        <v>1316</v>
      </c>
      <c r="I84" s="398" t="s">
        <v>1993</v>
      </c>
      <c r="J84" s="399" t="s">
        <v>1786</v>
      </c>
      <c r="K84" s="398" t="s">
        <v>2711</v>
      </c>
      <c r="L84" s="398" t="s">
        <v>99</v>
      </c>
      <c r="M84" s="398" t="s">
        <v>2712</v>
      </c>
      <c r="N84" s="398" t="s">
        <v>1511</v>
      </c>
      <c r="O84" s="398" t="s">
        <v>1502</v>
      </c>
      <c r="P84" s="398" t="e">
        <v>#N/A</v>
      </c>
    </row>
    <row r="85" spans="1:16">
      <c r="A85" s="398">
        <v>85</v>
      </c>
      <c r="B85" s="399" t="s">
        <v>2713</v>
      </c>
      <c r="C85" s="398" t="s">
        <v>2714</v>
      </c>
      <c r="D85" s="398" t="s">
        <v>1558</v>
      </c>
      <c r="E85" s="398" t="s">
        <v>1495</v>
      </c>
      <c r="F85" s="398" t="s">
        <v>2715</v>
      </c>
      <c r="H85" s="398" t="s">
        <v>1895</v>
      </c>
      <c r="I85" s="398" t="s">
        <v>1993</v>
      </c>
      <c r="J85" s="399" t="s">
        <v>1896</v>
      </c>
      <c r="K85" s="398" t="s">
        <v>2716</v>
      </c>
      <c r="L85" s="398" t="s">
        <v>2717</v>
      </c>
      <c r="M85" s="398" t="s">
        <v>2718</v>
      </c>
      <c r="N85" s="398" t="s">
        <v>1506</v>
      </c>
      <c r="O85" s="398" t="s">
        <v>1511</v>
      </c>
      <c r="P85" s="398" t="e">
        <v>#N/A</v>
      </c>
    </row>
    <row r="86" spans="1:16">
      <c r="A86" s="398">
        <v>86</v>
      </c>
      <c r="B86" s="399" t="s">
        <v>2719</v>
      </c>
      <c r="C86" s="398" t="s">
        <v>2720</v>
      </c>
      <c r="D86" s="398" t="s">
        <v>1558</v>
      </c>
      <c r="E86" s="398" t="s">
        <v>1495</v>
      </c>
      <c r="F86" s="398" t="s">
        <v>2721</v>
      </c>
      <c r="H86" s="398" t="s">
        <v>27</v>
      </c>
      <c r="I86" s="398" t="s">
        <v>1993</v>
      </c>
      <c r="J86" s="399" t="s">
        <v>561</v>
      </c>
      <c r="K86" s="398" t="s">
        <v>2722</v>
      </c>
      <c r="L86" s="398" t="s">
        <v>2723</v>
      </c>
      <c r="M86" s="398" t="s">
        <v>2718</v>
      </c>
      <c r="N86" s="398" t="s">
        <v>1506</v>
      </c>
      <c r="O86" s="398" t="s">
        <v>40</v>
      </c>
      <c r="P86" s="398" t="e">
        <v>#N/A</v>
      </c>
    </row>
    <row r="87" spans="1:16">
      <c r="A87" s="398">
        <v>87</v>
      </c>
      <c r="B87" s="399" t="s">
        <v>1919</v>
      </c>
      <c r="C87" s="398" t="s">
        <v>2724</v>
      </c>
      <c r="D87" s="398" t="s">
        <v>1558</v>
      </c>
      <c r="E87" s="398" t="s">
        <v>1495</v>
      </c>
      <c r="F87" s="398" t="s">
        <v>1920</v>
      </c>
      <c r="H87" s="398" t="s">
        <v>1921</v>
      </c>
      <c r="I87" s="398" t="s">
        <v>1993</v>
      </c>
      <c r="J87" s="399" t="s">
        <v>1922</v>
      </c>
      <c r="K87" s="398" t="s">
        <v>266</v>
      </c>
      <c r="L87" s="398" t="s">
        <v>267</v>
      </c>
      <c r="M87" s="398" t="s">
        <v>2718</v>
      </c>
      <c r="N87" s="398" t="s">
        <v>1506</v>
      </c>
      <c r="O87" s="398" t="s">
        <v>39</v>
      </c>
      <c r="P87" s="398" t="e">
        <v>#N/A</v>
      </c>
    </row>
    <row r="88" spans="1:16">
      <c r="A88" s="398">
        <v>88</v>
      </c>
      <c r="B88" s="399" t="s">
        <v>1320</v>
      </c>
      <c r="C88" s="398" t="s">
        <v>1319</v>
      </c>
      <c r="D88" s="398" t="s">
        <v>1561</v>
      </c>
      <c r="E88" s="398" t="s">
        <v>1990</v>
      </c>
      <c r="F88" s="398" t="s">
        <v>1787</v>
      </c>
      <c r="H88" s="398" t="s">
        <v>1315</v>
      </c>
      <c r="I88" s="398" t="s">
        <v>1993</v>
      </c>
      <c r="J88" s="399" t="s">
        <v>301</v>
      </c>
      <c r="K88" s="398" t="s">
        <v>93</v>
      </c>
      <c r="L88" s="398" t="s">
        <v>94</v>
      </c>
      <c r="M88" s="398" t="s">
        <v>2707</v>
      </c>
      <c r="N88" s="398" t="s">
        <v>40</v>
      </c>
      <c r="O88" s="398" t="s">
        <v>39</v>
      </c>
      <c r="P88" s="398" t="e">
        <v>#N/A</v>
      </c>
    </row>
    <row r="89" spans="1:16">
      <c r="A89" s="398">
        <v>89</v>
      </c>
      <c r="B89" s="399" t="s">
        <v>1322</v>
      </c>
      <c r="C89" s="398" t="s">
        <v>1321</v>
      </c>
      <c r="D89" s="398" t="s">
        <v>1561</v>
      </c>
      <c r="E89" s="398" t="s">
        <v>1990</v>
      </c>
      <c r="F89" s="398" t="s">
        <v>1323</v>
      </c>
      <c r="H89" s="398" t="s">
        <v>1321</v>
      </c>
      <c r="I89" s="398" t="s">
        <v>1993</v>
      </c>
      <c r="J89" s="399" t="s">
        <v>1324</v>
      </c>
      <c r="K89" s="398" t="s">
        <v>100</v>
      </c>
      <c r="L89" s="398" t="s">
        <v>101</v>
      </c>
      <c r="M89" s="398" t="s">
        <v>2725</v>
      </c>
      <c r="N89" s="398" t="s">
        <v>1511</v>
      </c>
      <c r="O89" s="398" t="s">
        <v>40</v>
      </c>
      <c r="P89" s="398" t="e">
        <v>#N/A</v>
      </c>
    </row>
    <row r="90" spans="1:16">
      <c r="A90" s="398">
        <v>90</v>
      </c>
      <c r="B90" s="399" t="s">
        <v>2726</v>
      </c>
      <c r="C90" s="398" t="s">
        <v>2727</v>
      </c>
      <c r="D90" s="398" t="s">
        <v>1561</v>
      </c>
      <c r="E90" s="398" t="s">
        <v>1990</v>
      </c>
      <c r="F90" s="398" t="s">
        <v>2487</v>
      </c>
      <c r="H90" s="398" t="s">
        <v>452</v>
      </c>
      <c r="I90" s="398" t="s">
        <v>1993</v>
      </c>
      <c r="J90" s="399" t="s">
        <v>453</v>
      </c>
      <c r="K90" s="398" t="s">
        <v>1452</v>
      </c>
      <c r="L90" s="398" t="s">
        <v>1453</v>
      </c>
      <c r="M90" s="398" t="s">
        <v>2612</v>
      </c>
      <c r="N90" s="398" t="s">
        <v>2569</v>
      </c>
      <c r="O90" s="398" t="s">
        <v>1511</v>
      </c>
      <c r="P90" s="398" t="e">
        <v>#N/A</v>
      </c>
    </row>
    <row r="91" spans="1:16">
      <c r="A91" s="398">
        <v>91</v>
      </c>
      <c r="B91" s="399" t="s">
        <v>1326</v>
      </c>
      <c r="C91" s="398" t="s">
        <v>1325</v>
      </c>
      <c r="D91" s="398" t="s">
        <v>1561</v>
      </c>
      <c r="E91" s="398" t="s">
        <v>1990</v>
      </c>
      <c r="F91" s="398" t="s">
        <v>1327</v>
      </c>
      <c r="H91" s="398" t="s">
        <v>1325</v>
      </c>
      <c r="I91" s="398" t="s">
        <v>1993</v>
      </c>
      <c r="J91" s="399" t="s">
        <v>1788</v>
      </c>
      <c r="K91" s="398" t="s">
        <v>102</v>
      </c>
      <c r="L91" s="398" t="s">
        <v>103</v>
      </c>
      <c r="M91" s="398" t="s">
        <v>2728</v>
      </c>
      <c r="N91" s="398" t="s">
        <v>1511</v>
      </c>
      <c r="O91" s="398" t="s">
        <v>1511</v>
      </c>
      <c r="P91" s="398" t="e">
        <v>#N/A</v>
      </c>
    </row>
    <row r="92" spans="1:16">
      <c r="A92" s="398">
        <v>92</v>
      </c>
      <c r="B92" s="399" t="s">
        <v>1336</v>
      </c>
      <c r="C92" s="398" t="s">
        <v>1335</v>
      </c>
      <c r="D92" s="398" t="s">
        <v>1561</v>
      </c>
      <c r="E92" s="398" t="s">
        <v>1990</v>
      </c>
      <c r="F92" s="398" t="s">
        <v>1337</v>
      </c>
      <c r="H92" s="398" t="s">
        <v>1335</v>
      </c>
      <c r="I92" s="398" t="s">
        <v>1993</v>
      </c>
      <c r="J92" s="399" t="s">
        <v>1338</v>
      </c>
      <c r="K92" s="398" t="s">
        <v>2145</v>
      </c>
      <c r="L92" s="398" t="s">
        <v>2146</v>
      </c>
      <c r="M92" s="398" t="s">
        <v>2729</v>
      </c>
      <c r="N92" s="398" t="s">
        <v>1511</v>
      </c>
      <c r="O92" s="398" t="s">
        <v>1511</v>
      </c>
      <c r="P92" s="398" t="e">
        <v>#N/A</v>
      </c>
    </row>
    <row r="93" spans="1:16">
      <c r="A93" s="398">
        <v>93</v>
      </c>
      <c r="B93" s="399" t="s">
        <v>1340</v>
      </c>
      <c r="C93" s="398" t="s">
        <v>1339</v>
      </c>
      <c r="D93" s="398" t="s">
        <v>1561</v>
      </c>
      <c r="E93" s="398" t="s">
        <v>1990</v>
      </c>
      <c r="F93" s="398" t="s">
        <v>1341</v>
      </c>
      <c r="H93" s="398" t="s">
        <v>1339</v>
      </c>
      <c r="I93" s="398" t="s">
        <v>1993</v>
      </c>
      <c r="J93" s="399" t="s">
        <v>1342</v>
      </c>
      <c r="K93" s="398" t="s">
        <v>2147</v>
      </c>
      <c r="L93" s="398" t="s">
        <v>2148</v>
      </c>
      <c r="M93" s="398" t="s">
        <v>2730</v>
      </c>
      <c r="N93" s="398" t="s">
        <v>1511</v>
      </c>
      <c r="O93" s="398" t="s">
        <v>1511</v>
      </c>
      <c r="P93" s="398" t="e">
        <v>#N/A</v>
      </c>
    </row>
    <row r="94" spans="1:16">
      <c r="A94" s="398">
        <v>94</v>
      </c>
      <c r="B94" s="399" t="s">
        <v>352</v>
      </c>
      <c r="C94" s="398" t="s">
        <v>1789</v>
      </c>
      <c r="D94" s="398" t="s">
        <v>1558</v>
      </c>
      <c r="E94" s="398" t="s">
        <v>1495</v>
      </c>
      <c r="F94" s="398" t="s">
        <v>2731</v>
      </c>
      <c r="H94" s="398" t="s">
        <v>751</v>
      </c>
      <c r="I94" s="398" t="s">
        <v>1993</v>
      </c>
      <c r="J94" s="399" t="s">
        <v>1791</v>
      </c>
      <c r="K94" s="398" t="s">
        <v>2732</v>
      </c>
      <c r="L94" s="398" t="s">
        <v>2733</v>
      </c>
      <c r="M94" s="398" t="s">
        <v>2149</v>
      </c>
      <c r="N94" s="398" t="s">
        <v>1503</v>
      </c>
      <c r="O94" s="398" t="s">
        <v>1503</v>
      </c>
      <c r="P94" s="398" t="e">
        <v>#N/A</v>
      </c>
    </row>
    <row r="95" spans="1:16">
      <c r="A95" s="398">
        <v>95</v>
      </c>
      <c r="B95" s="399" t="s">
        <v>297</v>
      </c>
      <c r="C95" s="398" t="s">
        <v>1790</v>
      </c>
      <c r="D95" s="398" t="s">
        <v>1561</v>
      </c>
      <c r="E95" s="398" t="s">
        <v>1990</v>
      </c>
      <c r="F95" s="398" t="s">
        <v>298</v>
      </c>
      <c r="H95" s="398" t="s">
        <v>751</v>
      </c>
      <c r="I95" s="398" t="s">
        <v>1993</v>
      </c>
      <c r="J95" s="399" t="s">
        <v>1791</v>
      </c>
      <c r="K95" s="398" t="s">
        <v>2150</v>
      </c>
      <c r="L95" s="398" t="s">
        <v>2151</v>
      </c>
      <c r="M95" s="398" t="s">
        <v>2734</v>
      </c>
      <c r="N95" s="398" t="s">
        <v>39</v>
      </c>
      <c r="O95" s="398" t="s">
        <v>39</v>
      </c>
      <c r="P95" s="398" t="e">
        <v>#N/A</v>
      </c>
    </row>
    <row r="96" spans="1:16">
      <c r="A96" s="398">
        <v>96</v>
      </c>
      <c r="B96" s="399" t="s">
        <v>1271</v>
      </c>
      <c r="C96" s="398" t="s">
        <v>1343</v>
      </c>
      <c r="D96" s="398" t="s">
        <v>1561</v>
      </c>
      <c r="E96" s="398" t="s">
        <v>1990</v>
      </c>
      <c r="F96" s="398" t="s">
        <v>1272</v>
      </c>
      <c r="H96" s="398" t="s">
        <v>1343</v>
      </c>
      <c r="I96" s="398" t="s">
        <v>1993</v>
      </c>
      <c r="J96" s="399" t="s">
        <v>1792</v>
      </c>
      <c r="K96" s="398" t="s">
        <v>2152</v>
      </c>
      <c r="L96" s="398" t="s">
        <v>2153</v>
      </c>
      <c r="M96" s="398" t="s">
        <v>2735</v>
      </c>
      <c r="N96" s="398" t="s">
        <v>1507</v>
      </c>
      <c r="O96" s="398" t="s">
        <v>1507</v>
      </c>
      <c r="P96" s="398" t="e">
        <v>#N/A</v>
      </c>
    </row>
    <row r="97" spans="1:16">
      <c r="A97" s="398">
        <v>97</v>
      </c>
      <c r="B97" s="399" t="s">
        <v>1274</v>
      </c>
      <c r="C97" s="398" t="s">
        <v>1273</v>
      </c>
      <c r="D97" s="398" t="s">
        <v>1561</v>
      </c>
      <c r="E97" s="398" t="s">
        <v>1990</v>
      </c>
      <c r="F97" s="398" t="s">
        <v>1275</v>
      </c>
      <c r="H97" s="398" t="s">
        <v>1273</v>
      </c>
      <c r="I97" s="398" t="s">
        <v>1993</v>
      </c>
      <c r="J97" s="399" t="s">
        <v>1793</v>
      </c>
      <c r="K97" s="398" t="s">
        <v>2154</v>
      </c>
      <c r="L97" s="398" t="s">
        <v>2155</v>
      </c>
      <c r="M97" s="398" t="s">
        <v>2156</v>
      </c>
      <c r="N97" s="398" t="s">
        <v>1511</v>
      </c>
      <c r="O97" s="398" t="s">
        <v>1511</v>
      </c>
      <c r="P97" s="398" t="e">
        <v>#N/A</v>
      </c>
    </row>
    <row r="98" spans="1:16">
      <c r="A98" s="398">
        <v>98</v>
      </c>
      <c r="B98" s="399" t="s">
        <v>2034</v>
      </c>
      <c r="C98" s="398" t="s">
        <v>2033</v>
      </c>
      <c r="D98" s="398" t="s">
        <v>1561</v>
      </c>
      <c r="E98" s="398" t="s">
        <v>1990</v>
      </c>
      <c r="F98" s="398" t="s">
        <v>2035</v>
      </c>
      <c r="G98" s="398" t="s">
        <v>2736</v>
      </c>
      <c r="H98" s="398" t="s">
        <v>2036</v>
      </c>
      <c r="I98" s="398" t="s">
        <v>1993</v>
      </c>
      <c r="J98" s="399" t="s">
        <v>1794</v>
      </c>
      <c r="K98" s="398" t="s">
        <v>473</v>
      </c>
      <c r="L98" s="398" t="s">
        <v>2644</v>
      </c>
      <c r="M98" s="398" t="s">
        <v>2645</v>
      </c>
      <c r="N98" s="398" t="s">
        <v>1511</v>
      </c>
      <c r="O98" s="398" t="s">
        <v>1511</v>
      </c>
      <c r="P98" s="398" t="e">
        <v>#N/A</v>
      </c>
    </row>
    <row r="99" spans="1:16">
      <c r="A99" s="398">
        <v>99</v>
      </c>
      <c r="B99" s="399" t="s">
        <v>2737</v>
      </c>
      <c r="C99" s="398" t="s">
        <v>2738</v>
      </c>
      <c r="D99" s="398" t="s">
        <v>1561</v>
      </c>
      <c r="E99" s="398" t="s">
        <v>1990</v>
      </c>
      <c r="F99" s="398" t="s">
        <v>2487</v>
      </c>
      <c r="H99" s="398" t="s">
        <v>452</v>
      </c>
      <c r="I99" s="398" t="s">
        <v>1993</v>
      </c>
      <c r="J99" s="399" t="s">
        <v>453</v>
      </c>
      <c r="K99" s="398" t="s">
        <v>1452</v>
      </c>
      <c r="L99" s="398" t="s">
        <v>1453</v>
      </c>
      <c r="M99" s="398" t="s">
        <v>2612</v>
      </c>
      <c r="N99" s="398" t="s">
        <v>2569</v>
      </c>
      <c r="O99" s="398" t="s">
        <v>1511</v>
      </c>
      <c r="P99" s="398" t="e">
        <v>#N/A</v>
      </c>
    </row>
    <row r="100" spans="1:16">
      <c r="A100" s="398">
        <v>100</v>
      </c>
      <c r="B100" s="399" t="s">
        <v>2739</v>
      </c>
      <c r="C100" s="398" t="s">
        <v>2740</v>
      </c>
      <c r="D100" s="398" t="s">
        <v>1561</v>
      </c>
      <c r="E100" s="398" t="s">
        <v>1990</v>
      </c>
      <c r="F100" s="398" t="s">
        <v>2049</v>
      </c>
      <c r="H100" s="398" t="s">
        <v>2050</v>
      </c>
      <c r="I100" s="398" t="s">
        <v>1993</v>
      </c>
      <c r="J100" s="399" t="s">
        <v>2051</v>
      </c>
      <c r="K100" s="398" t="s">
        <v>2157</v>
      </c>
      <c r="L100" s="398" t="s">
        <v>2158</v>
      </c>
      <c r="M100" s="398" t="s">
        <v>2741</v>
      </c>
      <c r="N100" s="398" t="s">
        <v>2569</v>
      </c>
      <c r="O100" s="398" t="s">
        <v>1511</v>
      </c>
      <c r="P100" s="398" t="e">
        <v>#N/A</v>
      </c>
    </row>
    <row r="101" spans="1:16">
      <c r="A101" s="398">
        <v>101</v>
      </c>
      <c r="B101" s="399" t="s">
        <v>1277</v>
      </c>
      <c r="C101" s="398" t="s">
        <v>2742</v>
      </c>
      <c r="D101" s="398" t="s">
        <v>1561</v>
      </c>
      <c r="E101" s="398" t="s">
        <v>1990</v>
      </c>
      <c r="F101" s="398" t="s">
        <v>1795</v>
      </c>
      <c r="H101" s="398" t="s">
        <v>1276</v>
      </c>
      <c r="I101" s="398" t="s">
        <v>1993</v>
      </c>
      <c r="J101" s="399" t="s">
        <v>1278</v>
      </c>
      <c r="K101" s="398" t="s">
        <v>2159</v>
      </c>
      <c r="L101" s="398" t="s">
        <v>2160</v>
      </c>
      <c r="M101" s="398" t="s">
        <v>2743</v>
      </c>
      <c r="N101" s="398" t="s">
        <v>2569</v>
      </c>
      <c r="O101" s="398" t="s">
        <v>40</v>
      </c>
      <c r="P101" s="398" t="e">
        <v>#N/A</v>
      </c>
    </row>
    <row r="102" spans="1:16">
      <c r="A102" s="398">
        <v>102</v>
      </c>
      <c r="B102" s="399" t="s">
        <v>1280</v>
      </c>
      <c r="C102" s="398" t="s">
        <v>1279</v>
      </c>
      <c r="D102" s="398" t="s">
        <v>1561</v>
      </c>
      <c r="E102" s="398" t="s">
        <v>1990</v>
      </c>
      <c r="F102" s="398" t="s">
        <v>2161</v>
      </c>
      <c r="H102" s="398" t="s">
        <v>1279</v>
      </c>
      <c r="I102" s="398" t="s">
        <v>1993</v>
      </c>
      <c r="J102" s="399" t="s">
        <v>2162</v>
      </c>
      <c r="K102" s="398" t="s">
        <v>2163</v>
      </c>
      <c r="L102" s="398" t="s">
        <v>2164</v>
      </c>
      <c r="M102" s="398" t="s">
        <v>2744</v>
      </c>
      <c r="N102" s="398" t="s">
        <v>1511</v>
      </c>
      <c r="O102" s="398" t="s">
        <v>1503</v>
      </c>
      <c r="P102" s="398" t="e">
        <v>#N/A</v>
      </c>
    </row>
    <row r="103" spans="1:16">
      <c r="A103" s="398">
        <v>103</v>
      </c>
      <c r="B103" s="399" t="s">
        <v>1283</v>
      </c>
      <c r="C103" s="398" t="s">
        <v>1282</v>
      </c>
      <c r="D103" s="398" t="s">
        <v>1561</v>
      </c>
      <c r="E103" s="398" t="s">
        <v>1990</v>
      </c>
      <c r="F103" s="398" t="s">
        <v>1796</v>
      </c>
      <c r="G103" s="398" t="s">
        <v>1515</v>
      </c>
      <c r="H103" s="398" t="s">
        <v>1282</v>
      </c>
      <c r="I103" s="398" t="s">
        <v>1993</v>
      </c>
      <c r="J103" s="399" t="s">
        <v>1284</v>
      </c>
      <c r="K103" s="398" t="s">
        <v>2165</v>
      </c>
      <c r="L103" s="398" t="s">
        <v>2166</v>
      </c>
      <c r="M103" s="398" t="s">
        <v>2745</v>
      </c>
      <c r="N103" s="398" t="s">
        <v>1511</v>
      </c>
      <c r="O103" s="398" t="s">
        <v>39</v>
      </c>
      <c r="P103" s="398" t="e">
        <v>#N/A</v>
      </c>
    </row>
    <row r="104" spans="1:16">
      <c r="A104" s="398">
        <v>104</v>
      </c>
      <c r="B104" s="399" t="s">
        <v>2746</v>
      </c>
      <c r="C104" s="398" t="s">
        <v>2747</v>
      </c>
      <c r="D104" s="398" t="s">
        <v>1561</v>
      </c>
      <c r="E104" s="398" t="s">
        <v>1990</v>
      </c>
      <c r="F104" s="398" t="s">
        <v>2572</v>
      </c>
      <c r="H104" s="398" t="s">
        <v>556</v>
      </c>
      <c r="I104" s="398" t="s">
        <v>1993</v>
      </c>
      <c r="J104" s="399" t="s">
        <v>557</v>
      </c>
      <c r="K104" s="398" t="s">
        <v>2469</v>
      </c>
      <c r="L104" s="398" t="s">
        <v>2470</v>
      </c>
      <c r="M104" s="398" t="s">
        <v>2573</v>
      </c>
      <c r="N104" s="398" t="s">
        <v>2569</v>
      </c>
      <c r="O104" s="398" t="s">
        <v>1506</v>
      </c>
      <c r="P104" s="398" t="e">
        <v>#N/A</v>
      </c>
    </row>
    <row r="105" spans="1:16">
      <c r="A105" s="398">
        <v>105</v>
      </c>
      <c r="B105" s="399" t="s">
        <v>2748</v>
      </c>
      <c r="C105" s="398" t="s">
        <v>2749</v>
      </c>
      <c r="D105" s="398" t="s">
        <v>1561</v>
      </c>
      <c r="E105" s="398" t="s">
        <v>1990</v>
      </c>
      <c r="F105" s="398" t="s">
        <v>147</v>
      </c>
      <c r="H105" s="398" t="s">
        <v>148</v>
      </c>
      <c r="I105" s="398" t="s">
        <v>1993</v>
      </c>
      <c r="J105" s="399" t="s">
        <v>149</v>
      </c>
      <c r="K105" s="398" t="s">
        <v>2675</v>
      </c>
      <c r="L105" s="398" t="s">
        <v>1711</v>
      </c>
      <c r="M105" s="398" t="s">
        <v>1712</v>
      </c>
      <c r="N105" s="398" t="s">
        <v>2569</v>
      </c>
      <c r="O105" s="398" t="s">
        <v>1511</v>
      </c>
      <c r="P105" s="398" t="e">
        <v>#N/A</v>
      </c>
    </row>
    <row r="106" spans="1:16">
      <c r="A106" s="398">
        <v>106</v>
      </c>
      <c r="B106" s="399" t="s">
        <v>2750</v>
      </c>
      <c r="C106" s="398" t="s">
        <v>2751</v>
      </c>
      <c r="D106" s="398" t="s">
        <v>1561</v>
      </c>
      <c r="E106" s="398" t="s">
        <v>1990</v>
      </c>
      <c r="F106" s="398" t="s">
        <v>1516</v>
      </c>
      <c r="H106" s="398" t="s">
        <v>1823</v>
      </c>
      <c r="I106" s="398" t="s">
        <v>1993</v>
      </c>
      <c r="J106" s="399" t="s">
        <v>2329</v>
      </c>
      <c r="K106" s="398" t="s">
        <v>2167</v>
      </c>
      <c r="L106" s="398" t="s">
        <v>2168</v>
      </c>
      <c r="M106" s="398" t="s">
        <v>2169</v>
      </c>
      <c r="N106" s="398" t="s">
        <v>2569</v>
      </c>
      <c r="O106" s="398" t="s">
        <v>39</v>
      </c>
      <c r="P106" s="398" t="e">
        <v>#N/A</v>
      </c>
    </row>
    <row r="107" spans="1:16">
      <c r="A107" s="398">
        <v>107</v>
      </c>
      <c r="B107" s="399" t="s">
        <v>2032</v>
      </c>
      <c r="C107" s="398" t="s">
        <v>2031</v>
      </c>
      <c r="D107" s="398" t="s">
        <v>1561</v>
      </c>
      <c r="E107" s="398" t="s">
        <v>1990</v>
      </c>
      <c r="F107" s="398" t="s">
        <v>1516</v>
      </c>
      <c r="H107" s="398" t="s">
        <v>1823</v>
      </c>
      <c r="I107" s="398" t="s">
        <v>1993</v>
      </c>
      <c r="J107" s="399" t="s">
        <v>2329</v>
      </c>
      <c r="K107" s="398" t="s">
        <v>2167</v>
      </c>
      <c r="L107" s="398" t="s">
        <v>2168</v>
      </c>
      <c r="M107" s="398" t="s">
        <v>2169</v>
      </c>
      <c r="N107" s="398" t="s">
        <v>40</v>
      </c>
      <c r="O107" s="398" t="s">
        <v>1511</v>
      </c>
      <c r="P107" s="398" t="e">
        <v>#N/A</v>
      </c>
    </row>
    <row r="108" spans="1:16">
      <c r="A108" s="398">
        <v>108</v>
      </c>
      <c r="B108" s="399" t="s">
        <v>1286</v>
      </c>
      <c r="C108" s="398" t="s">
        <v>1285</v>
      </c>
      <c r="D108" s="398" t="s">
        <v>1561</v>
      </c>
      <c r="E108" s="398" t="s">
        <v>1990</v>
      </c>
      <c r="F108" s="398" t="s">
        <v>2752</v>
      </c>
      <c r="H108" s="398" t="s">
        <v>1285</v>
      </c>
      <c r="I108" s="398" t="s">
        <v>1993</v>
      </c>
      <c r="J108" s="399" t="s">
        <v>1287</v>
      </c>
      <c r="K108" s="398" t="s">
        <v>2170</v>
      </c>
      <c r="L108" s="398" t="s">
        <v>2171</v>
      </c>
      <c r="M108" s="398" t="s">
        <v>2753</v>
      </c>
      <c r="N108" s="398" t="s">
        <v>1511</v>
      </c>
      <c r="O108" s="398" t="s">
        <v>1504</v>
      </c>
      <c r="P108" s="398" t="e">
        <v>#N/A</v>
      </c>
    </row>
    <row r="109" spans="1:16">
      <c r="A109" s="398">
        <v>109</v>
      </c>
      <c r="B109" s="399" t="s">
        <v>2754</v>
      </c>
      <c r="C109" s="398" t="s">
        <v>2755</v>
      </c>
      <c r="D109" s="398" t="s">
        <v>1561</v>
      </c>
      <c r="E109" s="398" t="s">
        <v>1990</v>
      </c>
      <c r="F109" s="398" t="s">
        <v>2094</v>
      </c>
      <c r="H109" s="398" t="s">
        <v>760</v>
      </c>
      <c r="I109" s="398" t="s">
        <v>1993</v>
      </c>
      <c r="J109" s="399" t="s">
        <v>761</v>
      </c>
      <c r="K109" s="398" t="s">
        <v>808</v>
      </c>
      <c r="L109" s="398" t="s">
        <v>809</v>
      </c>
      <c r="M109" s="398" t="s">
        <v>2594</v>
      </c>
      <c r="N109" s="398" t="s">
        <v>2569</v>
      </c>
      <c r="O109" s="398" t="s">
        <v>1506</v>
      </c>
      <c r="P109" s="398" t="e">
        <v>#N/A</v>
      </c>
    </row>
    <row r="110" spans="1:16">
      <c r="A110" s="398">
        <v>110</v>
      </c>
      <c r="B110" s="399" t="s">
        <v>1908</v>
      </c>
      <c r="C110" s="398" t="s">
        <v>2756</v>
      </c>
      <c r="D110" s="398" t="s">
        <v>1558</v>
      </c>
      <c r="E110" s="398" t="s">
        <v>1495</v>
      </c>
      <c r="F110" s="398" t="s">
        <v>2757</v>
      </c>
      <c r="H110" s="398" t="s">
        <v>2268</v>
      </c>
      <c r="I110" s="398" t="s">
        <v>1993</v>
      </c>
      <c r="J110" s="399" t="s">
        <v>974</v>
      </c>
      <c r="K110" s="398" t="s">
        <v>2172</v>
      </c>
      <c r="L110" s="398" t="s">
        <v>2173</v>
      </c>
      <c r="M110" s="398" t="s">
        <v>2758</v>
      </c>
      <c r="N110" s="398" t="s">
        <v>1503</v>
      </c>
      <c r="O110" s="398" t="s">
        <v>1507</v>
      </c>
      <c r="P110" s="398" t="e">
        <v>#N/A</v>
      </c>
    </row>
    <row r="111" spans="1:16">
      <c r="A111" s="398">
        <v>111</v>
      </c>
      <c r="B111" s="399" t="s">
        <v>354</v>
      </c>
      <c r="C111" s="398" t="s">
        <v>2759</v>
      </c>
      <c r="D111" s="398" t="s">
        <v>1558</v>
      </c>
      <c r="E111" s="398" t="s">
        <v>1495</v>
      </c>
      <c r="F111" s="398" t="s">
        <v>2513</v>
      </c>
      <c r="H111" s="398" t="s">
        <v>1906</v>
      </c>
      <c r="I111" s="398" t="s">
        <v>1993</v>
      </c>
      <c r="J111" s="399" t="s">
        <v>1907</v>
      </c>
      <c r="K111" s="398" t="s">
        <v>2760</v>
      </c>
      <c r="L111" s="398" t="s">
        <v>1648</v>
      </c>
      <c r="M111" s="398" t="s">
        <v>2761</v>
      </c>
      <c r="N111" s="398" t="s">
        <v>39</v>
      </c>
      <c r="O111" s="398" t="s">
        <v>39</v>
      </c>
      <c r="P111" s="398" t="e">
        <v>#N/A</v>
      </c>
    </row>
    <row r="112" spans="1:16">
      <c r="A112" s="398">
        <v>112</v>
      </c>
      <c r="B112" s="399" t="s">
        <v>2762</v>
      </c>
      <c r="C112" s="398" t="s">
        <v>2763</v>
      </c>
      <c r="D112" s="398" t="s">
        <v>1558</v>
      </c>
      <c r="E112" s="398" t="s">
        <v>1495</v>
      </c>
      <c r="F112" s="398" t="s">
        <v>2764</v>
      </c>
      <c r="H112" s="398" t="s">
        <v>1906</v>
      </c>
      <c r="I112" s="398" t="s">
        <v>1993</v>
      </c>
      <c r="J112" s="399" t="s">
        <v>1907</v>
      </c>
      <c r="K112" s="398" t="s">
        <v>2760</v>
      </c>
      <c r="L112" s="398" t="s">
        <v>1648</v>
      </c>
      <c r="M112" s="398" t="s">
        <v>2761</v>
      </c>
      <c r="N112" s="398" t="s">
        <v>2765</v>
      </c>
      <c r="O112" s="398" t="s">
        <v>1502</v>
      </c>
      <c r="P112" s="398" t="e">
        <v>#N/A</v>
      </c>
    </row>
    <row r="113" spans="1:16">
      <c r="A113" s="398">
        <v>113</v>
      </c>
      <c r="B113" s="399" t="s">
        <v>2766</v>
      </c>
      <c r="C113" s="398" t="s">
        <v>2767</v>
      </c>
      <c r="D113" s="398" t="s">
        <v>1558</v>
      </c>
      <c r="E113" s="398" t="s">
        <v>1495</v>
      </c>
      <c r="F113" s="398" t="s">
        <v>2768</v>
      </c>
      <c r="H113" s="398" t="s">
        <v>1259</v>
      </c>
      <c r="I113" s="398" t="s">
        <v>1993</v>
      </c>
      <c r="J113" s="399" t="s">
        <v>994</v>
      </c>
      <c r="K113" s="398" t="s">
        <v>2760</v>
      </c>
      <c r="L113" s="398" t="s">
        <v>1648</v>
      </c>
      <c r="M113" s="398" t="s">
        <v>2761</v>
      </c>
      <c r="N113" s="398" t="s">
        <v>2769</v>
      </c>
      <c r="O113" s="398" t="s">
        <v>40</v>
      </c>
      <c r="P113" s="398" t="e">
        <v>#N/A</v>
      </c>
    </row>
    <row r="114" spans="1:16">
      <c r="A114" s="398">
        <v>114</v>
      </c>
      <c r="B114" s="399" t="s">
        <v>1289</v>
      </c>
      <c r="C114" s="398" t="s">
        <v>1288</v>
      </c>
      <c r="D114" s="398" t="s">
        <v>1561</v>
      </c>
      <c r="E114" s="398" t="s">
        <v>1990</v>
      </c>
      <c r="F114" s="398" t="s">
        <v>2770</v>
      </c>
      <c r="H114" s="398" t="s">
        <v>1288</v>
      </c>
      <c r="I114" s="398" t="s">
        <v>1993</v>
      </c>
      <c r="J114" s="399" t="s">
        <v>1291</v>
      </c>
      <c r="K114" s="398" t="s">
        <v>2771</v>
      </c>
      <c r="L114" s="398" t="s">
        <v>2771</v>
      </c>
      <c r="M114" s="398" t="s">
        <v>2772</v>
      </c>
      <c r="N114" s="398" t="s">
        <v>1506</v>
      </c>
      <c r="O114" s="398" t="s">
        <v>1511</v>
      </c>
      <c r="P114" s="398" t="e">
        <v>#N/A</v>
      </c>
    </row>
    <row r="115" spans="1:16">
      <c r="A115" s="398">
        <v>115</v>
      </c>
      <c r="B115" s="399" t="s">
        <v>1293</v>
      </c>
      <c r="C115" s="398" t="s">
        <v>1292</v>
      </c>
      <c r="D115" s="398" t="s">
        <v>1561</v>
      </c>
      <c r="E115" s="398" t="s">
        <v>1990</v>
      </c>
      <c r="F115" s="398" t="s">
        <v>2281</v>
      </c>
      <c r="H115" s="398" t="s">
        <v>1292</v>
      </c>
      <c r="I115" s="398" t="s">
        <v>1993</v>
      </c>
      <c r="J115" s="399" t="s">
        <v>2282</v>
      </c>
      <c r="K115" s="398" t="s">
        <v>1614</v>
      </c>
      <c r="L115" s="398" t="s">
        <v>1615</v>
      </c>
      <c r="M115" s="398" t="s">
        <v>1616</v>
      </c>
      <c r="N115" s="398" t="s">
        <v>1511</v>
      </c>
      <c r="O115" s="398" t="s">
        <v>1511</v>
      </c>
      <c r="P115" s="398" t="e">
        <v>#N/A</v>
      </c>
    </row>
    <row r="116" spans="1:16">
      <c r="A116" s="398">
        <v>116</v>
      </c>
      <c r="B116" s="399" t="s">
        <v>355</v>
      </c>
      <c r="C116" s="398" t="s">
        <v>2514</v>
      </c>
      <c r="D116" s="398" t="s">
        <v>1558</v>
      </c>
      <c r="E116" s="398" t="s">
        <v>1495</v>
      </c>
      <c r="F116" s="398" t="s">
        <v>356</v>
      </c>
      <c r="H116" s="398" t="s">
        <v>560</v>
      </c>
      <c r="I116" s="398" t="s">
        <v>1993</v>
      </c>
      <c r="J116" s="399" t="s">
        <v>561</v>
      </c>
      <c r="K116" s="398" t="s">
        <v>1617</v>
      </c>
      <c r="L116" s="398" t="s">
        <v>1618</v>
      </c>
      <c r="M116" s="398" t="s">
        <v>1619</v>
      </c>
      <c r="N116" s="398" t="s">
        <v>2773</v>
      </c>
      <c r="O116" s="398" t="s">
        <v>1511</v>
      </c>
      <c r="P116" s="398" t="e">
        <v>#N/A</v>
      </c>
    </row>
    <row r="117" spans="1:16">
      <c r="A117" s="398">
        <v>117</v>
      </c>
      <c r="B117" s="399" t="s">
        <v>2284</v>
      </c>
      <c r="C117" s="398" t="s">
        <v>2283</v>
      </c>
      <c r="D117" s="398" t="s">
        <v>1561</v>
      </c>
      <c r="E117" s="398" t="s">
        <v>1990</v>
      </c>
      <c r="F117" s="398" t="s">
        <v>2285</v>
      </c>
      <c r="H117" s="398" t="s">
        <v>2283</v>
      </c>
      <c r="I117" s="398" t="s">
        <v>1993</v>
      </c>
      <c r="J117" s="399" t="s">
        <v>2286</v>
      </c>
      <c r="K117" s="398" t="s">
        <v>1620</v>
      </c>
      <c r="L117" s="398" t="s">
        <v>1621</v>
      </c>
      <c r="M117" s="398" t="s">
        <v>2774</v>
      </c>
      <c r="N117" s="398" t="s">
        <v>1511</v>
      </c>
      <c r="O117" s="398" t="s">
        <v>40</v>
      </c>
      <c r="P117" s="398" t="e">
        <v>#N/A</v>
      </c>
    </row>
    <row r="118" spans="1:16">
      <c r="A118" s="398">
        <v>118</v>
      </c>
      <c r="B118" s="399" t="s">
        <v>2775</v>
      </c>
      <c r="C118" s="398" t="s">
        <v>2776</v>
      </c>
      <c r="D118" s="398" t="s">
        <v>1561</v>
      </c>
      <c r="E118" s="398" t="s">
        <v>1990</v>
      </c>
      <c r="F118" s="398" t="s">
        <v>2487</v>
      </c>
      <c r="H118" s="398" t="s">
        <v>452</v>
      </c>
      <c r="I118" s="398" t="s">
        <v>1993</v>
      </c>
      <c r="J118" s="399" t="s">
        <v>453</v>
      </c>
      <c r="K118" s="398" t="s">
        <v>1452</v>
      </c>
      <c r="L118" s="398" t="s">
        <v>1453</v>
      </c>
      <c r="M118" s="398" t="s">
        <v>2612</v>
      </c>
      <c r="N118" s="398" t="s">
        <v>2569</v>
      </c>
      <c r="O118" s="398" t="s">
        <v>1511</v>
      </c>
      <c r="P118" s="398" t="e">
        <v>#N/A</v>
      </c>
    </row>
    <row r="119" spans="1:16">
      <c r="A119" s="398">
        <v>119</v>
      </c>
      <c r="B119" s="399" t="s">
        <v>2340</v>
      </c>
      <c r="C119" s="398" t="s">
        <v>2515</v>
      </c>
      <c r="D119" s="398" t="s">
        <v>1558</v>
      </c>
      <c r="E119" s="398" t="s">
        <v>1495</v>
      </c>
      <c r="F119" s="398" t="s">
        <v>2103</v>
      </c>
      <c r="H119" s="398" t="s">
        <v>1335</v>
      </c>
      <c r="I119" s="398" t="s">
        <v>1993</v>
      </c>
      <c r="J119" s="399" t="s">
        <v>1338</v>
      </c>
      <c r="K119" s="398" t="s">
        <v>1622</v>
      </c>
      <c r="L119" s="398" t="s">
        <v>1623</v>
      </c>
      <c r="M119" s="398" t="s">
        <v>1624</v>
      </c>
      <c r="N119" s="398" t="s">
        <v>1509</v>
      </c>
      <c r="O119" s="398" t="s">
        <v>1511</v>
      </c>
      <c r="P119" s="398" t="e">
        <v>#N/A</v>
      </c>
    </row>
    <row r="120" spans="1:16">
      <c r="A120" s="398">
        <v>120</v>
      </c>
      <c r="B120" s="399" t="s">
        <v>2777</v>
      </c>
      <c r="C120" s="398" t="s">
        <v>2778</v>
      </c>
      <c r="D120" s="398" t="s">
        <v>1558</v>
      </c>
      <c r="E120" s="398" t="s">
        <v>1495</v>
      </c>
      <c r="F120" s="398" t="s">
        <v>566</v>
      </c>
      <c r="H120" s="398" t="s">
        <v>1220</v>
      </c>
      <c r="I120" s="398" t="s">
        <v>1993</v>
      </c>
      <c r="J120" s="399" t="s">
        <v>567</v>
      </c>
      <c r="K120" s="398" t="s">
        <v>2779</v>
      </c>
      <c r="L120" s="398" t="s">
        <v>2780</v>
      </c>
      <c r="M120" s="398" t="s">
        <v>2781</v>
      </c>
      <c r="N120" s="398" t="s">
        <v>1499</v>
      </c>
      <c r="O120" s="398">
        <v>4</v>
      </c>
      <c r="P120" s="398" t="e">
        <v>#N/A</v>
      </c>
    </row>
    <row r="121" spans="1:16">
      <c r="A121" s="398">
        <v>121</v>
      </c>
      <c r="B121" s="399" t="s">
        <v>565</v>
      </c>
      <c r="C121" s="398" t="s">
        <v>2782</v>
      </c>
      <c r="D121" s="398" t="s">
        <v>1558</v>
      </c>
      <c r="E121" s="398" t="s">
        <v>1495</v>
      </c>
      <c r="F121" s="398" t="s">
        <v>566</v>
      </c>
      <c r="H121" s="398" t="s">
        <v>1220</v>
      </c>
      <c r="I121" s="398" t="s">
        <v>1993</v>
      </c>
      <c r="J121" s="399" t="s">
        <v>567</v>
      </c>
      <c r="K121" s="398" t="s">
        <v>2779</v>
      </c>
      <c r="L121" s="398" t="s">
        <v>1625</v>
      </c>
      <c r="M121" s="398" t="s">
        <v>2781</v>
      </c>
      <c r="N121" s="398" t="s">
        <v>1507</v>
      </c>
      <c r="O121" s="398" t="s">
        <v>1511</v>
      </c>
      <c r="P121" s="398" t="e">
        <v>#N/A</v>
      </c>
    </row>
    <row r="122" spans="1:16">
      <c r="A122" s="398">
        <v>122</v>
      </c>
      <c r="B122" s="399" t="s">
        <v>2783</v>
      </c>
      <c r="C122" s="398" t="s">
        <v>2784</v>
      </c>
      <c r="D122" s="398" t="s">
        <v>1558</v>
      </c>
      <c r="E122" s="398" t="s">
        <v>1495</v>
      </c>
      <c r="F122" s="398" t="s">
        <v>566</v>
      </c>
      <c r="H122" s="398" t="s">
        <v>1220</v>
      </c>
      <c r="I122" s="398" t="s">
        <v>1993</v>
      </c>
      <c r="J122" s="399" t="s">
        <v>567</v>
      </c>
      <c r="K122" s="398" t="s">
        <v>2779</v>
      </c>
      <c r="L122" s="398" t="s">
        <v>2780</v>
      </c>
      <c r="M122" s="398" t="s">
        <v>2781</v>
      </c>
      <c r="N122" s="398" t="s">
        <v>1499</v>
      </c>
      <c r="O122" s="398" t="s">
        <v>1501</v>
      </c>
      <c r="P122" s="398" t="e">
        <v>#N/A</v>
      </c>
    </row>
    <row r="123" spans="1:16">
      <c r="A123" s="398">
        <v>123</v>
      </c>
      <c r="B123" s="399" t="s">
        <v>2288</v>
      </c>
      <c r="C123" s="398" t="s">
        <v>2287</v>
      </c>
      <c r="D123" s="398" t="s">
        <v>1561</v>
      </c>
      <c r="E123" s="398" t="s">
        <v>1990</v>
      </c>
      <c r="F123" s="398" t="s">
        <v>2516</v>
      </c>
      <c r="H123" s="398" t="s">
        <v>2287</v>
      </c>
      <c r="I123" s="398" t="s">
        <v>1993</v>
      </c>
      <c r="J123" s="399" t="s">
        <v>833</v>
      </c>
      <c r="K123" s="398" t="s">
        <v>1626</v>
      </c>
      <c r="L123" s="398" t="s">
        <v>1627</v>
      </c>
      <c r="M123" s="398" t="s">
        <v>2785</v>
      </c>
      <c r="N123" s="398" t="s">
        <v>1507</v>
      </c>
      <c r="O123" s="398" t="s">
        <v>1509</v>
      </c>
      <c r="P123" s="398" t="e">
        <v>#N/A</v>
      </c>
    </row>
    <row r="124" spans="1:16">
      <c r="A124" s="398">
        <v>124</v>
      </c>
      <c r="B124" s="399" t="s">
        <v>2038</v>
      </c>
      <c r="C124" s="398" t="s">
        <v>2037</v>
      </c>
      <c r="D124" s="398" t="s">
        <v>1561</v>
      </c>
      <c r="E124" s="398" t="s">
        <v>1990</v>
      </c>
      <c r="F124" s="398" t="s">
        <v>2516</v>
      </c>
      <c r="H124" s="398" t="s">
        <v>2287</v>
      </c>
      <c r="I124" s="398" t="s">
        <v>1993</v>
      </c>
      <c r="J124" s="399" t="s">
        <v>833</v>
      </c>
      <c r="K124" s="398" t="s">
        <v>1629</v>
      </c>
      <c r="L124" s="398" t="s">
        <v>1627</v>
      </c>
      <c r="M124" s="398" t="s">
        <v>1628</v>
      </c>
      <c r="N124" s="398" t="s">
        <v>39</v>
      </c>
      <c r="O124" s="398" t="s">
        <v>1511</v>
      </c>
      <c r="P124" s="398" t="e">
        <v>#N/A</v>
      </c>
    </row>
    <row r="125" spans="1:16">
      <c r="A125" s="398">
        <v>125</v>
      </c>
      <c r="B125" s="399" t="s">
        <v>562</v>
      </c>
      <c r="C125" s="398" t="s">
        <v>2517</v>
      </c>
      <c r="D125" s="398" t="s">
        <v>1558</v>
      </c>
      <c r="E125" s="398" t="s">
        <v>1495</v>
      </c>
      <c r="F125" s="398" t="s">
        <v>2786</v>
      </c>
      <c r="H125" s="398" t="s">
        <v>560</v>
      </c>
      <c r="I125" s="398" t="s">
        <v>1993</v>
      </c>
      <c r="J125" s="399" t="s">
        <v>561</v>
      </c>
      <c r="K125" s="398" t="s">
        <v>1630</v>
      </c>
      <c r="L125" s="398" t="s">
        <v>1631</v>
      </c>
      <c r="M125" s="398" t="s">
        <v>1632</v>
      </c>
      <c r="N125" s="398" t="s">
        <v>1507</v>
      </c>
      <c r="O125" s="398" t="s">
        <v>1511</v>
      </c>
      <c r="P125" s="398" t="e">
        <v>#N/A</v>
      </c>
    </row>
    <row r="126" spans="1:16">
      <c r="A126" s="398">
        <v>126</v>
      </c>
      <c r="B126" s="399" t="s">
        <v>2290</v>
      </c>
      <c r="C126" s="398" t="s">
        <v>2289</v>
      </c>
      <c r="D126" s="398" t="s">
        <v>1561</v>
      </c>
      <c r="E126" s="398" t="s">
        <v>1990</v>
      </c>
      <c r="F126" s="398" t="s">
        <v>2291</v>
      </c>
      <c r="H126" s="398" t="s">
        <v>2292</v>
      </c>
      <c r="I126" s="398" t="s">
        <v>1993</v>
      </c>
      <c r="J126" s="399" t="s">
        <v>2305</v>
      </c>
      <c r="K126" s="398" t="s">
        <v>1633</v>
      </c>
      <c r="L126" s="398" t="s">
        <v>1634</v>
      </c>
      <c r="M126" s="398" t="s">
        <v>2787</v>
      </c>
      <c r="N126" s="398" t="s">
        <v>40</v>
      </c>
      <c r="O126" s="398" t="s">
        <v>1511</v>
      </c>
      <c r="P126" s="398" t="e">
        <v>#N/A</v>
      </c>
    </row>
    <row r="127" spans="1:16">
      <c r="A127" s="398">
        <v>127</v>
      </c>
      <c r="B127" s="399" t="s">
        <v>2788</v>
      </c>
      <c r="C127" s="398" t="s">
        <v>2789</v>
      </c>
      <c r="D127" s="398" t="s">
        <v>1561</v>
      </c>
      <c r="E127" s="398" t="s">
        <v>1990</v>
      </c>
      <c r="F127" s="398" t="s">
        <v>2790</v>
      </c>
      <c r="G127" s="398" t="s">
        <v>2791</v>
      </c>
      <c r="H127" s="398" t="s">
        <v>2036</v>
      </c>
      <c r="I127" s="398" t="s">
        <v>1993</v>
      </c>
      <c r="J127" s="399" t="s">
        <v>1794</v>
      </c>
      <c r="K127" s="398" t="s">
        <v>473</v>
      </c>
      <c r="L127" s="398" t="s">
        <v>2644</v>
      </c>
      <c r="M127" s="398" t="s">
        <v>2645</v>
      </c>
      <c r="N127" s="398" t="s">
        <v>2569</v>
      </c>
      <c r="O127" s="398" t="s">
        <v>1511</v>
      </c>
      <c r="P127" s="398" t="e">
        <v>#N/A</v>
      </c>
    </row>
    <row r="128" spans="1:16">
      <c r="A128" s="398">
        <v>128</v>
      </c>
      <c r="B128" s="399" t="s">
        <v>2792</v>
      </c>
      <c r="C128" s="398" t="s">
        <v>2793</v>
      </c>
      <c r="D128" s="398" t="s">
        <v>1561</v>
      </c>
      <c r="E128" s="398" t="s">
        <v>1990</v>
      </c>
      <c r="F128" s="398" t="s">
        <v>2035</v>
      </c>
      <c r="H128" s="398" t="s">
        <v>2036</v>
      </c>
      <c r="I128" s="398" t="s">
        <v>1993</v>
      </c>
      <c r="J128" s="399" t="s">
        <v>1794</v>
      </c>
      <c r="K128" s="398" t="s">
        <v>473</v>
      </c>
      <c r="L128" s="398" t="s">
        <v>2644</v>
      </c>
      <c r="M128" s="398" t="s">
        <v>2645</v>
      </c>
      <c r="N128" s="398" t="s">
        <v>2569</v>
      </c>
      <c r="O128" s="398" t="s">
        <v>1511</v>
      </c>
      <c r="P128" s="398" t="e">
        <v>#N/A</v>
      </c>
    </row>
    <row r="129" spans="1:16">
      <c r="A129" s="398">
        <v>129</v>
      </c>
      <c r="B129" s="399" t="s">
        <v>2294</v>
      </c>
      <c r="C129" s="398" t="s">
        <v>2293</v>
      </c>
      <c r="D129" s="398" t="s">
        <v>1561</v>
      </c>
      <c r="E129" s="398" t="s">
        <v>1990</v>
      </c>
      <c r="F129" s="398" t="s">
        <v>2295</v>
      </c>
      <c r="H129" s="398" t="s">
        <v>2293</v>
      </c>
      <c r="I129" s="398" t="s">
        <v>1993</v>
      </c>
      <c r="J129" s="399" t="s">
        <v>2296</v>
      </c>
      <c r="K129" s="398" t="s">
        <v>1635</v>
      </c>
      <c r="L129" s="398" t="s">
        <v>1636</v>
      </c>
      <c r="M129" s="398" t="s">
        <v>1637</v>
      </c>
      <c r="N129" s="398" t="s">
        <v>1511</v>
      </c>
      <c r="O129" s="398" t="s">
        <v>1501</v>
      </c>
      <c r="P129" s="398" t="e">
        <v>#N/A</v>
      </c>
    </row>
    <row r="130" spans="1:16">
      <c r="A130" s="398">
        <v>130</v>
      </c>
      <c r="B130" s="399" t="s">
        <v>2298</v>
      </c>
      <c r="C130" s="398" t="s">
        <v>2297</v>
      </c>
      <c r="D130" s="398" t="s">
        <v>1561</v>
      </c>
      <c r="E130" s="398" t="s">
        <v>1990</v>
      </c>
      <c r="F130" s="398" t="s">
        <v>2299</v>
      </c>
      <c r="H130" s="398" t="s">
        <v>2297</v>
      </c>
      <c r="I130" s="398" t="s">
        <v>1993</v>
      </c>
      <c r="J130" s="399" t="s">
        <v>2300</v>
      </c>
      <c r="K130" s="398" t="s">
        <v>1638</v>
      </c>
      <c r="L130" s="398" t="s">
        <v>1639</v>
      </c>
      <c r="M130" s="398" t="s">
        <v>2794</v>
      </c>
      <c r="N130" s="398" t="s">
        <v>1511</v>
      </c>
      <c r="O130" s="398" t="s">
        <v>1511</v>
      </c>
      <c r="P130" s="398" t="e">
        <v>#N/A</v>
      </c>
    </row>
    <row r="131" spans="1:16">
      <c r="A131" s="398">
        <v>131</v>
      </c>
      <c r="B131" s="399" t="s">
        <v>2302</v>
      </c>
      <c r="C131" s="398" t="s">
        <v>2301</v>
      </c>
      <c r="D131" s="398" t="s">
        <v>1561</v>
      </c>
      <c r="E131" s="398" t="s">
        <v>1990</v>
      </c>
      <c r="F131" s="398" t="s">
        <v>685</v>
      </c>
      <c r="H131" s="398" t="s">
        <v>2301</v>
      </c>
      <c r="I131" s="398" t="s">
        <v>1993</v>
      </c>
      <c r="J131" s="399" t="s">
        <v>1640</v>
      </c>
      <c r="K131" s="398" t="s">
        <v>2795</v>
      </c>
      <c r="L131" s="398" t="s">
        <v>1641</v>
      </c>
      <c r="M131" s="398" t="s">
        <v>2796</v>
      </c>
      <c r="N131" s="398" t="s">
        <v>1511</v>
      </c>
      <c r="O131" s="398" t="s">
        <v>1511</v>
      </c>
      <c r="P131" s="398" t="e">
        <v>#N/A</v>
      </c>
    </row>
    <row r="132" spans="1:16">
      <c r="A132" s="398">
        <v>132</v>
      </c>
      <c r="B132" s="399" t="s">
        <v>2304</v>
      </c>
      <c r="C132" s="398" t="s">
        <v>2303</v>
      </c>
      <c r="D132" s="398" t="s">
        <v>1561</v>
      </c>
      <c r="E132" s="398" t="s">
        <v>1990</v>
      </c>
      <c r="F132" s="398" t="s">
        <v>2291</v>
      </c>
      <c r="H132" s="398" t="s">
        <v>2292</v>
      </c>
      <c r="I132" s="398" t="s">
        <v>1993</v>
      </c>
      <c r="J132" s="399" t="s">
        <v>2305</v>
      </c>
      <c r="K132" s="398" t="s">
        <v>1633</v>
      </c>
      <c r="L132" s="398" t="s">
        <v>1634</v>
      </c>
      <c r="M132" s="398" t="s">
        <v>2787</v>
      </c>
      <c r="N132" s="398" t="s">
        <v>40</v>
      </c>
      <c r="O132" s="398" t="s">
        <v>1507</v>
      </c>
      <c r="P132" s="398" t="e">
        <v>#N/A</v>
      </c>
    </row>
    <row r="133" spans="1:16">
      <c r="A133" s="398">
        <v>133</v>
      </c>
      <c r="B133" s="399" t="s">
        <v>2797</v>
      </c>
      <c r="C133" s="398" t="s">
        <v>2798</v>
      </c>
      <c r="D133" s="398" t="s">
        <v>1561</v>
      </c>
      <c r="E133" s="398" t="s">
        <v>1990</v>
      </c>
      <c r="F133" s="398" t="s">
        <v>2041</v>
      </c>
      <c r="H133" s="398" t="s">
        <v>2042</v>
      </c>
      <c r="I133" s="398" t="s">
        <v>1993</v>
      </c>
      <c r="J133" s="399" t="s">
        <v>654</v>
      </c>
      <c r="K133" s="398" t="s">
        <v>2799</v>
      </c>
      <c r="L133" s="398" t="s">
        <v>1642</v>
      </c>
      <c r="M133" s="398" t="s">
        <v>2800</v>
      </c>
      <c r="N133" s="398" t="s">
        <v>2569</v>
      </c>
      <c r="O133" s="398" t="s">
        <v>1506</v>
      </c>
      <c r="P133" s="398" t="e">
        <v>#N/A</v>
      </c>
    </row>
    <row r="134" spans="1:16">
      <c r="A134" s="398">
        <v>134</v>
      </c>
      <c r="B134" s="399" t="s">
        <v>2040</v>
      </c>
      <c r="C134" s="398" t="s">
        <v>2039</v>
      </c>
      <c r="D134" s="398" t="s">
        <v>1561</v>
      </c>
      <c r="E134" s="398" t="s">
        <v>1990</v>
      </c>
      <c r="F134" s="398" t="s">
        <v>2041</v>
      </c>
      <c r="H134" s="398" t="s">
        <v>2042</v>
      </c>
      <c r="I134" s="398" t="s">
        <v>1993</v>
      </c>
      <c r="J134" s="399" t="s">
        <v>654</v>
      </c>
      <c r="K134" s="398" t="s">
        <v>1643</v>
      </c>
      <c r="L134" s="398" t="s">
        <v>1642</v>
      </c>
      <c r="M134" s="398" t="s">
        <v>1644</v>
      </c>
      <c r="N134" s="398" t="s">
        <v>1511</v>
      </c>
      <c r="O134" s="398" t="s">
        <v>39</v>
      </c>
      <c r="P134" s="398" t="e">
        <v>#N/A</v>
      </c>
    </row>
    <row r="135" spans="1:16">
      <c r="A135" s="398">
        <v>135</v>
      </c>
      <c r="B135" s="399" t="s">
        <v>2801</v>
      </c>
      <c r="C135" s="398" t="s">
        <v>2802</v>
      </c>
      <c r="D135" s="398" t="s">
        <v>1561</v>
      </c>
      <c r="E135" s="398" t="s">
        <v>1990</v>
      </c>
      <c r="F135" s="398" t="s">
        <v>2803</v>
      </c>
      <c r="H135" s="398" t="s">
        <v>998</v>
      </c>
      <c r="I135" s="398" t="s">
        <v>1993</v>
      </c>
      <c r="J135" s="399" t="s">
        <v>1596</v>
      </c>
      <c r="K135" s="398" t="s">
        <v>2804</v>
      </c>
      <c r="L135" s="398" t="s">
        <v>2805</v>
      </c>
      <c r="M135" s="398" t="s">
        <v>2806</v>
      </c>
      <c r="N135" s="398" t="s">
        <v>2569</v>
      </c>
      <c r="O135" s="398" t="s">
        <v>40</v>
      </c>
      <c r="P135" s="398" t="e">
        <v>#N/A</v>
      </c>
    </row>
    <row r="136" spans="1:16">
      <c r="A136" s="398">
        <v>136</v>
      </c>
      <c r="B136" s="399" t="s">
        <v>2807</v>
      </c>
      <c r="C136" s="398" t="s">
        <v>2808</v>
      </c>
      <c r="D136" s="398" t="s">
        <v>1561</v>
      </c>
      <c r="E136" s="398" t="s">
        <v>1990</v>
      </c>
      <c r="F136" s="398" t="s">
        <v>655</v>
      </c>
      <c r="H136" s="398" t="s">
        <v>656</v>
      </c>
      <c r="I136" s="398" t="s">
        <v>1993</v>
      </c>
      <c r="J136" s="399" t="s">
        <v>657</v>
      </c>
      <c r="K136" s="398" t="s">
        <v>1645</v>
      </c>
      <c r="L136" s="398" t="s">
        <v>1646</v>
      </c>
      <c r="M136" s="398" t="s">
        <v>2809</v>
      </c>
      <c r="N136" s="398" t="s">
        <v>2569</v>
      </c>
      <c r="O136" s="398" t="s">
        <v>39</v>
      </c>
      <c r="P136" s="398" t="e">
        <v>#N/A</v>
      </c>
    </row>
    <row r="137" spans="1:16">
      <c r="A137" s="398">
        <v>137</v>
      </c>
      <c r="B137" s="399" t="s">
        <v>2044</v>
      </c>
      <c r="C137" s="398" t="s">
        <v>2043</v>
      </c>
      <c r="D137" s="398" t="s">
        <v>1561</v>
      </c>
      <c r="E137" s="398" t="s">
        <v>1990</v>
      </c>
      <c r="F137" s="398" t="s">
        <v>655</v>
      </c>
      <c r="H137" s="398" t="s">
        <v>656</v>
      </c>
      <c r="I137" s="398" t="s">
        <v>1993</v>
      </c>
      <c r="J137" s="399" t="s">
        <v>657</v>
      </c>
      <c r="K137" s="398" t="s">
        <v>1645</v>
      </c>
      <c r="L137" s="398" t="s">
        <v>1646</v>
      </c>
      <c r="M137" s="398" t="s">
        <v>2810</v>
      </c>
      <c r="N137" s="398" t="s">
        <v>1511</v>
      </c>
      <c r="O137" s="398" t="s">
        <v>1511</v>
      </c>
      <c r="P137" s="398" t="e">
        <v>#N/A</v>
      </c>
    </row>
    <row r="138" spans="1:16">
      <c r="A138" s="398">
        <v>138</v>
      </c>
      <c r="B138" s="399" t="s">
        <v>742</v>
      </c>
      <c r="C138" s="398" t="s">
        <v>384</v>
      </c>
      <c r="D138" s="398" t="s">
        <v>1558</v>
      </c>
      <c r="E138" s="398" t="s">
        <v>1495</v>
      </c>
      <c r="F138" s="398" t="s">
        <v>1647</v>
      </c>
      <c r="H138" s="398" t="s">
        <v>560</v>
      </c>
      <c r="I138" s="398" t="s">
        <v>1993</v>
      </c>
      <c r="J138" s="399" t="s">
        <v>2106</v>
      </c>
      <c r="K138" s="398" t="s">
        <v>2811</v>
      </c>
      <c r="L138" s="398" t="s">
        <v>1648</v>
      </c>
      <c r="M138" s="398" t="s">
        <v>1649</v>
      </c>
      <c r="N138" s="398" t="s">
        <v>1512</v>
      </c>
      <c r="O138" s="398" t="s">
        <v>1500</v>
      </c>
      <c r="P138" s="398" t="e">
        <v>#N/A</v>
      </c>
    </row>
    <row r="139" spans="1:16">
      <c r="A139" s="398">
        <v>139</v>
      </c>
      <c r="B139" s="399" t="s">
        <v>2307</v>
      </c>
      <c r="C139" s="398" t="s">
        <v>2306</v>
      </c>
      <c r="D139" s="398" t="s">
        <v>1561</v>
      </c>
      <c r="E139" s="398" t="s">
        <v>1990</v>
      </c>
      <c r="F139" s="398" t="s">
        <v>2308</v>
      </c>
      <c r="H139" s="398" t="s">
        <v>2306</v>
      </c>
      <c r="I139" s="398" t="s">
        <v>1993</v>
      </c>
      <c r="J139" s="399" t="s">
        <v>2309</v>
      </c>
      <c r="K139" s="398" t="s">
        <v>1650</v>
      </c>
      <c r="L139" s="398" t="s">
        <v>2812</v>
      </c>
      <c r="M139" s="398" t="s">
        <v>2813</v>
      </c>
      <c r="N139" s="398" t="s">
        <v>1511</v>
      </c>
      <c r="O139" s="398" t="s">
        <v>1511</v>
      </c>
      <c r="P139" s="398" t="e">
        <v>#N/A</v>
      </c>
    </row>
    <row r="140" spans="1:16">
      <c r="A140" s="398">
        <v>140</v>
      </c>
      <c r="B140" s="399" t="s">
        <v>2311</v>
      </c>
      <c r="C140" s="398" t="s">
        <v>2310</v>
      </c>
      <c r="D140" s="398" t="s">
        <v>1561</v>
      </c>
      <c r="E140" s="398" t="s">
        <v>1990</v>
      </c>
      <c r="F140" s="398" t="s">
        <v>2312</v>
      </c>
      <c r="H140" s="398" t="s">
        <v>2310</v>
      </c>
      <c r="I140" s="398" t="s">
        <v>1993</v>
      </c>
      <c r="J140" s="399" t="s">
        <v>2313</v>
      </c>
      <c r="K140" s="398" t="s">
        <v>604</v>
      </c>
      <c r="L140" s="398" t="s">
        <v>605</v>
      </c>
      <c r="M140" s="398" t="s">
        <v>2814</v>
      </c>
      <c r="N140" s="398" t="s">
        <v>1502</v>
      </c>
      <c r="O140" s="398" t="s">
        <v>1511</v>
      </c>
      <c r="P140" s="398" t="e">
        <v>#N/A</v>
      </c>
    </row>
    <row r="141" spans="1:16">
      <c r="A141" s="398">
        <v>141</v>
      </c>
      <c r="B141" s="399" t="s">
        <v>2046</v>
      </c>
      <c r="C141" s="398" t="s">
        <v>2045</v>
      </c>
      <c r="D141" s="398" t="s">
        <v>1561</v>
      </c>
      <c r="E141" s="398" t="s">
        <v>1990</v>
      </c>
      <c r="F141" s="398" t="s">
        <v>2312</v>
      </c>
      <c r="H141" s="398" t="s">
        <v>2310</v>
      </c>
      <c r="I141" s="398" t="s">
        <v>1993</v>
      </c>
      <c r="J141" s="399" t="s">
        <v>2313</v>
      </c>
      <c r="K141" s="398" t="s">
        <v>604</v>
      </c>
      <c r="L141" s="398" t="s">
        <v>605</v>
      </c>
      <c r="M141" s="398" t="s">
        <v>2815</v>
      </c>
      <c r="N141" s="398" t="s">
        <v>1509</v>
      </c>
      <c r="O141" s="398" t="s">
        <v>40</v>
      </c>
      <c r="P141" s="398" t="e">
        <v>#N/A</v>
      </c>
    </row>
    <row r="142" spans="1:16">
      <c r="A142" s="398">
        <v>142</v>
      </c>
      <c r="B142" s="399" t="s">
        <v>2315</v>
      </c>
      <c r="C142" s="398" t="s">
        <v>2314</v>
      </c>
      <c r="D142" s="398" t="s">
        <v>1561</v>
      </c>
      <c r="E142" s="398" t="s">
        <v>1990</v>
      </c>
      <c r="F142" s="398" t="s">
        <v>2316</v>
      </c>
      <c r="H142" s="398" t="s">
        <v>2314</v>
      </c>
      <c r="I142" s="398" t="s">
        <v>1993</v>
      </c>
      <c r="J142" s="399" t="s">
        <v>686</v>
      </c>
      <c r="K142" s="398" t="s">
        <v>606</v>
      </c>
      <c r="L142" s="398" t="s">
        <v>607</v>
      </c>
      <c r="M142" s="398" t="s">
        <v>2816</v>
      </c>
      <c r="N142" s="398" t="s">
        <v>1511</v>
      </c>
      <c r="O142" s="398" t="s">
        <v>1511</v>
      </c>
      <c r="P142" s="398" t="e">
        <v>#N/A</v>
      </c>
    </row>
    <row r="143" spans="1:16">
      <c r="A143" s="398">
        <v>143</v>
      </c>
      <c r="B143" s="399" t="s">
        <v>2817</v>
      </c>
      <c r="C143" s="398" t="s">
        <v>2818</v>
      </c>
      <c r="D143" s="398" t="s">
        <v>1561</v>
      </c>
      <c r="E143" s="398" t="s">
        <v>1990</v>
      </c>
      <c r="F143" s="398" t="s">
        <v>2049</v>
      </c>
      <c r="H143" s="398" t="s">
        <v>2050</v>
      </c>
      <c r="I143" s="398" t="s">
        <v>1993</v>
      </c>
      <c r="J143" s="399" t="s">
        <v>2051</v>
      </c>
      <c r="K143" s="398" t="s">
        <v>2157</v>
      </c>
      <c r="L143" s="398" t="s">
        <v>2158</v>
      </c>
      <c r="M143" s="398" t="s">
        <v>2741</v>
      </c>
      <c r="N143" s="398" t="s">
        <v>2569</v>
      </c>
      <c r="O143" s="398" t="s">
        <v>1507</v>
      </c>
      <c r="P143" s="398" t="e">
        <v>#N/A</v>
      </c>
    </row>
    <row r="144" spans="1:16">
      <c r="A144" s="398">
        <v>144</v>
      </c>
      <c r="B144" s="399" t="s">
        <v>2819</v>
      </c>
      <c r="C144" s="398" t="s">
        <v>2820</v>
      </c>
      <c r="D144" s="398" t="s">
        <v>1558</v>
      </c>
      <c r="E144" s="398" t="s">
        <v>1495</v>
      </c>
      <c r="F144" s="398" t="s">
        <v>2821</v>
      </c>
      <c r="H144" s="398" t="s">
        <v>27</v>
      </c>
      <c r="I144" s="398" t="s">
        <v>1993</v>
      </c>
      <c r="J144" s="399" t="s">
        <v>1907</v>
      </c>
      <c r="K144" s="398" t="s">
        <v>2822</v>
      </c>
      <c r="L144" s="398" t="s">
        <v>2823</v>
      </c>
      <c r="M144" s="398" t="s">
        <v>2824</v>
      </c>
      <c r="N144" s="398" t="s">
        <v>1499</v>
      </c>
      <c r="O144" s="398" t="s">
        <v>1504</v>
      </c>
      <c r="P144" s="398" t="e">
        <v>#N/A</v>
      </c>
    </row>
    <row r="145" spans="1:16">
      <c r="A145" s="398">
        <v>145</v>
      </c>
      <c r="B145" s="399" t="s">
        <v>2048</v>
      </c>
      <c r="C145" s="398" t="s">
        <v>2047</v>
      </c>
      <c r="D145" s="398" t="s">
        <v>1561</v>
      </c>
      <c r="E145" s="398" t="s">
        <v>1990</v>
      </c>
      <c r="F145" s="398" t="s">
        <v>2049</v>
      </c>
      <c r="H145" s="398" t="s">
        <v>2050</v>
      </c>
      <c r="I145" s="398" t="s">
        <v>1993</v>
      </c>
      <c r="J145" s="399" t="s">
        <v>2051</v>
      </c>
      <c r="K145" s="398" t="s">
        <v>2157</v>
      </c>
      <c r="L145" s="398" t="s">
        <v>2158</v>
      </c>
      <c r="M145" s="398" t="s">
        <v>2741</v>
      </c>
      <c r="N145" s="398" t="s">
        <v>1511</v>
      </c>
      <c r="O145" s="398" t="s">
        <v>1511</v>
      </c>
      <c r="P145" s="398" t="e">
        <v>#N/A</v>
      </c>
    </row>
    <row r="146" spans="1:16">
      <c r="A146" s="398">
        <v>146</v>
      </c>
      <c r="B146" s="399" t="s">
        <v>2825</v>
      </c>
      <c r="C146" s="398" t="s">
        <v>2826</v>
      </c>
      <c r="D146" s="398" t="s">
        <v>1561</v>
      </c>
      <c r="E146" s="398" t="s">
        <v>1990</v>
      </c>
      <c r="F146" s="398" t="s">
        <v>2114</v>
      </c>
      <c r="H146" s="398" t="s">
        <v>2115</v>
      </c>
      <c r="I146" s="398" t="s">
        <v>1993</v>
      </c>
      <c r="J146" s="399" t="s">
        <v>2482</v>
      </c>
      <c r="K146" s="398" t="s">
        <v>461</v>
      </c>
      <c r="L146" s="398" t="s">
        <v>462</v>
      </c>
      <c r="M146" s="398" t="s">
        <v>2827</v>
      </c>
      <c r="N146" s="398" t="s">
        <v>2569</v>
      </c>
      <c r="O146" s="398" t="s">
        <v>1513</v>
      </c>
      <c r="P146" s="398" t="e">
        <v>#N/A</v>
      </c>
    </row>
    <row r="147" spans="1:16">
      <c r="A147" s="398">
        <v>147</v>
      </c>
      <c r="B147" s="399" t="s">
        <v>2318</v>
      </c>
      <c r="C147" s="398" t="s">
        <v>2317</v>
      </c>
      <c r="D147" s="398" t="s">
        <v>1561</v>
      </c>
      <c r="E147" s="398" t="s">
        <v>1990</v>
      </c>
      <c r="F147" s="398" t="s">
        <v>2828</v>
      </c>
      <c r="H147" s="398" t="s">
        <v>2317</v>
      </c>
      <c r="I147" s="398" t="s">
        <v>1993</v>
      </c>
      <c r="J147" s="399" t="s">
        <v>2319</v>
      </c>
      <c r="K147" s="398" t="s">
        <v>463</v>
      </c>
      <c r="L147" s="398" t="s">
        <v>464</v>
      </c>
      <c r="M147" s="398" t="s">
        <v>2829</v>
      </c>
      <c r="N147" s="398" t="s">
        <v>1511</v>
      </c>
      <c r="O147" s="398" t="s">
        <v>1504</v>
      </c>
      <c r="P147" s="398" t="e">
        <v>#N/A</v>
      </c>
    </row>
    <row r="148" spans="1:16">
      <c r="A148" s="398">
        <v>148</v>
      </c>
      <c r="B148" s="399" t="s">
        <v>2321</v>
      </c>
      <c r="C148" s="398" t="s">
        <v>2320</v>
      </c>
      <c r="D148" s="398" t="s">
        <v>1561</v>
      </c>
      <c r="E148" s="398" t="s">
        <v>1990</v>
      </c>
      <c r="F148" s="398" t="s">
        <v>2830</v>
      </c>
      <c r="H148" s="398" t="s">
        <v>2320</v>
      </c>
      <c r="I148" s="398" t="s">
        <v>1993</v>
      </c>
      <c r="J148" s="399" t="s">
        <v>2322</v>
      </c>
      <c r="K148" s="398" t="s">
        <v>465</v>
      </c>
      <c r="L148" s="398" t="s">
        <v>466</v>
      </c>
      <c r="M148" s="398" t="s">
        <v>2831</v>
      </c>
      <c r="N148" s="398" t="s">
        <v>1511</v>
      </c>
      <c r="O148" s="398" t="s">
        <v>1511</v>
      </c>
      <c r="P148" s="398" t="e">
        <v>#N/A</v>
      </c>
    </row>
    <row r="149" spans="1:16">
      <c r="A149" s="398">
        <v>149</v>
      </c>
      <c r="B149" s="399" t="s">
        <v>2832</v>
      </c>
      <c r="C149" s="398" t="s">
        <v>2833</v>
      </c>
      <c r="D149" s="398" t="s">
        <v>1561</v>
      </c>
      <c r="E149" s="398" t="s">
        <v>1990</v>
      </c>
      <c r="F149" s="398" t="s">
        <v>1305</v>
      </c>
      <c r="H149" s="398" t="s">
        <v>1897</v>
      </c>
      <c r="I149" s="398" t="s">
        <v>1993</v>
      </c>
      <c r="J149" s="399" t="s">
        <v>1924</v>
      </c>
      <c r="K149" s="398" t="s">
        <v>467</v>
      </c>
      <c r="L149" s="398" t="s">
        <v>1652</v>
      </c>
      <c r="M149" s="398" t="s">
        <v>2834</v>
      </c>
      <c r="N149" s="398" t="s">
        <v>2569</v>
      </c>
      <c r="O149" s="398" t="s">
        <v>39</v>
      </c>
      <c r="P149" s="398" t="e">
        <v>#N/A</v>
      </c>
    </row>
    <row r="150" spans="1:16">
      <c r="A150" s="398">
        <v>150</v>
      </c>
      <c r="B150" s="399" t="s">
        <v>2331</v>
      </c>
      <c r="C150" s="398" t="s">
        <v>2330</v>
      </c>
      <c r="D150" s="398" t="s">
        <v>1561</v>
      </c>
      <c r="E150" s="398" t="s">
        <v>1990</v>
      </c>
      <c r="F150" s="398" t="s">
        <v>2332</v>
      </c>
      <c r="H150" s="398" t="s">
        <v>2330</v>
      </c>
      <c r="I150" s="398" t="s">
        <v>1993</v>
      </c>
      <c r="J150" s="399" t="s">
        <v>2333</v>
      </c>
      <c r="K150" s="398" t="s">
        <v>1653</v>
      </c>
      <c r="L150" s="398" t="s">
        <v>1755</v>
      </c>
      <c r="M150" s="398" t="s">
        <v>2835</v>
      </c>
      <c r="N150" s="398" t="s">
        <v>1511</v>
      </c>
      <c r="O150" s="398" t="s">
        <v>1499</v>
      </c>
      <c r="P150" s="398" t="e">
        <v>#N/A</v>
      </c>
    </row>
    <row r="151" spans="1:16">
      <c r="A151" s="398">
        <v>151</v>
      </c>
      <c r="B151" s="399" t="s">
        <v>2324</v>
      </c>
      <c r="C151" s="398" t="s">
        <v>2323</v>
      </c>
      <c r="D151" s="398" t="s">
        <v>1561</v>
      </c>
      <c r="E151" s="398" t="s">
        <v>1990</v>
      </c>
      <c r="F151" s="398" t="s">
        <v>964</v>
      </c>
      <c r="H151" s="398" t="s">
        <v>965</v>
      </c>
      <c r="I151" s="398" t="s">
        <v>1993</v>
      </c>
      <c r="J151" s="399" t="s">
        <v>966</v>
      </c>
      <c r="K151" s="398" t="s">
        <v>85</v>
      </c>
      <c r="L151" s="398" t="s">
        <v>86</v>
      </c>
      <c r="M151" s="398" t="s">
        <v>2697</v>
      </c>
      <c r="N151" s="398" t="s">
        <v>1502</v>
      </c>
      <c r="O151" s="398" t="s">
        <v>379</v>
      </c>
      <c r="P151" s="398" t="e">
        <v>#N/A</v>
      </c>
    </row>
    <row r="152" spans="1:16">
      <c r="A152" s="398">
        <v>152</v>
      </c>
      <c r="B152" s="399" t="s">
        <v>2326</v>
      </c>
      <c r="C152" s="398" t="s">
        <v>2325</v>
      </c>
      <c r="D152" s="398" t="s">
        <v>1561</v>
      </c>
      <c r="E152" s="398" t="s">
        <v>1990</v>
      </c>
      <c r="F152" s="398" t="s">
        <v>2327</v>
      </c>
      <c r="G152" s="398" t="s">
        <v>2328</v>
      </c>
      <c r="H152" s="398" t="s">
        <v>2325</v>
      </c>
      <c r="I152" s="398" t="s">
        <v>1993</v>
      </c>
      <c r="J152" s="399" t="s">
        <v>2329</v>
      </c>
      <c r="K152" s="398" t="s">
        <v>1756</v>
      </c>
      <c r="L152" s="398" t="s">
        <v>1757</v>
      </c>
      <c r="M152" s="398" t="s">
        <v>2836</v>
      </c>
      <c r="N152" s="398" t="s">
        <v>1511</v>
      </c>
      <c r="O152" s="398" t="s">
        <v>1504</v>
      </c>
      <c r="P152" s="398" t="e">
        <v>#N/A</v>
      </c>
    </row>
    <row r="153" spans="1:16">
      <c r="A153" s="398">
        <v>153</v>
      </c>
      <c r="B153" s="399" t="s">
        <v>2335</v>
      </c>
      <c r="C153" s="398" t="s">
        <v>2334</v>
      </c>
      <c r="D153" s="398" t="s">
        <v>1561</v>
      </c>
      <c r="E153" s="398" t="s">
        <v>1990</v>
      </c>
      <c r="F153" s="398" t="s">
        <v>687</v>
      </c>
      <c r="H153" s="398" t="s">
        <v>1769</v>
      </c>
      <c r="I153" s="398" t="s">
        <v>1993</v>
      </c>
      <c r="J153" s="399" t="s">
        <v>688</v>
      </c>
      <c r="K153" s="398" t="s">
        <v>264</v>
      </c>
      <c r="L153" s="398" t="s">
        <v>265</v>
      </c>
      <c r="M153" s="398" t="s">
        <v>2837</v>
      </c>
      <c r="N153" s="398" t="s">
        <v>1511</v>
      </c>
      <c r="O153" s="398" t="s">
        <v>1511</v>
      </c>
      <c r="P153" s="398" t="e">
        <v>#N/A</v>
      </c>
    </row>
    <row r="154" spans="1:16">
      <c r="A154" s="398">
        <v>154</v>
      </c>
      <c r="B154" s="399" t="s">
        <v>1771</v>
      </c>
      <c r="C154" s="398" t="s">
        <v>1770</v>
      </c>
      <c r="D154" s="398" t="s">
        <v>1561</v>
      </c>
      <c r="E154" s="398" t="s">
        <v>1990</v>
      </c>
      <c r="F154" s="398" t="s">
        <v>2094</v>
      </c>
      <c r="H154" s="398" t="s">
        <v>760</v>
      </c>
      <c r="I154" s="398" t="s">
        <v>1993</v>
      </c>
      <c r="J154" s="399" t="s">
        <v>761</v>
      </c>
      <c r="K154" s="398" t="s">
        <v>808</v>
      </c>
      <c r="L154" s="398" t="s">
        <v>809</v>
      </c>
      <c r="M154" s="398" t="s">
        <v>2594</v>
      </c>
      <c r="N154" s="398" t="s">
        <v>1507</v>
      </c>
      <c r="O154" s="398" t="s">
        <v>1511</v>
      </c>
      <c r="P154" s="398" t="e">
        <v>#N/A</v>
      </c>
    </row>
    <row r="155" spans="1:16">
      <c r="A155" s="398">
        <v>155</v>
      </c>
      <c r="B155" s="399" t="s">
        <v>1085</v>
      </c>
      <c r="C155" s="398" t="s">
        <v>2838</v>
      </c>
      <c r="D155" s="398" t="s">
        <v>1558</v>
      </c>
      <c r="E155" s="398" t="s">
        <v>1495</v>
      </c>
      <c r="F155" s="398" t="s">
        <v>1086</v>
      </c>
      <c r="G155" s="398" t="s">
        <v>2488</v>
      </c>
      <c r="H155" s="398" t="s">
        <v>27</v>
      </c>
      <c r="I155" s="398" t="s">
        <v>1993</v>
      </c>
      <c r="J155" s="399" t="s">
        <v>1087</v>
      </c>
      <c r="K155" s="398" t="s">
        <v>268</v>
      </c>
      <c r="L155" s="398" t="s">
        <v>269</v>
      </c>
      <c r="M155" s="398" t="s">
        <v>270</v>
      </c>
      <c r="N155" s="398" t="s">
        <v>39</v>
      </c>
      <c r="O155" s="398" t="s">
        <v>1511</v>
      </c>
      <c r="P155" s="398" t="e">
        <v>#N/A</v>
      </c>
    </row>
    <row r="156" spans="1:16">
      <c r="A156" s="398">
        <v>156</v>
      </c>
      <c r="B156" s="399" t="s">
        <v>2839</v>
      </c>
      <c r="C156" s="398" t="s">
        <v>2840</v>
      </c>
      <c r="D156" s="398" t="s">
        <v>1561</v>
      </c>
      <c r="E156" s="398" t="s">
        <v>1990</v>
      </c>
      <c r="F156" s="398" t="s">
        <v>2579</v>
      </c>
      <c r="H156" s="398" t="s">
        <v>1301</v>
      </c>
      <c r="I156" s="398" t="s">
        <v>1993</v>
      </c>
      <c r="J156" s="399" t="s">
        <v>1359</v>
      </c>
      <c r="K156" s="398" t="s">
        <v>2841</v>
      </c>
      <c r="L156" s="398" t="s">
        <v>2476</v>
      </c>
      <c r="M156" s="398" t="s">
        <v>2842</v>
      </c>
      <c r="N156" s="398" t="s">
        <v>2569</v>
      </c>
      <c r="O156" s="398" t="s">
        <v>1511</v>
      </c>
      <c r="P156" s="398" t="e">
        <v>#N/A</v>
      </c>
    </row>
    <row r="157" spans="1:16">
      <c r="A157" s="398">
        <v>157</v>
      </c>
      <c r="B157" s="399" t="s">
        <v>1773</v>
      </c>
      <c r="C157" s="398" t="s">
        <v>1772</v>
      </c>
      <c r="D157" s="398" t="s">
        <v>1561</v>
      </c>
      <c r="E157" s="398" t="s">
        <v>1990</v>
      </c>
      <c r="F157" s="398" t="s">
        <v>1776</v>
      </c>
      <c r="H157" s="398" t="s">
        <v>1772</v>
      </c>
      <c r="I157" s="398" t="s">
        <v>1993</v>
      </c>
      <c r="J157" s="399" t="s">
        <v>1777</v>
      </c>
      <c r="K157" s="398" t="s">
        <v>271</v>
      </c>
      <c r="L157" s="398" t="s">
        <v>272</v>
      </c>
      <c r="M157" s="398" t="s">
        <v>2843</v>
      </c>
      <c r="N157" s="398" t="s">
        <v>40</v>
      </c>
      <c r="O157" s="398" t="s">
        <v>379</v>
      </c>
      <c r="P157" s="398" t="e">
        <v>#N/A</v>
      </c>
    </row>
    <row r="158" spans="1:16">
      <c r="A158" s="398">
        <v>158</v>
      </c>
      <c r="B158" s="399" t="s">
        <v>2844</v>
      </c>
      <c r="C158" s="398" t="s">
        <v>2845</v>
      </c>
      <c r="D158" s="398" t="s">
        <v>1561</v>
      </c>
      <c r="E158" s="398" t="s">
        <v>1990</v>
      </c>
      <c r="F158" s="398" t="s">
        <v>2846</v>
      </c>
      <c r="G158" s="398" t="s">
        <v>2847</v>
      </c>
      <c r="H158" s="398" t="s">
        <v>2345</v>
      </c>
      <c r="I158" s="398" t="s">
        <v>1993</v>
      </c>
      <c r="J158" s="399" t="s">
        <v>2346</v>
      </c>
      <c r="K158" s="398" t="s">
        <v>273</v>
      </c>
      <c r="L158" s="398" t="s">
        <v>1648</v>
      </c>
      <c r="M158" s="398" t="s">
        <v>2848</v>
      </c>
      <c r="N158" s="398" t="s">
        <v>2569</v>
      </c>
      <c r="O158" s="398" t="s">
        <v>1511</v>
      </c>
      <c r="P158" s="398" t="e">
        <v>#N/A</v>
      </c>
    </row>
    <row r="159" spans="1:16">
      <c r="A159" s="398">
        <v>159</v>
      </c>
      <c r="B159" s="399" t="s">
        <v>2849</v>
      </c>
      <c r="C159" s="398" t="s">
        <v>2850</v>
      </c>
      <c r="D159" s="398" t="s">
        <v>1561</v>
      </c>
      <c r="E159" s="398" t="s">
        <v>1990</v>
      </c>
      <c r="F159" s="398" t="s">
        <v>2851</v>
      </c>
      <c r="G159" s="398" t="s">
        <v>2852</v>
      </c>
      <c r="H159" s="398" t="s">
        <v>1013</v>
      </c>
      <c r="I159" s="398" t="s">
        <v>1993</v>
      </c>
      <c r="J159" s="399" t="s">
        <v>1015</v>
      </c>
      <c r="K159" s="398" t="s">
        <v>2853</v>
      </c>
      <c r="L159" s="398" t="s">
        <v>1648</v>
      </c>
      <c r="M159" s="398" t="s">
        <v>2854</v>
      </c>
      <c r="N159" s="398" t="s">
        <v>39</v>
      </c>
      <c r="O159" s="398" t="s">
        <v>3475</v>
      </c>
      <c r="P159" s="398" t="e">
        <v>#N/A</v>
      </c>
    </row>
    <row r="160" spans="1:16">
      <c r="A160" s="398">
        <v>160</v>
      </c>
      <c r="B160" s="399" t="s">
        <v>1779</v>
      </c>
      <c r="C160" s="398" t="s">
        <v>1778</v>
      </c>
      <c r="D160" s="398" t="s">
        <v>1561</v>
      </c>
      <c r="E160" s="398" t="s">
        <v>1990</v>
      </c>
      <c r="F160" s="398" t="s">
        <v>721</v>
      </c>
      <c r="H160" s="398" t="s">
        <v>1778</v>
      </c>
      <c r="I160" s="398" t="s">
        <v>1993</v>
      </c>
      <c r="J160" s="399" t="s">
        <v>722</v>
      </c>
      <c r="K160" s="398" t="s">
        <v>275</v>
      </c>
      <c r="L160" s="398" t="s">
        <v>276</v>
      </c>
      <c r="M160" s="398" t="s">
        <v>277</v>
      </c>
      <c r="N160" s="398" t="s">
        <v>1511</v>
      </c>
      <c r="O160" s="398" t="s">
        <v>1511</v>
      </c>
      <c r="P160" s="398" t="e">
        <v>#N/A</v>
      </c>
    </row>
    <row r="161" spans="1:16">
      <c r="A161" s="398">
        <v>161</v>
      </c>
      <c r="B161" s="399" t="s">
        <v>125</v>
      </c>
      <c r="C161" s="398" t="s">
        <v>689</v>
      </c>
      <c r="D161" s="398" t="s">
        <v>1558</v>
      </c>
      <c r="E161" s="398" t="s">
        <v>1495</v>
      </c>
      <c r="F161" s="398" t="s">
        <v>2855</v>
      </c>
      <c r="H161" s="398" t="s">
        <v>1895</v>
      </c>
      <c r="I161" s="398" t="s">
        <v>1993</v>
      </c>
      <c r="J161" s="399" t="s">
        <v>1896</v>
      </c>
      <c r="K161" s="398" t="s">
        <v>2856</v>
      </c>
      <c r="L161" s="398" t="s">
        <v>2857</v>
      </c>
      <c r="M161" s="398" t="s">
        <v>2858</v>
      </c>
      <c r="N161" s="398" t="s">
        <v>2859</v>
      </c>
      <c r="O161" s="398" t="s">
        <v>1511</v>
      </c>
      <c r="P161" s="398" t="e">
        <v>#N/A</v>
      </c>
    </row>
    <row r="162" spans="1:16">
      <c r="A162" s="398">
        <v>162</v>
      </c>
      <c r="B162" s="399" t="s">
        <v>724</v>
      </c>
      <c r="C162" s="398" t="s">
        <v>723</v>
      </c>
      <c r="D162" s="398" t="s">
        <v>1561</v>
      </c>
      <c r="E162" s="398" t="s">
        <v>1990</v>
      </c>
      <c r="F162" s="398" t="s">
        <v>725</v>
      </c>
      <c r="H162" s="398" t="s">
        <v>723</v>
      </c>
      <c r="I162" s="398" t="s">
        <v>1993</v>
      </c>
      <c r="J162" s="399" t="s">
        <v>726</v>
      </c>
      <c r="K162" s="398" t="s">
        <v>278</v>
      </c>
      <c r="L162" s="398" t="s">
        <v>279</v>
      </c>
      <c r="M162" s="398" t="s">
        <v>2860</v>
      </c>
      <c r="N162" s="398" t="s">
        <v>1511</v>
      </c>
      <c r="O162" s="398" t="s">
        <v>1506</v>
      </c>
      <c r="P162" s="398" t="e">
        <v>#N/A</v>
      </c>
    </row>
    <row r="163" spans="1:16">
      <c r="A163" s="398">
        <v>163</v>
      </c>
      <c r="B163" s="399" t="s">
        <v>731</v>
      </c>
      <c r="C163" s="398" t="s">
        <v>730</v>
      </c>
      <c r="D163" s="398" t="s">
        <v>1561</v>
      </c>
      <c r="E163" s="398" t="s">
        <v>1990</v>
      </c>
      <c r="F163" s="398" t="s">
        <v>732</v>
      </c>
      <c r="H163" s="398" t="s">
        <v>733</v>
      </c>
      <c r="I163" s="398" t="s">
        <v>1993</v>
      </c>
      <c r="J163" s="399" t="s">
        <v>690</v>
      </c>
      <c r="K163" s="398" t="s">
        <v>283</v>
      </c>
      <c r="L163" s="398" t="s">
        <v>284</v>
      </c>
      <c r="M163" s="398" t="s">
        <v>2861</v>
      </c>
      <c r="N163" s="398" t="s">
        <v>1511</v>
      </c>
      <c r="O163" s="398" t="s">
        <v>39</v>
      </c>
      <c r="P163" s="398" t="e">
        <v>#N/A</v>
      </c>
    </row>
    <row r="164" spans="1:16">
      <c r="A164" s="398">
        <v>164</v>
      </c>
      <c r="B164" s="399" t="s">
        <v>1939</v>
      </c>
      <c r="C164" s="398" t="s">
        <v>1938</v>
      </c>
      <c r="D164" s="398" t="s">
        <v>1561</v>
      </c>
      <c r="E164" s="398" t="s">
        <v>1990</v>
      </c>
      <c r="F164" s="398" t="s">
        <v>1312</v>
      </c>
      <c r="G164" s="398" t="s">
        <v>1313</v>
      </c>
      <c r="H164" s="398" t="s">
        <v>1940</v>
      </c>
      <c r="I164" s="398" t="s">
        <v>1993</v>
      </c>
      <c r="J164" s="399" t="s">
        <v>969</v>
      </c>
      <c r="K164" s="398" t="s">
        <v>285</v>
      </c>
      <c r="L164" s="398" t="s">
        <v>286</v>
      </c>
      <c r="M164" s="398" t="s">
        <v>2862</v>
      </c>
      <c r="N164" s="398" t="s">
        <v>40</v>
      </c>
      <c r="O164" s="398" t="s">
        <v>39</v>
      </c>
      <c r="P164" s="398" t="e">
        <v>#N/A</v>
      </c>
    </row>
    <row r="165" spans="1:16">
      <c r="A165" s="398">
        <v>165</v>
      </c>
      <c r="B165" s="399" t="s">
        <v>735</v>
      </c>
      <c r="C165" s="398" t="s">
        <v>734</v>
      </c>
      <c r="D165" s="398" t="s">
        <v>1561</v>
      </c>
      <c r="E165" s="398" t="s">
        <v>1990</v>
      </c>
      <c r="F165" s="398" t="s">
        <v>736</v>
      </c>
      <c r="H165" s="398" t="s">
        <v>734</v>
      </c>
      <c r="I165" s="398" t="s">
        <v>1993</v>
      </c>
      <c r="J165" s="399" t="s">
        <v>737</v>
      </c>
      <c r="K165" s="398" t="s">
        <v>287</v>
      </c>
      <c r="L165" s="398" t="s">
        <v>1941</v>
      </c>
      <c r="M165" s="398" t="s">
        <v>1942</v>
      </c>
      <c r="N165" s="398" t="s">
        <v>1511</v>
      </c>
      <c r="O165" s="398" t="s">
        <v>39</v>
      </c>
      <c r="P165" s="398" t="e">
        <v>#N/A</v>
      </c>
    </row>
    <row r="166" spans="1:16">
      <c r="A166" s="398">
        <v>166</v>
      </c>
      <c r="B166" s="399" t="s">
        <v>739</v>
      </c>
      <c r="C166" s="398" t="s">
        <v>738</v>
      </c>
      <c r="D166" s="398" t="s">
        <v>1561</v>
      </c>
      <c r="E166" s="398" t="s">
        <v>1990</v>
      </c>
      <c r="F166" s="398" t="s">
        <v>970</v>
      </c>
      <c r="H166" s="398" t="s">
        <v>738</v>
      </c>
      <c r="I166" s="398" t="s">
        <v>1993</v>
      </c>
      <c r="J166" s="399" t="s">
        <v>1291</v>
      </c>
      <c r="K166" s="398" t="s">
        <v>1943</v>
      </c>
      <c r="L166" s="398" t="s">
        <v>1944</v>
      </c>
      <c r="M166" s="398" t="s">
        <v>2863</v>
      </c>
      <c r="N166" s="398" t="s">
        <v>1507</v>
      </c>
      <c r="O166" s="398" t="s">
        <v>1511</v>
      </c>
      <c r="P166" s="398" t="e">
        <v>#N/A</v>
      </c>
    </row>
    <row r="167" spans="1:16">
      <c r="A167" s="398">
        <v>167</v>
      </c>
      <c r="B167" s="399" t="s">
        <v>1902</v>
      </c>
      <c r="C167" s="398" t="s">
        <v>971</v>
      </c>
      <c r="D167" s="398" t="s">
        <v>1558</v>
      </c>
      <c r="E167" s="398" t="s">
        <v>1495</v>
      </c>
      <c r="F167" s="398" t="s">
        <v>1903</v>
      </c>
      <c r="H167" s="398" t="s">
        <v>868</v>
      </c>
      <c r="I167" s="398" t="s">
        <v>1993</v>
      </c>
      <c r="J167" s="399" t="s">
        <v>871</v>
      </c>
      <c r="K167" s="398" t="s">
        <v>1945</v>
      </c>
      <c r="L167" s="398" t="s">
        <v>1946</v>
      </c>
      <c r="M167" s="398" t="s">
        <v>1947</v>
      </c>
      <c r="N167" s="398" t="s">
        <v>1504</v>
      </c>
      <c r="O167" s="398" t="s">
        <v>1511</v>
      </c>
      <c r="P167" s="398" t="e">
        <v>#N/A</v>
      </c>
    </row>
    <row r="168" spans="1:16">
      <c r="A168" s="398">
        <v>168</v>
      </c>
      <c r="B168" s="399" t="s">
        <v>2265</v>
      </c>
      <c r="C168" s="398" t="s">
        <v>741</v>
      </c>
      <c r="D168" s="398" t="s">
        <v>1561</v>
      </c>
      <c r="E168" s="398" t="s">
        <v>1990</v>
      </c>
      <c r="F168" s="398" t="s">
        <v>2266</v>
      </c>
      <c r="G168" s="398" t="s">
        <v>972</v>
      </c>
      <c r="H168" s="398" t="s">
        <v>741</v>
      </c>
      <c r="I168" s="398" t="s">
        <v>1993</v>
      </c>
      <c r="J168" s="399" t="s">
        <v>2267</v>
      </c>
      <c r="K168" s="398" t="s">
        <v>1948</v>
      </c>
      <c r="L168" s="398" t="s">
        <v>1949</v>
      </c>
      <c r="M168" s="398" t="s">
        <v>2864</v>
      </c>
      <c r="N168" s="398" t="s">
        <v>1511</v>
      </c>
      <c r="O168" s="398" t="s">
        <v>1511</v>
      </c>
      <c r="P168" s="398" t="e">
        <v>#N/A</v>
      </c>
    </row>
    <row r="169" spans="1:16">
      <c r="A169" s="398">
        <v>169</v>
      </c>
      <c r="B169" s="399" t="s">
        <v>575</v>
      </c>
      <c r="C169" s="398" t="s">
        <v>973</v>
      </c>
      <c r="D169" s="398" t="s">
        <v>1558</v>
      </c>
      <c r="E169" s="398" t="s">
        <v>1495</v>
      </c>
      <c r="F169" s="398" t="s">
        <v>1079</v>
      </c>
      <c r="H169" s="398" t="s">
        <v>741</v>
      </c>
      <c r="I169" s="398" t="s">
        <v>1993</v>
      </c>
      <c r="J169" s="399" t="s">
        <v>2267</v>
      </c>
      <c r="K169" s="398" t="s">
        <v>1950</v>
      </c>
      <c r="L169" s="398" t="s">
        <v>1951</v>
      </c>
      <c r="M169" s="398" t="s">
        <v>1952</v>
      </c>
      <c r="N169" s="398" t="s">
        <v>1513</v>
      </c>
      <c r="O169" s="398" t="s">
        <v>41</v>
      </c>
      <c r="P169" s="398" t="e">
        <v>#N/A</v>
      </c>
    </row>
    <row r="170" spans="1:16">
      <c r="A170" s="398">
        <v>170</v>
      </c>
      <c r="B170" s="399" t="s">
        <v>2269</v>
      </c>
      <c r="C170" s="398" t="s">
        <v>2268</v>
      </c>
      <c r="D170" s="398" t="s">
        <v>1561</v>
      </c>
      <c r="E170" s="398" t="s">
        <v>1990</v>
      </c>
      <c r="F170" s="398" t="s">
        <v>2865</v>
      </c>
      <c r="G170" s="398" t="s">
        <v>2433</v>
      </c>
      <c r="H170" s="398" t="s">
        <v>2268</v>
      </c>
      <c r="I170" s="398" t="s">
        <v>1993</v>
      </c>
      <c r="J170" s="399" t="s">
        <v>1909</v>
      </c>
      <c r="K170" s="398" t="s">
        <v>1953</v>
      </c>
      <c r="L170" s="398" t="s">
        <v>2866</v>
      </c>
      <c r="M170" s="398" t="s">
        <v>2867</v>
      </c>
      <c r="N170" s="398" t="s">
        <v>1511</v>
      </c>
      <c r="O170" s="398" t="s">
        <v>1511</v>
      </c>
      <c r="P170" s="398" t="e">
        <v>#N/A</v>
      </c>
    </row>
    <row r="171" spans="1:16">
      <c r="A171" s="398">
        <v>171</v>
      </c>
      <c r="B171" s="399" t="s">
        <v>996</v>
      </c>
      <c r="C171" s="398" t="s">
        <v>975</v>
      </c>
      <c r="D171" s="398" t="s">
        <v>1558</v>
      </c>
      <c r="E171" s="398" t="s">
        <v>1495</v>
      </c>
      <c r="F171" s="398" t="s">
        <v>997</v>
      </c>
      <c r="H171" s="398" t="s">
        <v>998</v>
      </c>
      <c r="I171" s="398" t="s">
        <v>1993</v>
      </c>
      <c r="J171" s="399" t="s">
        <v>2454</v>
      </c>
      <c r="K171" s="398" t="s">
        <v>1954</v>
      </c>
      <c r="L171" s="398" t="s">
        <v>1955</v>
      </c>
      <c r="M171" s="398" t="s">
        <v>2868</v>
      </c>
      <c r="N171" s="398" t="s">
        <v>1504</v>
      </c>
      <c r="O171" s="398" t="s">
        <v>1510</v>
      </c>
      <c r="P171" s="398" t="e">
        <v>#N/A</v>
      </c>
    </row>
    <row r="172" spans="1:16">
      <c r="A172" s="398">
        <v>172</v>
      </c>
      <c r="B172" s="399" t="s">
        <v>610</v>
      </c>
      <c r="C172" s="398" t="s">
        <v>2270</v>
      </c>
      <c r="D172" s="398" t="s">
        <v>1561</v>
      </c>
      <c r="E172" s="398" t="s">
        <v>1990</v>
      </c>
      <c r="F172" s="398" t="s">
        <v>2092</v>
      </c>
      <c r="H172" s="398" t="s">
        <v>2270</v>
      </c>
      <c r="I172" s="398" t="s">
        <v>1993</v>
      </c>
      <c r="J172" s="399" t="s">
        <v>611</v>
      </c>
      <c r="K172" s="398" t="s">
        <v>1956</v>
      </c>
      <c r="L172" s="398" t="s">
        <v>137</v>
      </c>
      <c r="M172" s="398" t="s">
        <v>138</v>
      </c>
      <c r="N172" s="398" t="s">
        <v>1511</v>
      </c>
      <c r="O172" s="398" t="s">
        <v>1511</v>
      </c>
      <c r="P172" s="398" t="e">
        <v>#N/A</v>
      </c>
    </row>
    <row r="173" spans="1:16">
      <c r="A173" s="398">
        <v>173</v>
      </c>
      <c r="B173" s="399" t="s">
        <v>299</v>
      </c>
      <c r="C173" s="398" t="s">
        <v>671</v>
      </c>
      <c r="D173" s="398" t="s">
        <v>1561</v>
      </c>
      <c r="E173" s="398" t="s">
        <v>1990</v>
      </c>
      <c r="F173" s="398" t="s">
        <v>43</v>
      </c>
      <c r="H173" s="398" t="s">
        <v>2127</v>
      </c>
      <c r="I173" s="398" t="s">
        <v>1993</v>
      </c>
      <c r="J173" s="399" t="s">
        <v>2128</v>
      </c>
      <c r="K173" s="398" t="s">
        <v>2869</v>
      </c>
      <c r="L173" s="398" t="s">
        <v>139</v>
      </c>
      <c r="M173" s="398" t="s">
        <v>2870</v>
      </c>
      <c r="N173" s="398" t="s">
        <v>39</v>
      </c>
      <c r="O173" s="398" t="s">
        <v>1504</v>
      </c>
      <c r="P173" s="398" t="e">
        <v>#N/A</v>
      </c>
    </row>
    <row r="174" spans="1:16">
      <c r="A174" s="398">
        <v>174</v>
      </c>
      <c r="B174" s="399" t="s">
        <v>612</v>
      </c>
      <c r="C174" s="398" t="s">
        <v>2871</v>
      </c>
      <c r="D174" s="398" t="s">
        <v>1561</v>
      </c>
      <c r="E174" s="398" t="s">
        <v>1990</v>
      </c>
      <c r="F174" s="398" t="s">
        <v>672</v>
      </c>
      <c r="H174" s="398" t="s">
        <v>613</v>
      </c>
      <c r="I174" s="398" t="s">
        <v>1993</v>
      </c>
      <c r="J174" s="399" t="s">
        <v>614</v>
      </c>
      <c r="K174" s="398" t="s">
        <v>140</v>
      </c>
      <c r="L174" s="398" t="s">
        <v>2872</v>
      </c>
      <c r="M174" s="398" t="s">
        <v>596</v>
      </c>
      <c r="N174" s="398" t="s">
        <v>2569</v>
      </c>
      <c r="O174" s="398" t="s">
        <v>40</v>
      </c>
      <c r="P174" s="398" t="e">
        <v>#N/A</v>
      </c>
    </row>
    <row r="175" spans="1:16">
      <c r="A175" s="398">
        <v>175</v>
      </c>
      <c r="B175" s="399" t="s">
        <v>142</v>
      </c>
      <c r="C175" s="398" t="s">
        <v>141</v>
      </c>
      <c r="D175" s="398" t="s">
        <v>1561</v>
      </c>
      <c r="E175" s="398" t="s">
        <v>1990</v>
      </c>
      <c r="F175" s="398" t="s">
        <v>672</v>
      </c>
      <c r="H175" s="398" t="s">
        <v>613</v>
      </c>
      <c r="I175" s="398" t="s">
        <v>1993</v>
      </c>
      <c r="J175" s="399" t="s">
        <v>614</v>
      </c>
      <c r="K175" s="398" t="s">
        <v>140</v>
      </c>
      <c r="L175" s="398" t="s">
        <v>2872</v>
      </c>
      <c r="M175" s="398" t="s">
        <v>2873</v>
      </c>
      <c r="N175" s="398" t="s">
        <v>1511</v>
      </c>
      <c r="O175" s="398" t="s">
        <v>1511</v>
      </c>
      <c r="P175" s="398" t="e">
        <v>#N/A</v>
      </c>
    </row>
    <row r="176" spans="1:16">
      <c r="A176" s="398">
        <v>176</v>
      </c>
      <c r="B176" s="399" t="s">
        <v>144</v>
      </c>
      <c r="C176" s="398" t="s">
        <v>143</v>
      </c>
      <c r="D176" s="398" t="s">
        <v>1561</v>
      </c>
      <c r="E176" s="398" t="s">
        <v>1990</v>
      </c>
      <c r="F176" s="398" t="s">
        <v>2291</v>
      </c>
      <c r="H176" s="398" t="s">
        <v>2292</v>
      </c>
      <c r="I176" s="398" t="s">
        <v>1993</v>
      </c>
      <c r="J176" s="399" t="s">
        <v>2305</v>
      </c>
      <c r="K176" s="398" t="s">
        <v>1633</v>
      </c>
      <c r="L176" s="398" t="s">
        <v>1634</v>
      </c>
      <c r="M176" s="398" t="s">
        <v>2787</v>
      </c>
      <c r="N176" s="398" t="s">
        <v>1504</v>
      </c>
      <c r="O176" s="398" t="s">
        <v>1511</v>
      </c>
      <c r="P176" s="398" t="e">
        <v>#N/A</v>
      </c>
    </row>
    <row r="177" spans="1:16">
      <c r="A177" s="398">
        <v>177</v>
      </c>
      <c r="B177" s="399" t="s">
        <v>616</v>
      </c>
      <c r="C177" s="398" t="s">
        <v>615</v>
      </c>
      <c r="D177" s="398" t="s">
        <v>1561</v>
      </c>
      <c r="E177" s="398" t="s">
        <v>1990</v>
      </c>
      <c r="F177" s="398" t="s">
        <v>673</v>
      </c>
      <c r="H177" s="398" t="s">
        <v>615</v>
      </c>
      <c r="I177" s="398" t="s">
        <v>1993</v>
      </c>
      <c r="J177" s="399" t="s">
        <v>617</v>
      </c>
      <c r="K177" s="398" t="s">
        <v>597</v>
      </c>
      <c r="L177" s="398" t="s">
        <v>598</v>
      </c>
      <c r="M177" s="398" t="s">
        <v>2874</v>
      </c>
      <c r="N177" s="398" t="s">
        <v>1511</v>
      </c>
      <c r="O177" s="398" t="s">
        <v>1511</v>
      </c>
      <c r="P177" s="398" t="e">
        <v>#N/A</v>
      </c>
    </row>
    <row r="178" spans="1:16">
      <c r="A178" s="398">
        <v>178</v>
      </c>
      <c r="B178" s="399" t="s">
        <v>146</v>
      </c>
      <c r="C178" s="398" t="s">
        <v>145</v>
      </c>
      <c r="D178" s="398" t="s">
        <v>1561</v>
      </c>
      <c r="E178" s="398" t="s">
        <v>1990</v>
      </c>
      <c r="F178" s="398" t="s">
        <v>147</v>
      </c>
      <c r="H178" s="398" t="s">
        <v>148</v>
      </c>
      <c r="I178" s="398" t="s">
        <v>1993</v>
      </c>
      <c r="J178" s="399" t="s">
        <v>149</v>
      </c>
      <c r="K178" s="398" t="s">
        <v>599</v>
      </c>
      <c r="L178" s="398" t="s">
        <v>1711</v>
      </c>
      <c r="M178" s="398" t="s">
        <v>1712</v>
      </c>
      <c r="N178" s="398" t="s">
        <v>1511</v>
      </c>
      <c r="O178" s="398" t="s">
        <v>1511</v>
      </c>
      <c r="P178" s="398" t="e">
        <v>#N/A</v>
      </c>
    </row>
    <row r="179" spans="1:16">
      <c r="A179" s="398">
        <v>179</v>
      </c>
      <c r="B179" s="399" t="s">
        <v>619</v>
      </c>
      <c r="C179" s="398" t="s">
        <v>618</v>
      </c>
      <c r="D179" s="398" t="s">
        <v>1561</v>
      </c>
      <c r="E179" s="398" t="s">
        <v>1990</v>
      </c>
      <c r="F179" s="398" t="s">
        <v>620</v>
      </c>
      <c r="H179" s="398" t="s">
        <v>618</v>
      </c>
      <c r="I179" s="398" t="s">
        <v>1993</v>
      </c>
      <c r="J179" s="399" t="s">
        <v>674</v>
      </c>
      <c r="K179" s="398" t="s">
        <v>600</v>
      </c>
      <c r="L179" s="398" t="s">
        <v>601</v>
      </c>
      <c r="M179" s="398" t="s">
        <v>602</v>
      </c>
      <c r="N179" s="398" t="s">
        <v>1511</v>
      </c>
      <c r="O179" s="398" t="s">
        <v>40</v>
      </c>
      <c r="P179" s="398" t="e">
        <v>#N/A</v>
      </c>
    </row>
    <row r="180" spans="1:16">
      <c r="A180" s="398">
        <v>180</v>
      </c>
      <c r="B180" s="399" t="s">
        <v>2875</v>
      </c>
      <c r="C180" s="398" t="s">
        <v>2876</v>
      </c>
      <c r="D180" s="398" t="s">
        <v>1561</v>
      </c>
      <c r="E180" s="398" t="s">
        <v>1990</v>
      </c>
      <c r="F180" s="398" t="s">
        <v>2126</v>
      </c>
      <c r="H180" s="398" t="s">
        <v>2127</v>
      </c>
      <c r="I180" s="398" t="s">
        <v>1993</v>
      </c>
      <c r="J180" s="399" t="s">
        <v>2128</v>
      </c>
      <c r="K180" s="398" t="s">
        <v>2144</v>
      </c>
      <c r="L180" s="398" t="s">
        <v>1092</v>
      </c>
      <c r="M180" s="398" t="s">
        <v>2877</v>
      </c>
      <c r="N180" s="398" t="s">
        <v>2569</v>
      </c>
      <c r="O180" s="398" t="s">
        <v>3476</v>
      </c>
      <c r="P180" s="398" t="e">
        <v>#N/A</v>
      </c>
    </row>
    <row r="181" spans="1:16">
      <c r="A181" s="398">
        <v>181</v>
      </c>
      <c r="B181" s="399" t="s">
        <v>2117</v>
      </c>
      <c r="C181" s="398" t="s">
        <v>2116</v>
      </c>
      <c r="D181" s="398" t="s">
        <v>1561</v>
      </c>
      <c r="E181" s="398" t="s">
        <v>1990</v>
      </c>
      <c r="F181" s="398" t="s">
        <v>2126</v>
      </c>
      <c r="H181" s="398" t="s">
        <v>2127</v>
      </c>
      <c r="I181" s="398" t="s">
        <v>1993</v>
      </c>
      <c r="J181" s="399" t="s">
        <v>2128</v>
      </c>
      <c r="K181" s="398" t="s">
        <v>2144</v>
      </c>
      <c r="L181" s="398" t="s">
        <v>1092</v>
      </c>
      <c r="M181" s="398" t="s">
        <v>2878</v>
      </c>
      <c r="N181" s="398" t="s">
        <v>1511</v>
      </c>
      <c r="O181" s="398" t="s">
        <v>1506</v>
      </c>
      <c r="P181" s="398" t="e">
        <v>#N/A</v>
      </c>
    </row>
    <row r="182" spans="1:16">
      <c r="A182" s="398">
        <v>182</v>
      </c>
      <c r="B182" s="399" t="s">
        <v>1054</v>
      </c>
      <c r="C182" s="398" t="s">
        <v>675</v>
      </c>
      <c r="D182" s="398" t="s">
        <v>1558</v>
      </c>
      <c r="E182" s="398" t="s">
        <v>1495</v>
      </c>
      <c r="F182" s="398" t="s">
        <v>676</v>
      </c>
      <c r="H182" s="398" t="s">
        <v>1259</v>
      </c>
      <c r="I182" s="398" t="s">
        <v>1993</v>
      </c>
      <c r="J182" s="399" t="s">
        <v>677</v>
      </c>
      <c r="K182" s="398" t="s">
        <v>1133</v>
      </c>
      <c r="L182" s="398" t="s">
        <v>1134</v>
      </c>
      <c r="M182" s="398" t="s">
        <v>2879</v>
      </c>
      <c r="N182" s="398" t="s">
        <v>379</v>
      </c>
      <c r="O182" s="398" t="s">
        <v>1511</v>
      </c>
      <c r="P182" s="398" t="e">
        <v>#N/A</v>
      </c>
    </row>
    <row r="183" spans="1:16">
      <c r="A183" s="398">
        <v>183</v>
      </c>
      <c r="B183" s="399" t="s">
        <v>622</v>
      </c>
      <c r="C183" s="398" t="s">
        <v>621</v>
      </c>
      <c r="D183" s="398" t="s">
        <v>1561</v>
      </c>
      <c r="E183" s="398" t="s">
        <v>1990</v>
      </c>
      <c r="F183" s="398" t="s">
        <v>2880</v>
      </c>
      <c r="H183" s="398" t="s">
        <v>621</v>
      </c>
      <c r="I183" s="398" t="s">
        <v>1993</v>
      </c>
      <c r="J183" s="399" t="s">
        <v>623</v>
      </c>
      <c r="K183" s="398" t="s">
        <v>1135</v>
      </c>
      <c r="L183" s="398" t="s">
        <v>1136</v>
      </c>
      <c r="M183" s="398" t="s">
        <v>2881</v>
      </c>
      <c r="N183" s="398" t="s">
        <v>1511</v>
      </c>
      <c r="O183" s="398" t="s">
        <v>1511</v>
      </c>
      <c r="P183" s="398" t="e">
        <v>#N/A</v>
      </c>
    </row>
    <row r="184" spans="1:16">
      <c r="A184" s="398">
        <v>184</v>
      </c>
      <c r="B184" s="399" t="s">
        <v>2882</v>
      </c>
      <c r="C184" s="398" t="s">
        <v>2883</v>
      </c>
      <c r="D184" s="398" t="s">
        <v>1561</v>
      </c>
      <c r="E184" s="398" t="s">
        <v>1990</v>
      </c>
      <c r="F184" s="398" t="s">
        <v>1516</v>
      </c>
      <c r="H184" s="398" t="s">
        <v>1823</v>
      </c>
      <c r="I184" s="398" t="s">
        <v>1993</v>
      </c>
      <c r="J184" s="399" t="s">
        <v>2329</v>
      </c>
      <c r="K184" s="398" t="s">
        <v>2167</v>
      </c>
      <c r="L184" s="398" t="s">
        <v>2168</v>
      </c>
      <c r="M184" s="398" t="s">
        <v>2169</v>
      </c>
      <c r="N184" s="398" t="s">
        <v>2569</v>
      </c>
      <c r="O184" s="398" t="s">
        <v>40</v>
      </c>
      <c r="P184" s="398" t="e">
        <v>#N/A</v>
      </c>
    </row>
    <row r="185" spans="1:16">
      <c r="A185" s="398">
        <v>185</v>
      </c>
      <c r="B185" s="399" t="s">
        <v>625</v>
      </c>
      <c r="C185" s="398" t="s">
        <v>624</v>
      </c>
      <c r="D185" s="398" t="s">
        <v>1561</v>
      </c>
      <c r="E185" s="398" t="s">
        <v>1990</v>
      </c>
      <c r="F185" s="398" t="s">
        <v>2884</v>
      </c>
      <c r="H185" s="398" t="s">
        <v>733</v>
      </c>
      <c r="I185" s="398" t="s">
        <v>1993</v>
      </c>
      <c r="J185" s="399" t="s">
        <v>690</v>
      </c>
      <c r="K185" s="398" t="s">
        <v>2885</v>
      </c>
      <c r="L185" s="398" t="s">
        <v>1648</v>
      </c>
      <c r="M185" s="398" t="s">
        <v>2886</v>
      </c>
      <c r="N185" s="398" t="s">
        <v>2887</v>
      </c>
      <c r="O185" s="398" t="s">
        <v>1511</v>
      </c>
      <c r="P185" s="398" t="e">
        <v>#N/A</v>
      </c>
    </row>
    <row r="186" spans="1:16">
      <c r="A186" s="398">
        <v>186</v>
      </c>
      <c r="B186" s="399" t="s">
        <v>755</v>
      </c>
      <c r="C186" s="398" t="s">
        <v>754</v>
      </c>
      <c r="D186" s="398" t="s">
        <v>1561</v>
      </c>
      <c r="E186" s="398" t="s">
        <v>1990</v>
      </c>
      <c r="F186" s="398" t="s">
        <v>678</v>
      </c>
      <c r="H186" s="398" t="s">
        <v>754</v>
      </c>
      <c r="I186" s="398" t="s">
        <v>1993</v>
      </c>
      <c r="J186" s="399" t="s">
        <v>679</v>
      </c>
      <c r="K186" s="398" t="s">
        <v>1137</v>
      </c>
      <c r="L186" s="398" t="s">
        <v>1138</v>
      </c>
      <c r="M186" s="398" t="s">
        <v>2888</v>
      </c>
      <c r="N186" s="398" t="s">
        <v>1511</v>
      </c>
      <c r="O186" s="398" t="s">
        <v>1506</v>
      </c>
      <c r="P186" s="398" t="e">
        <v>#N/A</v>
      </c>
    </row>
    <row r="187" spans="1:16">
      <c r="A187" s="398">
        <v>187</v>
      </c>
      <c r="B187" s="399" t="s">
        <v>862</v>
      </c>
      <c r="C187" s="398" t="s">
        <v>756</v>
      </c>
      <c r="D187" s="398" t="s">
        <v>1561</v>
      </c>
      <c r="E187" s="398" t="s">
        <v>1990</v>
      </c>
      <c r="F187" s="398" t="s">
        <v>863</v>
      </c>
      <c r="H187" s="398" t="s">
        <v>756</v>
      </c>
      <c r="I187" s="398" t="s">
        <v>1993</v>
      </c>
      <c r="J187" s="399" t="s">
        <v>680</v>
      </c>
      <c r="K187" s="398" t="s">
        <v>1139</v>
      </c>
      <c r="L187" s="398" t="s">
        <v>1140</v>
      </c>
      <c r="M187" s="398" t="s">
        <v>2889</v>
      </c>
      <c r="N187" s="398" t="s">
        <v>1511</v>
      </c>
      <c r="O187" s="398" t="s">
        <v>1511</v>
      </c>
      <c r="P187" s="398" t="e">
        <v>#N/A</v>
      </c>
    </row>
    <row r="188" spans="1:16">
      <c r="A188" s="398">
        <v>188</v>
      </c>
      <c r="B188" s="399" t="s">
        <v>864</v>
      </c>
      <c r="C188" s="398" t="s">
        <v>2890</v>
      </c>
      <c r="D188" s="398" t="s">
        <v>1561</v>
      </c>
      <c r="E188" s="398" t="s">
        <v>1990</v>
      </c>
      <c r="F188" s="398" t="s">
        <v>865</v>
      </c>
      <c r="H188" s="398" t="s">
        <v>866</v>
      </c>
      <c r="I188" s="398" t="s">
        <v>1993</v>
      </c>
      <c r="J188" s="399" t="s">
        <v>867</v>
      </c>
      <c r="K188" s="398" t="s">
        <v>1141</v>
      </c>
      <c r="L188" s="398" t="s">
        <v>1142</v>
      </c>
      <c r="M188" s="398" t="s">
        <v>1143</v>
      </c>
      <c r="N188" s="398" t="s">
        <v>2569</v>
      </c>
      <c r="O188" s="398" t="s">
        <v>1511</v>
      </c>
      <c r="P188" s="398" t="e">
        <v>#N/A</v>
      </c>
    </row>
    <row r="189" spans="1:16">
      <c r="A189" s="398">
        <v>189</v>
      </c>
      <c r="B189" s="399" t="s">
        <v>2891</v>
      </c>
      <c r="C189" s="398" t="s">
        <v>2892</v>
      </c>
      <c r="D189" s="398" t="s">
        <v>1561</v>
      </c>
      <c r="E189" s="398" t="s">
        <v>1990</v>
      </c>
      <c r="F189" s="398" t="s">
        <v>2893</v>
      </c>
      <c r="G189" s="398" t="s">
        <v>2894</v>
      </c>
      <c r="H189" s="398" t="s">
        <v>2895</v>
      </c>
      <c r="I189" s="398" t="s">
        <v>1993</v>
      </c>
      <c r="J189" s="399" t="s">
        <v>2896</v>
      </c>
      <c r="K189" s="398" t="s">
        <v>2897</v>
      </c>
      <c r="L189" s="398" t="s">
        <v>1648</v>
      </c>
      <c r="M189" s="398" t="s">
        <v>2898</v>
      </c>
      <c r="N189" s="398" t="s">
        <v>2569</v>
      </c>
      <c r="O189" s="398" t="s">
        <v>1511</v>
      </c>
      <c r="P189" s="398" t="e">
        <v>#N/A</v>
      </c>
    </row>
    <row r="190" spans="1:16">
      <c r="A190" s="398">
        <v>190</v>
      </c>
      <c r="B190" s="399" t="s">
        <v>44</v>
      </c>
      <c r="C190" s="398" t="s">
        <v>681</v>
      </c>
      <c r="D190" s="398" t="s">
        <v>1561</v>
      </c>
      <c r="E190" s="398" t="s">
        <v>1990</v>
      </c>
      <c r="F190" s="398" t="s">
        <v>682</v>
      </c>
      <c r="H190" s="398" t="s">
        <v>727</v>
      </c>
      <c r="I190" s="398" t="s">
        <v>1993</v>
      </c>
      <c r="J190" s="399" t="s">
        <v>45</v>
      </c>
      <c r="K190" s="398" t="s">
        <v>1059</v>
      </c>
      <c r="L190" s="398" t="s">
        <v>1060</v>
      </c>
      <c r="M190" s="398" t="s">
        <v>1061</v>
      </c>
      <c r="N190" s="398" t="s">
        <v>39</v>
      </c>
      <c r="O190" s="398" t="s">
        <v>1511</v>
      </c>
      <c r="P190" s="398" t="e">
        <v>#N/A</v>
      </c>
    </row>
    <row r="191" spans="1:16">
      <c r="A191" s="398">
        <v>191</v>
      </c>
      <c r="B191" s="399" t="s">
        <v>46</v>
      </c>
      <c r="C191" s="398" t="s">
        <v>683</v>
      </c>
      <c r="D191" s="398" t="s">
        <v>1561</v>
      </c>
      <c r="E191" s="398" t="s">
        <v>1990</v>
      </c>
      <c r="F191" s="398" t="s">
        <v>684</v>
      </c>
      <c r="H191" s="398" t="s">
        <v>1572</v>
      </c>
      <c r="I191" s="398" t="s">
        <v>1993</v>
      </c>
      <c r="J191" s="399" t="s">
        <v>1575</v>
      </c>
      <c r="K191" s="398" t="s">
        <v>1062</v>
      </c>
      <c r="L191" s="398" t="s">
        <v>1063</v>
      </c>
      <c r="M191" s="398" t="s">
        <v>2899</v>
      </c>
      <c r="N191" s="398" t="s">
        <v>39</v>
      </c>
      <c r="O191" s="398" t="s">
        <v>3477</v>
      </c>
      <c r="P191" s="398" t="e">
        <v>#N/A</v>
      </c>
    </row>
    <row r="192" spans="1:16">
      <c r="A192" s="398">
        <v>192</v>
      </c>
      <c r="B192" s="399" t="s">
        <v>50</v>
      </c>
      <c r="C192" s="398" t="s">
        <v>2378</v>
      </c>
      <c r="D192" s="398" t="s">
        <v>1561</v>
      </c>
      <c r="E192" s="398" t="s">
        <v>1990</v>
      </c>
      <c r="F192" s="398" t="s">
        <v>1192</v>
      </c>
      <c r="H192" s="398" t="s">
        <v>1865</v>
      </c>
      <c r="I192" s="398" t="s">
        <v>1993</v>
      </c>
      <c r="J192" s="399" t="s">
        <v>1867</v>
      </c>
      <c r="K192" s="398" t="s">
        <v>1064</v>
      </c>
      <c r="L192" s="398" t="s">
        <v>1065</v>
      </c>
      <c r="M192" s="398" t="s">
        <v>2900</v>
      </c>
      <c r="N192" s="398" t="s">
        <v>39</v>
      </c>
      <c r="O192" s="398" t="s">
        <v>1508</v>
      </c>
      <c r="P192" s="398" t="e">
        <v>#N/A</v>
      </c>
    </row>
    <row r="193" spans="1:16">
      <c r="A193" s="398">
        <v>193</v>
      </c>
      <c r="B193" s="399" t="s">
        <v>47</v>
      </c>
      <c r="C193" s="398" t="s">
        <v>2481</v>
      </c>
      <c r="D193" s="398" t="s">
        <v>1561</v>
      </c>
      <c r="E193" s="398" t="s">
        <v>1990</v>
      </c>
      <c r="F193" s="398" t="s">
        <v>48</v>
      </c>
      <c r="H193" s="398" t="s">
        <v>1259</v>
      </c>
      <c r="I193" s="398" t="s">
        <v>1993</v>
      </c>
      <c r="J193" s="399" t="s">
        <v>49</v>
      </c>
      <c r="K193" s="398" t="s">
        <v>1066</v>
      </c>
      <c r="L193" s="398" t="s">
        <v>1067</v>
      </c>
      <c r="M193" s="398" t="s">
        <v>2901</v>
      </c>
      <c r="N193" s="398" t="s">
        <v>39</v>
      </c>
      <c r="O193" s="398" t="s">
        <v>1511</v>
      </c>
      <c r="P193" s="398" t="e">
        <v>#N/A</v>
      </c>
    </row>
    <row r="194" spans="1:16">
      <c r="A194" s="398">
        <v>194</v>
      </c>
      <c r="B194" s="399" t="s">
        <v>869</v>
      </c>
      <c r="C194" s="398" t="s">
        <v>868</v>
      </c>
      <c r="D194" s="398" t="s">
        <v>1561</v>
      </c>
      <c r="E194" s="398" t="s">
        <v>1990</v>
      </c>
      <c r="F194" s="398" t="s">
        <v>870</v>
      </c>
      <c r="H194" s="398" t="s">
        <v>868</v>
      </c>
      <c r="I194" s="398" t="s">
        <v>1993</v>
      </c>
      <c r="J194" s="399" t="s">
        <v>871</v>
      </c>
      <c r="K194" s="398" t="s">
        <v>1068</v>
      </c>
      <c r="L194" s="398" t="s">
        <v>1069</v>
      </c>
      <c r="M194" s="398" t="s">
        <v>2902</v>
      </c>
      <c r="N194" s="398" t="s">
        <v>1511</v>
      </c>
      <c r="O194" s="398" t="s">
        <v>1500</v>
      </c>
      <c r="P194" s="398" t="e">
        <v>#N/A</v>
      </c>
    </row>
    <row r="195" spans="1:16">
      <c r="A195" s="398">
        <v>195</v>
      </c>
      <c r="B195" s="399" t="s">
        <v>2903</v>
      </c>
      <c r="C195" s="398" t="s">
        <v>2904</v>
      </c>
      <c r="D195" s="398" t="s">
        <v>1561</v>
      </c>
      <c r="E195" s="398" t="s">
        <v>1990</v>
      </c>
      <c r="F195" s="398" t="s">
        <v>2114</v>
      </c>
      <c r="H195" s="398" t="s">
        <v>2115</v>
      </c>
      <c r="I195" s="398" t="s">
        <v>1993</v>
      </c>
      <c r="J195" s="399" t="s">
        <v>2482</v>
      </c>
      <c r="K195" s="398" t="s">
        <v>461</v>
      </c>
      <c r="L195" s="398" t="s">
        <v>462</v>
      </c>
      <c r="M195" s="398" t="s">
        <v>2827</v>
      </c>
      <c r="N195" s="398" t="s">
        <v>2569</v>
      </c>
      <c r="O195" s="398" t="s">
        <v>1504</v>
      </c>
      <c r="P195" s="398" t="e">
        <v>#N/A</v>
      </c>
    </row>
    <row r="196" spans="1:16">
      <c r="A196" s="398">
        <v>196</v>
      </c>
      <c r="B196" s="399" t="s">
        <v>151</v>
      </c>
      <c r="C196" s="398" t="s">
        <v>150</v>
      </c>
      <c r="D196" s="398" t="s">
        <v>1561</v>
      </c>
      <c r="E196" s="398" t="s">
        <v>1990</v>
      </c>
      <c r="F196" s="398" t="s">
        <v>2114</v>
      </c>
      <c r="H196" s="398" t="s">
        <v>2115</v>
      </c>
      <c r="I196" s="398" t="s">
        <v>1993</v>
      </c>
      <c r="J196" s="399" t="s">
        <v>2482</v>
      </c>
      <c r="K196" s="398" t="s">
        <v>461</v>
      </c>
      <c r="L196" s="398" t="s">
        <v>462</v>
      </c>
      <c r="M196" s="398" t="s">
        <v>2905</v>
      </c>
      <c r="N196" s="398" t="s">
        <v>1511</v>
      </c>
      <c r="O196" s="398" t="s">
        <v>41</v>
      </c>
      <c r="P196" s="398" t="e">
        <v>#N/A</v>
      </c>
    </row>
    <row r="197" spans="1:16">
      <c r="A197" s="398">
        <v>197</v>
      </c>
      <c r="B197" s="399" t="s">
        <v>2906</v>
      </c>
      <c r="C197" s="398" t="s">
        <v>2907</v>
      </c>
      <c r="D197" s="398" t="s">
        <v>1561</v>
      </c>
      <c r="E197" s="398" t="s">
        <v>1990</v>
      </c>
      <c r="F197" s="398" t="s">
        <v>386</v>
      </c>
      <c r="H197" s="398" t="s">
        <v>387</v>
      </c>
      <c r="I197" s="398" t="s">
        <v>1993</v>
      </c>
      <c r="J197" s="399" t="s">
        <v>388</v>
      </c>
      <c r="K197" s="398" t="s">
        <v>2908</v>
      </c>
      <c r="L197" s="398" t="s">
        <v>1648</v>
      </c>
      <c r="M197" s="398" t="s">
        <v>2909</v>
      </c>
      <c r="N197" s="398" t="s">
        <v>2569</v>
      </c>
      <c r="O197" s="398" t="s">
        <v>1499</v>
      </c>
      <c r="P197" s="398" t="e">
        <v>#N/A</v>
      </c>
    </row>
    <row r="198" spans="1:16">
      <c r="A198" s="398">
        <v>198</v>
      </c>
      <c r="B198" s="399" t="s">
        <v>873</v>
      </c>
      <c r="C198" s="398" t="s">
        <v>872</v>
      </c>
      <c r="D198" s="398" t="s">
        <v>1561</v>
      </c>
      <c r="E198" s="398" t="s">
        <v>1990</v>
      </c>
      <c r="F198" s="398" t="s">
        <v>874</v>
      </c>
      <c r="H198" s="398" t="s">
        <v>872</v>
      </c>
      <c r="I198" s="398" t="s">
        <v>1993</v>
      </c>
      <c r="J198" s="399" t="s">
        <v>875</v>
      </c>
      <c r="K198" s="398" t="s">
        <v>1070</v>
      </c>
      <c r="L198" s="398" t="s">
        <v>1071</v>
      </c>
      <c r="M198" s="398" t="s">
        <v>2910</v>
      </c>
      <c r="N198" s="398" t="s">
        <v>1511</v>
      </c>
      <c r="O198" s="398" t="s">
        <v>40</v>
      </c>
      <c r="P198" s="398" t="e">
        <v>#N/A</v>
      </c>
    </row>
    <row r="199" spans="1:16">
      <c r="A199" s="398">
        <v>199</v>
      </c>
      <c r="B199" s="399" t="s">
        <v>878</v>
      </c>
      <c r="C199" s="398" t="s">
        <v>877</v>
      </c>
      <c r="D199" s="398" t="s">
        <v>1561</v>
      </c>
      <c r="E199" s="398" t="s">
        <v>1990</v>
      </c>
      <c r="F199" s="398" t="s">
        <v>879</v>
      </c>
      <c r="H199" s="398" t="s">
        <v>1281</v>
      </c>
      <c r="I199" s="398" t="s">
        <v>1993</v>
      </c>
      <c r="J199" s="399" t="s">
        <v>880</v>
      </c>
      <c r="K199" s="398" t="s">
        <v>824</v>
      </c>
      <c r="L199" s="398" t="s">
        <v>825</v>
      </c>
      <c r="M199" s="398" t="s">
        <v>2911</v>
      </c>
      <c r="N199" s="398" t="s">
        <v>41</v>
      </c>
      <c r="O199" s="398" t="s">
        <v>1506</v>
      </c>
      <c r="P199" s="398" t="e">
        <v>#N/A</v>
      </c>
    </row>
    <row r="200" spans="1:16">
      <c r="A200" s="398">
        <v>200</v>
      </c>
      <c r="B200" s="399" t="s">
        <v>2912</v>
      </c>
      <c r="C200" s="398" t="s">
        <v>2913</v>
      </c>
      <c r="D200" s="398" t="s">
        <v>1561</v>
      </c>
      <c r="E200" s="398" t="s">
        <v>1990</v>
      </c>
      <c r="F200" s="398" t="s">
        <v>2131</v>
      </c>
      <c r="H200" s="398" t="s">
        <v>2132</v>
      </c>
      <c r="I200" s="398" t="s">
        <v>1993</v>
      </c>
      <c r="J200" s="399" t="s">
        <v>2133</v>
      </c>
      <c r="K200" s="398" t="s">
        <v>826</v>
      </c>
      <c r="L200" s="398" t="s">
        <v>827</v>
      </c>
      <c r="M200" s="398" t="s">
        <v>2914</v>
      </c>
      <c r="N200" s="398" t="s">
        <v>2569</v>
      </c>
      <c r="O200" s="398" t="s">
        <v>1511</v>
      </c>
      <c r="P200" s="398" t="e">
        <v>#N/A</v>
      </c>
    </row>
    <row r="201" spans="1:16">
      <c r="A201" s="398">
        <v>201</v>
      </c>
      <c r="B201" s="399" t="s">
        <v>2130</v>
      </c>
      <c r="C201" s="398" t="s">
        <v>2129</v>
      </c>
      <c r="D201" s="398" t="s">
        <v>1561</v>
      </c>
      <c r="E201" s="398" t="s">
        <v>1990</v>
      </c>
      <c r="F201" s="398" t="s">
        <v>2131</v>
      </c>
      <c r="H201" s="398" t="s">
        <v>2132</v>
      </c>
      <c r="I201" s="398" t="s">
        <v>1993</v>
      </c>
      <c r="J201" s="399" t="s">
        <v>2133</v>
      </c>
      <c r="K201" s="398" t="s">
        <v>826</v>
      </c>
      <c r="L201" s="398" t="s">
        <v>827</v>
      </c>
      <c r="M201" s="398" t="s">
        <v>2914</v>
      </c>
      <c r="N201" s="398" t="s">
        <v>1511</v>
      </c>
      <c r="O201" s="398" t="s">
        <v>1511</v>
      </c>
      <c r="P201" s="398" t="e">
        <v>#N/A</v>
      </c>
    </row>
    <row r="202" spans="1:16">
      <c r="A202" s="398">
        <v>202</v>
      </c>
      <c r="B202" s="399" t="s">
        <v>2915</v>
      </c>
      <c r="C202" s="398" t="s">
        <v>2916</v>
      </c>
      <c r="D202" s="398" t="s">
        <v>1561</v>
      </c>
      <c r="E202" s="398" t="s">
        <v>1990</v>
      </c>
      <c r="F202" s="398" t="s">
        <v>2136</v>
      </c>
      <c r="H202" s="398" t="s">
        <v>2137</v>
      </c>
      <c r="I202" s="398" t="s">
        <v>1993</v>
      </c>
      <c r="J202" s="399" t="s">
        <v>2140</v>
      </c>
      <c r="K202" s="398" t="s">
        <v>828</v>
      </c>
      <c r="L202" s="398" t="s">
        <v>829</v>
      </c>
      <c r="M202" s="398" t="s">
        <v>830</v>
      </c>
      <c r="N202" s="398" t="s">
        <v>2569</v>
      </c>
      <c r="O202" s="398" t="s">
        <v>1511</v>
      </c>
      <c r="P202" s="398" t="e">
        <v>#N/A</v>
      </c>
    </row>
    <row r="203" spans="1:16">
      <c r="A203" s="398">
        <v>203</v>
      </c>
      <c r="B203" s="399" t="s">
        <v>397</v>
      </c>
      <c r="C203" s="398" t="s">
        <v>780</v>
      </c>
      <c r="D203" s="398" t="s">
        <v>1558</v>
      </c>
      <c r="E203" s="398" t="s">
        <v>1495</v>
      </c>
      <c r="F203" s="398" t="s">
        <v>458</v>
      </c>
      <c r="H203" s="398" t="s">
        <v>1285</v>
      </c>
      <c r="I203" s="398" t="s">
        <v>1993</v>
      </c>
      <c r="J203" s="399" t="s">
        <v>459</v>
      </c>
      <c r="K203" s="398" t="s">
        <v>460</v>
      </c>
      <c r="L203" s="398" t="s">
        <v>1072</v>
      </c>
      <c r="M203" s="398" t="s">
        <v>1073</v>
      </c>
      <c r="N203" s="398" t="s">
        <v>1509</v>
      </c>
      <c r="O203" s="398" t="s">
        <v>1511</v>
      </c>
      <c r="P203" s="398" t="e">
        <v>#N/A</v>
      </c>
    </row>
    <row r="204" spans="1:16">
      <c r="A204" s="398">
        <v>204</v>
      </c>
      <c r="B204" s="399" t="s">
        <v>2135</v>
      </c>
      <c r="C204" s="398" t="s">
        <v>2134</v>
      </c>
      <c r="D204" s="398" t="s">
        <v>1561</v>
      </c>
      <c r="E204" s="398" t="s">
        <v>1990</v>
      </c>
      <c r="F204" s="398" t="s">
        <v>2136</v>
      </c>
      <c r="H204" s="398" t="s">
        <v>2137</v>
      </c>
      <c r="I204" s="398" t="s">
        <v>1993</v>
      </c>
      <c r="J204" s="399" t="s">
        <v>2140</v>
      </c>
      <c r="K204" s="398" t="s">
        <v>828</v>
      </c>
      <c r="L204" s="398" t="s">
        <v>829</v>
      </c>
      <c r="M204" s="398" t="s">
        <v>830</v>
      </c>
      <c r="N204" s="398" t="s">
        <v>1511</v>
      </c>
      <c r="O204" s="398" t="s">
        <v>40</v>
      </c>
      <c r="P204" s="398" t="e">
        <v>#N/A</v>
      </c>
    </row>
    <row r="205" spans="1:16">
      <c r="A205" s="398">
        <v>205</v>
      </c>
      <c r="B205" s="399" t="s">
        <v>2499</v>
      </c>
      <c r="C205" s="398" t="s">
        <v>1852</v>
      </c>
      <c r="D205" s="398" t="s">
        <v>1561</v>
      </c>
      <c r="E205" s="398" t="s">
        <v>1990</v>
      </c>
      <c r="F205" s="398" t="s">
        <v>1516</v>
      </c>
      <c r="H205" s="398" t="s">
        <v>1823</v>
      </c>
      <c r="I205" s="398" t="s">
        <v>1993</v>
      </c>
      <c r="J205" s="399" t="s">
        <v>2329</v>
      </c>
      <c r="K205" s="398" t="s">
        <v>2167</v>
      </c>
      <c r="L205" s="398" t="s">
        <v>2168</v>
      </c>
      <c r="M205" s="398" t="s">
        <v>2169</v>
      </c>
      <c r="N205" s="398" t="s">
        <v>1504</v>
      </c>
      <c r="O205" s="398" t="s">
        <v>1511</v>
      </c>
      <c r="P205" s="398" t="e">
        <v>#N/A</v>
      </c>
    </row>
    <row r="206" spans="1:16">
      <c r="A206" s="398">
        <v>206</v>
      </c>
      <c r="B206" s="399" t="s">
        <v>882</v>
      </c>
      <c r="C206" s="398" t="s">
        <v>881</v>
      </c>
      <c r="D206" s="398" t="s">
        <v>1561</v>
      </c>
      <c r="E206" s="398" t="s">
        <v>1990</v>
      </c>
      <c r="F206" s="398" t="s">
        <v>2483</v>
      </c>
      <c r="H206" s="398" t="s">
        <v>2484</v>
      </c>
      <c r="I206" s="398" t="s">
        <v>1993</v>
      </c>
      <c r="J206" s="399" t="s">
        <v>2485</v>
      </c>
      <c r="K206" s="398" t="s">
        <v>1074</v>
      </c>
      <c r="L206" s="398" t="s">
        <v>1075</v>
      </c>
      <c r="M206" s="398" t="s">
        <v>2917</v>
      </c>
      <c r="N206" s="398" t="s">
        <v>40</v>
      </c>
      <c r="O206" s="398" t="s">
        <v>1507</v>
      </c>
      <c r="P206" s="398" t="e">
        <v>#N/A</v>
      </c>
    </row>
    <row r="207" spans="1:16">
      <c r="A207" s="398">
        <v>207</v>
      </c>
      <c r="B207" s="399" t="s">
        <v>745</v>
      </c>
      <c r="C207" s="398" t="s">
        <v>744</v>
      </c>
      <c r="D207" s="398" t="s">
        <v>1561</v>
      </c>
      <c r="E207" s="398" t="s">
        <v>1990</v>
      </c>
      <c r="F207" s="398" t="s">
        <v>2486</v>
      </c>
      <c r="H207" s="398" t="s">
        <v>744</v>
      </c>
      <c r="I207" s="398" t="s">
        <v>1993</v>
      </c>
      <c r="J207" s="399" t="s">
        <v>746</v>
      </c>
      <c r="K207" s="398" t="s">
        <v>1076</v>
      </c>
      <c r="L207" s="398" t="s">
        <v>1077</v>
      </c>
      <c r="M207" s="398" t="s">
        <v>2918</v>
      </c>
      <c r="N207" s="398" t="s">
        <v>1511</v>
      </c>
      <c r="O207" s="398" t="s">
        <v>39</v>
      </c>
      <c r="P207" s="398" t="e">
        <v>#N/A</v>
      </c>
    </row>
    <row r="208" spans="1:16">
      <c r="A208" s="398">
        <v>208</v>
      </c>
      <c r="B208" s="399" t="s">
        <v>2919</v>
      </c>
      <c r="C208" s="398" t="s">
        <v>2920</v>
      </c>
      <c r="D208" s="398" t="s">
        <v>1561</v>
      </c>
      <c r="E208" s="398" t="s">
        <v>1990</v>
      </c>
      <c r="F208" s="398" t="s">
        <v>2110</v>
      </c>
      <c r="H208" s="398" t="s">
        <v>288</v>
      </c>
      <c r="I208" s="398" t="s">
        <v>1993</v>
      </c>
      <c r="J208" s="399" t="s">
        <v>2058</v>
      </c>
      <c r="K208" s="398" t="s">
        <v>813</v>
      </c>
      <c r="L208" s="398" t="s">
        <v>814</v>
      </c>
      <c r="M208" s="398" t="s">
        <v>2921</v>
      </c>
      <c r="N208" s="398" t="s">
        <v>2569</v>
      </c>
      <c r="O208" s="398" t="s">
        <v>1511</v>
      </c>
      <c r="P208" s="398" t="e">
        <v>#N/A</v>
      </c>
    </row>
    <row r="209" spans="1:16">
      <c r="A209" s="398">
        <v>209</v>
      </c>
      <c r="B209" s="399" t="s">
        <v>2922</v>
      </c>
      <c r="C209" s="398" t="s">
        <v>2923</v>
      </c>
      <c r="D209" s="398" t="s">
        <v>1561</v>
      </c>
      <c r="E209" s="398" t="s">
        <v>1990</v>
      </c>
      <c r="F209" s="398" t="s">
        <v>2924</v>
      </c>
      <c r="H209" s="398" t="s">
        <v>2925</v>
      </c>
      <c r="I209" s="398" t="s">
        <v>1993</v>
      </c>
      <c r="J209" s="399" t="s">
        <v>2926</v>
      </c>
      <c r="K209" s="398" t="s">
        <v>2927</v>
      </c>
      <c r="L209" s="398" t="s">
        <v>1648</v>
      </c>
      <c r="M209" s="398" t="s">
        <v>2928</v>
      </c>
      <c r="N209" s="398" t="s">
        <v>2569</v>
      </c>
      <c r="O209" s="398" t="s">
        <v>1511</v>
      </c>
      <c r="P209" s="398" t="e">
        <v>#N/A</v>
      </c>
    </row>
    <row r="210" spans="1:16">
      <c r="A210" s="398">
        <v>210</v>
      </c>
      <c r="B210" s="399" t="s">
        <v>748</v>
      </c>
      <c r="C210" s="398" t="s">
        <v>747</v>
      </c>
      <c r="D210" s="398" t="s">
        <v>1561</v>
      </c>
      <c r="E210" s="398" t="s">
        <v>1990</v>
      </c>
      <c r="F210" s="398" t="s">
        <v>749</v>
      </c>
      <c r="H210" s="398" t="s">
        <v>747</v>
      </c>
      <c r="I210" s="398" t="s">
        <v>1993</v>
      </c>
      <c r="J210" s="399" t="s">
        <v>750</v>
      </c>
      <c r="K210" s="398" t="s">
        <v>815</v>
      </c>
      <c r="L210" s="398" t="s">
        <v>816</v>
      </c>
      <c r="M210" s="398" t="s">
        <v>2929</v>
      </c>
      <c r="N210" s="398" t="s">
        <v>1511</v>
      </c>
      <c r="O210" s="398" t="s">
        <v>1511</v>
      </c>
      <c r="P210" s="398" t="e">
        <v>#N/A</v>
      </c>
    </row>
    <row r="211" spans="1:16">
      <c r="A211" s="398">
        <v>211</v>
      </c>
      <c r="B211" s="399" t="s">
        <v>752</v>
      </c>
      <c r="C211" s="398" t="s">
        <v>2930</v>
      </c>
      <c r="D211" s="398" t="s">
        <v>1561</v>
      </c>
      <c r="E211" s="398" t="s">
        <v>1990</v>
      </c>
      <c r="F211" s="398" t="s">
        <v>1795</v>
      </c>
      <c r="H211" s="398" t="s">
        <v>1276</v>
      </c>
      <c r="I211" s="398" t="s">
        <v>1993</v>
      </c>
      <c r="J211" s="399" t="s">
        <v>1278</v>
      </c>
      <c r="K211" s="398" t="s">
        <v>2159</v>
      </c>
      <c r="L211" s="398" t="s">
        <v>2160</v>
      </c>
      <c r="M211" s="398" t="s">
        <v>2743</v>
      </c>
      <c r="N211" s="398" t="s">
        <v>2569</v>
      </c>
      <c r="O211" s="398" t="s">
        <v>1511</v>
      </c>
      <c r="P211" s="398" t="e">
        <v>#N/A</v>
      </c>
    </row>
    <row r="212" spans="1:16">
      <c r="A212" s="398">
        <v>212</v>
      </c>
      <c r="B212" s="399" t="s">
        <v>789</v>
      </c>
      <c r="C212" s="398" t="s">
        <v>788</v>
      </c>
      <c r="D212" s="398" t="s">
        <v>1561</v>
      </c>
      <c r="E212" s="398" t="s">
        <v>1990</v>
      </c>
      <c r="F212" s="398" t="s">
        <v>790</v>
      </c>
      <c r="H212" s="398" t="s">
        <v>788</v>
      </c>
      <c r="I212" s="398" t="s">
        <v>1993</v>
      </c>
      <c r="J212" s="399" t="s">
        <v>791</v>
      </c>
      <c r="K212" s="398" t="s">
        <v>817</v>
      </c>
      <c r="L212" s="398" t="s">
        <v>818</v>
      </c>
      <c r="M212" s="398" t="s">
        <v>2931</v>
      </c>
      <c r="N212" s="398" t="s">
        <v>1511</v>
      </c>
      <c r="O212" s="398" t="s">
        <v>1511</v>
      </c>
      <c r="P212" s="398" t="e">
        <v>#N/A</v>
      </c>
    </row>
    <row r="213" spans="1:16">
      <c r="A213" s="398">
        <v>213</v>
      </c>
      <c r="B213" s="399" t="s">
        <v>793</v>
      </c>
      <c r="C213" s="398" t="s">
        <v>792</v>
      </c>
      <c r="D213" s="398" t="s">
        <v>1561</v>
      </c>
      <c r="E213" s="398" t="s">
        <v>1990</v>
      </c>
      <c r="F213" s="398" t="s">
        <v>794</v>
      </c>
      <c r="H213" s="398" t="s">
        <v>792</v>
      </c>
      <c r="I213" s="398" t="s">
        <v>1993</v>
      </c>
      <c r="J213" s="399" t="s">
        <v>979</v>
      </c>
      <c r="K213" s="398" t="s">
        <v>819</v>
      </c>
      <c r="L213" s="398" t="s">
        <v>820</v>
      </c>
      <c r="M213" s="398" t="s">
        <v>2932</v>
      </c>
      <c r="N213" s="398" t="s">
        <v>1511</v>
      </c>
      <c r="O213" s="398" t="s">
        <v>383</v>
      </c>
      <c r="P213" s="398" t="e">
        <v>#N/A</v>
      </c>
    </row>
    <row r="214" spans="1:16">
      <c r="A214" s="398">
        <v>214</v>
      </c>
      <c r="B214" s="399" t="s">
        <v>2501</v>
      </c>
      <c r="C214" s="398" t="s">
        <v>2500</v>
      </c>
      <c r="D214" s="398" t="s">
        <v>1561</v>
      </c>
      <c r="E214" s="398" t="s">
        <v>1990</v>
      </c>
      <c r="F214" s="398" t="s">
        <v>2487</v>
      </c>
      <c r="H214" s="398" t="s">
        <v>452</v>
      </c>
      <c r="I214" s="398" t="s">
        <v>1993</v>
      </c>
      <c r="J214" s="399" t="s">
        <v>453</v>
      </c>
      <c r="K214" s="398" t="s">
        <v>1452</v>
      </c>
      <c r="L214" s="398" t="s">
        <v>1453</v>
      </c>
      <c r="M214" s="398" t="s">
        <v>821</v>
      </c>
      <c r="N214" s="398" t="s">
        <v>40</v>
      </c>
      <c r="O214" s="398" t="s">
        <v>381</v>
      </c>
      <c r="P214" s="398" t="e">
        <v>#N/A</v>
      </c>
    </row>
    <row r="215" spans="1:16">
      <c r="A215" s="398">
        <v>215</v>
      </c>
      <c r="B215" s="399" t="s">
        <v>2933</v>
      </c>
      <c r="C215" s="398" t="s">
        <v>2934</v>
      </c>
      <c r="D215" s="398" t="s">
        <v>1561</v>
      </c>
      <c r="E215" s="398" t="s">
        <v>1990</v>
      </c>
      <c r="F215" s="398" t="s">
        <v>2487</v>
      </c>
      <c r="H215" s="398" t="s">
        <v>452</v>
      </c>
      <c r="I215" s="398" t="s">
        <v>1993</v>
      </c>
      <c r="J215" s="399" t="s">
        <v>453</v>
      </c>
      <c r="K215" s="398" t="s">
        <v>1452</v>
      </c>
      <c r="L215" s="398" t="s">
        <v>1453</v>
      </c>
      <c r="M215" s="398" t="s">
        <v>2612</v>
      </c>
      <c r="N215" s="398" t="s">
        <v>2569</v>
      </c>
      <c r="O215" s="398" t="s">
        <v>1511</v>
      </c>
      <c r="P215" s="398" t="e">
        <v>#N/A</v>
      </c>
    </row>
    <row r="216" spans="1:16">
      <c r="A216" s="398">
        <v>216</v>
      </c>
      <c r="B216" s="399" t="s">
        <v>2935</v>
      </c>
      <c r="C216" s="398" t="s">
        <v>2936</v>
      </c>
      <c r="D216" s="398" t="s">
        <v>1561</v>
      </c>
      <c r="E216" s="398" t="s">
        <v>1990</v>
      </c>
      <c r="F216" s="398" t="s">
        <v>2487</v>
      </c>
      <c r="H216" s="398" t="s">
        <v>452</v>
      </c>
      <c r="I216" s="398" t="s">
        <v>1993</v>
      </c>
      <c r="J216" s="399" t="s">
        <v>453</v>
      </c>
      <c r="K216" s="398" t="s">
        <v>1452</v>
      </c>
      <c r="L216" s="398" t="s">
        <v>1453</v>
      </c>
      <c r="M216" s="398" t="s">
        <v>2612</v>
      </c>
      <c r="N216" s="398" t="s">
        <v>2569</v>
      </c>
      <c r="O216" s="398" t="s">
        <v>1511</v>
      </c>
      <c r="P216" s="398" t="e">
        <v>#N/A</v>
      </c>
    </row>
    <row r="217" spans="1:16">
      <c r="A217" s="398">
        <v>217</v>
      </c>
      <c r="B217" s="399" t="s">
        <v>1910</v>
      </c>
      <c r="C217" s="398" t="s">
        <v>2937</v>
      </c>
      <c r="D217" s="398" t="s">
        <v>1558</v>
      </c>
      <c r="E217" s="398" t="s">
        <v>1495</v>
      </c>
      <c r="F217" s="398" t="s">
        <v>1911</v>
      </c>
      <c r="H217" s="398" t="s">
        <v>27</v>
      </c>
      <c r="I217" s="398" t="s">
        <v>1993</v>
      </c>
      <c r="J217" s="399" t="s">
        <v>1912</v>
      </c>
      <c r="K217" s="398" t="s">
        <v>1428</v>
      </c>
      <c r="L217" s="398" t="s">
        <v>1429</v>
      </c>
      <c r="M217" s="398" t="s">
        <v>2938</v>
      </c>
      <c r="N217" s="398" t="s">
        <v>1503</v>
      </c>
      <c r="O217" s="398" t="s">
        <v>1511</v>
      </c>
      <c r="P217" s="398" t="e">
        <v>#N/A</v>
      </c>
    </row>
    <row r="218" spans="1:16">
      <c r="A218" s="398">
        <v>218</v>
      </c>
      <c r="B218" s="399" t="s">
        <v>978</v>
      </c>
      <c r="C218" s="398" t="s">
        <v>584</v>
      </c>
      <c r="D218" s="398" t="s">
        <v>1558</v>
      </c>
      <c r="E218" s="398" t="s">
        <v>1495</v>
      </c>
      <c r="F218" s="398" t="s">
        <v>1169</v>
      </c>
      <c r="G218" s="398" t="s">
        <v>2939</v>
      </c>
      <c r="H218" s="398" t="s">
        <v>792</v>
      </c>
      <c r="I218" s="398" t="s">
        <v>1993</v>
      </c>
      <c r="J218" s="399" t="s">
        <v>1170</v>
      </c>
      <c r="K218" s="398" t="s">
        <v>1171</v>
      </c>
      <c r="L218" s="398" t="s">
        <v>603</v>
      </c>
      <c r="M218" s="398" t="s">
        <v>2940</v>
      </c>
      <c r="N218" s="398" t="s">
        <v>1506</v>
      </c>
      <c r="O218" s="398" t="s">
        <v>1511</v>
      </c>
      <c r="P218" s="398" t="e">
        <v>#N/A</v>
      </c>
    </row>
    <row r="219" spans="1:16">
      <c r="A219" s="398">
        <v>219</v>
      </c>
      <c r="B219" s="399" t="s">
        <v>1083</v>
      </c>
      <c r="C219" s="398" t="s">
        <v>585</v>
      </c>
      <c r="D219" s="398" t="s">
        <v>1558</v>
      </c>
      <c r="E219" s="398" t="s">
        <v>1495</v>
      </c>
      <c r="F219" s="398" t="s">
        <v>2941</v>
      </c>
      <c r="H219" s="398" t="s">
        <v>2325</v>
      </c>
      <c r="I219" s="398" t="s">
        <v>1993</v>
      </c>
      <c r="J219" s="399" t="s">
        <v>586</v>
      </c>
      <c r="K219" s="398" t="s">
        <v>2942</v>
      </c>
      <c r="L219" s="398" t="s">
        <v>2943</v>
      </c>
      <c r="M219" s="398" t="s">
        <v>905</v>
      </c>
      <c r="N219" s="398" t="s">
        <v>1506</v>
      </c>
      <c r="O219" s="398" t="s">
        <v>1512</v>
      </c>
      <c r="P219" s="398" t="e">
        <v>#N/A</v>
      </c>
    </row>
    <row r="220" spans="1:16">
      <c r="A220" s="398">
        <v>220</v>
      </c>
      <c r="B220" s="399" t="s">
        <v>796</v>
      </c>
      <c r="C220" s="398" t="s">
        <v>795</v>
      </c>
      <c r="D220" s="398" t="s">
        <v>1561</v>
      </c>
      <c r="E220" s="398" t="s">
        <v>1990</v>
      </c>
      <c r="F220" s="398" t="s">
        <v>797</v>
      </c>
      <c r="H220" s="398" t="s">
        <v>795</v>
      </c>
      <c r="I220" s="398" t="s">
        <v>1993</v>
      </c>
      <c r="J220" s="399" t="s">
        <v>1498</v>
      </c>
      <c r="K220" s="398" t="s">
        <v>906</v>
      </c>
      <c r="L220" s="398" t="s">
        <v>907</v>
      </c>
      <c r="M220" s="398" t="s">
        <v>2944</v>
      </c>
      <c r="N220" s="398" t="s">
        <v>1511</v>
      </c>
      <c r="O220" s="398" t="s">
        <v>40</v>
      </c>
      <c r="P220" s="398" t="e">
        <v>#N/A</v>
      </c>
    </row>
    <row r="221" spans="1:16">
      <c r="A221" s="398">
        <v>221</v>
      </c>
      <c r="B221" s="399" t="s">
        <v>2945</v>
      </c>
      <c r="C221" s="398" t="s">
        <v>2946</v>
      </c>
      <c r="D221" s="398" t="s">
        <v>1561</v>
      </c>
      <c r="E221" s="398" t="s">
        <v>1990</v>
      </c>
      <c r="F221" s="398" t="s">
        <v>2035</v>
      </c>
      <c r="H221" s="398" t="s">
        <v>2036</v>
      </c>
      <c r="I221" s="398" t="s">
        <v>1993</v>
      </c>
      <c r="J221" s="399" t="s">
        <v>1794</v>
      </c>
      <c r="K221" s="398" t="s">
        <v>473</v>
      </c>
      <c r="L221" s="398" t="s">
        <v>2644</v>
      </c>
      <c r="M221" s="398" t="s">
        <v>2645</v>
      </c>
      <c r="N221" s="398" t="s">
        <v>2569</v>
      </c>
      <c r="O221" s="398" t="s">
        <v>1511</v>
      </c>
      <c r="P221" s="398" t="e">
        <v>#N/A</v>
      </c>
    </row>
    <row r="222" spans="1:16">
      <c r="A222" s="398">
        <v>222</v>
      </c>
      <c r="B222" s="399" t="s">
        <v>799</v>
      </c>
      <c r="C222" s="398" t="s">
        <v>798</v>
      </c>
      <c r="D222" s="398" t="s">
        <v>1561</v>
      </c>
      <c r="E222" s="398" t="s">
        <v>1990</v>
      </c>
      <c r="F222" s="398" t="s">
        <v>908</v>
      </c>
      <c r="H222" s="398" t="s">
        <v>798</v>
      </c>
      <c r="I222" s="398" t="s">
        <v>1993</v>
      </c>
      <c r="J222" s="399" t="s">
        <v>587</v>
      </c>
      <c r="K222" s="398" t="s">
        <v>909</v>
      </c>
      <c r="L222" s="398" t="s">
        <v>910</v>
      </c>
      <c r="M222" s="398" t="s">
        <v>911</v>
      </c>
      <c r="N222" s="398" t="s">
        <v>1511</v>
      </c>
      <c r="O222" s="398" t="s">
        <v>1511</v>
      </c>
      <c r="P222" s="398" t="e">
        <v>#N/A</v>
      </c>
    </row>
    <row r="223" spans="1:16">
      <c r="A223" s="398">
        <v>223</v>
      </c>
      <c r="B223" s="399" t="s">
        <v>2947</v>
      </c>
      <c r="C223" s="398" t="s">
        <v>2948</v>
      </c>
      <c r="D223" s="398" t="s">
        <v>1561</v>
      </c>
      <c r="E223" s="398" t="s">
        <v>1990</v>
      </c>
      <c r="F223" s="398" t="s">
        <v>2949</v>
      </c>
      <c r="G223" s="398" t="s">
        <v>1838</v>
      </c>
      <c r="H223" s="398" t="s">
        <v>2073</v>
      </c>
      <c r="I223" s="398" t="s">
        <v>1993</v>
      </c>
      <c r="J223" s="399" t="s">
        <v>2074</v>
      </c>
      <c r="K223" s="398" t="s">
        <v>912</v>
      </c>
      <c r="L223" s="398" t="s">
        <v>913</v>
      </c>
      <c r="N223" s="398" t="s">
        <v>2569</v>
      </c>
      <c r="O223" s="398" t="s">
        <v>1513</v>
      </c>
      <c r="P223" s="398" t="e">
        <v>#N/A</v>
      </c>
    </row>
    <row r="224" spans="1:16">
      <c r="A224" s="398">
        <v>224</v>
      </c>
      <c r="B224" s="399" t="s">
        <v>800</v>
      </c>
      <c r="C224" s="398" t="s">
        <v>1610</v>
      </c>
      <c r="D224" s="398" t="s">
        <v>1561</v>
      </c>
      <c r="E224" s="398" t="s">
        <v>1990</v>
      </c>
      <c r="F224" s="398" t="s">
        <v>1787</v>
      </c>
      <c r="H224" s="398" t="s">
        <v>1315</v>
      </c>
      <c r="I224" s="398" t="s">
        <v>1993</v>
      </c>
      <c r="J224" s="399" t="s">
        <v>301</v>
      </c>
      <c r="K224" s="398" t="s">
        <v>93</v>
      </c>
      <c r="L224" s="398" t="s">
        <v>94</v>
      </c>
      <c r="M224" s="398" t="s">
        <v>2707</v>
      </c>
      <c r="N224" s="398" t="s">
        <v>40</v>
      </c>
      <c r="O224" s="398" t="s">
        <v>39</v>
      </c>
      <c r="P224" s="398" t="e">
        <v>#N/A</v>
      </c>
    </row>
    <row r="225" spans="1:16">
      <c r="A225" s="398">
        <v>225</v>
      </c>
      <c r="B225" s="399" t="s">
        <v>2090</v>
      </c>
      <c r="C225" s="398" t="s">
        <v>2089</v>
      </c>
      <c r="D225" s="398" t="s">
        <v>1561</v>
      </c>
      <c r="E225" s="398" t="s">
        <v>1990</v>
      </c>
      <c r="F225" s="398" t="s">
        <v>1193</v>
      </c>
      <c r="H225" s="398" t="s">
        <v>2089</v>
      </c>
      <c r="I225" s="398" t="s">
        <v>1993</v>
      </c>
      <c r="J225" s="399" t="s">
        <v>1194</v>
      </c>
      <c r="K225" s="398" t="s">
        <v>914</v>
      </c>
      <c r="L225" s="398" t="s">
        <v>915</v>
      </c>
      <c r="M225" s="398" t="s">
        <v>916</v>
      </c>
      <c r="N225" s="398" t="s">
        <v>1511</v>
      </c>
      <c r="O225" s="398" t="s">
        <v>1501</v>
      </c>
      <c r="P225" s="398" t="e">
        <v>#N/A</v>
      </c>
    </row>
    <row r="226" spans="1:16">
      <c r="A226" s="398">
        <v>226</v>
      </c>
      <c r="B226" s="399" t="s">
        <v>1088</v>
      </c>
      <c r="C226" s="398" t="s">
        <v>588</v>
      </c>
      <c r="D226" s="398" t="s">
        <v>1558</v>
      </c>
      <c r="E226" s="398" t="s">
        <v>1495</v>
      </c>
      <c r="F226" s="398" t="s">
        <v>2951</v>
      </c>
      <c r="H226" s="398" t="s">
        <v>1195</v>
      </c>
      <c r="I226" s="398" t="s">
        <v>1993</v>
      </c>
      <c r="J226" s="399" t="s">
        <v>1198</v>
      </c>
      <c r="K226" s="398" t="s">
        <v>411</v>
      </c>
      <c r="L226" s="398" t="s">
        <v>412</v>
      </c>
      <c r="M226" s="398" t="s">
        <v>413</v>
      </c>
      <c r="N226" s="398" t="s">
        <v>1506</v>
      </c>
      <c r="O226" s="398" t="s">
        <v>1504</v>
      </c>
      <c r="P226" s="398" t="e">
        <v>#N/A</v>
      </c>
    </row>
    <row r="227" spans="1:16">
      <c r="A227" s="398">
        <v>227</v>
      </c>
      <c r="B227" s="399" t="s">
        <v>1200</v>
      </c>
      <c r="C227" s="398" t="s">
        <v>1199</v>
      </c>
      <c r="D227" s="398" t="s">
        <v>1561</v>
      </c>
      <c r="E227" s="398" t="s">
        <v>1990</v>
      </c>
      <c r="F227" s="398" t="s">
        <v>1201</v>
      </c>
      <c r="H227" s="398" t="s">
        <v>1199</v>
      </c>
      <c r="I227" s="398" t="s">
        <v>1993</v>
      </c>
      <c r="J227" s="399" t="s">
        <v>1202</v>
      </c>
      <c r="K227" s="398" t="s">
        <v>414</v>
      </c>
      <c r="L227" s="398" t="s">
        <v>415</v>
      </c>
      <c r="M227" s="398" t="s">
        <v>2952</v>
      </c>
      <c r="N227" s="398" t="s">
        <v>1511</v>
      </c>
      <c r="O227" s="398" t="s">
        <v>1511</v>
      </c>
      <c r="P227" s="398" t="e">
        <v>#N/A</v>
      </c>
    </row>
    <row r="228" spans="1:16">
      <c r="A228" s="398">
        <v>228</v>
      </c>
      <c r="B228" s="399" t="s">
        <v>1204</v>
      </c>
      <c r="C228" s="398" t="s">
        <v>1203</v>
      </c>
      <c r="D228" s="398" t="s">
        <v>1561</v>
      </c>
      <c r="E228" s="398" t="s">
        <v>1990</v>
      </c>
      <c r="F228" s="398" t="s">
        <v>1055</v>
      </c>
      <c r="H228" s="398" t="s">
        <v>1203</v>
      </c>
      <c r="I228" s="398" t="s">
        <v>1993</v>
      </c>
      <c r="J228" s="399" t="s">
        <v>1205</v>
      </c>
      <c r="K228" s="398" t="s">
        <v>416</v>
      </c>
      <c r="L228" s="398" t="s">
        <v>417</v>
      </c>
      <c r="M228" s="398" t="s">
        <v>2953</v>
      </c>
      <c r="N228" s="398" t="s">
        <v>1511</v>
      </c>
      <c r="O228" s="398" t="s">
        <v>40</v>
      </c>
      <c r="P228" s="398" t="e">
        <v>#N/A</v>
      </c>
    </row>
    <row r="229" spans="1:16">
      <c r="A229" s="398">
        <v>229</v>
      </c>
      <c r="B229" s="399" t="s">
        <v>2954</v>
      </c>
      <c r="C229" s="398" t="s">
        <v>2955</v>
      </c>
      <c r="D229" s="398" t="s">
        <v>1561</v>
      </c>
      <c r="E229" s="398" t="s">
        <v>1990</v>
      </c>
      <c r="F229" s="398" t="s">
        <v>2956</v>
      </c>
      <c r="H229" s="398" t="s">
        <v>2957</v>
      </c>
      <c r="I229" s="398" t="s">
        <v>1993</v>
      </c>
      <c r="J229" s="399" t="s">
        <v>2958</v>
      </c>
      <c r="K229" s="398" t="s">
        <v>2959</v>
      </c>
      <c r="L229" s="398" t="s">
        <v>1648</v>
      </c>
      <c r="M229" s="398" t="s">
        <v>2960</v>
      </c>
      <c r="N229" s="398" t="s">
        <v>2569</v>
      </c>
      <c r="O229" s="398" t="s">
        <v>1511</v>
      </c>
      <c r="P229" s="398" t="e">
        <v>#N/A</v>
      </c>
    </row>
    <row r="230" spans="1:16">
      <c r="A230" s="398">
        <v>230</v>
      </c>
      <c r="B230" s="399" t="s">
        <v>1207</v>
      </c>
      <c r="C230" s="398" t="s">
        <v>1206</v>
      </c>
      <c r="D230" s="398" t="s">
        <v>1561</v>
      </c>
      <c r="E230" s="398" t="s">
        <v>1990</v>
      </c>
      <c r="F230" s="398" t="s">
        <v>1208</v>
      </c>
      <c r="H230" s="398" t="s">
        <v>1206</v>
      </c>
      <c r="I230" s="398" t="s">
        <v>1993</v>
      </c>
      <c r="J230" s="399" t="s">
        <v>1209</v>
      </c>
      <c r="K230" s="398" t="s">
        <v>418</v>
      </c>
      <c r="L230" s="398" t="s">
        <v>419</v>
      </c>
      <c r="M230" s="398" t="s">
        <v>2961</v>
      </c>
      <c r="N230" s="398" t="s">
        <v>1511</v>
      </c>
      <c r="O230" s="398" t="s">
        <v>1511</v>
      </c>
      <c r="P230" s="398" t="e">
        <v>#N/A</v>
      </c>
    </row>
    <row r="231" spans="1:16">
      <c r="A231" s="398">
        <v>231</v>
      </c>
      <c r="B231" s="399" t="s">
        <v>1211</v>
      </c>
      <c r="C231" s="398" t="s">
        <v>1210</v>
      </c>
      <c r="D231" s="398" t="s">
        <v>1561</v>
      </c>
      <c r="E231" s="398" t="s">
        <v>1990</v>
      </c>
      <c r="F231" s="398" t="s">
        <v>589</v>
      </c>
      <c r="H231" s="398" t="s">
        <v>1210</v>
      </c>
      <c r="I231" s="398" t="s">
        <v>1993</v>
      </c>
      <c r="J231" s="399" t="s">
        <v>1212</v>
      </c>
      <c r="K231" s="398" t="s">
        <v>420</v>
      </c>
      <c r="L231" s="398" t="s">
        <v>421</v>
      </c>
      <c r="M231" s="398" t="s">
        <v>422</v>
      </c>
      <c r="N231" s="398" t="s">
        <v>1511</v>
      </c>
      <c r="O231" s="398" t="s">
        <v>1511</v>
      </c>
      <c r="P231" s="398" t="e">
        <v>#N/A</v>
      </c>
    </row>
    <row r="232" spans="1:16">
      <c r="A232" s="398">
        <v>232</v>
      </c>
      <c r="B232" s="399" t="s">
        <v>2962</v>
      </c>
      <c r="C232" s="398" t="s">
        <v>2963</v>
      </c>
      <c r="D232" s="398" t="s">
        <v>1561</v>
      </c>
      <c r="E232" s="398" t="s">
        <v>1990</v>
      </c>
      <c r="F232" s="398" t="s">
        <v>147</v>
      </c>
      <c r="H232" s="398" t="s">
        <v>148</v>
      </c>
      <c r="I232" s="398" t="s">
        <v>1993</v>
      </c>
      <c r="J232" s="399" t="s">
        <v>149</v>
      </c>
      <c r="K232" s="398" t="s">
        <v>2675</v>
      </c>
      <c r="L232" s="398" t="s">
        <v>1711</v>
      </c>
      <c r="M232" s="398" t="s">
        <v>1712</v>
      </c>
      <c r="N232" s="398" t="s">
        <v>2569</v>
      </c>
      <c r="O232" s="398" t="s">
        <v>1511</v>
      </c>
      <c r="P232" s="398" t="e">
        <v>#N/A</v>
      </c>
    </row>
    <row r="233" spans="1:16">
      <c r="A233" s="398">
        <v>233</v>
      </c>
      <c r="B233" s="399" t="s">
        <v>353</v>
      </c>
      <c r="C233" s="398" t="s">
        <v>590</v>
      </c>
      <c r="D233" s="398" t="s">
        <v>1558</v>
      </c>
      <c r="E233" s="398" t="s">
        <v>1495</v>
      </c>
      <c r="F233" s="398" t="s">
        <v>591</v>
      </c>
      <c r="H233" s="398" t="s">
        <v>1865</v>
      </c>
      <c r="I233" s="398" t="s">
        <v>1993</v>
      </c>
      <c r="J233" s="399" t="s">
        <v>1867</v>
      </c>
      <c r="K233" s="398" t="s">
        <v>423</v>
      </c>
      <c r="L233" s="398" t="s">
        <v>424</v>
      </c>
      <c r="M233" s="398" t="s">
        <v>2964</v>
      </c>
      <c r="N233" s="398" t="s">
        <v>379</v>
      </c>
      <c r="O233" s="398" t="s">
        <v>1511</v>
      </c>
      <c r="P233" s="398" t="e">
        <v>#N/A</v>
      </c>
    </row>
    <row r="234" spans="1:16">
      <c r="A234" s="398">
        <v>234</v>
      </c>
      <c r="B234" s="399" t="s">
        <v>122</v>
      </c>
      <c r="C234" s="398" t="s">
        <v>121</v>
      </c>
      <c r="D234" s="398" t="s">
        <v>1561</v>
      </c>
      <c r="E234" s="398" t="s">
        <v>1990</v>
      </c>
      <c r="F234" s="398" t="s">
        <v>668</v>
      </c>
      <c r="H234" s="398" t="s">
        <v>66</v>
      </c>
      <c r="I234" s="398" t="s">
        <v>1993</v>
      </c>
      <c r="J234" s="399" t="s">
        <v>186</v>
      </c>
      <c r="K234" s="398" t="s">
        <v>2965</v>
      </c>
      <c r="L234" s="398" t="s">
        <v>425</v>
      </c>
      <c r="M234" s="398" t="s">
        <v>2966</v>
      </c>
      <c r="N234" s="398" t="s">
        <v>1508</v>
      </c>
      <c r="O234" s="398" t="s">
        <v>1511</v>
      </c>
      <c r="P234" s="398" t="e">
        <v>#N/A</v>
      </c>
    </row>
    <row r="235" spans="1:16">
      <c r="A235" s="398">
        <v>235</v>
      </c>
      <c r="B235" s="399" t="s">
        <v>1214</v>
      </c>
      <c r="C235" s="398" t="s">
        <v>1213</v>
      </c>
      <c r="D235" s="398" t="s">
        <v>1561</v>
      </c>
      <c r="E235" s="398" t="s">
        <v>1990</v>
      </c>
      <c r="F235" s="398" t="s">
        <v>1215</v>
      </c>
      <c r="H235" s="398" t="s">
        <v>1213</v>
      </c>
      <c r="I235" s="398" t="s">
        <v>1993</v>
      </c>
      <c r="J235" s="399" t="s">
        <v>1216</v>
      </c>
      <c r="K235" s="398" t="s">
        <v>426</v>
      </c>
      <c r="L235" s="398" t="s">
        <v>427</v>
      </c>
      <c r="M235" s="398" t="s">
        <v>2967</v>
      </c>
      <c r="N235" s="398" t="s">
        <v>1511</v>
      </c>
      <c r="O235" s="398" t="s">
        <v>1511</v>
      </c>
      <c r="P235" s="398" t="e">
        <v>#N/A</v>
      </c>
    </row>
    <row r="236" spans="1:16">
      <c r="A236" s="398">
        <v>236</v>
      </c>
      <c r="B236" s="399" t="s">
        <v>2968</v>
      </c>
      <c r="C236" s="398" t="s">
        <v>2969</v>
      </c>
      <c r="D236" s="398" t="s">
        <v>1558</v>
      </c>
      <c r="E236" s="398" t="s">
        <v>1495</v>
      </c>
      <c r="F236" s="398" t="s">
        <v>2970</v>
      </c>
      <c r="G236" s="398" t="s">
        <v>2971</v>
      </c>
      <c r="H236" s="398" t="s">
        <v>27</v>
      </c>
      <c r="I236" s="398" t="s">
        <v>1993</v>
      </c>
      <c r="J236" s="399" t="s">
        <v>1907</v>
      </c>
      <c r="K236" s="398" t="s">
        <v>2972</v>
      </c>
      <c r="L236" s="398" t="s">
        <v>2973</v>
      </c>
      <c r="M236" s="398" t="s">
        <v>2974</v>
      </c>
      <c r="N236" s="398" t="s">
        <v>2975</v>
      </c>
      <c r="O236" s="398" t="s">
        <v>40</v>
      </c>
      <c r="P236" s="398" t="e">
        <v>#N/A</v>
      </c>
    </row>
    <row r="237" spans="1:16">
      <c r="A237" s="398">
        <v>237</v>
      </c>
      <c r="B237" s="399" t="s">
        <v>349</v>
      </c>
      <c r="C237" s="398" t="s">
        <v>592</v>
      </c>
      <c r="D237" s="398" t="s">
        <v>1558</v>
      </c>
      <c r="E237" s="398" t="s">
        <v>1495</v>
      </c>
      <c r="F237" s="398" t="s">
        <v>2976</v>
      </c>
      <c r="H237" s="398" t="s">
        <v>579</v>
      </c>
      <c r="I237" s="398" t="s">
        <v>1993</v>
      </c>
      <c r="J237" s="399" t="s">
        <v>2101</v>
      </c>
      <c r="K237" s="398" t="s">
        <v>1976</v>
      </c>
      <c r="L237" s="398" t="s">
        <v>1977</v>
      </c>
      <c r="M237" s="398" t="s">
        <v>2974</v>
      </c>
      <c r="N237" s="398" t="s">
        <v>2977</v>
      </c>
      <c r="O237" s="398" t="s">
        <v>1511</v>
      </c>
      <c r="P237" s="398" t="e">
        <v>#N/A</v>
      </c>
    </row>
    <row r="238" spans="1:16">
      <c r="A238" s="398">
        <v>238</v>
      </c>
      <c r="B238" s="399" t="s">
        <v>2503</v>
      </c>
      <c r="C238" s="398" t="s">
        <v>2502</v>
      </c>
      <c r="D238" s="398" t="s">
        <v>1561</v>
      </c>
      <c r="E238" s="398" t="s">
        <v>1990</v>
      </c>
      <c r="F238" s="398" t="s">
        <v>658</v>
      </c>
      <c r="H238" s="398" t="s">
        <v>1762</v>
      </c>
      <c r="I238" s="398" t="s">
        <v>1993</v>
      </c>
      <c r="J238" s="399" t="s">
        <v>659</v>
      </c>
      <c r="K238" s="398" t="s">
        <v>1978</v>
      </c>
      <c r="L238" s="398" t="s">
        <v>1979</v>
      </c>
      <c r="M238" s="398" t="s">
        <v>2978</v>
      </c>
      <c r="N238" s="398" t="s">
        <v>1504</v>
      </c>
      <c r="O238" s="398" t="s">
        <v>1511</v>
      </c>
      <c r="P238" s="398" t="e">
        <v>#N/A</v>
      </c>
    </row>
    <row r="239" spans="1:16">
      <c r="A239" s="398">
        <v>239</v>
      </c>
      <c r="B239" s="399" t="s">
        <v>1217</v>
      </c>
      <c r="C239" s="398" t="s">
        <v>1281</v>
      </c>
      <c r="D239" s="398" t="s">
        <v>1561</v>
      </c>
      <c r="E239" s="398" t="s">
        <v>1990</v>
      </c>
      <c r="F239" s="398" t="s">
        <v>879</v>
      </c>
      <c r="H239" s="398" t="s">
        <v>1281</v>
      </c>
      <c r="I239" s="398" t="s">
        <v>1993</v>
      </c>
      <c r="J239" s="399" t="s">
        <v>880</v>
      </c>
      <c r="K239" s="398" t="s">
        <v>824</v>
      </c>
      <c r="L239" s="398" t="s">
        <v>825</v>
      </c>
      <c r="M239" s="398" t="s">
        <v>2911</v>
      </c>
      <c r="N239" s="398" t="s">
        <v>41</v>
      </c>
      <c r="O239" s="398" t="s">
        <v>1511</v>
      </c>
      <c r="P239" s="398" t="e">
        <v>#N/A</v>
      </c>
    </row>
    <row r="240" spans="1:16">
      <c r="A240" s="398">
        <v>240</v>
      </c>
      <c r="B240" s="399" t="s">
        <v>1218</v>
      </c>
      <c r="C240" s="398" t="s">
        <v>2979</v>
      </c>
      <c r="D240" s="398" t="s">
        <v>1561</v>
      </c>
      <c r="E240" s="398" t="s">
        <v>1990</v>
      </c>
      <c r="F240" s="398" t="s">
        <v>672</v>
      </c>
      <c r="H240" s="398" t="s">
        <v>613</v>
      </c>
      <c r="I240" s="398" t="s">
        <v>1993</v>
      </c>
      <c r="J240" s="399" t="s">
        <v>614</v>
      </c>
      <c r="K240" s="398" t="s">
        <v>140</v>
      </c>
      <c r="L240" s="398" t="s">
        <v>2872</v>
      </c>
      <c r="M240" s="398" t="s">
        <v>596</v>
      </c>
      <c r="N240" s="398" t="s">
        <v>2569</v>
      </c>
      <c r="O240" s="398" t="s">
        <v>1511</v>
      </c>
      <c r="P240" s="398" t="e">
        <v>#N/A</v>
      </c>
    </row>
    <row r="241" spans="1:16">
      <c r="A241" s="398">
        <v>241</v>
      </c>
      <c r="B241" s="399" t="s">
        <v>2980</v>
      </c>
      <c r="C241" s="398" t="s">
        <v>2981</v>
      </c>
      <c r="D241" s="398" t="s">
        <v>1561</v>
      </c>
      <c r="E241" s="398" t="s">
        <v>1990</v>
      </c>
      <c r="F241" s="398" t="s">
        <v>2072</v>
      </c>
      <c r="H241" s="398" t="s">
        <v>335</v>
      </c>
      <c r="I241" s="398" t="s">
        <v>1993</v>
      </c>
      <c r="J241" s="399" t="s">
        <v>336</v>
      </c>
      <c r="K241" s="398" t="s">
        <v>1715</v>
      </c>
      <c r="L241" s="398" t="s">
        <v>2679</v>
      </c>
      <c r="M241" s="398" t="s">
        <v>2680</v>
      </c>
      <c r="N241" s="398" t="s">
        <v>2569</v>
      </c>
      <c r="O241" s="398" t="s">
        <v>39</v>
      </c>
      <c r="P241" s="398" t="e">
        <v>#N/A</v>
      </c>
    </row>
    <row r="242" spans="1:16">
      <c r="A242" s="398">
        <v>242</v>
      </c>
      <c r="B242" s="399" t="s">
        <v>1219</v>
      </c>
      <c r="C242" s="398" t="s">
        <v>884</v>
      </c>
      <c r="D242" s="398" t="s">
        <v>1561</v>
      </c>
      <c r="E242" s="398" t="s">
        <v>1990</v>
      </c>
      <c r="F242" s="398" t="s">
        <v>883</v>
      </c>
      <c r="H242" s="398" t="s">
        <v>884</v>
      </c>
      <c r="I242" s="398" t="s">
        <v>1993</v>
      </c>
      <c r="J242" s="399" t="s">
        <v>885</v>
      </c>
      <c r="K242" s="398" t="s">
        <v>250</v>
      </c>
      <c r="L242" s="398" t="s">
        <v>251</v>
      </c>
      <c r="M242" s="398" t="s">
        <v>2982</v>
      </c>
      <c r="N242" s="398" t="s">
        <v>40</v>
      </c>
      <c r="O242" s="398" t="s">
        <v>1511</v>
      </c>
      <c r="P242" s="398" t="e">
        <v>#N/A</v>
      </c>
    </row>
    <row r="243" spans="1:16">
      <c r="A243" s="398">
        <v>243</v>
      </c>
      <c r="B243" s="399" t="s">
        <v>1089</v>
      </c>
      <c r="C243" s="398" t="s">
        <v>593</v>
      </c>
      <c r="D243" s="398" t="s">
        <v>1558</v>
      </c>
      <c r="E243" s="398" t="s">
        <v>1495</v>
      </c>
      <c r="F243" s="398" t="s">
        <v>976</v>
      </c>
      <c r="H243" s="398" t="s">
        <v>1220</v>
      </c>
      <c r="I243" s="398" t="s">
        <v>1993</v>
      </c>
      <c r="J243" s="399" t="s">
        <v>977</v>
      </c>
      <c r="K243" s="398" t="s">
        <v>1980</v>
      </c>
      <c r="L243" s="398" t="s">
        <v>1981</v>
      </c>
      <c r="M243" s="398" t="s">
        <v>1982</v>
      </c>
      <c r="N243" s="398" t="s">
        <v>1507</v>
      </c>
      <c r="O243" s="398" t="s">
        <v>1511</v>
      </c>
      <c r="P243" s="398" t="e">
        <v>#N/A</v>
      </c>
    </row>
    <row r="244" spans="1:16">
      <c r="A244" s="398">
        <v>244</v>
      </c>
      <c r="B244" s="399" t="s">
        <v>1223</v>
      </c>
      <c r="C244" s="398" t="s">
        <v>1222</v>
      </c>
      <c r="D244" s="398" t="s">
        <v>1561</v>
      </c>
      <c r="E244" s="398" t="s">
        <v>1990</v>
      </c>
      <c r="F244" s="398" t="s">
        <v>2987</v>
      </c>
      <c r="H244" s="398" t="s">
        <v>1222</v>
      </c>
      <c r="I244" s="398" t="s">
        <v>1993</v>
      </c>
      <c r="J244" s="399" t="s">
        <v>1224</v>
      </c>
      <c r="K244" s="398" t="s">
        <v>1983</v>
      </c>
      <c r="L244" s="398" t="s">
        <v>1984</v>
      </c>
      <c r="M244" s="398" t="s">
        <v>2988</v>
      </c>
      <c r="N244" s="398" t="s">
        <v>1511</v>
      </c>
      <c r="O244" s="398" t="s">
        <v>39</v>
      </c>
      <c r="P244" s="398" t="e">
        <v>#N/A</v>
      </c>
    </row>
    <row r="245" spans="1:16">
      <c r="A245" s="398">
        <v>245</v>
      </c>
      <c r="B245" s="399" t="s">
        <v>1226</v>
      </c>
      <c r="C245" s="398" t="s">
        <v>1225</v>
      </c>
      <c r="D245" s="398" t="s">
        <v>1561</v>
      </c>
      <c r="E245" s="398" t="s">
        <v>1990</v>
      </c>
      <c r="F245" s="398" t="s">
        <v>1227</v>
      </c>
      <c r="H245" s="398" t="s">
        <v>1225</v>
      </c>
      <c r="I245" s="398" t="s">
        <v>1993</v>
      </c>
      <c r="J245" s="399" t="s">
        <v>1228</v>
      </c>
      <c r="K245" s="398" t="s">
        <v>1985</v>
      </c>
      <c r="L245" s="398" t="s">
        <v>126</v>
      </c>
      <c r="M245" s="398" t="s">
        <v>2989</v>
      </c>
      <c r="N245" s="398" t="s">
        <v>1511</v>
      </c>
      <c r="O245" s="398" t="s">
        <v>1504</v>
      </c>
      <c r="P245" s="398" t="e">
        <v>#N/A</v>
      </c>
    </row>
    <row r="246" spans="1:16">
      <c r="A246" s="398">
        <v>246</v>
      </c>
      <c r="B246" s="399" t="s">
        <v>1230</v>
      </c>
      <c r="C246" s="398" t="s">
        <v>1229</v>
      </c>
      <c r="D246" s="398" t="s">
        <v>1561</v>
      </c>
      <c r="E246" s="398" t="s">
        <v>1990</v>
      </c>
      <c r="F246" s="398" t="s">
        <v>1231</v>
      </c>
      <c r="H246" s="398" t="s">
        <v>1229</v>
      </c>
      <c r="I246" s="398" t="s">
        <v>1993</v>
      </c>
      <c r="J246" s="399" t="s">
        <v>1232</v>
      </c>
      <c r="K246" s="398" t="s">
        <v>127</v>
      </c>
      <c r="L246" s="398" t="s">
        <v>128</v>
      </c>
      <c r="M246" s="398" t="s">
        <v>2990</v>
      </c>
      <c r="N246" s="398" t="s">
        <v>1511</v>
      </c>
      <c r="O246" s="398" t="s">
        <v>1513</v>
      </c>
      <c r="P246" s="398" t="e">
        <v>#N/A</v>
      </c>
    </row>
    <row r="247" spans="1:16">
      <c r="A247" s="398">
        <v>247</v>
      </c>
      <c r="B247" s="399" t="s">
        <v>1234</v>
      </c>
      <c r="C247" s="398" t="s">
        <v>1233</v>
      </c>
      <c r="D247" s="398" t="s">
        <v>1561</v>
      </c>
      <c r="E247" s="398" t="s">
        <v>1990</v>
      </c>
      <c r="F247" s="398" t="s">
        <v>1235</v>
      </c>
      <c r="H247" s="398" t="s">
        <v>1233</v>
      </c>
      <c r="I247" s="398" t="s">
        <v>1993</v>
      </c>
      <c r="J247" s="399" t="s">
        <v>1236</v>
      </c>
      <c r="K247" s="398" t="s">
        <v>129</v>
      </c>
      <c r="L247" s="398" t="s">
        <v>130</v>
      </c>
      <c r="M247" s="398" t="s">
        <v>2991</v>
      </c>
      <c r="N247" s="398" t="s">
        <v>1511</v>
      </c>
      <c r="O247" s="398" t="s">
        <v>40</v>
      </c>
      <c r="P247" s="398" t="e">
        <v>#N/A</v>
      </c>
    </row>
    <row r="248" spans="1:16">
      <c r="A248" s="398">
        <v>248</v>
      </c>
      <c r="B248" s="399" t="s">
        <v>1238</v>
      </c>
      <c r="C248" s="398" t="s">
        <v>1237</v>
      </c>
      <c r="D248" s="398" t="s">
        <v>1561</v>
      </c>
      <c r="E248" s="398" t="s">
        <v>1990</v>
      </c>
      <c r="F248" s="398" t="s">
        <v>1776</v>
      </c>
      <c r="H248" s="398" t="s">
        <v>1772</v>
      </c>
      <c r="I248" s="398" t="s">
        <v>1993</v>
      </c>
      <c r="J248" s="399" t="s">
        <v>1777</v>
      </c>
      <c r="K248" s="398" t="s">
        <v>271</v>
      </c>
      <c r="L248" s="398" t="s">
        <v>272</v>
      </c>
      <c r="M248" s="398" t="s">
        <v>2843</v>
      </c>
      <c r="N248" s="398" t="s">
        <v>40</v>
      </c>
      <c r="O248" s="398" t="s">
        <v>1511</v>
      </c>
      <c r="P248" s="398" t="e">
        <v>#N/A</v>
      </c>
    </row>
    <row r="249" spans="1:16">
      <c r="A249" s="398">
        <v>249</v>
      </c>
      <c r="B249" s="399" t="s">
        <v>1240</v>
      </c>
      <c r="C249" s="398" t="s">
        <v>1239</v>
      </c>
      <c r="D249" s="398" t="s">
        <v>1561</v>
      </c>
      <c r="E249" s="398" t="s">
        <v>1990</v>
      </c>
      <c r="F249" s="398" t="s">
        <v>594</v>
      </c>
      <c r="H249" s="398" t="s">
        <v>1239</v>
      </c>
      <c r="I249" s="398" t="s">
        <v>1993</v>
      </c>
      <c r="J249" s="399" t="s">
        <v>1853</v>
      </c>
      <c r="K249" s="398" t="s">
        <v>131</v>
      </c>
      <c r="L249" s="398" t="s">
        <v>132</v>
      </c>
      <c r="M249" s="398" t="s">
        <v>2992</v>
      </c>
      <c r="N249" s="398" t="s">
        <v>1511</v>
      </c>
      <c r="O249" s="398" t="s">
        <v>1511</v>
      </c>
      <c r="P249" s="398" t="e">
        <v>#N/A</v>
      </c>
    </row>
    <row r="250" spans="1:16">
      <c r="A250" s="398">
        <v>250</v>
      </c>
      <c r="B250" s="399" t="s">
        <v>2993</v>
      </c>
      <c r="C250" s="398" t="s">
        <v>2994</v>
      </c>
      <c r="D250" s="398" t="s">
        <v>1561</v>
      </c>
      <c r="E250" s="398" t="s">
        <v>1990</v>
      </c>
      <c r="F250" s="398" t="s">
        <v>2438</v>
      </c>
      <c r="H250" s="398" t="s">
        <v>391</v>
      </c>
      <c r="I250" s="398" t="s">
        <v>1993</v>
      </c>
      <c r="J250" s="399" t="s">
        <v>392</v>
      </c>
      <c r="K250" s="398" t="s">
        <v>1701</v>
      </c>
      <c r="L250" s="398" t="s">
        <v>1702</v>
      </c>
      <c r="M250" s="398" t="s">
        <v>2665</v>
      </c>
      <c r="N250" s="398" t="s">
        <v>2569</v>
      </c>
      <c r="O250" s="398" t="s">
        <v>1511</v>
      </c>
      <c r="P250" s="398" t="e">
        <v>#N/A</v>
      </c>
    </row>
    <row r="251" spans="1:16">
      <c r="A251" s="398">
        <v>251</v>
      </c>
      <c r="B251" s="399" t="s">
        <v>1855</v>
      </c>
      <c r="C251" s="398" t="s">
        <v>1854</v>
      </c>
      <c r="D251" s="398" t="s">
        <v>1561</v>
      </c>
      <c r="E251" s="398" t="s">
        <v>1990</v>
      </c>
      <c r="F251" s="398" t="s">
        <v>595</v>
      </c>
      <c r="H251" s="398" t="s">
        <v>1854</v>
      </c>
      <c r="I251" s="398" t="s">
        <v>1993</v>
      </c>
      <c r="J251" s="399" t="s">
        <v>1856</v>
      </c>
      <c r="K251" s="398" t="s">
        <v>133</v>
      </c>
      <c r="L251" s="398" t="s">
        <v>134</v>
      </c>
      <c r="M251" s="398" t="s">
        <v>2995</v>
      </c>
      <c r="N251" s="398" t="s">
        <v>1507</v>
      </c>
      <c r="O251" s="398" t="s">
        <v>39</v>
      </c>
      <c r="P251" s="398" t="e">
        <v>#N/A</v>
      </c>
    </row>
    <row r="252" spans="1:16">
      <c r="A252" s="398">
        <v>252</v>
      </c>
      <c r="B252" s="399" t="s">
        <v>2339</v>
      </c>
      <c r="C252" s="398" t="s">
        <v>2504</v>
      </c>
      <c r="D252" s="398" t="s">
        <v>1561</v>
      </c>
      <c r="E252" s="398" t="s">
        <v>1990</v>
      </c>
      <c r="F252" s="398" t="s">
        <v>576</v>
      </c>
      <c r="H252" s="398" t="s">
        <v>311</v>
      </c>
      <c r="I252" s="398" t="s">
        <v>1993</v>
      </c>
      <c r="J252" s="399" t="s">
        <v>313</v>
      </c>
      <c r="K252" s="398" t="s">
        <v>135</v>
      </c>
      <c r="L252" s="398" t="s">
        <v>136</v>
      </c>
      <c r="M252" s="398" t="s">
        <v>2996</v>
      </c>
      <c r="N252" s="398" t="s">
        <v>39</v>
      </c>
      <c r="O252" s="398" t="s">
        <v>1511</v>
      </c>
      <c r="P252" s="398" t="e">
        <v>#N/A</v>
      </c>
    </row>
    <row r="253" spans="1:16">
      <c r="A253" s="398">
        <v>253</v>
      </c>
      <c r="B253" s="399" t="s">
        <v>942</v>
      </c>
      <c r="C253" s="398" t="s">
        <v>1857</v>
      </c>
      <c r="D253" s="398" t="s">
        <v>1561</v>
      </c>
      <c r="E253" s="398" t="s">
        <v>1990</v>
      </c>
      <c r="F253" s="398" t="s">
        <v>943</v>
      </c>
      <c r="H253" s="398" t="s">
        <v>1857</v>
      </c>
      <c r="I253" s="398" t="s">
        <v>1993</v>
      </c>
      <c r="J253" s="399" t="s">
        <v>577</v>
      </c>
      <c r="K253" s="398" t="s">
        <v>2997</v>
      </c>
      <c r="L253" s="398" t="s">
        <v>1717</v>
      </c>
      <c r="M253" s="398" t="s">
        <v>2998</v>
      </c>
      <c r="N253" s="398" t="s">
        <v>1511</v>
      </c>
      <c r="O253" s="398" t="s">
        <v>1509</v>
      </c>
      <c r="P253" s="398" t="e">
        <v>#N/A</v>
      </c>
    </row>
    <row r="254" spans="1:16">
      <c r="A254" s="398">
        <v>254</v>
      </c>
      <c r="B254" s="399" t="s">
        <v>542</v>
      </c>
      <c r="C254" s="398" t="s">
        <v>541</v>
      </c>
      <c r="D254" s="398" t="s">
        <v>1561</v>
      </c>
      <c r="E254" s="398" t="s">
        <v>1990</v>
      </c>
      <c r="F254" s="398" t="s">
        <v>2999</v>
      </c>
      <c r="H254" s="398" t="s">
        <v>541</v>
      </c>
      <c r="I254" s="398" t="s">
        <v>1993</v>
      </c>
      <c r="J254" s="399" t="s">
        <v>543</v>
      </c>
      <c r="K254" s="398" t="s">
        <v>1968</v>
      </c>
      <c r="L254" s="398" t="s">
        <v>1969</v>
      </c>
      <c r="M254" s="398" t="s">
        <v>3000</v>
      </c>
      <c r="N254" s="398" t="s">
        <v>1511</v>
      </c>
      <c r="O254" s="398" t="s">
        <v>1511</v>
      </c>
      <c r="P254" s="398" t="e">
        <v>#N/A</v>
      </c>
    </row>
    <row r="255" spans="1:16">
      <c r="A255" s="398">
        <v>255</v>
      </c>
      <c r="B255" s="399" t="s">
        <v>545</v>
      </c>
      <c r="C255" s="398" t="s">
        <v>544</v>
      </c>
      <c r="D255" s="398" t="s">
        <v>1561</v>
      </c>
      <c r="E255" s="398" t="s">
        <v>1990</v>
      </c>
      <c r="F255" s="398" t="s">
        <v>3001</v>
      </c>
      <c r="H255" s="398" t="s">
        <v>544</v>
      </c>
      <c r="I255" s="398" t="s">
        <v>1993</v>
      </c>
      <c r="J255" s="399" t="s">
        <v>546</v>
      </c>
      <c r="K255" s="398" t="s">
        <v>3002</v>
      </c>
      <c r="L255" s="398" t="s">
        <v>1970</v>
      </c>
      <c r="M255" s="398" t="s">
        <v>3003</v>
      </c>
      <c r="N255" s="398" t="s">
        <v>1511</v>
      </c>
      <c r="O255" s="398" t="s">
        <v>1507</v>
      </c>
      <c r="P255" s="398" t="e">
        <v>#N/A</v>
      </c>
    </row>
    <row r="256" spans="1:16">
      <c r="A256" s="398">
        <v>256</v>
      </c>
      <c r="B256" s="399" t="s">
        <v>3004</v>
      </c>
      <c r="C256" s="398" t="s">
        <v>3005</v>
      </c>
      <c r="D256" s="398" t="s">
        <v>1558</v>
      </c>
      <c r="E256" s="398" t="s">
        <v>1495</v>
      </c>
      <c r="F256" s="398" t="s">
        <v>3006</v>
      </c>
      <c r="H256" s="398" t="s">
        <v>544</v>
      </c>
      <c r="I256" s="398" t="s">
        <v>1993</v>
      </c>
      <c r="J256" s="399" t="s">
        <v>3007</v>
      </c>
      <c r="K256" s="398" t="s">
        <v>3008</v>
      </c>
      <c r="L256" s="398" t="s">
        <v>3009</v>
      </c>
      <c r="M256" s="398" t="s">
        <v>3010</v>
      </c>
      <c r="N256" s="398" t="s">
        <v>1501</v>
      </c>
      <c r="O256" s="398" t="s">
        <v>1509</v>
      </c>
      <c r="P256" s="398" t="e">
        <v>#N/A</v>
      </c>
    </row>
    <row r="257" spans="1:16">
      <c r="A257" s="398">
        <v>257</v>
      </c>
      <c r="B257" s="399" t="s">
        <v>980</v>
      </c>
      <c r="C257" s="398" t="s">
        <v>2254</v>
      </c>
      <c r="D257" s="398" t="s">
        <v>1558</v>
      </c>
      <c r="E257" s="398" t="s">
        <v>1495</v>
      </c>
      <c r="F257" s="398" t="s">
        <v>981</v>
      </c>
      <c r="H257" s="398" t="s">
        <v>544</v>
      </c>
      <c r="I257" s="398" t="s">
        <v>1993</v>
      </c>
      <c r="J257" s="399" t="s">
        <v>546</v>
      </c>
      <c r="K257" s="398" t="s">
        <v>1971</v>
      </c>
      <c r="L257" s="398" t="s">
        <v>1972</v>
      </c>
      <c r="M257" s="398" t="s">
        <v>3011</v>
      </c>
      <c r="N257" s="398" t="s">
        <v>1507</v>
      </c>
      <c r="O257" s="398" t="s">
        <v>40</v>
      </c>
      <c r="P257" s="398" t="e">
        <v>#N/A</v>
      </c>
    </row>
    <row r="258" spans="1:16">
      <c r="A258" s="398">
        <v>258</v>
      </c>
      <c r="B258" s="399" t="s">
        <v>982</v>
      </c>
      <c r="C258" s="398" t="s">
        <v>2255</v>
      </c>
      <c r="D258" s="398" t="s">
        <v>1558</v>
      </c>
      <c r="E258" s="398" t="s">
        <v>1495</v>
      </c>
      <c r="F258" s="398" t="s">
        <v>1056</v>
      </c>
      <c r="H258" s="398" t="s">
        <v>544</v>
      </c>
      <c r="I258" s="398" t="s">
        <v>1993</v>
      </c>
      <c r="J258" s="399" t="s">
        <v>546</v>
      </c>
      <c r="K258" s="398" t="s">
        <v>890</v>
      </c>
      <c r="L258" s="398" t="s">
        <v>891</v>
      </c>
      <c r="M258" s="398" t="s">
        <v>892</v>
      </c>
      <c r="N258" s="398" t="s">
        <v>39</v>
      </c>
      <c r="O258" s="398" t="s">
        <v>1511</v>
      </c>
      <c r="P258" s="398" t="e">
        <v>#N/A</v>
      </c>
    </row>
    <row r="259" spans="1:16">
      <c r="A259" s="398">
        <v>259</v>
      </c>
      <c r="B259" s="399" t="s">
        <v>548</v>
      </c>
      <c r="C259" s="398" t="s">
        <v>547</v>
      </c>
      <c r="D259" s="398" t="s">
        <v>1561</v>
      </c>
      <c r="E259" s="398" t="s">
        <v>1990</v>
      </c>
      <c r="F259" s="398" t="s">
        <v>404</v>
      </c>
      <c r="H259" s="398" t="s">
        <v>547</v>
      </c>
      <c r="I259" s="398" t="s">
        <v>1993</v>
      </c>
      <c r="J259" s="399" t="s">
        <v>405</v>
      </c>
      <c r="K259" s="398" t="s">
        <v>893</v>
      </c>
      <c r="L259" s="398" t="s">
        <v>894</v>
      </c>
      <c r="M259" s="398" t="s">
        <v>3012</v>
      </c>
      <c r="N259" s="398" t="s">
        <v>1511</v>
      </c>
      <c r="O259" s="398" t="s">
        <v>1511</v>
      </c>
      <c r="P259" s="398" t="e">
        <v>#N/A</v>
      </c>
    </row>
    <row r="260" spans="1:16">
      <c r="A260" s="398">
        <v>260</v>
      </c>
      <c r="B260" s="399" t="s">
        <v>407</v>
      </c>
      <c r="C260" s="398" t="s">
        <v>406</v>
      </c>
      <c r="D260" s="398" t="s">
        <v>1561</v>
      </c>
      <c r="E260" s="398" t="s">
        <v>1990</v>
      </c>
      <c r="F260" s="398" t="s">
        <v>3013</v>
      </c>
      <c r="H260" s="398" t="s">
        <v>406</v>
      </c>
      <c r="I260" s="398" t="s">
        <v>1993</v>
      </c>
      <c r="J260" s="399" t="s">
        <v>408</v>
      </c>
      <c r="K260" s="398" t="s">
        <v>895</v>
      </c>
      <c r="L260" s="398" t="s">
        <v>896</v>
      </c>
      <c r="M260" s="398" t="s">
        <v>897</v>
      </c>
      <c r="N260" s="398" t="s">
        <v>1511</v>
      </c>
      <c r="O260" s="398" t="s">
        <v>40</v>
      </c>
      <c r="P260" s="398" t="e">
        <v>#N/A</v>
      </c>
    </row>
    <row r="261" spans="1:16">
      <c r="A261" s="398">
        <v>261</v>
      </c>
      <c r="B261" s="399" t="s">
        <v>580</v>
      </c>
      <c r="C261" s="398" t="s">
        <v>579</v>
      </c>
      <c r="D261" s="398" t="s">
        <v>1561</v>
      </c>
      <c r="E261" s="398" t="s">
        <v>1990</v>
      </c>
      <c r="F261" s="398" t="s">
        <v>3014</v>
      </c>
      <c r="H261" s="398" t="s">
        <v>579</v>
      </c>
      <c r="I261" s="398" t="s">
        <v>1993</v>
      </c>
      <c r="J261" s="399" t="s">
        <v>2256</v>
      </c>
      <c r="K261" s="398" t="s">
        <v>1527</v>
      </c>
      <c r="L261" s="398" t="s">
        <v>1528</v>
      </c>
      <c r="M261" s="398" t="s">
        <v>1529</v>
      </c>
      <c r="N261" s="398" t="s">
        <v>1511</v>
      </c>
      <c r="O261" s="398" t="s">
        <v>39</v>
      </c>
      <c r="P261" s="398" t="e">
        <v>#N/A</v>
      </c>
    </row>
    <row r="262" spans="1:16">
      <c r="A262" s="398">
        <v>262</v>
      </c>
      <c r="B262" s="399" t="s">
        <v>582</v>
      </c>
      <c r="C262" s="398" t="s">
        <v>581</v>
      </c>
      <c r="D262" s="398" t="s">
        <v>1561</v>
      </c>
      <c r="E262" s="398" t="s">
        <v>1990</v>
      </c>
      <c r="F262" s="398" t="s">
        <v>3015</v>
      </c>
      <c r="H262" s="398" t="s">
        <v>581</v>
      </c>
      <c r="I262" s="398" t="s">
        <v>1993</v>
      </c>
      <c r="J262" s="399" t="s">
        <v>2257</v>
      </c>
      <c r="K262" s="398" t="s">
        <v>3016</v>
      </c>
      <c r="L262" s="398" t="s">
        <v>3017</v>
      </c>
      <c r="M262" s="398" t="s">
        <v>3018</v>
      </c>
      <c r="N262" s="398" t="s">
        <v>1511</v>
      </c>
      <c r="O262" s="398" t="s">
        <v>1511</v>
      </c>
      <c r="P262" s="398" t="e">
        <v>#N/A</v>
      </c>
    </row>
    <row r="263" spans="1:16">
      <c r="A263" s="398">
        <v>263</v>
      </c>
      <c r="B263" s="399" t="s">
        <v>990</v>
      </c>
      <c r="C263" s="398" t="s">
        <v>382</v>
      </c>
      <c r="D263" s="398" t="s">
        <v>1558</v>
      </c>
      <c r="E263" s="398" t="s">
        <v>1495</v>
      </c>
      <c r="F263" s="398" t="s">
        <v>991</v>
      </c>
      <c r="H263" s="398" t="s">
        <v>27</v>
      </c>
      <c r="I263" s="398" t="s">
        <v>1993</v>
      </c>
      <c r="J263" s="399" t="s">
        <v>992</v>
      </c>
      <c r="K263" s="398" t="s">
        <v>1530</v>
      </c>
      <c r="L263" s="398" t="s">
        <v>1531</v>
      </c>
      <c r="M263" s="398" t="s">
        <v>3019</v>
      </c>
      <c r="N263" s="398" t="s">
        <v>1511</v>
      </c>
      <c r="O263" s="398" t="s">
        <v>1511</v>
      </c>
      <c r="P263" s="398" t="e">
        <v>#N/A</v>
      </c>
    </row>
    <row r="264" spans="1:16">
      <c r="A264" s="398">
        <v>264</v>
      </c>
      <c r="B264" s="399" t="s">
        <v>989</v>
      </c>
      <c r="C264" s="398" t="s">
        <v>988</v>
      </c>
      <c r="D264" s="398" t="s">
        <v>1561</v>
      </c>
      <c r="E264" s="398" t="s">
        <v>1990</v>
      </c>
      <c r="F264" s="398" t="s">
        <v>3020</v>
      </c>
      <c r="H264" s="398" t="s">
        <v>113</v>
      </c>
      <c r="I264" s="398" t="s">
        <v>1993</v>
      </c>
      <c r="J264" s="399" t="s">
        <v>1011</v>
      </c>
      <c r="K264" s="398" t="s">
        <v>1532</v>
      </c>
      <c r="L264" s="398" t="s">
        <v>1533</v>
      </c>
      <c r="M264" s="398" t="s">
        <v>3021</v>
      </c>
      <c r="N264" s="398" t="s">
        <v>381</v>
      </c>
      <c r="O264" s="398" t="s">
        <v>1511</v>
      </c>
      <c r="P264" s="398" t="e">
        <v>#N/A</v>
      </c>
    </row>
    <row r="265" spans="1:16">
      <c r="A265" s="398">
        <v>265</v>
      </c>
      <c r="B265" s="399" t="s">
        <v>67</v>
      </c>
      <c r="C265" s="398" t="s">
        <v>66</v>
      </c>
      <c r="D265" s="398" t="s">
        <v>1561</v>
      </c>
      <c r="E265" s="398" t="s">
        <v>1990</v>
      </c>
      <c r="F265" s="398" t="s">
        <v>2093</v>
      </c>
      <c r="H265" s="398" t="s">
        <v>66</v>
      </c>
      <c r="I265" s="398" t="s">
        <v>1993</v>
      </c>
      <c r="J265" s="399" t="s">
        <v>186</v>
      </c>
      <c r="K265" s="398" t="s">
        <v>1534</v>
      </c>
      <c r="L265" s="398" t="s">
        <v>1535</v>
      </c>
      <c r="M265" s="398" t="s">
        <v>3022</v>
      </c>
      <c r="N265" s="398" t="s">
        <v>1511</v>
      </c>
      <c r="O265" s="398" t="s">
        <v>1513</v>
      </c>
      <c r="P265" s="398" t="e">
        <v>#N/A</v>
      </c>
    </row>
    <row r="266" spans="1:16">
      <c r="A266" s="398">
        <v>266</v>
      </c>
      <c r="B266" s="399" t="s">
        <v>3023</v>
      </c>
      <c r="C266" s="398" t="s">
        <v>3024</v>
      </c>
      <c r="D266" s="398" t="s">
        <v>1561</v>
      </c>
      <c r="E266" s="398" t="s">
        <v>1990</v>
      </c>
      <c r="F266" s="398" t="s">
        <v>2846</v>
      </c>
      <c r="H266" s="398" t="s">
        <v>2345</v>
      </c>
      <c r="I266" s="398" t="s">
        <v>1993</v>
      </c>
      <c r="J266" s="399" t="s">
        <v>2346</v>
      </c>
      <c r="K266" s="398" t="s">
        <v>273</v>
      </c>
      <c r="L266" s="398" t="s">
        <v>1536</v>
      </c>
      <c r="M266" s="398" t="s">
        <v>274</v>
      </c>
      <c r="N266" s="398" t="s">
        <v>2569</v>
      </c>
      <c r="O266" s="398" t="s">
        <v>1504</v>
      </c>
      <c r="P266" s="398" t="e">
        <v>#N/A</v>
      </c>
    </row>
    <row r="267" spans="1:16">
      <c r="A267" s="398">
        <v>267</v>
      </c>
      <c r="B267" s="399" t="s">
        <v>2344</v>
      </c>
      <c r="C267" s="398" t="s">
        <v>2343</v>
      </c>
      <c r="D267" s="398" t="s">
        <v>1561</v>
      </c>
      <c r="E267" s="398" t="s">
        <v>1990</v>
      </c>
      <c r="F267" s="398" t="s">
        <v>2258</v>
      </c>
      <c r="H267" s="398" t="s">
        <v>2345</v>
      </c>
      <c r="I267" s="398" t="s">
        <v>1993</v>
      </c>
      <c r="J267" s="399" t="s">
        <v>2346</v>
      </c>
      <c r="K267" s="398" t="s">
        <v>273</v>
      </c>
      <c r="L267" s="398" t="s">
        <v>1536</v>
      </c>
      <c r="M267" s="398" t="s">
        <v>3025</v>
      </c>
      <c r="N267" s="398" t="s">
        <v>1511</v>
      </c>
      <c r="O267" s="398" t="s">
        <v>1511</v>
      </c>
      <c r="P267" s="398" t="e">
        <v>#N/A</v>
      </c>
    </row>
    <row r="268" spans="1:16">
      <c r="A268" s="398">
        <v>268</v>
      </c>
      <c r="B268" s="399" t="s">
        <v>188</v>
      </c>
      <c r="C268" s="398" t="s">
        <v>187</v>
      </c>
      <c r="D268" s="398" t="s">
        <v>1561</v>
      </c>
      <c r="E268" s="398" t="s">
        <v>1990</v>
      </c>
      <c r="F268" s="398" t="s">
        <v>189</v>
      </c>
      <c r="H268" s="398" t="s">
        <v>187</v>
      </c>
      <c r="I268" s="398" t="s">
        <v>1993</v>
      </c>
      <c r="J268" s="399" t="s">
        <v>190</v>
      </c>
      <c r="K268" s="398" t="s">
        <v>1537</v>
      </c>
      <c r="L268" s="398" t="s">
        <v>1538</v>
      </c>
      <c r="M268" s="398" t="s">
        <v>3026</v>
      </c>
      <c r="N268" s="398" t="s">
        <v>1511</v>
      </c>
      <c r="O268" s="398" t="s">
        <v>1511</v>
      </c>
      <c r="P268" s="398" t="e">
        <v>#N/A</v>
      </c>
    </row>
    <row r="269" spans="1:16">
      <c r="A269" s="398">
        <v>269</v>
      </c>
      <c r="B269" s="399" t="s">
        <v>192</v>
      </c>
      <c r="C269" s="398" t="s">
        <v>191</v>
      </c>
      <c r="D269" s="398" t="s">
        <v>1561</v>
      </c>
      <c r="E269" s="398" t="s">
        <v>1990</v>
      </c>
      <c r="F269" s="398" t="s">
        <v>193</v>
      </c>
      <c r="H269" s="398" t="s">
        <v>191</v>
      </c>
      <c r="I269" s="398" t="s">
        <v>1993</v>
      </c>
      <c r="J269" s="399" t="s">
        <v>194</v>
      </c>
      <c r="K269" s="398" t="s">
        <v>1539</v>
      </c>
      <c r="L269" s="398" t="s">
        <v>1540</v>
      </c>
      <c r="M269" s="398" t="s">
        <v>3027</v>
      </c>
      <c r="N269" s="398" t="s">
        <v>1511</v>
      </c>
      <c r="O269" s="398" t="s">
        <v>39</v>
      </c>
      <c r="P269" s="398" t="e">
        <v>#N/A</v>
      </c>
    </row>
    <row r="270" spans="1:16">
      <c r="A270" s="398">
        <v>270</v>
      </c>
      <c r="B270" s="399" t="s">
        <v>983</v>
      </c>
      <c r="C270" s="398" t="s">
        <v>2259</v>
      </c>
      <c r="D270" s="398" t="s">
        <v>1558</v>
      </c>
      <c r="E270" s="398" t="s">
        <v>1495</v>
      </c>
      <c r="F270" s="398" t="s">
        <v>984</v>
      </c>
      <c r="H270" s="398" t="s">
        <v>191</v>
      </c>
      <c r="I270" s="398" t="s">
        <v>1993</v>
      </c>
      <c r="J270" s="399" t="s">
        <v>194</v>
      </c>
      <c r="K270" s="398" t="s">
        <v>1541</v>
      </c>
      <c r="L270" s="398" t="s">
        <v>1542</v>
      </c>
      <c r="M270" s="398" t="s">
        <v>1543</v>
      </c>
      <c r="N270" s="398" t="s">
        <v>1512</v>
      </c>
      <c r="O270" s="398" t="s">
        <v>1511</v>
      </c>
      <c r="P270" s="398" t="e">
        <v>#N/A</v>
      </c>
    </row>
    <row r="271" spans="1:16">
      <c r="A271" s="398">
        <v>271</v>
      </c>
      <c r="B271" s="399" t="s">
        <v>196</v>
      </c>
      <c r="C271" s="398" t="s">
        <v>195</v>
      </c>
      <c r="D271" s="398" t="s">
        <v>1561</v>
      </c>
      <c r="E271" s="398" t="s">
        <v>1990</v>
      </c>
      <c r="F271" s="398" t="s">
        <v>2260</v>
      </c>
      <c r="H271" s="398" t="s">
        <v>197</v>
      </c>
      <c r="I271" s="398" t="s">
        <v>1993</v>
      </c>
      <c r="J271" s="399" t="s">
        <v>198</v>
      </c>
      <c r="K271" s="398" t="s">
        <v>1544</v>
      </c>
      <c r="L271" s="398" t="s">
        <v>1545</v>
      </c>
      <c r="M271" s="398" t="s">
        <v>3028</v>
      </c>
      <c r="N271" s="398" t="s">
        <v>40</v>
      </c>
      <c r="O271" s="398" t="s">
        <v>39</v>
      </c>
      <c r="P271" s="398" t="e">
        <v>#N/A</v>
      </c>
    </row>
    <row r="272" spans="1:16">
      <c r="A272" s="398">
        <v>272</v>
      </c>
      <c r="B272" s="399" t="s">
        <v>200</v>
      </c>
      <c r="C272" s="398" t="s">
        <v>199</v>
      </c>
      <c r="D272" s="398" t="s">
        <v>1561</v>
      </c>
      <c r="E272" s="398" t="s">
        <v>1990</v>
      </c>
      <c r="F272" s="398" t="s">
        <v>201</v>
      </c>
      <c r="H272" s="398" t="s">
        <v>199</v>
      </c>
      <c r="I272" s="398" t="s">
        <v>1993</v>
      </c>
      <c r="J272" s="399" t="s">
        <v>351</v>
      </c>
      <c r="K272" s="398" t="s">
        <v>1546</v>
      </c>
      <c r="L272" s="398" t="s">
        <v>1547</v>
      </c>
      <c r="M272" s="398" t="s">
        <v>3029</v>
      </c>
      <c r="N272" s="398" t="s">
        <v>1511</v>
      </c>
      <c r="O272" s="398" t="s">
        <v>39</v>
      </c>
      <c r="P272" s="398" t="e">
        <v>#N/A</v>
      </c>
    </row>
    <row r="273" spans="1:16">
      <c r="A273" s="398">
        <v>273</v>
      </c>
      <c r="B273" s="399" t="s">
        <v>1659</v>
      </c>
      <c r="C273" s="398" t="s">
        <v>1658</v>
      </c>
      <c r="D273" s="398" t="s">
        <v>1561</v>
      </c>
      <c r="E273" s="398" t="s">
        <v>1990</v>
      </c>
      <c r="F273" s="398" t="s">
        <v>1401</v>
      </c>
      <c r="H273" s="398" t="s">
        <v>1658</v>
      </c>
      <c r="I273" s="398" t="s">
        <v>1993</v>
      </c>
      <c r="J273" s="399" t="s">
        <v>1402</v>
      </c>
      <c r="K273" s="398" t="s">
        <v>1344</v>
      </c>
      <c r="L273" s="398" t="s">
        <v>1345</v>
      </c>
      <c r="M273" s="398" t="s">
        <v>3030</v>
      </c>
      <c r="N273" s="398" t="s">
        <v>1511</v>
      </c>
      <c r="O273" s="398" t="s">
        <v>1507</v>
      </c>
      <c r="P273" s="398" t="e">
        <v>#N/A</v>
      </c>
    </row>
    <row r="274" spans="1:16">
      <c r="A274" s="398">
        <v>274</v>
      </c>
      <c r="B274" s="399" t="s">
        <v>643</v>
      </c>
      <c r="C274" s="398" t="s">
        <v>3031</v>
      </c>
      <c r="D274" s="398" t="s">
        <v>1561</v>
      </c>
      <c r="E274" s="398" t="s">
        <v>1990</v>
      </c>
      <c r="F274" s="398" t="s">
        <v>2094</v>
      </c>
      <c r="H274" s="398" t="s">
        <v>760</v>
      </c>
      <c r="I274" s="398" t="s">
        <v>1993</v>
      </c>
      <c r="J274" s="399" t="s">
        <v>761</v>
      </c>
      <c r="K274" s="398" t="s">
        <v>808</v>
      </c>
      <c r="L274" s="398" t="s">
        <v>809</v>
      </c>
      <c r="M274" s="398" t="s">
        <v>2594</v>
      </c>
      <c r="N274" s="398" t="s">
        <v>39</v>
      </c>
      <c r="O274" s="398" t="s">
        <v>1511</v>
      </c>
      <c r="P274" s="398" t="e">
        <v>#N/A</v>
      </c>
    </row>
    <row r="275" spans="1:16">
      <c r="A275" s="398">
        <v>275</v>
      </c>
      <c r="B275" s="399" t="s">
        <v>985</v>
      </c>
      <c r="C275" s="398" t="s">
        <v>1471</v>
      </c>
      <c r="D275" s="398" t="s">
        <v>1558</v>
      </c>
      <c r="E275" s="398" t="s">
        <v>1495</v>
      </c>
      <c r="F275" s="398" t="s">
        <v>1472</v>
      </c>
      <c r="H275" s="398" t="s">
        <v>986</v>
      </c>
      <c r="I275" s="398" t="s">
        <v>1993</v>
      </c>
      <c r="J275" s="399" t="s">
        <v>987</v>
      </c>
      <c r="K275" s="398" t="s">
        <v>1346</v>
      </c>
      <c r="L275" s="398" t="s">
        <v>1347</v>
      </c>
      <c r="M275" s="398" t="s">
        <v>3032</v>
      </c>
      <c r="N275" s="398" t="s">
        <v>1513</v>
      </c>
      <c r="O275" s="398" t="s">
        <v>39</v>
      </c>
      <c r="P275" s="398" t="e">
        <v>#N/A</v>
      </c>
    </row>
    <row r="276" spans="1:16">
      <c r="A276" s="398">
        <v>276</v>
      </c>
      <c r="B276" s="399" t="s">
        <v>2341</v>
      </c>
      <c r="C276" s="398" t="s">
        <v>1473</v>
      </c>
      <c r="D276" s="398" t="s">
        <v>1558</v>
      </c>
      <c r="E276" s="398" t="s">
        <v>1495</v>
      </c>
      <c r="F276" s="398" t="s">
        <v>3033</v>
      </c>
      <c r="H276" s="398" t="s">
        <v>1412</v>
      </c>
      <c r="I276" s="398" t="s">
        <v>1993</v>
      </c>
      <c r="J276" s="399" t="s">
        <v>1385</v>
      </c>
      <c r="K276" s="398" t="s">
        <v>1348</v>
      </c>
      <c r="L276" s="398" t="s">
        <v>627</v>
      </c>
      <c r="M276" s="398" t="s">
        <v>628</v>
      </c>
      <c r="N276" s="398" t="s">
        <v>1501</v>
      </c>
      <c r="O276" s="398" t="s">
        <v>39</v>
      </c>
      <c r="P276" s="398" t="e">
        <v>#N/A</v>
      </c>
    </row>
    <row r="277" spans="1:16">
      <c r="A277" s="398">
        <v>277</v>
      </c>
      <c r="B277" s="399" t="s">
        <v>645</v>
      </c>
      <c r="C277" s="398" t="s">
        <v>644</v>
      </c>
      <c r="D277" s="398" t="s">
        <v>1561</v>
      </c>
      <c r="E277" s="398" t="s">
        <v>1990</v>
      </c>
      <c r="F277" s="398" t="s">
        <v>1474</v>
      </c>
      <c r="H277" s="398" t="s">
        <v>35</v>
      </c>
      <c r="I277" s="398" t="s">
        <v>1993</v>
      </c>
      <c r="J277" s="399" t="s">
        <v>956</v>
      </c>
      <c r="K277" s="398" t="s">
        <v>629</v>
      </c>
      <c r="L277" s="398" t="s">
        <v>630</v>
      </c>
      <c r="M277" s="398" t="s">
        <v>3034</v>
      </c>
      <c r="N277" s="398" t="s">
        <v>1504</v>
      </c>
      <c r="O277" s="398" t="s">
        <v>1511</v>
      </c>
      <c r="P277" s="398" t="e">
        <v>#N/A</v>
      </c>
    </row>
    <row r="278" spans="1:16">
      <c r="A278" s="398">
        <v>278</v>
      </c>
      <c r="B278" s="399" t="s">
        <v>1404</v>
      </c>
      <c r="C278" s="398" t="s">
        <v>1403</v>
      </c>
      <c r="D278" s="398" t="s">
        <v>1561</v>
      </c>
      <c r="E278" s="398" t="s">
        <v>1990</v>
      </c>
      <c r="F278" s="398" t="s">
        <v>2212</v>
      </c>
      <c r="H278" s="398" t="s">
        <v>1403</v>
      </c>
      <c r="I278" s="398" t="s">
        <v>1993</v>
      </c>
      <c r="J278" s="399" t="s">
        <v>2213</v>
      </c>
      <c r="K278" s="398" t="s">
        <v>631</v>
      </c>
      <c r="L278" s="398" t="s">
        <v>632</v>
      </c>
      <c r="M278" s="398" t="s">
        <v>3035</v>
      </c>
      <c r="N278" s="398" t="s">
        <v>1511</v>
      </c>
      <c r="O278" s="398" t="s">
        <v>1511</v>
      </c>
      <c r="P278" s="398" t="e">
        <v>#N/A</v>
      </c>
    </row>
    <row r="279" spans="1:16">
      <c r="A279" s="398">
        <v>279</v>
      </c>
      <c r="B279" s="399" t="s">
        <v>3036</v>
      </c>
      <c r="C279" s="398" t="s">
        <v>3037</v>
      </c>
      <c r="D279" s="398" t="s">
        <v>1561</v>
      </c>
      <c r="E279" s="398" t="s">
        <v>1990</v>
      </c>
      <c r="F279" s="398" t="s">
        <v>3038</v>
      </c>
      <c r="G279" s="398" t="s">
        <v>3039</v>
      </c>
      <c r="H279" s="398" t="s">
        <v>868</v>
      </c>
      <c r="I279" s="398" t="s">
        <v>1993</v>
      </c>
      <c r="J279" s="399" t="s">
        <v>871</v>
      </c>
      <c r="K279" s="398" t="s">
        <v>3040</v>
      </c>
      <c r="L279" s="398" t="s">
        <v>3041</v>
      </c>
      <c r="M279" s="398" t="s">
        <v>3042</v>
      </c>
      <c r="N279" s="398" t="s">
        <v>1513</v>
      </c>
      <c r="O279" s="398" t="s">
        <v>1511</v>
      </c>
      <c r="P279" s="398" t="e">
        <v>#N/A</v>
      </c>
    </row>
    <row r="280" spans="1:16">
      <c r="A280" s="398">
        <v>280</v>
      </c>
      <c r="B280" s="399" t="s">
        <v>2214</v>
      </c>
      <c r="C280" s="398" t="s">
        <v>197</v>
      </c>
      <c r="D280" s="398" t="s">
        <v>1561</v>
      </c>
      <c r="E280" s="398" t="s">
        <v>1990</v>
      </c>
      <c r="F280" s="398" t="s">
        <v>2260</v>
      </c>
      <c r="H280" s="398" t="s">
        <v>197</v>
      </c>
      <c r="I280" s="398" t="s">
        <v>1993</v>
      </c>
      <c r="J280" s="399" t="s">
        <v>198</v>
      </c>
      <c r="K280" s="398" t="s">
        <v>1544</v>
      </c>
      <c r="L280" s="398" t="s">
        <v>1545</v>
      </c>
      <c r="M280" s="398" t="s">
        <v>3028</v>
      </c>
      <c r="N280" s="398" t="s">
        <v>40</v>
      </c>
      <c r="O280" s="398" t="s">
        <v>1507</v>
      </c>
      <c r="P280" s="398" t="e">
        <v>#N/A</v>
      </c>
    </row>
    <row r="281" spans="1:16">
      <c r="A281" s="398">
        <v>281</v>
      </c>
      <c r="B281" s="399" t="s">
        <v>2216</v>
      </c>
      <c r="C281" s="398" t="s">
        <v>2215</v>
      </c>
      <c r="D281" s="398" t="s">
        <v>1561</v>
      </c>
      <c r="E281" s="398" t="s">
        <v>1990</v>
      </c>
      <c r="F281" s="398" t="s">
        <v>3043</v>
      </c>
      <c r="H281" s="398" t="s">
        <v>2215</v>
      </c>
      <c r="I281" s="398" t="s">
        <v>1993</v>
      </c>
      <c r="J281" s="399" t="s">
        <v>2217</v>
      </c>
      <c r="K281" s="398" t="s">
        <v>633</v>
      </c>
      <c r="L281" s="398" t="s">
        <v>634</v>
      </c>
      <c r="M281" s="398" t="s">
        <v>3044</v>
      </c>
      <c r="N281" s="398" t="s">
        <v>1511</v>
      </c>
      <c r="O281" s="398" t="s">
        <v>39</v>
      </c>
      <c r="P281" s="398" t="e">
        <v>#N/A</v>
      </c>
    </row>
    <row r="282" spans="1:16">
      <c r="A282" s="398">
        <v>282</v>
      </c>
      <c r="B282" s="399" t="s">
        <v>2219</v>
      </c>
      <c r="C282" s="398" t="s">
        <v>2218</v>
      </c>
      <c r="D282" s="398" t="s">
        <v>1561</v>
      </c>
      <c r="E282" s="398" t="s">
        <v>1990</v>
      </c>
      <c r="F282" s="398" t="s">
        <v>1475</v>
      </c>
      <c r="G282" s="398" t="s">
        <v>1476</v>
      </c>
      <c r="H282" s="398" t="s">
        <v>2218</v>
      </c>
      <c r="I282" s="398" t="s">
        <v>1993</v>
      </c>
      <c r="J282" s="399" t="s">
        <v>2220</v>
      </c>
      <c r="K282" s="398" t="s">
        <v>635</v>
      </c>
      <c r="L282" s="398" t="s">
        <v>636</v>
      </c>
      <c r="M282" s="398" t="s">
        <v>3045</v>
      </c>
      <c r="N282" s="398" t="s">
        <v>1511</v>
      </c>
      <c r="O282" s="398" t="s">
        <v>921</v>
      </c>
      <c r="P282" s="398" t="e">
        <v>#N/A</v>
      </c>
    </row>
    <row r="283" spans="1:16">
      <c r="A283" s="398">
        <v>283</v>
      </c>
      <c r="B283" s="399" t="s">
        <v>691</v>
      </c>
      <c r="C283" s="398" t="s">
        <v>2221</v>
      </c>
      <c r="D283" s="398" t="s">
        <v>1561</v>
      </c>
      <c r="E283" s="398" t="s">
        <v>1990</v>
      </c>
      <c r="F283" s="398" t="s">
        <v>692</v>
      </c>
      <c r="H283" s="398" t="s">
        <v>2221</v>
      </c>
      <c r="I283" s="398" t="s">
        <v>1993</v>
      </c>
      <c r="J283" s="399" t="s">
        <v>693</v>
      </c>
      <c r="K283" s="398" t="s">
        <v>2262</v>
      </c>
      <c r="L283" s="398" t="s">
        <v>2263</v>
      </c>
      <c r="M283" s="398" t="s">
        <v>637</v>
      </c>
      <c r="N283" s="398" t="s">
        <v>1511</v>
      </c>
      <c r="O283" s="398" t="s">
        <v>40</v>
      </c>
      <c r="P283" s="398" t="e">
        <v>#N/A</v>
      </c>
    </row>
    <row r="284" spans="1:16">
      <c r="A284" s="398">
        <v>284</v>
      </c>
      <c r="B284" s="399" t="s">
        <v>695</v>
      </c>
      <c r="C284" s="398" t="s">
        <v>694</v>
      </c>
      <c r="D284" s="398" t="s">
        <v>1561</v>
      </c>
      <c r="E284" s="398" t="s">
        <v>1990</v>
      </c>
      <c r="F284" s="398" t="s">
        <v>696</v>
      </c>
      <c r="H284" s="398" t="s">
        <v>694</v>
      </c>
      <c r="I284" s="398" t="s">
        <v>1993</v>
      </c>
      <c r="J284" s="399" t="s">
        <v>697</v>
      </c>
      <c r="K284" s="398" t="s">
        <v>638</v>
      </c>
      <c r="L284" s="398" t="s">
        <v>639</v>
      </c>
      <c r="M284" s="398" t="s">
        <v>640</v>
      </c>
      <c r="N284" s="398" t="s">
        <v>1511</v>
      </c>
      <c r="O284" s="398" t="s">
        <v>1502</v>
      </c>
      <c r="P284" s="398" t="e">
        <v>#N/A</v>
      </c>
    </row>
    <row r="285" spans="1:16">
      <c r="A285" s="398">
        <v>285</v>
      </c>
      <c r="B285" s="399" t="s">
        <v>699</v>
      </c>
      <c r="C285" s="398" t="s">
        <v>698</v>
      </c>
      <c r="D285" s="398" t="s">
        <v>1561</v>
      </c>
      <c r="E285" s="398" t="s">
        <v>1990</v>
      </c>
      <c r="F285" s="398" t="s">
        <v>700</v>
      </c>
      <c r="H285" s="398" t="s">
        <v>698</v>
      </c>
      <c r="I285" s="398" t="s">
        <v>1993</v>
      </c>
      <c r="J285" s="399" t="s">
        <v>701</v>
      </c>
      <c r="K285" s="398" t="s">
        <v>641</v>
      </c>
      <c r="L285" s="398" t="s">
        <v>642</v>
      </c>
      <c r="M285" s="398" t="s">
        <v>3046</v>
      </c>
      <c r="N285" s="398" t="s">
        <v>1511</v>
      </c>
      <c r="O285" s="398" t="s">
        <v>1511</v>
      </c>
      <c r="P285" s="398" t="e">
        <v>#N/A</v>
      </c>
    </row>
    <row r="286" spans="1:16">
      <c r="A286" s="398">
        <v>286</v>
      </c>
      <c r="B286" s="399" t="s">
        <v>3047</v>
      </c>
      <c r="C286" s="398" t="s">
        <v>3048</v>
      </c>
      <c r="D286" s="398" t="s">
        <v>1561</v>
      </c>
      <c r="E286" s="398" t="s">
        <v>1990</v>
      </c>
      <c r="F286" s="398" t="s">
        <v>3049</v>
      </c>
      <c r="H286" s="398" t="s">
        <v>648</v>
      </c>
      <c r="I286" s="398" t="s">
        <v>1993</v>
      </c>
      <c r="J286" s="399" t="s">
        <v>649</v>
      </c>
      <c r="K286" s="398" t="s">
        <v>2480</v>
      </c>
      <c r="L286" s="398" t="s">
        <v>1986</v>
      </c>
      <c r="M286" s="398" t="s">
        <v>3050</v>
      </c>
      <c r="N286" s="398" t="s">
        <v>2569</v>
      </c>
      <c r="O286" s="398" t="s">
        <v>1511</v>
      </c>
      <c r="P286" s="398" t="e">
        <v>#N/A</v>
      </c>
    </row>
    <row r="287" spans="1:16">
      <c r="A287" s="398">
        <v>287</v>
      </c>
      <c r="B287" s="399" t="s">
        <v>647</v>
      </c>
      <c r="C287" s="398" t="s">
        <v>646</v>
      </c>
      <c r="D287" s="398" t="s">
        <v>1561</v>
      </c>
      <c r="E287" s="398" t="s">
        <v>1990</v>
      </c>
      <c r="F287" s="398" t="s">
        <v>1477</v>
      </c>
      <c r="H287" s="398" t="s">
        <v>648</v>
      </c>
      <c r="I287" s="398" t="s">
        <v>1993</v>
      </c>
      <c r="J287" s="399" t="s">
        <v>649</v>
      </c>
      <c r="K287" s="398" t="s">
        <v>2480</v>
      </c>
      <c r="L287" s="398" t="s">
        <v>1986</v>
      </c>
      <c r="M287" s="398" t="s">
        <v>3051</v>
      </c>
      <c r="N287" s="398" t="s">
        <v>1511</v>
      </c>
      <c r="O287" s="398" t="s">
        <v>39</v>
      </c>
      <c r="P287" s="398" t="e">
        <v>#N/A</v>
      </c>
    </row>
    <row r="288" spans="1:16">
      <c r="A288" s="398">
        <v>288</v>
      </c>
      <c r="B288" s="399" t="s">
        <v>3052</v>
      </c>
      <c r="C288" s="398" t="s">
        <v>3053</v>
      </c>
      <c r="D288" s="398" t="s">
        <v>1561</v>
      </c>
      <c r="E288" s="398" t="s">
        <v>1990</v>
      </c>
      <c r="F288" s="398" t="s">
        <v>386</v>
      </c>
      <c r="H288" s="398" t="s">
        <v>387</v>
      </c>
      <c r="I288" s="398" t="s">
        <v>1993</v>
      </c>
      <c r="J288" s="399" t="s">
        <v>388</v>
      </c>
      <c r="K288" s="398" t="s">
        <v>1987</v>
      </c>
      <c r="L288" s="398" t="s">
        <v>1988</v>
      </c>
      <c r="M288" s="398" t="s">
        <v>2909</v>
      </c>
      <c r="N288" s="398" t="s">
        <v>2569</v>
      </c>
      <c r="O288" s="398" t="s">
        <v>1511</v>
      </c>
      <c r="P288" s="398" t="e">
        <v>#N/A</v>
      </c>
    </row>
    <row r="289" spans="1:16">
      <c r="A289" s="398">
        <v>289</v>
      </c>
      <c r="B289" s="399" t="s">
        <v>703</v>
      </c>
      <c r="C289" s="398" t="s">
        <v>702</v>
      </c>
      <c r="D289" s="398" t="s">
        <v>1561</v>
      </c>
      <c r="E289" s="398" t="s">
        <v>1990</v>
      </c>
      <c r="F289" s="398" t="s">
        <v>3054</v>
      </c>
      <c r="H289" s="398" t="s">
        <v>702</v>
      </c>
      <c r="I289" s="398" t="s">
        <v>1993</v>
      </c>
      <c r="J289" s="399" t="s">
        <v>704</v>
      </c>
      <c r="K289" s="398" t="s">
        <v>1517</v>
      </c>
      <c r="L289" s="398" t="s">
        <v>1518</v>
      </c>
      <c r="M289" s="398" t="s">
        <v>3055</v>
      </c>
      <c r="N289" s="398" t="s">
        <v>1511</v>
      </c>
      <c r="O289" s="398" t="s">
        <v>41</v>
      </c>
      <c r="P289" s="398" t="e">
        <v>#N/A</v>
      </c>
    </row>
    <row r="290" spans="1:16">
      <c r="A290" s="398">
        <v>290</v>
      </c>
      <c r="B290" s="399" t="s">
        <v>706</v>
      </c>
      <c r="C290" s="398" t="s">
        <v>705</v>
      </c>
      <c r="D290" s="398" t="s">
        <v>1561</v>
      </c>
      <c r="E290" s="398" t="s">
        <v>1990</v>
      </c>
      <c r="F290" s="398" t="s">
        <v>707</v>
      </c>
      <c r="H290" s="398" t="s">
        <v>705</v>
      </c>
      <c r="I290" s="398" t="s">
        <v>1993</v>
      </c>
      <c r="J290" s="399" t="s">
        <v>708</v>
      </c>
      <c r="K290" s="398" t="s">
        <v>1548</v>
      </c>
      <c r="L290" s="398" t="s">
        <v>1549</v>
      </c>
      <c r="M290" s="398" t="s">
        <v>3056</v>
      </c>
      <c r="N290" s="398" t="s">
        <v>1511</v>
      </c>
      <c r="O290" s="398" t="s">
        <v>1511</v>
      </c>
      <c r="P290" s="398" t="e">
        <v>#N/A</v>
      </c>
    </row>
    <row r="291" spans="1:16">
      <c r="A291" s="398">
        <v>291</v>
      </c>
      <c r="B291" s="399" t="s">
        <v>3057</v>
      </c>
      <c r="C291" s="398" t="s">
        <v>3058</v>
      </c>
      <c r="D291" s="398" t="s">
        <v>1561</v>
      </c>
      <c r="E291" s="398" t="s">
        <v>1990</v>
      </c>
      <c r="F291" s="398" t="s">
        <v>147</v>
      </c>
      <c r="H291" s="398" t="s">
        <v>148</v>
      </c>
      <c r="I291" s="398" t="s">
        <v>1993</v>
      </c>
      <c r="J291" s="399" t="s">
        <v>149</v>
      </c>
      <c r="K291" s="398" t="s">
        <v>2675</v>
      </c>
      <c r="L291" s="398" t="s">
        <v>1711</v>
      </c>
      <c r="M291" s="398" t="s">
        <v>1712</v>
      </c>
      <c r="N291" s="398" t="s">
        <v>2569</v>
      </c>
      <c r="O291" s="398" t="s">
        <v>1511</v>
      </c>
      <c r="P291" s="398" t="e">
        <v>#N/A</v>
      </c>
    </row>
    <row r="292" spans="1:16">
      <c r="A292" s="398">
        <v>292</v>
      </c>
      <c r="B292" s="399" t="s">
        <v>710</v>
      </c>
      <c r="C292" s="398" t="s">
        <v>709</v>
      </c>
      <c r="D292" s="398" t="s">
        <v>1561</v>
      </c>
      <c r="E292" s="398" t="s">
        <v>1990</v>
      </c>
      <c r="F292" s="398" t="s">
        <v>955</v>
      </c>
      <c r="H292" s="398" t="s">
        <v>35</v>
      </c>
      <c r="I292" s="398" t="s">
        <v>1993</v>
      </c>
      <c r="J292" s="399" t="s">
        <v>956</v>
      </c>
      <c r="K292" s="398" t="s">
        <v>80</v>
      </c>
      <c r="L292" s="398" t="s">
        <v>81</v>
      </c>
      <c r="M292" s="398" t="s">
        <v>82</v>
      </c>
      <c r="N292" s="398" t="s">
        <v>40</v>
      </c>
      <c r="O292" s="398" t="s">
        <v>41</v>
      </c>
      <c r="P292" s="398" t="e">
        <v>#N/A</v>
      </c>
    </row>
    <row r="293" spans="1:16">
      <c r="A293" s="398">
        <v>293</v>
      </c>
      <c r="B293" s="399" t="s">
        <v>58</v>
      </c>
      <c r="C293" s="398" t="s">
        <v>711</v>
      </c>
      <c r="D293" s="398" t="s">
        <v>1561</v>
      </c>
      <c r="E293" s="398" t="s">
        <v>1990</v>
      </c>
      <c r="F293" s="398" t="s">
        <v>59</v>
      </c>
      <c r="H293" s="398" t="s">
        <v>711</v>
      </c>
      <c r="I293" s="398" t="s">
        <v>1993</v>
      </c>
      <c r="J293" s="399" t="s">
        <v>1478</v>
      </c>
      <c r="K293" s="398" t="s">
        <v>233</v>
      </c>
      <c r="L293" s="398" t="s">
        <v>234</v>
      </c>
      <c r="M293" s="398" t="s">
        <v>235</v>
      </c>
      <c r="N293" s="398" t="s">
        <v>1511</v>
      </c>
      <c r="O293" s="398" t="s">
        <v>3478</v>
      </c>
      <c r="P293" s="398" t="e">
        <v>#N/A</v>
      </c>
    </row>
    <row r="294" spans="1:16">
      <c r="A294" s="398">
        <v>294</v>
      </c>
      <c r="B294" s="399" t="s">
        <v>61</v>
      </c>
      <c r="C294" s="398" t="s">
        <v>60</v>
      </c>
      <c r="D294" s="398" t="s">
        <v>1561</v>
      </c>
      <c r="E294" s="398" t="s">
        <v>1990</v>
      </c>
      <c r="F294" s="398" t="s">
        <v>62</v>
      </c>
      <c r="H294" s="398" t="s">
        <v>60</v>
      </c>
      <c r="I294" s="398" t="s">
        <v>1993</v>
      </c>
      <c r="J294" s="399" t="s">
        <v>63</v>
      </c>
      <c r="K294" s="398" t="s">
        <v>236</v>
      </c>
      <c r="L294" s="398" t="s">
        <v>237</v>
      </c>
      <c r="M294" s="398" t="s">
        <v>3059</v>
      </c>
      <c r="N294" s="398" t="s">
        <v>1511</v>
      </c>
      <c r="O294" s="398" t="s">
        <v>1511</v>
      </c>
      <c r="P294" s="398" t="e">
        <v>#N/A</v>
      </c>
    </row>
    <row r="295" spans="1:16">
      <c r="A295" s="398">
        <v>295</v>
      </c>
      <c r="B295" s="399" t="s">
        <v>65</v>
      </c>
      <c r="C295" s="398" t="s">
        <v>64</v>
      </c>
      <c r="D295" s="398" t="s">
        <v>1561</v>
      </c>
      <c r="E295" s="398" t="s">
        <v>1990</v>
      </c>
      <c r="F295" s="398" t="s">
        <v>2276</v>
      </c>
      <c r="G295" s="398" t="s">
        <v>2277</v>
      </c>
      <c r="H295" s="398" t="s">
        <v>64</v>
      </c>
      <c r="I295" s="398" t="s">
        <v>1993</v>
      </c>
      <c r="J295" s="399" t="s">
        <v>2278</v>
      </c>
      <c r="K295" s="398" t="s">
        <v>238</v>
      </c>
      <c r="L295" s="398" t="s">
        <v>239</v>
      </c>
      <c r="M295" s="398" t="s">
        <v>240</v>
      </c>
      <c r="N295" s="398" t="s">
        <v>1511</v>
      </c>
      <c r="O295" s="398" t="s">
        <v>3479</v>
      </c>
      <c r="P295" s="398" t="e">
        <v>#N/A</v>
      </c>
    </row>
    <row r="296" spans="1:16">
      <c r="A296" s="398">
        <v>296</v>
      </c>
      <c r="B296" s="399" t="s">
        <v>3060</v>
      </c>
      <c r="C296" s="398" t="s">
        <v>3061</v>
      </c>
      <c r="D296" s="398" t="s">
        <v>1561</v>
      </c>
      <c r="E296" s="398" t="s">
        <v>1990</v>
      </c>
      <c r="F296" s="398" t="s">
        <v>2026</v>
      </c>
      <c r="H296" s="398" t="s">
        <v>2027</v>
      </c>
      <c r="I296" s="398" t="s">
        <v>1993</v>
      </c>
      <c r="J296" s="399" t="s">
        <v>2028</v>
      </c>
      <c r="K296" s="398" t="s">
        <v>1706</v>
      </c>
      <c r="L296" s="398" t="s">
        <v>1707</v>
      </c>
      <c r="M296" s="398" t="s">
        <v>2671</v>
      </c>
      <c r="N296" s="398" t="s">
        <v>2569</v>
      </c>
      <c r="O296" s="398" t="s">
        <v>1504</v>
      </c>
      <c r="P296" s="398" t="e">
        <v>#N/A</v>
      </c>
    </row>
    <row r="297" spans="1:16">
      <c r="A297" s="398">
        <v>297</v>
      </c>
      <c r="B297" s="399" t="s">
        <v>2280</v>
      </c>
      <c r="C297" s="398" t="s">
        <v>2279</v>
      </c>
      <c r="D297" s="398" t="s">
        <v>1561</v>
      </c>
      <c r="E297" s="398" t="s">
        <v>1990</v>
      </c>
      <c r="F297" s="398" t="s">
        <v>1267</v>
      </c>
      <c r="H297" s="398" t="s">
        <v>2279</v>
      </c>
      <c r="I297" s="398" t="s">
        <v>1993</v>
      </c>
      <c r="J297" s="399" t="s">
        <v>1268</v>
      </c>
      <c r="K297" s="398" t="s">
        <v>241</v>
      </c>
      <c r="L297" s="398" t="s">
        <v>242</v>
      </c>
      <c r="M297" s="398" t="s">
        <v>243</v>
      </c>
      <c r="N297" s="398" t="s">
        <v>1511</v>
      </c>
      <c r="O297" s="398" t="s">
        <v>1511</v>
      </c>
      <c r="P297" s="398" t="e">
        <v>#N/A</v>
      </c>
    </row>
    <row r="298" spans="1:16">
      <c r="A298" s="398">
        <v>298</v>
      </c>
      <c r="B298" s="399" t="s">
        <v>53</v>
      </c>
      <c r="C298" s="398" t="s">
        <v>1479</v>
      </c>
      <c r="D298" s="398" t="s">
        <v>1561</v>
      </c>
      <c r="E298" s="398" t="s">
        <v>1990</v>
      </c>
      <c r="F298" s="398" t="s">
        <v>1480</v>
      </c>
      <c r="H298" s="398" t="s">
        <v>1239</v>
      </c>
      <c r="I298" s="398" t="s">
        <v>1993</v>
      </c>
      <c r="J298" s="399" t="s">
        <v>1481</v>
      </c>
      <c r="K298" s="398" t="s">
        <v>244</v>
      </c>
      <c r="L298" s="398" t="s">
        <v>245</v>
      </c>
      <c r="M298" s="398" t="s">
        <v>246</v>
      </c>
      <c r="N298" s="398" t="s">
        <v>39</v>
      </c>
      <c r="O298" s="398" t="s">
        <v>40</v>
      </c>
      <c r="P298" s="398" t="e">
        <v>#N/A</v>
      </c>
    </row>
    <row r="299" spans="1:16">
      <c r="A299" s="398">
        <v>299</v>
      </c>
      <c r="B299" s="399" t="s">
        <v>2064</v>
      </c>
      <c r="C299" s="398" t="s">
        <v>2063</v>
      </c>
      <c r="D299" s="398" t="s">
        <v>1561</v>
      </c>
      <c r="E299" s="398" t="s">
        <v>1990</v>
      </c>
      <c r="F299" s="398" t="s">
        <v>2487</v>
      </c>
      <c r="H299" s="398" t="s">
        <v>452</v>
      </c>
      <c r="I299" s="398" t="s">
        <v>1993</v>
      </c>
      <c r="J299" s="399" t="s">
        <v>453</v>
      </c>
      <c r="K299" s="398" t="s">
        <v>1452</v>
      </c>
      <c r="L299" s="398" t="s">
        <v>1453</v>
      </c>
      <c r="M299" s="398" t="s">
        <v>821</v>
      </c>
      <c r="N299" s="398" t="s">
        <v>1511</v>
      </c>
      <c r="O299" s="398" t="s">
        <v>1511</v>
      </c>
      <c r="P299" s="398" t="e">
        <v>#N/A</v>
      </c>
    </row>
    <row r="300" spans="1:16">
      <c r="A300" s="398">
        <v>300</v>
      </c>
      <c r="B300" s="399" t="s">
        <v>3062</v>
      </c>
      <c r="C300" s="398" t="s">
        <v>3063</v>
      </c>
      <c r="D300" s="398" t="s">
        <v>1561</v>
      </c>
      <c r="E300" s="398" t="s">
        <v>1990</v>
      </c>
      <c r="F300" s="398" t="s">
        <v>1795</v>
      </c>
      <c r="H300" s="398" t="s">
        <v>1276</v>
      </c>
      <c r="I300" s="398" t="s">
        <v>1993</v>
      </c>
      <c r="J300" s="399" t="s">
        <v>1278</v>
      </c>
      <c r="K300" s="398" t="s">
        <v>2159</v>
      </c>
      <c r="L300" s="398" t="s">
        <v>2160</v>
      </c>
      <c r="M300" s="398" t="s">
        <v>2743</v>
      </c>
      <c r="N300" s="398" t="s">
        <v>1511</v>
      </c>
      <c r="O300" s="398" t="s">
        <v>41</v>
      </c>
      <c r="P300" s="398" t="e">
        <v>#N/A</v>
      </c>
    </row>
    <row r="301" spans="1:16">
      <c r="A301" s="398">
        <v>301</v>
      </c>
      <c r="B301" s="399" t="s">
        <v>3064</v>
      </c>
      <c r="C301" s="398" t="s">
        <v>3065</v>
      </c>
      <c r="D301" s="398" t="s">
        <v>1561</v>
      </c>
      <c r="E301" s="398" t="s">
        <v>1990</v>
      </c>
      <c r="F301" s="398" t="s">
        <v>1290</v>
      </c>
      <c r="H301" s="398" t="s">
        <v>740</v>
      </c>
      <c r="I301" s="398" t="s">
        <v>1993</v>
      </c>
      <c r="J301" s="399" t="s">
        <v>1291</v>
      </c>
      <c r="K301" s="398" t="s">
        <v>1612</v>
      </c>
      <c r="L301" s="398" t="s">
        <v>1613</v>
      </c>
      <c r="M301" s="398" t="s">
        <v>3066</v>
      </c>
      <c r="N301" s="398" t="s">
        <v>2569</v>
      </c>
      <c r="O301" s="398" t="s">
        <v>1513</v>
      </c>
      <c r="P301" s="398" t="e">
        <v>#N/A</v>
      </c>
    </row>
    <row r="302" spans="1:16">
      <c r="A302" s="398">
        <v>302</v>
      </c>
      <c r="B302" s="399" t="s">
        <v>1270</v>
      </c>
      <c r="C302" s="398" t="s">
        <v>1269</v>
      </c>
      <c r="D302" s="398" t="s">
        <v>1561</v>
      </c>
      <c r="E302" s="398" t="s">
        <v>1990</v>
      </c>
      <c r="F302" s="398" t="s">
        <v>1242</v>
      </c>
      <c r="H302" s="398" t="s">
        <v>1269</v>
      </c>
      <c r="I302" s="398" t="s">
        <v>1993</v>
      </c>
      <c r="J302" s="399" t="s">
        <v>1482</v>
      </c>
      <c r="K302" s="398" t="s">
        <v>247</v>
      </c>
      <c r="L302" s="398" t="s">
        <v>3067</v>
      </c>
      <c r="M302" s="398" t="s">
        <v>3068</v>
      </c>
      <c r="N302" s="398" t="s">
        <v>1511</v>
      </c>
      <c r="O302" s="398" t="s">
        <v>1511</v>
      </c>
      <c r="P302" s="398" t="e">
        <v>#N/A</v>
      </c>
    </row>
    <row r="303" spans="1:16">
      <c r="A303" s="398">
        <v>303</v>
      </c>
      <c r="B303" s="399" t="s">
        <v>54</v>
      </c>
      <c r="C303" s="398" t="s">
        <v>1483</v>
      </c>
      <c r="D303" s="398" t="s">
        <v>1561</v>
      </c>
      <c r="E303" s="398" t="s">
        <v>1990</v>
      </c>
      <c r="F303" s="398" t="s">
        <v>55</v>
      </c>
      <c r="H303" s="398" t="s">
        <v>734</v>
      </c>
      <c r="I303" s="398" t="s">
        <v>1993</v>
      </c>
      <c r="J303" s="399" t="s">
        <v>737</v>
      </c>
      <c r="K303" s="398" t="s">
        <v>248</v>
      </c>
      <c r="L303" s="398" t="s">
        <v>249</v>
      </c>
      <c r="M303" s="398" t="s">
        <v>3069</v>
      </c>
      <c r="N303" s="398" t="s">
        <v>39</v>
      </c>
      <c r="O303" s="398" t="s">
        <v>1511</v>
      </c>
      <c r="P303" s="398" t="e">
        <v>#N/A</v>
      </c>
    </row>
    <row r="304" spans="1:16">
      <c r="A304" s="398">
        <v>304</v>
      </c>
      <c r="B304" s="399" t="s">
        <v>3070</v>
      </c>
      <c r="C304" s="398" t="s">
        <v>3071</v>
      </c>
      <c r="D304" s="398" t="s">
        <v>1561</v>
      </c>
      <c r="E304" s="398" t="s">
        <v>1990</v>
      </c>
      <c r="F304" s="398" t="s">
        <v>2126</v>
      </c>
      <c r="H304" s="398" t="s">
        <v>2127</v>
      </c>
      <c r="I304" s="398" t="s">
        <v>1993</v>
      </c>
      <c r="J304" s="399" t="s">
        <v>2128</v>
      </c>
      <c r="K304" s="398" t="s">
        <v>2144</v>
      </c>
      <c r="L304" s="398" t="s">
        <v>1092</v>
      </c>
      <c r="M304" s="398" t="s">
        <v>2877</v>
      </c>
      <c r="N304" s="398" t="s">
        <v>2569</v>
      </c>
      <c r="O304" s="398" t="s">
        <v>1511</v>
      </c>
      <c r="P304" s="398" t="e">
        <v>#N/A</v>
      </c>
    </row>
    <row r="305" spans="1:16">
      <c r="A305" s="398">
        <v>305</v>
      </c>
      <c r="B305" s="399" t="s">
        <v>3072</v>
      </c>
      <c r="C305" s="398" t="s">
        <v>3073</v>
      </c>
      <c r="D305" s="398" t="s">
        <v>1561</v>
      </c>
      <c r="E305" s="398" t="s">
        <v>1990</v>
      </c>
      <c r="F305" s="398" t="s">
        <v>2579</v>
      </c>
      <c r="H305" s="398" t="s">
        <v>1301</v>
      </c>
      <c r="I305" s="398" t="s">
        <v>1993</v>
      </c>
      <c r="J305" s="399" t="s">
        <v>1359</v>
      </c>
      <c r="K305" s="398" t="s">
        <v>2475</v>
      </c>
      <c r="L305" s="398" t="s">
        <v>2476</v>
      </c>
      <c r="M305" s="398" t="s">
        <v>2580</v>
      </c>
      <c r="N305" s="398" t="s">
        <v>2569</v>
      </c>
      <c r="O305" s="398" t="s">
        <v>1504</v>
      </c>
      <c r="P305" s="398" t="e">
        <v>#N/A</v>
      </c>
    </row>
    <row r="306" spans="1:16">
      <c r="A306" s="398">
        <v>306</v>
      </c>
      <c r="B306" s="399" t="s">
        <v>3074</v>
      </c>
      <c r="C306" s="398" t="s">
        <v>3075</v>
      </c>
      <c r="D306" s="398" t="s">
        <v>1561</v>
      </c>
      <c r="E306" s="398" t="s">
        <v>1990</v>
      </c>
      <c r="F306" s="398" t="s">
        <v>147</v>
      </c>
      <c r="H306" s="398" t="s">
        <v>148</v>
      </c>
      <c r="I306" s="398" t="s">
        <v>1993</v>
      </c>
      <c r="J306" s="399" t="s">
        <v>149</v>
      </c>
      <c r="K306" s="398" t="s">
        <v>2675</v>
      </c>
      <c r="L306" s="398" t="s">
        <v>1711</v>
      </c>
      <c r="M306" s="398" t="s">
        <v>1712</v>
      </c>
      <c r="N306" s="398" t="s">
        <v>2569</v>
      </c>
      <c r="O306" s="398" t="s">
        <v>1511</v>
      </c>
      <c r="P306" s="398" t="e">
        <v>#N/A</v>
      </c>
    </row>
    <row r="307" spans="1:16">
      <c r="A307" s="398">
        <v>307</v>
      </c>
      <c r="B307" s="399" t="s">
        <v>651</v>
      </c>
      <c r="C307" s="398" t="s">
        <v>650</v>
      </c>
      <c r="D307" s="398" t="s">
        <v>1561</v>
      </c>
      <c r="E307" s="398" t="s">
        <v>1990</v>
      </c>
      <c r="F307" s="398" t="s">
        <v>1484</v>
      </c>
      <c r="H307" s="398" t="s">
        <v>2182</v>
      </c>
      <c r="I307" s="398" t="s">
        <v>1993</v>
      </c>
      <c r="J307" s="399" t="s">
        <v>2185</v>
      </c>
      <c r="K307" s="398" t="s">
        <v>250</v>
      </c>
      <c r="L307" s="398" t="s">
        <v>251</v>
      </c>
      <c r="M307" s="398" t="s">
        <v>2982</v>
      </c>
      <c r="N307" s="398" t="s">
        <v>1504</v>
      </c>
      <c r="O307" s="398" t="s">
        <v>1511</v>
      </c>
      <c r="P307" s="398" t="e">
        <v>#N/A</v>
      </c>
    </row>
    <row r="308" spans="1:16">
      <c r="A308" s="398">
        <v>308</v>
      </c>
      <c r="B308" s="399" t="s">
        <v>3076</v>
      </c>
      <c r="C308" s="398" t="s">
        <v>3077</v>
      </c>
      <c r="D308" s="398" t="s">
        <v>1561</v>
      </c>
      <c r="E308" s="398" t="s">
        <v>1990</v>
      </c>
      <c r="F308" s="398" t="s">
        <v>3078</v>
      </c>
      <c r="H308" s="398" t="s">
        <v>3079</v>
      </c>
      <c r="I308" s="398" t="s">
        <v>1993</v>
      </c>
      <c r="J308" s="399" t="s">
        <v>3080</v>
      </c>
      <c r="K308" s="398" t="s">
        <v>3081</v>
      </c>
      <c r="L308" s="398" t="s">
        <v>1648</v>
      </c>
      <c r="N308" s="398" t="s">
        <v>2569</v>
      </c>
      <c r="O308" s="398" t="s">
        <v>1507</v>
      </c>
      <c r="P308" s="398" t="e">
        <v>#N/A</v>
      </c>
    </row>
    <row r="309" spans="1:16">
      <c r="A309" s="398">
        <v>309</v>
      </c>
      <c r="B309" s="399" t="s">
        <v>993</v>
      </c>
      <c r="C309" s="398" t="s">
        <v>1485</v>
      </c>
      <c r="D309" s="398" t="s">
        <v>1558</v>
      </c>
      <c r="E309" s="398" t="s">
        <v>1495</v>
      </c>
      <c r="F309" s="398" t="s">
        <v>3082</v>
      </c>
      <c r="H309" s="398" t="s">
        <v>66</v>
      </c>
      <c r="I309" s="398" t="s">
        <v>1993</v>
      </c>
      <c r="J309" s="399" t="s">
        <v>186</v>
      </c>
      <c r="K309" s="398" t="s">
        <v>3083</v>
      </c>
      <c r="L309" s="398" t="s">
        <v>3084</v>
      </c>
      <c r="M309" s="398" t="s">
        <v>3085</v>
      </c>
      <c r="N309" s="398" t="s">
        <v>1513</v>
      </c>
      <c r="O309" s="398" t="s">
        <v>1500</v>
      </c>
      <c r="P309" s="398" t="e">
        <v>#N/A</v>
      </c>
    </row>
    <row r="310" spans="1:16">
      <c r="A310" s="398">
        <v>310</v>
      </c>
      <c r="B310" s="399" t="s">
        <v>1244</v>
      </c>
      <c r="C310" s="398" t="s">
        <v>1243</v>
      </c>
      <c r="D310" s="398" t="s">
        <v>1561</v>
      </c>
      <c r="E310" s="398" t="s">
        <v>1990</v>
      </c>
      <c r="F310" s="398" t="s">
        <v>1245</v>
      </c>
      <c r="H310" s="398" t="s">
        <v>1243</v>
      </c>
      <c r="I310" s="398" t="s">
        <v>1993</v>
      </c>
      <c r="J310" s="399" t="s">
        <v>1246</v>
      </c>
      <c r="K310" s="398" t="s">
        <v>252</v>
      </c>
      <c r="L310" s="398" t="s">
        <v>253</v>
      </c>
      <c r="M310" s="398" t="s">
        <v>254</v>
      </c>
      <c r="N310" s="398" t="s">
        <v>40</v>
      </c>
      <c r="O310" s="398" t="s">
        <v>1506</v>
      </c>
      <c r="P310" s="398" t="e">
        <v>#N/A</v>
      </c>
    </row>
    <row r="311" spans="1:16">
      <c r="A311" s="398">
        <v>311</v>
      </c>
      <c r="B311" s="399" t="s">
        <v>1248</v>
      </c>
      <c r="C311" s="398" t="s">
        <v>1247</v>
      </c>
      <c r="D311" s="398" t="s">
        <v>1561</v>
      </c>
      <c r="E311" s="398" t="s">
        <v>1990</v>
      </c>
      <c r="F311" s="398" t="s">
        <v>1249</v>
      </c>
      <c r="H311" s="398" t="s">
        <v>1247</v>
      </c>
      <c r="I311" s="398" t="s">
        <v>1993</v>
      </c>
      <c r="J311" s="399" t="s">
        <v>1250</v>
      </c>
      <c r="K311" s="398" t="s">
        <v>3086</v>
      </c>
      <c r="L311" s="398" t="s">
        <v>255</v>
      </c>
      <c r="M311" s="398" t="s">
        <v>256</v>
      </c>
      <c r="N311" s="398" t="s">
        <v>1511</v>
      </c>
      <c r="O311" s="398" t="s">
        <v>1506</v>
      </c>
      <c r="P311" s="398" t="e">
        <v>#N/A</v>
      </c>
    </row>
    <row r="312" spans="1:16">
      <c r="A312" s="398">
        <v>312</v>
      </c>
      <c r="B312" s="399" t="s">
        <v>2066</v>
      </c>
      <c r="C312" s="398" t="s">
        <v>2065</v>
      </c>
      <c r="D312" s="398" t="s">
        <v>1561</v>
      </c>
      <c r="E312" s="398" t="s">
        <v>1990</v>
      </c>
      <c r="F312" s="398" t="s">
        <v>2067</v>
      </c>
      <c r="H312" s="398" t="s">
        <v>2068</v>
      </c>
      <c r="I312" s="398" t="s">
        <v>1993</v>
      </c>
      <c r="J312" s="399" t="s">
        <v>2069</v>
      </c>
      <c r="K312" s="398" t="s">
        <v>257</v>
      </c>
      <c r="L312" s="398" t="s">
        <v>258</v>
      </c>
      <c r="M312" s="398" t="s">
        <v>3087</v>
      </c>
      <c r="N312" s="398" t="s">
        <v>1511</v>
      </c>
      <c r="O312" s="398" t="s">
        <v>40</v>
      </c>
      <c r="P312" s="398" t="e">
        <v>#N/A</v>
      </c>
    </row>
    <row r="313" spans="1:16">
      <c r="A313" s="398">
        <v>313</v>
      </c>
      <c r="B313" s="399" t="s">
        <v>2071</v>
      </c>
      <c r="C313" s="398" t="s">
        <v>2070</v>
      </c>
      <c r="D313" s="398" t="s">
        <v>1561</v>
      </c>
      <c r="E313" s="398" t="s">
        <v>1990</v>
      </c>
      <c r="F313" s="398" t="s">
        <v>2072</v>
      </c>
      <c r="H313" s="398" t="s">
        <v>335</v>
      </c>
      <c r="I313" s="398" t="s">
        <v>1993</v>
      </c>
      <c r="J313" s="399" t="s">
        <v>336</v>
      </c>
      <c r="K313" s="398" t="s">
        <v>1715</v>
      </c>
      <c r="L313" s="398" t="s">
        <v>259</v>
      </c>
      <c r="M313" s="398" t="s">
        <v>2680</v>
      </c>
      <c r="N313" s="398" t="s">
        <v>1511</v>
      </c>
      <c r="O313" s="398" t="s">
        <v>1511</v>
      </c>
      <c r="P313" s="398" t="e">
        <v>#N/A</v>
      </c>
    </row>
    <row r="314" spans="1:16">
      <c r="A314" s="398">
        <v>314</v>
      </c>
      <c r="B314" s="399" t="s">
        <v>1524</v>
      </c>
      <c r="C314" s="398" t="s">
        <v>1486</v>
      </c>
      <c r="D314" s="398" t="s">
        <v>1561</v>
      </c>
      <c r="E314" s="398" t="s">
        <v>1990</v>
      </c>
      <c r="F314" s="398" t="s">
        <v>208</v>
      </c>
      <c r="H314" s="398" t="s">
        <v>2375</v>
      </c>
      <c r="I314" s="398" t="s">
        <v>1993</v>
      </c>
      <c r="J314" s="399" t="s">
        <v>2196</v>
      </c>
      <c r="K314" s="398" t="s">
        <v>260</v>
      </c>
      <c r="L314" s="398" t="s">
        <v>261</v>
      </c>
      <c r="M314" s="398" t="s">
        <v>262</v>
      </c>
      <c r="N314" s="398" t="s">
        <v>39</v>
      </c>
      <c r="O314" s="398" t="s">
        <v>1511</v>
      </c>
      <c r="P314" s="398" t="e">
        <v>#N/A</v>
      </c>
    </row>
    <row r="315" spans="1:16">
      <c r="A315" s="398">
        <v>315</v>
      </c>
      <c r="B315" s="399" t="s">
        <v>1252</v>
      </c>
      <c r="C315" s="398" t="s">
        <v>1251</v>
      </c>
      <c r="D315" s="398" t="s">
        <v>1561</v>
      </c>
      <c r="E315" s="398" t="s">
        <v>1990</v>
      </c>
      <c r="F315" s="398" t="s">
        <v>1253</v>
      </c>
      <c r="H315" s="398" t="s">
        <v>1251</v>
      </c>
      <c r="I315" s="398" t="s">
        <v>1993</v>
      </c>
      <c r="J315" s="399" t="s">
        <v>1254</v>
      </c>
      <c r="K315" s="398" t="s">
        <v>263</v>
      </c>
      <c r="L315" s="398" t="s">
        <v>1364</v>
      </c>
      <c r="M315" s="398" t="s">
        <v>1365</v>
      </c>
      <c r="N315" s="398" t="s">
        <v>1511</v>
      </c>
      <c r="O315" s="398" t="s">
        <v>40</v>
      </c>
      <c r="P315" s="398" t="e">
        <v>#N/A</v>
      </c>
    </row>
    <row r="316" spans="1:16">
      <c r="A316" s="398">
        <v>316</v>
      </c>
      <c r="B316" s="399" t="s">
        <v>2053</v>
      </c>
      <c r="C316" s="398" t="s">
        <v>2052</v>
      </c>
      <c r="D316" s="398" t="s">
        <v>1561</v>
      </c>
      <c r="E316" s="398" t="s">
        <v>1990</v>
      </c>
      <c r="F316" s="398" t="s">
        <v>964</v>
      </c>
      <c r="H316" s="398" t="s">
        <v>965</v>
      </c>
      <c r="I316" s="398" t="s">
        <v>1993</v>
      </c>
      <c r="J316" s="399" t="s">
        <v>966</v>
      </c>
      <c r="K316" s="398" t="s">
        <v>85</v>
      </c>
      <c r="L316" s="398" t="s">
        <v>86</v>
      </c>
      <c r="M316" s="398" t="s">
        <v>2697</v>
      </c>
      <c r="N316" s="398" t="s">
        <v>1509</v>
      </c>
      <c r="O316" s="398" t="s">
        <v>1503</v>
      </c>
      <c r="P316" s="398" t="e">
        <v>#N/A</v>
      </c>
    </row>
    <row r="317" spans="1:16">
      <c r="A317" s="398">
        <v>317</v>
      </c>
      <c r="B317" s="399" t="s">
        <v>1256</v>
      </c>
      <c r="C317" s="398" t="s">
        <v>1255</v>
      </c>
      <c r="D317" s="398" t="s">
        <v>1561</v>
      </c>
      <c r="E317" s="398" t="s">
        <v>1990</v>
      </c>
      <c r="F317" s="398" t="s">
        <v>1257</v>
      </c>
      <c r="H317" s="398" t="s">
        <v>1255</v>
      </c>
      <c r="I317" s="398" t="s">
        <v>1993</v>
      </c>
      <c r="J317" s="399" t="s">
        <v>1258</v>
      </c>
      <c r="K317" s="398" t="s">
        <v>1366</v>
      </c>
      <c r="L317" s="398" t="s">
        <v>1367</v>
      </c>
      <c r="M317" s="398" t="s">
        <v>1368</v>
      </c>
      <c r="N317" s="398" t="s">
        <v>1511</v>
      </c>
      <c r="O317" s="398" t="s">
        <v>1513</v>
      </c>
      <c r="P317" s="398" t="e">
        <v>#N/A</v>
      </c>
    </row>
    <row r="318" spans="1:16">
      <c r="A318" s="398">
        <v>318</v>
      </c>
      <c r="B318" s="399" t="s">
        <v>571</v>
      </c>
      <c r="C318" s="398" t="s">
        <v>1487</v>
      </c>
      <c r="D318" s="398" t="s">
        <v>1558</v>
      </c>
      <c r="E318" s="398" t="s">
        <v>1495</v>
      </c>
      <c r="F318" s="398" t="s">
        <v>2104</v>
      </c>
      <c r="H318" s="398" t="s">
        <v>560</v>
      </c>
      <c r="I318" s="398" t="s">
        <v>1993</v>
      </c>
      <c r="J318" s="399" t="s">
        <v>1912</v>
      </c>
      <c r="K318" s="398" t="s">
        <v>1369</v>
      </c>
      <c r="L318" s="398" t="s">
        <v>1370</v>
      </c>
      <c r="M318" s="398" t="s">
        <v>3088</v>
      </c>
      <c r="N318" s="398" t="s">
        <v>1507</v>
      </c>
      <c r="O318" s="398" t="s">
        <v>1509</v>
      </c>
      <c r="P318" s="398" t="e">
        <v>#N/A</v>
      </c>
    </row>
    <row r="319" spans="1:16">
      <c r="A319" s="398">
        <v>319</v>
      </c>
      <c r="B319" s="399" t="s">
        <v>3089</v>
      </c>
      <c r="C319" s="398" t="s">
        <v>3090</v>
      </c>
      <c r="D319" s="398" t="s">
        <v>1561</v>
      </c>
      <c r="E319" s="398" t="s">
        <v>1990</v>
      </c>
      <c r="F319" s="398" t="s">
        <v>2483</v>
      </c>
      <c r="H319" s="398" t="s">
        <v>2484</v>
      </c>
      <c r="I319" s="398" t="s">
        <v>1993</v>
      </c>
      <c r="J319" s="399" t="s">
        <v>2485</v>
      </c>
      <c r="K319" s="398" t="s">
        <v>1074</v>
      </c>
      <c r="L319" s="398" t="s">
        <v>1075</v>
      </c>
      <c r="M319" s="398" t="s">
        <v>2917</v>
      </c>
      <c r="N319" s="398" t="s">
        <v>2569</v>
      </c>
      <c r="O319" s="398" t="s">
        <v>1511</v>
      </c>
      <c r="P319" s="398" t="e">
        <v>#N/A</v>
      </c>
    </row>
    <row r="320" spans="1:16">
      <c r="A320" s="398">
        <v>320</v>
      </c>
      <c r="B320" s="399" t="s">
        <v>3092</v>
      </c>
      <c r="C320" s="398" t="s">
        <v>3093</v>
      </c>
      <c r="D320" s="398" t="s">
        <v>1561</v>
      </c>
      <c r="E320" s="398" t="s">
        <v>1990</v>
      </c>
      <c r="F320" s="398" t="s">
        <v>3094</v>
      </c>
      <c r="H320" s="398" t="s">
        <v>3095</v>
      </c>
      <c r="I320" s="398" t="s">
        <v>1993</v>
      </c>
      <c r="J320" s="399" t="s">
        <v>3096</v>
      </c>
      <c r="K320" s="398" t="s">
        <v>471</v>
      </c>
      <c r="L320" s="398" t="s">
        <v>1648</v>
      </c>
      <c r="M320" s="398" t="s">
        <v>1384</v>
      </c>
      <c r="N320" s="398" t="s">
        <v>2569</v>
      </c>
      <c r="O320" s="398" t="s">
        <v>1502</v>
      </c>
      <c r="P320" s="398" t="e">
        <v>#N/A</v>
      </c>
    </row>
    <row r="321" spans="1:16">
      <c r="A321" s="398">
        <v>321</v>
      </c>
      <c r="B321" s="399" t="s">
        <v>3097</v>
      </c>
      <c r="C321" s="398" t="s">
        <v>3098</v>
      </c>
      <c r="D321" s="398" t="s">
        <v>1558</v>
      </c>
      <c r="E321" s="398" t="s">
        <v>1495</v>
      </c>
      <c r="F321" s="398" t="s">
        <v>3099</v>
      </c>
      <c r="G321" s="398" t="s">
        <v>3100</v>
      </c>
      <c r="H321" s="398" t="s">
        <v>454</v>
      </c>
      <c r="I321" s="398" t="s">
        <v>1993</v>
      </c>
      <c r="J321" s="399" t="s">
        <v>457</v>
      </c>
      <c r="K321" s="398" t="s">
        <v>3101</v>
      </c>
      <c r="L321" s="398" t="s">
        <v>3102</v>
      </c>
      <c r="M321" s="398" t="s">
        <v>3103</v>
      </c>
      <c r="N321" s="398" t="s">
        <v>39</v>
      </c>
      <c r="O321" s="398" t="s">
        <v>1511</v>
      </c>
      <c r="P321" s="398" t="e">
        <v>#N/A</v>
      </c>
    </row>
    <row r="322" spans="1:16">
      <c r="A322" s="398">
        <v>322</v>
      </c>
      <c r="B322" s="399" t="s">
        <v>3104</v>
      </c>
      <c r="C322" s="398" t="s">
        <v>3105</v>
      </c>
      <c r="D322" s="398" t="s">
        <v>1561</v>
      </c>
      <c r="E322" s="398" t="s">
        <v>1990</v>
      </c>
      <c r="F322" s="398" t="s">
        <v>2579</v>
      </c>
      <c r="H322" s="398" t="s">
        <v>1301</v>
      </c>
      <c r="I322" s="398" t="s">
        <v>1993</v>
      </c>
      <c r="J322" s="399" t="s">
        <v>1359</v>
      </c>
      <c r="K322" s="398" t="s">
        <v>2475</v>
      </c>
      <c r="L322" s="398" t="s">
        <v>2476</v>
      </c>
      <c r="M322" s="398" t="s">
        <v>2580</v>
      </c>
      <c r="N322" s="398" t="s">
        <v>2569</v>
      </c>
      <c r="O322" s="398" t="s">
        <v>1511</v>
      </c>
      <c r="P322" s="398" t="e">
        <v>#N/A</v>
      </c>
    </row>
    <row r="323" spans="1:16">
      <c r="A323" s="398">
        <v>323</v>
      </c>
      <c r="B323" s="399" t="s">
        <v>3106</v>
      </c>
      <c r="C323" s="398" t="s">
        <v>3107</v>
      </c>
      <c r="D323" s="398" t="s">
        <v>1561</v>
      </c>
      <c r="E323" s="398" t="s">
        <v>1990</v>
      </c>
      <c r="F323" s="398" t="s">
        <v>1776</v>
      </c>
      <c r="H323" s="398" t="s">
        <v>1772</v>
      </c>
      <c r="I323" s="398" t="s">
        <v>1993</v>
      </c>
      <c r="J323" s="399" t="s">
        <v>1777</v>
      </c>
      <c r="K323" s="398" t="s">
        <v>271</v>
      </c>
      <c r="L323" s="398" t="s">
        <v>272</v>
      </c>
      <c r="M323" s="398" t="s">
        <v>2843</v>
      </c>
      <c r="N323" s="398" t="s">
        <v>2569</v>
      </c>
      <c r="O323" s="398" t="s">
        <v>1506</v>
      </c>
      <c r="P323" s="398" t="e">
        <v>#N/A</v>
      </c>
    </row>
    <row r="324" spans="1:16">
      <c r="A324" s="398">
        <v>324</v>
      </c>
      <c r="B324" s="399" t="s">
        <v>338</v>
      </c>
      <c r="C324" s="398" t="s">
        <v>337</v>
      </c>
      <c r="D324" s="398" t="s">
        <v>1561</v>
      </c>
      <c r="E324" s="398" t="s">
        <v>1990</v>
      </c>
      <c r="F324" s="398" t="s">
        <v>1776</v>
      </c>
      <c r="H324" s="398" t="s">
        <v>1772</v>
      </c>
      <c r="I324" s="398" t="s">
        <v>1993</v>
      </c>
      <c r="J324" s="399" t="s">
        <v>1777</v>
      </c>
      <c r="K324" s="398" t="s">
        <v>271</v>
      </c>
      <c r="L324" s="398" t="s">
        <v>272</v>
      </c>
      <c r="M324" s="398" t="s">
        <v>2843</v>
      </c>
      <c r="N324" s="398" t="s">
        <v>40</v>
      </c>
      <c r="O324" s="398" t="s">
        <v>1511</v>
      </c>
      <c r="P324" s="398" t="e">
        <v>#N/A</v>
      </c>
    </row>
    <row r="325" spans="1:16">
      <c r="A325" s="398">
        <v>325</v>
      </c>
      <c r="B325" s="399" t="s">
        <v>3108</v>
      </c>
      <c r="C325" s="398" t="s">
        <v>3109</v>
      </c>
      <c r="D325" s="398" t="s">
        <v>1561</v>
      </c>
      <c r="E325" s="398" t="s">
        <v>1990</v>
      </c>
      <c r="F325" s="398" t="s">
        <v>1310</v>
      </c>
      <c r="H325" s="398" t="s">
        <v>1311</v>
      </c>
      <c r="I325" s="398" t="s">
        <v>1993</v>
      </c>
      <c r="J325" s="399" t="s">
        <v>1833</v>
      </c>
      <c r="K325" s="398" t="s">
        <v>1386</v>
      </c>
      <c r="L325" s="398" t="s">
        <v>1387</v>
      </c>
      <c r="M325" s="398" t="s">
        <v>3110</v>
      </c>
      <c r="N325" s="398" t="s">
        <v>2569</v>
      </c>
      <c r="O325" s="398" t="s">
        <v>39</v>
      </c>
      <c r="P325" s="398" t="e">
        <v>#N/A</v>
      </c>
    </row>
    <row r="326" spans="1:16">
      <c r="A326" s="398">
        <v>326</v>
      </c>
      <c r="B326" s="399" t="s">
        <v>1263</v>
      </c>
      <c r="C326" s="398" t="s">
        <v>1262</v>
      </c>
      <c r="D326" s="398" t="s">
        <v>1561</v>
      </c>
      <c r="E326" s="398" t="s">
        <v>1990</v>
      </c>
      <c r="F326" s="398" t="s">
        <v>1264</v>
      </c>
      <c r="H326" s="398" t="s">
        <v>1262</v>
      </c>
      <c r="I326" s="398" t="s">
        <v>1993</v>
      </c>
      <c r="J326" s="399" t="s">
        <v>1265</v>
      </c>
      <c r="K326" s="398" t="s">
        <v>1388</v>
      </c>
      <c r="L326" s="398" t="s">
        <v>1389</v>
      </c>
      <c r="M326" s="398" t="s">
        <v>3111</v>
      </c>
      <c r="N326" s="398" t="s">
        <v>1511</v>
      </c>
      <c r="O326" s="398" t="s">
        <v>1502</v>
      </c>
      <c r="P326" s="398" t="e">
        <v>#N/A</v>
      </c>
    </row>
    <row r="327" spans="1:16">
      <c r="A327" s="398">
        <v>327</v>
      </c>
      <c r="B327" s="399" t="s">
        <v>1758</v>
      </c>
      <c r="C327" s="398" t="s">
        <v>1266</v>
      </c>
      <c r="D327" s="398" t="s">
        <v>1561</v>
      </c>
      <c r="E327" s="398" t="s">
        <v>1990</v>
      </c>
      <c r="F327" s="398" t="s">
        <v>1759</v>
      </c>
      <c r="H327" s="398" t="s">
        <v>1760</v>
      </c>
      <c r="I327" s="398" t="s">
        <v>1993</v>
      </c>
      <c r="J327" s="399" t="s">
        <v>1761</v>
      </c>
      <c r="K327" s="398" t="s">
        <v>1390</v>
      </c>
      <c r="L327" s="398" t="s">
        <v>1391</v>
      </c>
      <c r="M327" s="398" t="s">
        <v>3112</v>
      </c>
      <c r="N327" s="398" t="s">
        <v>1511</v>
      </c>
      <c r="O327" s="398" t="s">
        <v>1507</v>
      </c>
      <c r="P327" s="398" t="e">
        <v>#N/A</v>
      </c>
    </row>
    <row r="328" spans="1:16">
      <c r="A328" s="398">
        <v>328</v>
      </c>
      <c r="B328" s="399" t="s">
        <v>1763</v>
      </c>
      <c r="C328" s="398" t="s">
        <v>1762</v>
      </c>
      <c r="D328" s="398" t="s">
        <v>1561</v>
      </c>
      <c r="E328" s="398" t="s">
        <v>1990</v>
      </c>
      <c r="F328" s="398" t="s">
        <v>1764</v>
      </c>
      <c r="H328" s="398" t="s">
        <v>1762</v>
      </c>
      <c r="I328" s="398" t="s">
        <v>1993</v>
      </c>
      <c r="J328" s="399" t="s">
        <v>659</v>
      </c>
      <c r="K328" s="398" t="s">
        <v>1392</v>
      </c>
      <c r="L328" s="398" t="s">
        <v>1393</v>
      </c>
      <c r="M328" s="398" t="s">
        <v>3113</v>
      </c>
      <c r="N328" s="398" t="s">
        <v>40</v>
      </c>
      <c r="O328" s="398" t="s">
        <v>1511</v>
      </c>
      <c r="P328" s="398" t="e">
        <v>#N/A</v>
      </c>
    </row>
    <row r="329" spans="1:16">
      <c r="A329" s="398">
        <v>329</v>
      </c>
      <c r="B329" s="399" t="s">
        <v>1016</v>
      </c>
      <c r="C329" s="398" t="s">
        <v>1489</v>
      </c>
      <c r="D329" s="398" t="s">
        <v>1561</v>
      </c>
      <c r="E329" s="398" t="s">
        <v>1990</v>
      </c>
      <c r="F329" s="398" t="s">
        <v>1017</v>
      </c>
      <c r="H329" s="398" t="s">
        <v>1877</v>
      </c>
      <c r="I329" s="398" t="s">
        <v>1993</v>
      </c>
      <c r="J329" s="399" t="s">
        <v>1880</v>
      </c>
      <c r="K329" s="398" t="s">
        <v>1660</v>
      </c>
      <c r="L329" s="398" t="s">
        <v>1661</v>
      </c>
      <c r="M329" s="398" t="s">
        <v>3114</v>
      </c>
      <c r="N329" s="398" t="s">
        <v>39</v>
      </c>
      <c r="O329" s="398" t="s">
        <v>40</v>
      </c>
      <c r="P329" s="398" t="e">
        <v>#N/A</v>
      </c>
    </row>
    <row r="330" spans="1:16">
      <c r="A330" s="398">
        <v>330</v>
      </c>
      <c r="B330" s="399" t="s">
        <v>1765</v>
      </c>
      <c r="C330" s="398" t="s">
        <v>740</v>
      </c>
      <c r="D330" s="398" t="s">
        <v>1561</v>
      </c>
      <c r="E330" s="398" t="s">
        <v>1990</v>
      </c>
      <c r="F330" s="398" t="s">
        <v>3115</v>
      </c>
      <c r="G330" s="398" t="s">
        <v>3116</v>
      </c>
      <c r="H330" s="398" t="s">
        <v>740</v>
      </c>
      <c r="I330" s="398" t="s">
        <v>1993</v>
      </c>
      <c r="J330" s="399" t="s">
        <v>1291</v>
      </c>
      <c r="K330" s="398" t="s">
        <v>3117</v>
      </c>
      <c r="L330" s="398" t="s">
        <v>3118</v>
      </c>
      <c r="M330" s="398" t="s">
        <v>1662</v>
      </c>
      <c r="N330" s="398" t="s">
        <v>1511</v>
      </c>
      <c r="O330" s="398" t="s">
        <v>1501</v>
      </c>
      <c r="P330" s="398" t="e">
        <v>#N/A</v>
      </c>
    </row>
    <row r="331" spans="1:16">
      <c r="A331" s="398">
        <v>331</v>
      </c>
      <c r="B331" s="399" t="s">
        <v>1721</v>
      </c>
      <c r="C331" s="398" t="s">
        <v>1720</v>
      </c>
      <c r="D331" s="398" t="s">
        <v>1561</v>
      </c>
      <c r="E331" s="398" t="s">
        <v>1990</v>
      </c>
      <c r="F331" s="398" t="s">
        <v>3119</v>
      </c>
      <c r="H331" s="398" t="s">
        <v>1720</v>
      </c>
      <c r="I331" s="398" t="s">
        <v>1993</v>
      </c>
      <c r="J331" s="399" t="s">
        <v>1722</v>
      </c>
      <c r="K331" s="398" t="s">
        <v>1663</v>
      </c>
      <c r="L331" s="398" t="s">
        <v>1664</v>
      </c>
      <c r="M331" s="398" t="s">
        <v>3120</v>
      </c>
      <c r="N331" s="398" t="s">
        <v>1511</v>
      </c>
      <c r="O331" s="398" t="s">
        <v>921</v>
      </c>
      <c r="P331" s="398" t="e">
        <v>#N/A</v>
      </c>
    </row>
    <row r="332" spans="1:16">
      <c r="A332" s="398">
        <v>332</v>
      </c>
      <c r="B332" s="399" t="s">
        <v>1724</v>
      </c>
      <c r="C332" s="398" t="s">
        <v>1723</v>
      </c>
      <c r="D332" s="398" t="s">
        <v>1561</v>
      </c>
      <c r="E332" s="398" t="s">
        <v>1990</v>
      </c>
      <c r="F332" s="398" t="s">
        <v>1725</v>
      </c>
      <c r="H332" s="398" t="s">
        <v>1726</v>
      </c>
      <c r="I332" s="398" t="s">
        <v>1993</v>
      </c>
      <c r="J332" s="399" t="s">
        <v>660</v>
      </c>
      <c r="K332" s="398" t="s">
        <v>1665</v>
      </c>
      <c r="L332" s="398" t="s">
        <v>1666</v>
      </c>
      <c r="M332" s="398" t="s">
        <v>1667</v>
      </c>
      <c r="N332" s="398" t="s">
        <v>1511</v>
      </c>
      <c r="O332" s="398" t="s">
        <v>1511</v>
      </c>
      <c r="P332" s="398" t="e">
        <v>#N/A</v>
      </c>
    </row>
    <row r="333" spans="1:16">
      <c r="A333" s="398">
        <v>333</v>
      </c>
      <c r="B333" s="399" t="s">
        <v>2412</v>
      </c>
      <c r="C333" s="398" t="s">
        <v>2411</v>
      </c>
      <c r="D333" s="398" t="s">
        <v>1561</v>
      </c>
      <c r="E333" s="398" t="s">
        <v>1990</v>
      </c>
      <c r="F333" s="398" t="s">
        <v>2413</v>
      </c>
      <c r="H333" s="398" t="s">
        <v>2411</v>
      </c>
      <c r="I333" s="398" t="s">
        <v>1993</v>
      </c>
      <c r="J333" s="399" t="s">
        <v>2414</v>
      </c>
      <c r="K333" s="398" t="s">
        <v>1668</v>
      </c>
      <c r="L333" s="398" t="s">
        <v>1669</v>
      </c>
      <c r="M333" s="398" t="s">
        <v>3121</v>
      </c>
      <c r="N333" s="398" t="s">
        <v>1511</v>
      </c>
      <c r="O333" s="398" t="s">
        <v>1511</v>
      </c>
      <c r="P333" s="398" t="e">
        <v>#N/A</v>
      </c>
    </row>
    <row r="334" spans="1:16">
      <c r="A334" s="398">
        <v>334</v>
      </c>
      <c r="B334" s="399" t="s">
        <v>343</v>
      </c>
      <c r="C334" s="398" t="s">
        <v>342</v>
      </c>
      <c r="D334" s="398" t="s">
        <v>1561</v>
      </c>
      <c r="E334" s="398" t="s">
        <v>1990</v>
      </c>
      <c r="F334" s="398" t="s">
        <v>3122</v>
      </c>
      <c r="H334" s="398" t="s">
        <v>3123</v>
      </c>
      <c r="I334" s="398" t="s">
        <v>1993</v>
      </c>
      <c r="J334" s="399" t="s">
        <v>3124</v>
      </c>
      <c r="K334" s="398" t="s">
        <v>1450</v>
      </c>
      <c r="L334" s="398" t="s">
        <v>1451</v>
      </c>
      <c r="M334" s="398" t="s">
        <v>3125</v>
      </c>
      <c r="N334" s="398" t="s">
        <v>1511</v>
      </c>
      <c r="O334" s="398" t="s">
        <v>39</v>
      </c>
      <c r="P334" s="398" t="e">
        <v>#N/A</v>
      </c>
    </row>
    <row r="335" spans="1:16">
      <c r="A335" s="398">
        <v>335</v>
      </c>
      <c r="B335" s="399" t="s">
        <v>2416</v>
      </c>
      <c r="C335" s="398" t="s">
        <v>2415</v>
      </c>
      <c r="D335" s="398" t="s">
        <v>1561</v>
      </c>
      <c r="E335" s="398" t="s">
        <v>1990</v>
      </c>
      <c r="F335" s="398" t="s">
        <v>3126</v>
      </c>
      <c r="H335" s="398" t="s">
        <v>2415</v>
      </c>
      <c r="I335" s="398" t="s">
        <v>1993</v>
      </c>
      <c r="J335" s="399" t="s">
        <v>1490</v>
      </c>
      <c r="K335" s="398" t="s">
        <v>1672</v>
      </c>
      <c r="L335" s="398" t="s">
        <v>1673</v>
      </c>
      <c r="M335" s="398" t="s">
        <v>3127</v>
      </c>
      <c r="N335" s="398" t="s">
        <v>1511</v>
      </c>
      <c r="O335" s="398" t="s">
        <v>1513</v>
      </c>
      <c r="P335" s="398" t="e">
        <v>#N/A</v>
      </c>
    </row>
    <row r="336" spans="1:16">
      <c r="A336" s="398">
        <v>336</v>
      </c>
      <c r="B336" s="399" t="s">
        <v>1767</v>
      </c>
      <c r="C336" s="398" t="s">
        <v>1766</v>
      </c>
      <c r="D336" s="398" t="s">
        <v>1561</v>
      </c>
      <c r="E336" s="398" t="s">
        <v>1990</v>
      </c>
      <c r="F336" s="398" t="s">
        <v>1718</v>
      </c>
      <c r="H336" s="398" t="s">
        <v>1766</v>
      </c>
      <c r="I336" s="398" t="s">
        <v>1993</v>
      </c>
      <c r="J336" s="399" t="s">
        <v>1719</v>
      </c>
      <c r="K336" s="398" t="s">
        <v>3128</v>
      </c>
      <c r="L336" s="398" t="s">
        <v>1674</v>
      </c>
      <c r="M336" s="398" t="s">
        <v>3129</v>
      </c>
      <c r="N336" s="398" t="s">
        <v>1511</v>
      </c>
      <c r="O336" s="398" t="s">
        <v>39</v>
      </c>
      <c r="P336" s="398" t="e">
        <v>#N/A</v>
      </c>
    </row>
    <row r="337" spans="1:16">
      <c r="A337" s="398">
        <v>337</v>
      </c>
      <c r="B337" s="399" t="s">
        <v>123</v>
      </c>
      <c r="C337" s="398" t="s">
        <v>1491</v>
      </c>
      <c r="D337" s="398" t="s">
        <v>1561</v>
      </c>
      <c r="E337" s="398" t="s">
        <v>1990</v>
      </c>
      <c r="F337" s="398" t="s">
        <v>124</v>
      </c>
      <c r="H337" s="398" t="s">
        <v>1766</v>
      </c>
      <c r="I337" s="398" t="s">
        <v>1993</v>
      </c>
      <c r="J337" s="399" t="s">
        <v>1719</v>
      </c>
      <c r="K337" s="398" t="s">
        <v>1675</v>
      </c>
      <c r="L337" s="398" t="s">
        <v>1676</v>
      </c>
      <c r="M337" s="398" t="s">
        <v>3130</v>
      </c>
      <c r="N337" s="398" t="s">
        <v>39</v>
      </c>
      <c r="O337" s="398" t="s">
        <v>40</v>
      </c>
      <c r="P337" s="398" t="e">
        <v>#N/A</v>
      </c>
    </row>
    <row r="338" spans="1:16">
      <c r="A338" s="398">
        <v>338</v>
      </c>
      <c r="B338" s="399" t="s">
        <v>341</v>
      </c>
      <c r="C338" s="398" t="s">
        <v>339</v>
      </c>
      <c r="D338" s="398" t="s">
        <v>1561</v>
      </c>
      <c r="E338" s="398" t="s">
        <v>1990</v>
      </c>
      <c r="F338" s="398" t="s">
        <v>1492</v>
      </c>
      <c r="H338" s="398" t="s">
        <v>1824</v>
      </c>
      <c r="I338" s="398" t="s">
        <v>1993</v>
      </c>
      <c r="J338" s="399" t="s">
        <v>1493</v>
      </c>
      <c r="K338" s="398" t="s">
        <v>1677</v>
      </c>
      <c r="L338" s="398" t="s">
        <v>1678</v>
      </c>
      <c r="M338" s="398" t="s">
        <v>3131</v>
      </c>
      <c r="N338" s="398" t="s">
        <v>39</v>
      </c>
      <c r="O338" s="398" t="s">
        <v>1507</v>
      </c>
      <c r="P338" s="398" t="e">
        <v>#N/A</v>
      </c>
    </row>
    <row r="339" spans="1:16">
      <c r="A339" s="398">
        <v>339</v>
      </c>
      <c r="B339" s="399" t="s">
        <v>662</v>
      </c>
      <c r="C339" s="398" t="s">
        <v>661</v>
      </c>
      <c r="D339" s="398" t="s">
        <v>1561</v>
      </c>
      <c r="E339" s="398" t="s">
        <v>1990</v>
      </c>
      <c r="F339" s="398" t="s">
        <v>1492</v>
      </c>
      <c r="H339" s="398" t="s">
        <v>1824</v>
      </c>
      <c r="I339" s="398" t="s">
        <v>1993</v>
      </c>
      <c r="J339" s="399" t="s">
        <v>1493</v>
      </c>
      <c r="K339" s="398" t="s">
        <v>1677</v>
      </c>
      <c r="L339" s="398" t="s">
        <v>1678</v>
      </c>
      <c r="M339" s="398" t="s">
        <v>3131</v>
      </c>
      <c r="N339" s="398" t="s">
        <v>1507</v>
      </c>
      <c r="O339" s="398" t="s">
        <v>1511</v>
      </c>
      <c r="P339" s="398" t="e">
        <v>#N/A</v>
      </c>
    </row>
    <row r="340" spans="1:16">
      <c r="A340" s="398">
        <v>340</v>
      </c>
      <c r="B340" s="399" t="s">
        <v>664</v>
      </c>
      <c r="C340" s="398" t="s">
        <v>663</v>
      </c>
      <c r="D340" s="398" t="s">
        <v>1561</v>
      </c>
      <c r="E340" s="398" t="s">
        <v>1990</v>
      </c>
      <c r="F340" s="398" t="s">
        <v>665</v>
      </c>
      <c r="H340" s="398" t="s">
        <v>666</v>
      </c>
      <c r="I340" s="398" t="s">
        <v>1993</v>
      </c>
      <c r="J340" s="399" t="s">
        <v>667</v>
      </c>
      <c r="K340" s="398" t="s">
        <v>1679</v>
      </c>
      <c r="L340" s="398" t="s">
        <v>1680</v>
      </c>
      <c r="M340" s="398" t="s">
        <v>3132</v>
      </c>
      <c r="N340" s="398" t="s">
        <v>1511</v>
      </c>
      <c r="O340" s="398" t="s">
        <v>39</v>
      </c>
      <c r="P340" s="398" t="e">
        <v>#N/A</v>
      </c>
    </row>
    <row r="341" spans="1:16">
      <c r="A341" s="398">
        <v>341</v>
      </c>
      <c r="B341" s="399" t="s">
        <v>209</v>
      </c>
      <c r="C341" s="398" t="s">
        <v>1091</v>
      </c>
      <c r="D341" s="398" t="s">
        <v>1561</v>
      </c>
      <c r="E341" s="398" t="s">
        <v>1990</v>
      </c>
      <c r="F341" s="398" t="s">
        <v>1436</v>
      </c>
      <c r="H341" s="398" t="s">
        <v>1871</v>
      </c>
      <c r="I341" s="398" t="s">
        <v>1993</v>
      </c>
      <c r="J341" s="399" t="s">
        <v>1874</v>
      </c>
      <c r="K341" s="398" t="s">
        <v>1681</v>
      </c>
      <c r="L341" s="398" t="s">
        <v>1682</v>
      </c>
      <c r="M341" s="398" t="s">
        <v>3133</v>
      </c>
      <c r="N341" s="398" t="s">
        <v>39</v>
      </c>
      <c r="O341" s="398" t="s">
        <v>1511</v>
      </c>
      <c r="P341" s="398" t="e">
        <v>#N/A</v>
      </c>
    </row>
    <row r="342" spans="1:16">
      <c r="A342" s="398">
        <v>342</v>
      </c>
      <c r="B342" s="399" t="s">
        <v>1523</v>
      </c>
      <c r="C342" s="398" t="s">
        <v>1437</v>
      </c>
      <c r="D342" s="398" t="s">
        <v>1561</v>
      </c>
      <c r="E342" s="398" t="s">
        <v>1990</v>
      </c>
      <c r="F342" s="398" t="s">
        <v>1438</v>
      </c>
      <c r="H342" s="398" t="s">
        <v>740</v>
      </c>
      <c r="I342" s="398" t="s">
        <v>1993</v>
      </c>
      <c r="J342" s="399" t="s">
        <v>1291</v>
      </c>
      <c r="K342" s="398" t="s">
        <v>1683</v>
      </c>
      <c r="L342" s="398" t="s">
        <v>1684</v>
      </c>
      <c r="M342" s="398" t="s">
        <v>1685</v>
      </c>
      <c r="N342" s="398" t="s">
        <v>39</v>
      </c>
      <c r="O342" s="398" t="s">
        <v>39</v>
      </c>
      <c r="P342" s="398" t="e">
        <v>#N/A</v>
      </c>
    </row>
    <row r="343" spans="1:16">
      <c r="A343" s="398">
        <v>343</v>
      </c>
      <c r="B343" s="399" t="s">
        <v>3134</v>
      </c>
      <c r="C343" s="398" t="s">
        <v>3135</v>
      </c>
      <c r="D343" s="398" t="s">
        <v>1561</v>
      </c>
      <c r="E343" s="398" t="s">
        <v>1990</v>
      </c>
      <c r="F343" s="398" t="s">
        <v>2438</v>
      </c>
      <c r="H343" s="398" t="s">
        <v>391</v>
      </c>
      <c r="I343" s="398" t="s">
        <v>1993</v>
      </c>
      <c r="J343" s="399" t="s">
        <v>392</v>
      </c>
      <c r="K343" s="398" t="s">
        <v>1701</v>
      </c>
      <c r="L343" s="398" t="s">
        <v>1702</v>
      </c>
      <c r="M343" s="398" t="s">
        <v>2665</v>
      </c>
      <c r="N343" s="398" t="s">
        <v>2569</v>
      </c>
      <c r="O343" s="398" t="s">
        <v>1511</v>
      </c>
      <c r="P343" s="398" t="e">
        <v>#N/A</v>
      </c>
    </row>
    <row r="344" spans="1:16">
      <c r="A344" s="398">
        <v>344</v>
      </c>
      <c r="B344" s="399" t="s">
        <v>2418</v>
      </c>
      <c r="C344" s="398" t="s">
        <v>2417</v>
      </c>
      <c r="D344" s="398" t="s">
        <v>1561</v>
      </c>
      <c r="E344" s="398" t="s">
        <v>1990</v>
      </c>
      <c r="F344" s="398" t="s">
        <v>2419</v>
      </c>
      <c r="H344" s="398" t="s">
        <v>2417</v>
      </c>
      <c r="I344" s="398" t="s">
        <v>1993</v>
      </c>
      <c r="J344" s="399" t="s">
        <v>2420</v>
      </c>
      <c r="K344" s="398" t="s">
        <v>1686</v>
      </c>
      <c r="L344" s="398" t="s">
        <v>1687</v>
      </c>
      <c r="M344" s="398" t="s">
        <v>3136</v>
      </c>
      <c r="N344" s="398" t="s">
        <v>1511</v>
      </c>
      <c r="O344" s="398" t="s">
        <v>1511</v>
      </c>
      <c r="P344" s="398" t="e">
        <v>#N/A</v>
      </c>
    </row>
    <row r="345" spans="1:16">
      <c r="A345" s="398">
        <v>345</v>
      </c>
      <c r="B345" s="399" t="s">
        <v>2422</v>
      </c>
      <c r="C345" s="398" t="s">
        <v>2421</v>
      </c>
      <c r="D345" s="398" t="s">
        <v>1561</v>
      </c>
      <c r="E345" s="398" t="s">
        <v>1990</v>
      </c>
      <c r="F345" s="398" t="s">
        <v>2423</v>
      </c>
      <c r="H345" s="398" t="s">
        <v>2421</v>
      </c>
      <c r="I345" s="398" t="s">
        <v>1993</v>
      </c>
      <c r="J345" s="399" t="s">
        <v>2424</v>
      </c>
      <c r="K345" s="398" t="s">
        <v>1690</v>
      </c>
      <c r="L345" s="398" t="s">
        <v>1691</v>
      </c>
      <c r="M345" s="398" t="s">
        <v>3137</v>
      </c>
      <c r="N345" s="398" t="s">
        <v>1511</v>
      </c>
      <c r="O345" s="398" t="s">
        <v>1511</v>
      </c>
      <c r="P345" s="398" t="e">
        <v>#N/A</v>
      </c>
    </row>
    <row r="346" spans="1:16">
      <c r="A346" s="398">
        <v>346</v>
      </c>
      <c r="B346" s="399" t="s">
        <v>2426</v>
      </c>
      <c r="C346" s="398" t="s">
        <v>2425</v>
      </c>
      <c r="D346" s="398" t="s">
        <v>1561</v>
      </c>
      <c r="E346" s="398" t="s">
        <v>1990</v>
      </c>
      <c r="F346" s="398" t="s">
        <v>757</v>
      </c>
      <c r="G346" s="398" t="s">
        <v>1439</v>
      </c>
      <c r="H346" s="398" t="s">
        <v>2425</v>
      </c>
      <c r="I346" s="398" t="s">
        <v>1993</v>
      </c>
      <c r="J346" s="399" t="s">
        <v>1440</v>
      </c>
      <c r="K346" s="398" t="s">
        <v>1430</v>
      </c>
      <c r="L346" s="398" t="s">
        <v>918</v>
      </c>
      <c r="M346" s="398" t="s">
        <v>3138</v>
      </c>
      <c r="N346" s="398" t="s">
        <v>1511</v>
      </c>
      <c r="O346" s="398" t="s">
        <v>1511</v>
      </c>
      <c r="P346" s="398" t="e">
        <v>#N/A</v>
      </c>
    </row>
    <row r="347" spans="1:16">
      <c r="A347" s="398">
        <v>347</v>
      </c>
      <c r="B347" s="399" t="s">
        <v>759</v>
      </c>
      <c r="C347" s="398" t="s">
        <v>758</v>
      </c>
      <c r="D347" s="398" t="s">
        <v>1561</v>
      </c>
      <c r="E347" s="398" t="s">
        <v>1990</v>
      </c>
      <c r="F347" s="398" t="s">
        <v>2094</v>
      </c>
      <c r="H347" s="398" t="s">
        <v>760</v>
      </c>
      <c r="I347" s="398" t="s">
        <v>1993</v>
      </c>
      <c r="J347" s="399" t="s">
        <v>761</v>
      </c>
      <c r="K347" s="398" t="s">
        <v>808</v>
      </c>
      <c r="L347" s="398" t="s">
        <v>809</v>
      </c>
      <c r="M347" s="398" t="s">
        <v>2594</v>
      </c>
      <c r="N347" s="398" t="s">
        <v>1507</v>
      </c>
      <c r="O347" s="398" t="s">
        <v>40</v>
      </c>
      <c r="P347" s="398" t="e">
        <v>#N/A</v>
      </c>
    </row>
    <row r="348" spans="1:16">
      <c r="A348" s="398">
        <v>348</v>
      </c>
      <c r="B348" s="399" t="s">
        <v>3139</v>
      </c>
      <c r="C348" s="398" t="s">
        <v>3140</v>
      </c>
      <c r="D348" s="398" t="s">
        <v>1561</v>
      </c>
      <c r="E348" s="398" t="s">
        <v>1990</v>
      </c>
      <c r="F348" s="398" t="s">
        <v>3141</v>
      </c>
      <c r="G348" s="398" t="s">
        <v>3142</v>
      </c>
      <c r="H348" s="398" t="s">
        <v>3143</v>
      </c>
      <c r="I348" s="398" t="s">
        <v>1993</v>
      </c>
      <c r="J348" s="399" t="s">
        <v>3144</v>
      </c>
      <c r="K348" s="398" t="s">
        <v>471</v>
      </c>
      <c r="L348" s="398" t="s">
        <v>1648</v>
      </c>
      <c r="M348" s="398" t="s">
        <v>1384</v>
      </c>
      <c r="N348" s="398" t="s">
        <v>2569</v>
      </c>
      <c r="O348" s="398" t="s">
        <v>39</v>
      </c>
      <c r="P348" s="398" t="e">
        <v>#N/A</v>
      </c>
    </row>
    <row r="349" spans="1:16">
      <c r="A349" s="398">
        <v>349</v>
      </c>
      <c r="B349" s="399" t="s">
        <v>210</v>
      </c>
      <c r="C349" s="398" t="s">
        <v>2427</v>
      </c>
      <c r="D349" s="398" t="s">
        <v>1561</v>
      </c>
      <c r="E349" s="398" t="s">
        <v>1990</v>
      </c>
      <c r="F349" s="398" t="s">
        <v>211</v>
      </c>
      <c r="H349" s="398" t="s">
        <v>2253</v>
      </c>
      <c r="I349" s="398" t="s">
        <v>1993</v>
      </c>
      <c r="J349" s="399" t="s">
        <v>212</v>
      </c>
      <c r="K349" s="398" t="s">
        <v>919</v>
      </c>
      <c r="L349" s="398" t="s">
        <v>920</v>
      </c>
      <c r="M349" s="398" t="s">
        <v>3145</v>
      </c>
      <c r="N349" s="398" t="s">
        <v>39</v>
      </c>
      <c r="O349" s="398" t="s">
        <v>1507</v>
      </c>
      <c r="P349" s="398" t="e">
        <v>#N/A</v>
      </c>
    </row>
    <row r="350" spans="1:16">
      <c r="A350" s="398">
        <v>350</v>
      </c>
      <c r="B350" s="399" t="s">
        <v>347</v>
      </c>
      <c r="C350" s="398" t="s">
        <v>346</v>
      </c>
      <c r="D350" s="398" t="s">
        <v>1561</v>
      </c>
      <c r="E350" s="398" t="s">
        <v>1990</v>
      </c>
      <c r="F350" s="398" t="s">
        <v>2260</v>
      </c>
      <c r="H350" s="398" t="s">
        <v>197</v>
      </c>
      <c r="I350" s="398" t="s">
        <v>1993</v>
      </c>
      <c r="J350" s="399" t="s">
        <v>198</v>
      </c>
      <c r="K350" s="398" t="s">
        <v>1544</v>
      </c>
      <c r="L350" s="398" t="s">
        <v>1545</v>
      </c>
      <c r="M350" s="398" t="s">
        <v>3028</v>
      </c>
      <c r="N350" s="398" t="s">
        <v>1504</v>
      </c>
      <c r="O350" s="398" t="s">
        <v>40</v>
      </c>
      <c r="P350" s="398" t="e">
        <v>#N/A</v>
      </c>
    </row>
    <row r="351" spans="1:16">
      <c r="A351" s="398">
        <v>351</v>
      </c>
      <c r="B351" s="399" t="s">
        <v>376</v>
      </c>
      <c r="C351" s="398" t="s">
        <v>375</v>
      </c>
      <c r="D351" s="398" t="s">
        <v>1561</v>
      </c>
      <c r="E351" s="398" t="s">
        <v>1990</v>
      </c>
      <c r="F351" s="398" t="s">
        <v>3146</v>
      </c>
      <c r="H351" s="398" t="s">
        <v>375</v>
      </c>
      <c r="I351" s="398" t="s">
        <v>1993</v>
      </c>
      <c r="J351" s="399" t="s">
        <v>377</v>
      </c>
      <c r="K351" s="398" t="s">
        <v>2387</v>
      </c>
      <c r="L351" s="398" t="s">
        <v>2388</v>
      </c>
      <c r="M351" s="398" t="s">
        <v>3147</v>
      </c>
      <c r="N351" s="398" t="s">
        <v>40</v>
      </c>
      <c r="O351" s="398" t="s">
        <v>1511</v>
      </c>
      <c r="P351" s="398" t="e">
        <v>#N/A</v>
      </c>
    </row>
    <row r="352" spans="1:16">
      <c r="A352" s="398">
        <v>352</v>
      </c>
      <c r="B352" s="399" t="s">
        <v>378</v>
      </c>
      <c r="C352" s="398" t="s">
        <v>965</v>
      </c>
      <c r="D352" s="398" t="s">
        <v>1561</v>
      </c>
      <c r="E352" s="398" t="s">
        <v>1990</v>
      </c>
      <c r="F352" s="398" t="s">
        <v>964</v>
      </c>
      <c r="H352" s="398" t="s">
        <v>965</v>
      </c>
      <c r="I352" s="398" t="s">
        <v>1993</v>
      </c>
      <c r="J352" s="399" t="s">
        <v>966</v>
      </c>
      <c r="K352" s="398" t="s">
        <v>85</v>
      </c>
      <c r="L352" s="398" t="s">
        <v>86</v>
      </c>
      <c r="M352" s="398" t="s">
        <v>2697</v>
      </c>
      <c r="N352" s="398" t="s">
        <v>1501</v>
      </c>
      <c r="O352" s="398" t="s">
        <v>1511</v>
      </c>
      <c r="P352" s="398" t="e">
        <v>#N/A</v>
      </c>
    </row>
    <row r="353" spans="1:16">
      <c r="A353" s="398">
        <v>353</v>
      </c>
      <c r="B353" s="399" t="s">
        <v>3148</v>
      </c>
      <c r="C353" s="398" t="s">
        <v>3149</v>
      </c>
      <c r="D353" s="398" t="s">
        <v>1561</v>
      </c>
      <c r="E353" s="398" t="s">
        <v>1990</v>
      </c>
      <c r="F353" s="398" t="s">
        <v>3150</v>
      </c>
      <c r="H353" s="398" t="s">
        <v>1940</v>
      </c>
      <c r="I353" s="398" t="s">
        <v>1993</v>
      </c>
      <c r="J353" s="399" t="s">
        <v>969</v>
      </c>
      <c r="K353" s="398" t="s">
        <v>285</v>
      </c>
      <c r="L353" s="398" t="s">
        <v>286</v>
      </c>
      <c r="M353" s="398" t="s">
        <v>3151</v>
      </c>
      <c r="N353" s="398" t="s">
        <v>2569</v>
      </c>
      <c r="O353" s="398" t="s">
        <v>1511</v>
      </c>
      <c r="P353" s="398" t="e">
        <v>#N/A</v>
      </c>
    </row>
    <row r="354" spans="1:16">
      <c r="A354" s="398">
        <v>354</v>
      </c>
      <c r="B354" s="399" t="s">
        <v>1752</v>
      </c>
      <c r="C354" s="398" t="s">
        <v>1751</v>
      </c>
      <c r="D354" s="398" t="s">
        <v>1561</v>
      </c>
      <c r="E354" s="398" t="s">
        <v>1990</v>
      </c>
      <c r="F354" s="398" t="s">
        <v>3152</v>
      </c>
      <c r="H354" s="398" t="s">
        <v>1751</v>
      </c>
      <c r="I354" s="398" t="s">
        <v>1993</v>
      </c>
      <c r="J354" s="399" t="s">
        <v>1753</v>
      </c>
      <c r="K354" s="398" t="s">
        <v>922</v>
      </c>
      <c r="L354" s="398" t="s">
        <v>923</v>
      </c>
      <c r="M354" s="398" t="s">
        <v>3153</v>
      </c>
      <c r="N354" s="398" t="s">
        <v>1511</v>
      </c>
      <c r="O354" s="398" t="s">
        <v>1504</v>
      </c>
      <c r="P354" s="398" t="e">
        <v>#N/A</v>
      </c>
    </row>
    <row r="355" spans="1:16">
      <c r="A355" s="398">
        <v>355</v>
      </c>
      <c r="B355" s="399" t="s">
        <v>7</v>
      </c>
      <c r="C355" s="398" t="s">
        <v>6</v>
      </c>
      <c r="D355" s="398" t="s">
        <v>1561</v>
      </c>
      <c r="E355" s="398" t="s">
        <v>1990</v>
      </c>
      <c r="F355" s="398" t="s">
        <v>2222</v>
      </c>
      <c r="G355" s="398" t="s">
        <v>2428</v>
      </c>
      <c r="H355" s="398" t="s">
        <v>6</v>
      </c>
      <c r="I355" s="398" t="s">
        <v>1993</v>
      </c>
      <c r="J355" s="399" t="s">
        <v>2429</v>
      </c>
      <c r="K355" s="398" t="s">
        <v>1093</v>
      </c>
      <c r="L355" s="398" t="s">
        <v>1094</v>
      </c>
      <c r="M355" s="398" t="s">
        <v>3154</v>
      </c>
      <c r="N355" s="398" t="s">
        <v>1511</v>
      </c>
      <c r="O355" s="398" t="s">
        <v>1511</v>
      </c>
      <c r="P355" s="398" t="e">
        <v>#N/A</v>
      </c>
    </row>
    <row r="356" spans="1:16">
      <c r="A356" s="398">
        <v>356</v>
      </c>
      <c r="B356" s="399" t="s">
        <v>213</v>
      </c>
      <c r="C356" s="398" t="s">
        <v>2430</v>
      </c>
      <c r="D356" s="398" t="s">
        <v>1561</v>
      </c>
      <c r="E356" s="398" t="s">
        <v>1990</v>
      </c>
      <c r="F356" s="398" t="s">
        <v>214</v>
      </c>
      <c r="H356" s="398" t="s">
        <v>6</v>
      </c>
      <c r="I356" s="398" t="s">
        <v>1993</v>
      </c>
      <c r="J356" s="399" t="s">
        <v>2429</v>
      </c>
      <c r="K356" s="398" t="s">
        <v>1328</v>
      </c>
      <c r="L356" s="398" t="s">
        <v>1329</v>
      </c>
      <c r="M356" s="398" t="s">
        <v>1330</v>
      </c>
      <c r="N356" s="398" t="s">
        <v>39</v>
      </c>
      <c r="O356" s="398" t="s">
        <v>1507</v>
      </c>
      <c r="P356" s="398" t="e">
        <v>#N/A</v>
      </c>
    </row>
    <row r="357" spans="1:16">
      <c r="A357" s="398">
        <v>357</v>
      </c>
      <c r="B357" s="399" t="s">
        <v>3155</v>
      </c>
      <c r="C357" s="398" t="s">
        <v>3156</v>
      </c>
      <c r="D357" s="398" t="s">
        <v>1558</v>
      </c>
      <c r="E357" s="398" t="s">
        <v>1495</v>
      </c>
      <c r="F357" s="398" t="s">
        <v>3157</v>
      </c>
      <c r="H357" s="398" t="s">
        <v>1195</v>
      </c>
      <c r="I357" s="398" t="s">
        <v>1993</v>
      </c>
      <c r="J357" s="399" t="s">
        <v>1198</v>
      </c>
      <c r="K357" s="398" t="s">
        <v>3158</v>
      </c>
      <c r="L357" s="398" t="s">
        <v>3159</v>
      </c>
      <c r="M357" s="398" t="s">
        <v>3160</v>
      </c>
      <c r="N357" s="398" t="s">
        <v>39</v>
      </c>
      <c r="O357" s="398" t="s">
        <v>40</v>
      </c>
      <c r="P357" s="398" t="e">
        <v>#N/A</v>
      </c>
    </row>
    <row r="358" spans="1:16">
      <c r="A358" s="398">
        <v>358</v>
      </c>
      <c r="B358" s="399" t="s">
        <v>3161</v>
      </c>
      <c r="C358" s="398" t="s">
        <v>3162</v>
      </c>
      <c r="D358" s="398" t="s">
        <v>1561</v>
      </c>
      <c r="E358" s="398" t="s">
        <v>1990</v>
      </c>
      <c r="F358" s="398" t="s">
        <v>1838</v>
      </c>
      <c r="H358" s="398" t="s">
        <v>2073</v>
      </c>
      <c r="I358" s="398" t="s">
        <v>1993</v>
      </c>
      <c r="J358" s="399" t="s">
        <v>2074</v>
      </c>
      <c r="K358" s="398" t="s">
        <v>912</v>
      </c>
      <c r="L358" s="398" t="s">
        <v>913</v>
      </c>
      <c r="M358" s="398" t="s">
        <v>526</v>
      </c>
      <c r="N358" s="398" t="s">
        <v>2569</v>
      </c>
      <c r="O358" s="398" t="s">
        <v>39</v>
      </c>
      <c r="P358" s="398" t="e">
        <v>#N/A</v>
      </c>
    </row>
    <row r="359" spans="1:16">
      <c r="A359" s="398">
        <v>359</v>
      </c>
      <c r="B359" s="399" t="s">
        <v>2225</v>
      </c>
      <c r="C359" s="398" t="s">
        <v>2224</v>
      </c>
      <c r="D359" s="398" t="s">
        <v>1561</v>
      </c>
      <c r="E359" s="398" t="s">
        <v>1990</v>
      </c>
      <c r="F359" s="398" t="s">
        <v>1057</v>
      </c>
      <c r="H359" s="398" t="s">
        <v>2224</v>
      </c>
      <c r="I359" s="398" t="s">
        <v>1993</v>
      </c>
      <c r="J359" s="399" t="s">
        <v>2431</v>
      </c>
      <c r="K359" s="398" t="s">
        <v>1331</v>
      </c>
      <c r="L359" s="398" t="s">
        <v>1332</v>
      </c>
      <c r="M359" s="398" t="s">
        <v>3163</v>
      </c>
      <c r="N359" s="398" t="s">
        <v>1511</v>
      </c>
      <c r="O359" s="398" t="s">
        <v>1511</v>
      </c>
      <c r="P359" s="398" t="e">
        <v>#N/A</v>
      </c>
    </row>
    <row r="360" spans="1:16">
      <c r="A360" s="398">
        <v>360</v>
      </c>
      <c r="B360" s="399" t="s">
        <v>2227</v>
      </c>
      <c r="C360" s="398" t="s">
        <v>2226</v>
      </c>
      <c r="D360" s="398" t="s">
        <v>1561</v>
      </c>
      <c r="E360" s="398" t="s">
        <v>1990</v>
      </c>
      <c r="F360" s="398" t="s">
        <v>2009</v>
      </c>
      <c r="G360" s="398" t="s">
        <v>2432</v>
      </c>
      <c r="H360" s="398" t="s">
        <v>2007</v>
      </c>
      <c r="I360" s="398" t="s">
        <v>1993</v>
      </c>
      <c r="J360" s="399" t="s">
        <v>2010</v>
      </c>
      <c r="K360" s="398" t="s">
        <v>2589</v>
      </c>
      <c r="L360" s="398" t="s">
        <v>2590</v>
      </c>
      <c r="M360" s="398" t="s">
        <v>2479</v>
      </c>
      <c r="N360" s="398" t="s">
        <v>41</v>
      </c>
      <c r="O360" s="398" t="s">
        <v>40</v>
      </c>
      <c r="P360" s="398" t="e">
        <v>#N/A</v>
      </c>
    </row>
    <row r="361" spans="1:16">
      <c r="A361" s="398">
        <v>361</v>
      </c>
      <c r="B361" s="399" t="s">
        <v>2229</v>
      </c>
      <c r="C361" s="398" t="s">
        <v>2228</v>
      </c>
      <c r="D361" s="398" t="s">
        <v>1561</v>
      </c>
      <c r="E361" s="398" t="s">
        <v>1990</v>
      </c>
      <c r="F361" s="398" t="s">
        <v>2230</v>
      </c>
      <c r="G361" s="398" t="s">
        <v>2433</v>
      </c>
      <c r="H361" s="398" t="s">
        <v>2228</v>
      </c>
      <c r="I361" s="398" t="s">
        <v>1993</v>
      </c>
      <c r="J361" s="399" t="s">
        <v>2231</v>
      </c>
      <c r="K361" s="398" t="s">
        <v>1333</v>
      </c>
      <c r="L361" s="398" t="s">
        <v>1334</v>
      </c>
      <c r="M361" s="398" t="s">
        <v>3164</v>
      </c>
      <c r="N361" s="398" t="s">
        <v>1511</v>
      </c>
      <c r="O361" s="398" t="s">
        <v>1511</v>
      </c>
      <c r="P361" s="398" t="e">
        <v>#N/A</v>
      </c>
    </row>
    <row r="362" spans="1:16">
      <c r="A362" s="398">
        <v>362</v>
      </c>
      <c r="B362" s="399" t="s">
        <v>385</v>
      </c>
      <c r="C362" s="398" t="s">
        <v>348</v>
      </c>
      <c r="D362" s="398" t="s">
        <v>1561</v>
      </c>
      <c r="E362" s="398" t="s">
        <v>1990</v>
      </c>
      <c r="F362" s="398" t="s">
        <v>386</v>
      </c>
      <c r="H362" s="398" t="s">
        <v>387</v>
      </c>
      <c r="I362" s="398" t="s">
        <v>1993</v>
      </c>
      <c r="J362" s="399" t="s">
        <v>388</v>
      </c>
      <c r="K362" s="398" t="s">
        <v>1987</v>
      </c>
      <c r="L362" s="398" t="s">
        <v>1988</v>
      </c>
      <c r="M362" s="398" t="s">
        <v>2909</v>
      </c>
      <c r="N362" s="398" t="s">
        <v>1511</v>
      </c>
      <c r="O362" s="398" t="s">
        <v>1507</v>
      </c>
      <c r="P362" s="398" t="e">
        <v>#N/A</v>
      </c>
    </row>
    <row r="363" spans="1:16">
      <c r="A363" s="398">
        <v>363</v>
      </c>
      <c r="B363" s="399" t="s">
        <v>3165</v>
      </c>
      <c r="C363" s="398" t="s">
        <v>3166</v>
      </c>
      <c r="D363" s="398" t="s">
        <v>1561</v>
      </c>
      <c r="E363" s="398" t="s">
        <v>1990</v>
      </c>
      <c r="F363" s="398" t="s">
        <v>492</v>
      </c>
      <c r="H363" s="398" t="s">
        <v>344</v>
      </c>
      <c r="I363" s="398" t="s">
        <v>1993</v>
      </c>
      <c r="J363" s="399" t="s">
        <v>345</v>
      </c>
      <c r="K363" s="398" t="s">
        <v>1450</v>
      </c>
      <c r="L363" s="398" t="s">
        <v>1451</v>
      </c>
      <c r="M363" s="398" t="s">
        <v>2608</v>
      </c>
      <c r="N363" s="398" t="s">
        <v>2569</v>
      </c>
      <c r="O363" s="398" t="s">
        <v>39</v>
      </c>
      <c r="P363" s="398" t="e">
        <v>#N/A</v>
      </c>
    </row>
    <row r="364" spans="1:16">
      <c r="A364" s="398">
        <v>364</v>
      </c>
      <c r="B364" s="399" t="s">
        <v>3167</v>
      </c>
      <c r="C364" s="398" t="s">
        <v>3168</v>
      </c>
      <c r="D364" s="398" t="s">
        <v>1561</v>
      </c>
      <c r="E364" s="398" t="s">
        <v>1990</v>
      </c>
      <c r="F364" s="398" t="s">
        <v>2035</v>
      </c>
      <c r="H364" s="398" t="s">
        <v>2036</v>
      </c>
      <c r="I364" s="398" t="s">
        <v>1993</v>
      </c>
      <c r="J364" s="399" t="s">
        <v>1794</v>
      </c>
      <c r="K364" s="398" t="s">
        <v>473</v>
      </c>
      <c r="L364" s="398" t="s">
        <v>2644</v>
      </c>
      <c r="M364" s="398" t="s">
        <v>2645</v>
      </c>
      <c r="N364" s="398" t="s">
        <v>2569</v>
      </c>
      <c r="O364" s="398" t="s">
        <v>1511</v>
      </c>
      <c r="P364" s="398" t="e">
        <v>#N/A</v>
      </c>
    </row>
    <row r="365" spans="1:16">
      <c r="A365" s="398">
        <v>365</v>
      </c>
      <c r="B365" s="399" t="s">
        <v>2233</v>
      </c>
      <c r="C365" s="398" t="s">
        <v>2232</v>
      </c>
      <c r="D365" s="398" t="s">
        <v>1561</v>
      </c>
      <c r="E365" s="398" t="s">
        <v>1990</v>
      </c>
      <c r="F365" s="398" t="s">
        <v>2234</v>
      </c>
      <c r="H365" s="398" t="s">
        <v>2232</v>
      </c>
      <c r="I365" s="398" t="s">
        <v>1993</v>
      </c>
      <c r="J365" s="399" t="s">
        <v>2235</v>
      </c>
      <c r="K365" s="398" t="s">
        <v>1654</v>
      </c>
      <c r="L365" s="398" t="s">
        <v>1655</v>
      </c>
      <c r="M365" s="398" t="s">
        <v>1656</v>
      </c>
      <c r="N365" s="398" t="s">
        <v>41</v>
      </c>
      <c r="O365" s="398" t="s">
        <v>1511</v>
      </c>
      <c r="P365" s="398" t="e">
        <v>#N/A</v>
      </c>
    </row>
    <row r="366" spans="1:16">
      <c r="A366" s="398">
        <v>366</v>
      </c>
      <c r="B366" s="399" t="s">
        <v>3169</v>
      </c>
      <c r="C366" s="398" t="s">
        <v>3170</v>
      </c>
      <c r="D366" s="398" t="s">
        <v>1561</v>
      </c>
      <c r="E366" s="398" t="s">
        <v>1990</v>
      </c>
      <c r="F366" s="398" t="s">
        <v>2067</v>
      </c>
      <c r="H366" s="398" t="s">
        <v>2068</v>
      </c>
      <c r="I366" s="398" t="s">
        <v>1993</v>
      </c>
      <c r="J366" s="399" t="s">
        <v>2069</v>
      </c>
      <c r="K366" s="398" t="s">
        <v>257</v>
      </c>
      <c r="L366" s="398" t="s">
        <v>258</v>
      </c>
      <c r="M366" s="398" t="s">
        <v>3087</v>
      </c>
      <c r="N366" s="398" t="s">
        <v>2569</v>
      </c>
      <c r="O366" s="398" t="s">
        <v>1511</v>
      </c>
      <c r="P366" s="398" t="e">
        <v>#N/A</v>
      </c>
    </row>
    <row r="367" spans="1:16">
      <c r="A367" s="398">
        <v>367</v>
      </c>
      <c r="B367" s="399" t="s">
        <v>3171</v>
      </c>
      <c r="C367" s="398" t="s">
        <v>3172</v>
      </c>
      <c r="D367" s="398" t="s">
        <v>1558</v>
      </c>
      <c r="E367" s="398" t="s">
        <v>1495</v>
      </c>
      <c r="F367" s="398" t="s">
        <v>3173</v>
      </c>
      <c r="H367" s="398" t="s">
        <v>1412</v>
      </c>
      <c r="I367" s="398" t="s">
        <v>1993</v>
      </c>
      <c r="J367" s="399" t="s">
        <v>1084</v>
      </c>
      <c r="K367" s="398" t="s">
        <v>3174</v>
      </c>
      <c r="L367" s="398" t="s">
        <v>3175</v>
      </c>
      <c r="M367" s="398" t="s">
        <v>3176</v>
      </c>
      <c r="N367" s="398" t="s">
        <v>39</v>
      </c>
      <c r="O367" s="398" t="s">
        <v>40</v>
      </c>
      <c r="P367" s="398" t="e">
        <v>#N/A</v>
      </c>
    </row>
    <row r="368" spans="1:16">
      <c r="A368" s="398">
        <v>368</v>
      </c>
      <c r="B368" s="399" t="s">
        <v>2342</v>
      </c>
      <c r="C368" s="398" t="s">
        <v>2434</v>
      </c>
      <c r="D368" s="398" t="s">
        <v>1558</v>
      </c>
      <c r="E368" s="398" t="s">
        <v>1495</v>
      </c>
      <c r="F368" s="398" t="s">
        <v>2435</v>
      </c>
      <c r="H368" s="398" t="s">
        <v>1282</v>
      </c>
      <c r="I368" s="398" t="s">
        <v>1993</v>
      </c>
      <c r="J368" s="399" t="s">
        <v>1284</v>
      </c>
      <c r="K368" s="398" t="s">
        <v>429</v>
      </c>
      <c r="L368" s="398" t="s">
        <v>430</v>
      </c>
      <c r="M368" s="398" t="s">
        <v>3177</v>
      </c>
      <c r="N368" s="398" t="s">
        <v>39</v>
      </c>
      <c r="O368" s="398" t="s">
        <v>1511</v>
      </c>
      <c r="P368" s="398" t="e">
        <v>#N/A</v>
      </c>
    </row>
    <row r="369" spans="1:16">
      <c r="A369" s="398">
        <v>369</v>
      </c>
      <c r="B369" s="399" t="s">
        <v>2108</v>
      </c>
      <c r="C369" s="398" t="s">
        <v>2436</v>
      </c>
      <c r="D369" s="398" t="s">
        <v>1558</v>
      </c>
      <c r="E369" s="398" t="s">
        <v>1495</v>
      </c>
      <c r="F369" s="398" t="s">
        <v>2437</v>
      </c>
      <c r="H369" s="398" t="s">
        <v>1778</v>
      </c>
      <c r="I369" s="398" t="s">
        <v>1993</v>
      </c>
      <c r="J369" s="399" t="s">
        <v>722</v>
      </c>
      <c r="K369" s="398" t="s">
        <v>431</v>
      </c>
      <c r="L369" s="398" t="s">
        <v>432</v>
      </c>
      <c r="M369" s="398" t="s">
        <v>3178</v>
      </c>
      <c r="N369" s="398" t="s">
        <v>1504</v>
      </c>
      <c r="O369" s="398" t="s">
        <v>1511</v>
      </c>
      <c r="P369" s="398" t="e">
        <v>#N/A</v>
      </c>
    </row>
    <row r="370" spans="1:16">
      <c r="A370" s="398">
        <v>370</v>
      </c>
      <c r="B370" s="399" t="s">
        <v>3179</v>
      </c>
      <c r="C370" s="398" t="s">
        <v>3180</v>
      </c>
      <c r="D370" s="398" t="s">
        <v>1558</v>
      </c>
      <c r="E370" s="398" t="s">
        <v>1495</v>
      </c>
      <c r="F370" s="398" t="s">
        <v>3181</v>
      </c>
      <c r="H370" s="398" t="s">
        <v>490</v>
      </c>
      <c r="I370" s="398" t="s">
        <v>1993</v>
      </c>
      <c r="J370" s="399" t="s">
        <v>493</v>
      </c>
      <c r="K370" s="398" t="s">
        <v>3182</v>
      </c>
      <c r="L370" s="398" t="s">
        <v>3183</v>
      </c>
      <c r="M370" s="398" t="s">
        <v>3178</v>
      </c>
      <c r="N370" s="398" t="s">
        <v>3184</v>
      </c>
      <c r="O370" s="398" t="s">
        <v>1511</v>
      </c>
      <c r="P370" s="398" t="e">
        <v>#N/A</v>
      </c>
    </row>
    <row r="371" spans="1:16">
      <c r="A371" s="398">
        <v>371</v>
      </c>
      <c r="B371" s="399" t="s">
        <v>390</v>
      </c>
      <c r="C371" s="398" t="s">
        <v>389</v>
      </c>
      <c r="D371" s="398" t="s">
        <v>1561</v>
      </c>
      <c r="E371" s="398" t="s">
        <v>1990</v>
      </c>
      <c r="F371" s="398" t="s">
        <v>2438</v>
      </c>
      <c r="H371" s="398" t="s">
        <v>391</v>
      </c>
      <c r="I371" s="398" t="s">
        <v>1993</v>
      </c>
      <c r="J371" s="399" t="s">
        <v>392</v>
      </c>
      <c r="K371" s="398" t="s">
        <v>1701</v>
      </c>
      <c r="L371" s="398" t="s">
        <v>1702</v>
      </c>
      <c r="M371" s="398" t="s">
        <v>3185</v>
      </c>
      <c r="N371" s="398" t="s">
        <v>1511</v>
      </c>
      <c r="O371" s="398" t="s">
        <v>1511</v>
      </c>
      <c r="P371" s="398" t="e">
        <v>#N/A</v>
      </c>
    </row>
    <row r="372" spans="1:16">
      <c r="A372" s="398">
        <v>372</v>
      </c>
      <c r="B372" s="399" t="s">
        <v>2451</v>
      </c>
      <c r="C372" s="398" t="s">
        <v>3186</v>
      </c>
      <c r="D372" s="398" t="s">
        <v>1558</v>
      </c>
      <c r="E372" s="398" t="s">
        <v>1495</v>
      </c>
      <c r="F372" s="398" t="s">
        <v>2439</v>
      </c>
      <c r="H372" s="398" t="s">
        <v>872</v>
      </c>
      <c r="I372" s="398" t="s">
        <v>1993</v>
      </c>
      <c r="J372" s="399" t="s">
        <v>875</v>
      </c>
      <c r="K372" s="398" t="s">
        <v>433</v>
      </c>
      <c r="L372" s="398" t="s">
        <v>434</v>
      </c>
      <c r="M372" s="398" t="s">
        <v>435</v>
      </c>
      <c r="N372" s="398" t="s">
        <v>3187</v>
      </c>
      <c r="O372" s="398" t="s">
        <v>1511</v>
      </c>
      <c r="P372" s="398" t="e">
        <v>#N/A</v>
      </c>
    </row>
    <row r="373" spans="1:16">
      <c r="A373" s="398">
        <v>373</v>
      </c>
      <c r="B373" s="399" t="s">
        <v>999</v>
      </c>
      <c r="C373" s="398" t="s">
        <v>2440</v>
      </c>
      <c r="D373" s="398" t="s">
        <v>1558</v>
      </c>
      <c r="E373" s="398" t="s">
        <v>1495</v>
      </c>
      <c r="F373" s="398" t="s">
        <v>2455</v>
      </c>
      <c r="H373" s="398" t="s">
        <v>1409</v>
      </c>
      <c r="I373" s="398" t="s">
        <v>1993</v>
      </c>
      <c r="J373" s="399" t="s">
        <v>2456</v>
      </c>
      <c r="K373" s="398" t="s">
        <v>436</v>
      </c>
      <c r="L373" s="398" t="s">
        <v>437</v>
      </c>
      <c r="M373" s="398" t="s">
        <v>3188</v>
      </c>
      <c r="N373" s="398" t="s">
        <v>1504</v>
      </c>
      <c r="O373" s="398" t="s">
        <v>1511</v>
      </c>
      <c r="P373" s="398" t="e">
        <v>#N/A</v>
      </c>
    </row>
    <row r="374" spans="1:16">
      <c r="A374" s="398">
        <v>374</v>
      </c>
      <c r="B374" s="399" t="s">
        <v>2237</v>
      </c>
      <c r="C374" s="398" t="s">
        <v>2236</v>
      </c>
      <c r="D374" s="398" t="s">
        <v>1561</v>
      </c>
      <c r="E374" s="398" t="s">
        <v>1990</v>
      </c>
      <c r="F374" s="398" t="s">
        <v>2238</v>
      </c>
      <c r="H374" s="398" t="s">
        <v>2236</v>
      </c>
      <c r="I374" s="398" t="s">
        <v>1993</v>
      </c>
      <c r="J374" s="399" t="s">
        <v>2239</v>
      </c>
      <c r="K374" s="398" t="s">
        <v>438</v>
      </c>
      <c r="L374" s="398" t="s">
        <v>439</v>
      </c>
      <c r="M374" s="398" t="s">
        <v>3189</v>
      </c>
      <c r="N374" s="398" t="s">
        <v>1511</v>
      </c>
      <c r="O374" s="398" t="s">
        <v>1502</v>
      </c>
      <c r="P374" s="398" t="e">
        <v>#N/A</v>
      </c>
    </row>
    <row r="375" spans="1:16">
      <c r="A375" s="398">
        <v>375</v>
      </c>
      <c r="B375" s="399" t="s">
        <v>3190</v>
      </c>
      <c r="C375" s="398" t="s">
        <v>3191</v>
      </c>
      <c r="D375" s="398" t="s">
        <v>1561</v>
      </c>
      <c r="E375" s="398" t="s">
        <v>1990</v>
      </c>
      <c r="F375" s="398" t="s">
        <v>2487</v>
      </c>
      <c r="H375" s="398" t="s">
        <v>452</v>
      </c>
      <c r="I375" s="398" t="s">
        <v>1993</v>
      </c>
      <c r="J375" s="399" t="s">
        <v>453</v>
      </c>
      <c r="K375" s="398" t="s">
        <v>1452</v>
      </c>
      <c r="L375" s="398" t="s">
        <v>1453</v>
      </c>
      <c r="M375" s="398" t="s">
        <v>2612</v>
      </c>
      <c r="N375" s="398" t="s">
        <v>2569</v>
      </c>
      <c r="O375" s="398" t="s">
        <v>1511</v>
      </c>
      <c r="P375" s="398" t="e">
        <v>#N/A</v>
      </c>
    </row>
    <row r="376" spans="1:16">
      <c r="A376" s="398">
        <v>376</v>
      </c>
      <c r="B376" s="399" t="s">
        <v>2241</v>
      </c>
      <c r="C376" s="398" t="s">
        <v>2240</v>
      </c>
      <c r="D376" s="398" t="s">
        <v>1561</v>
      </c>
      <c r="E376" s="398" t="s">
        <v>1990</v>
      </c>
      <c r="F376" s="398" t="s">
        <v>1153</v>
      </c>
      <c r="H376" s="398" t="s">
        <v>2240</v>
      </c>
      <c r="I376" s="398" t="s">
        <v>1993</v>
      </c>
      <c r="J376" s="399" t="s">
        <v>1154</v>
      </c>
      <c r="K376" s="398" t="s">
        <v>440</v>
      </c>
      <c r="L376" s="398" t="s">
        <v>441</v>
      </c>
      <c r="M376" s="398" t="s">
        <v>2081</v>
      </c>
      <c r="N376" s="398" t="s">
        <v>40</v>
      </c>
      <c r="O376" s="398" t="s">
        <v>1511</v>
      </c>
      <c r="P376" s="398" t="e">
        <v>#N/A</v>
      </c>
    </row>
    <row r="377" spans="1:16">
      <c r="A377" s="398">
        <v>377</v>
      </c>
      <c r="B377" s="399" t="s">
        <v>1156</v>
      </c>
      <c r="C377" s="398" t="s">
        <v>1155</v>
      </c>
      <c r="D377" s="398" t="s">
        <v>1561</v>
      </c>
      <c r="E377" s="398" t="s">
        <v>1990</v>
      </c>
      <c r="F377" s="398" t="s">
        <v>2441</v>
      </c>
      <c r="H377" s="398" t="s">
        <v>1155</v>
      </c>
      <c r="I377" s="398" t="s">
        <v>1993</v>
      </c>
      <c r="J377" s="399" t="s">
        <v>1157</v>
      </c>
      <c r="K377" s="398" t="s">
        <v>2082</v>
      </c>
      <c r="L377" s="398" t="s">
        <v>2083</v>
      </c>
      <c r="M377" s="398" t="s">
        <v>1441</v>
      </c>
      <c r="N377" s="398" t="s">
        <v>1511</v>
      </c>
      <c r="O377" s="398" t="s">
        <v>1511</v>
      </c>
      <c r="P377" s="398" t="e">
        <v>#N/A</v>
      </c>
    </row>
    <row r="378" spans="1:16">
      <c r="A378" s="398">
        <v>378</v>
      </c>
      <c r="B378" s="399" t="s">
        <v>1159</v>
      </c>
      <c r="C378" s="398" t="s">
        <v>1158</v>
      </c>
      <c r="D378" s="398" t="s">
        <v>1561</v>
      </c>
      <c r="E378" s="398" t="s">
        <v>1990</v>
      </c>
      <c r="F378" s="398" t="s">
        <v>879</v>
      </c>
      <c r="H378" s="398" t="s">
        <v>1281</v>
      </c>
      <c r="I378" s="398" t="s">
        <v>1993</v>
      </c>
      <c r="J378" s="399" t="s">
        <v>880</v>
      </c>
      <c r="K378" s="398" t="s">
        <v>824</v>
      </c>
      <c r="L378" s="398" t="s">
        <v>825</v>
      </c>
      <c r="M378" s="398" t="s">
        <v>2911</v>
      </c>
      <c r="N378" s="398" t="s">
        <v>41</v>
      </c>
      <c r="O378" s="398" t="s">
        <v>1511</v>
      </c>
      <c r="P378" s="398" t="e">
        <v>#N/A</v>
      </c>
    </row>
    <row r="379" spans="1:16">
      <c r="A379" s="398">
        <v>379</v>
      </c>
      <c r="B379" s="399" t="s">
        <v>3192</v>
      </c>
      <c r="C379" s="398" t="s">
        <v>3193</v>
      </c>
      <c r="D379" s="398" t="s">
        <v>1561</v>
      </c>
      <c r="E379" s="398" t="s">
        <v>1990</v>
      </c>
      <c r="F379" s="398" t="s">
        <v>1838</v>
      </c>
      <c r="H379" s="398" t="s">
        <v>2073</v>
      </c>
      <c r="I379" s="398" t="s">
        <v>1993</v>
      </c>
      <c r="J379" s="399" t="s">
        <v>2074</v>
      </c>
      <c r="K379" s="398" t="s">
        <v>912</v>
      </c>
      <c r="L379" s="398" t="s">
        <v>913</v>
      </c>
      <c r="M379" s="398" t="s">
        <v>526</v>
      </c>
      <c r="N379" s="398" t="s">
        <v>2569</v>
      </c>
      <c r="O379" s="398" t="s">
        <v>1511</v>
      </c>
      <c r="P379" s="398" t="e">
        <v>#N/A</v>
      </c>
    </row>
    <row r="380" spans="1:16">
      <c r="A380" s="398">
        <v>380</v>
      </c>
      <c r="B380" s="399" t="s">
        <v>1012</v>
      </c>
      <c r="C380" s="398" t="s">
        <v>2442</v>
      </c>
      <c r="D380" s="398" t="s">
        <v>1558</v>
      </c>
      <c r="E380" s="398" t="s">
        <v>1495</v>
      </c>
      <c r="F380" s="398" t="s">
        <v>3194</v>
      </c>
      <c r="H380" s="398" t="s">
        <v>1335</v>
      </c>
      <c r="I380" s="398" t="s">
        <v>1993</v>
      </c>
      <c r="J380" s="399" t="s">
        <v>3195</v>
      </c>
      <c r="K380" s="398" t="s">
        <v>1442</v>
      </c>
      <c r="L380" s="398" t="s">
        <v>3196</v>
      </c>
      <c r="M380" s="398" t="s">
        <v>3197</v>
      </c>
      <c r="N380" s="398" t="s">
        <v>1513</v>
      </c>
      <c r="O380" s="398" t="s">
        <v>1511</v>
      </c>
      <c r="P380" s="398" t="e">
        <v>#N/A</v>
      </c>
    </row>
    <row r="381" spans="1:16">
      <c r="A381" s="398">
        <v>381</v>
      </c>
      <c r="B381" s="399" t="s">
        <v>1161</v>
      </c>
      <c r="C381" s="398" t="s">
        <v>1160</v>
      </c>
      <c r="D381" s="398" t="s">
        <v>1561</v>
      </c>
      <c r="E381" s="398" t="s">
        <v>1990</v>
      </c>
      <c r="F381" s="398" t="s">
        <v>3198</v>
      </c>
      <c r="H381" s="398" t="s">
        <v>1160</v>
      </c>
      <c r="I381" s="398" t="s">
        <v>1993</v>
      </c>
      <c r="J381" s="399" t="s">
        <v>1162</v>
      </c>
      <c r="K381" s="398" t="s">
        <v>1443</v>
      </c>
      <c r="L381" s="398" t="s">
        <v>1444</v>
      </c>
      <c r="M381" s="398" t="s">
        <v>3199</v>
      </c>
      <c r="N381" s="398" t="s">
        <v>1507</v>
      </c>
      <c r="O381" s="398" t="s">
        <v>40</v>
      </c>
      <c r="P381" s="398" t="e">
        <v>#N/A</v>
      </c>
    </row>
    <row r="382" spans="1:16">
      <c r="A382" s="398">
        <v>382</v>
      </c>
      <c r="B382" s="399" t="s">
        <v>394</v>
      </c>
      <c r="C382" s="398" t="s">
        <v>393</v>
      </c>
      <c r="D382" s="398" t="s">
        <v>1561</v>
      </c>
      <c r="E382" s="398" t="s">
        <v>1990</v>
      </c>
      <c r="F382" s="398" t="s">
        <v>395</v>
      </c>
      <c r="H382" s="398" t="s">
        <v>396</v>
      </c>
      <c r="I382" s="398" t="s">
        <v>1993</v>
      </c>
      <c r="J382" s="399" t="s">
        <v>1360</v>
      </c>
      <c r="K382" s="398" t="s">
        <v>471</v>
      </c>
      <c r="L382" s="398" t="s">
        <v>472</v>
      </c>
      <c r="M382" s="398" t="s">
        <v>1384</v>
      </c>
      <c r="N382" s="398" t="s">
        <v>1511</v>
      </c>
      <c r="O382" s="398" t="s">
        <v>1511</v>
      </c>
      <c r="P382" s="398" t="e">
        <v>#N/A</v>
      </c>
    </row>
    <row r="383" spans="1:16">
      <c r="A383" s="398">
        <v>383</v>
      </c>
      <c r="B383" s="399" t="s">
        <v>2076</v>
      </c>
      <c r="C383" s="398" t="s">
        <v>2075</v>
      </c>
      <c r="D383" s="398" t="s">
        <v>1561</v>
      </c>
      <c r="E383" s="398" t="s">
        <v>1990</v>
      </c>
      <c r="F383" s="398" t="s">
        <v>3200</v>
      </c>
      <c r="G383" s="398" t="s">
        <v>2443</v>
      </c>
      <c r="H383" s="398" t="s">
        <v>2078</v>
      </c>
      <c r="I383" s="398" t="s">
        <v>1993</v>
      </c>
      <c r="J383" s="399" t="s">
        <v>2444</v>
      </c>
      <c r="K383" s="398" t="s">
        <v>1445</v>
      </c>
      <c r="L383" s="398" t="s">
        <v>1446</v>
      </c>
      <c r="M383" s="398" t="s">
        <v>3201</v>
      </c>
      <c r="N383" s="398" t="s">
        <v>1511</v>
      </c>
      <c r="O383" s="398" t="s">
        <v>1511</v>
      </c>
      <c r="P383" s="398" t="e">
        <v>#N/A</v>
      </c>
    </row>
    <row r="384" spans="1:16">
      <c r="A384" s="398">
        <v>384</v>
      </c>
      <c r="B384" s="399" t="s">
        <v>1164</v>
      </c>
      <c r="C384" s="398" t="s">
        <v>1163</v>
      </c>
      <c r="D384" s="398" t="s">
        <v>1561</v>
      </c>
      <c r="E384" s="398" t="s">
        <v>1990</v>
      </c>
      <c r="F384" s="398" t="s">
        <v>3202</v>
      </c>
      <c r="H384" s="398" t="s">
        <v>1163</v>
      </c>
      <c r="I384" s="398" t="s">
        <v>1993</v>
      </c>
      <c r="J384" s="399" t="s">
        <v>1165</v>
      </c>
      <c r="K384" s="398" t="s">
        <v>2385</v>
      </c>
      <c r="L384" s="398" t="s">
        <v>2386</v>
      </c>
      <c r="M384" s="398" t="s">
        <v>3203</v>
      </c>
      <c r="N384" s="398" t="s">
        <v>1511</v>
      </c>
      <c r="O384" s="398" t="s">
        <v>1511</v>
      </c>
      <c r="P384" s="398" t="e">
        <v>#N/A</v>
      </c>
    </row>
    <row r="385" spans="1:16">
      <c r="A385" s="398">
        <v>385</v>
      </c>
      <c r="B385" s="399" t="s">
        <v>1296</v>
      </c>
      <c r="C385" s="398" t="s">
        <v>1295</v>
      </c>
      <c r="D385" s="398" t="s">
        <v>1561</v>
      </c>
      <c r="E385" s="398" t="s">
        <v>1990</v>
      </c>
      <c r="F385" s="398" t="s">
        <v>333</v>
      </c>
      <c r="H385" s="398" t="s">
        <v>375</v>
      </c>
      <c r="I385" s="398" t="s">
        <v>1993</v>
      </c>
      <c r="J385" s="399" t="s">
        <v>377</v>
      </c>
      <c r="K385" s="398" t="s">
        <v>2387</v>
      </c>
      <c r="L385" s="398" t="s">
        <v>2388</v>
      </c>
      <c r="M385" s="398" t="s">
        <v>3147</v>
      </c>
      <c r="N385" s="398" t="s">
        <v>1504</v>
      </c>
      <c r="O385" s="398" t="s">
        <v>1511</v>
      </c>
      <c r="P385" s="398" t="e">
        <v>#N/A</v>
      </c>
    </row>
    <row r="386" spans="1:16">
      <c r="A386" s="398">
        <v>386</v>
      </c>
      <c r="B386" s="399" t="s">
        <v>1167</v>
      </c>
      <c r="C386" s="398" t="s">
        <v>1166</v>
      </c>
      <c r="D386" s="398" t="s">
        <v>1561</v>
      </c>
      <c r="E386" s="398" t="s">
        <v>1990</v>
      </c>
      <c r="F386" s="398" t="s">
        <v>1168</v>
      </c>
      <c r="H386" s="398" t="s">
        <v>1166</v>
      </c>
      <c r="I386" s="398" t="s">
        <v>1993</v>
      </c>
      <c r="J386" s="399" t="s">
        <v>2242</v>
      </c>
      <c r="K386" s="398" t="s">
        <v>2389</v>
      </c>
      <c r="L386" s="398" t="s">
        <v>2390</v>
      </c>
      <c r="M386" s="398" t="s">
        <v>3204</v>
      </c>
      <c r="N386" s="398" t="s">
        <v>1511</v>
      </c>
      <c r="O386" s="398" t="s">
        <v>40</v>
      </c>
      <c r="P386" s="398" t="e">
        <v>#N/A</v>
      </c>
    </row>
    <row r="387" spans="1:16">
      <c r="A387" s="398">
        <v>387</v>
      </c>
      <c r="B387" s="399" t="s">
        <v>3205</v>
      </c>
      <c r="C387" s="398" t="s">
        <v>3206</v>
      </c>
      <c r="D387" s="398" t="s">
        <v>1561</v>
      </c>
      <c r="E387" s="398" t="s">
        <v>1990</v>
      </c>
      <c r="F387" s="398" t="s">
        <v>87</v>
      </c>
      <c r="H387" s="398" t="s">
        <v>88</v>
      </c>
      <c r="I387" s="398" t="s">
        <v>1993</v>
      </c>
      <c r="J387" s="399" t="s">
        <v>89</v>
      </c>
      <c r="K387" s="398" t="s">
        <v>90</v>
      </c>
      <c r="L387" s="398" t="s">
        <v>91</v>
      </c>
      <c r="M387" s="398" t="s">
        <v>92</v>
      </c>
      <c r="N387" s="398" t="s">
        <v>2569</v>
      </c>
      <c r="O387" s="398" t="s">
        <v>1511</v>
      </c>
      <c r="P387" s="398" t="e">
        <v>#N/A</v>
      </c>
    </row>
    <row r="388" spans="1:16">
      <c r="A388" s="398">
        <v>388</v>
      </c>
      <c r="B388" s="399" t="s">
        <v>2244</v>
      </c>
      <c r="C388" s="398" t="s">
        <v>2243</v>
      </c>
      <c r="D388" s="398" t="s">
        <v>1561</v>
      </c>
      <c r="E388" s="398" t="s">
        <v>1990</v>
      </c>
      <c r="F388" s="398" t="s">
        <v>2245</v>
      </c>
      <c r="H388" s="398" t="s">
        <v>2243</v>
      </c>
      <c r="I388" s="398" t="s">
        <v>1993</v>
      </c>
      <c r="J388" s="399" t="s">
        <v>2246</v>
      </c>
      <c r="K388" s="398" t="s">
        <v>2391</v>
      </c>
      <c r="L388" s="398" t="s">
        <v>2392</v>
      </c>
      <c r="M388" s="398" t="s">
        <v>3207</v>
      </c>
      <c r="N388" s="398" t="s">
        <v>1511</v>
      </c>
      <c r="O388" s="398" t="s">
        <v>39</v>
      </c>
      <c r="P388" s="398" t="e">
        <v>#N/A</v>
      </c>
    </row>
    <row r="389" spans="1:16">
      <c r="A389" s="398">
        <v>389</v>
      </c>
      <c r="B389" s="399" t="s">
        <v>3208</v>
      </c>
      <c r="C389" s="398" t="s">
        <v>3209</v>
      </c>
      <c r="D389" s="398" t="s">
        <v>1561</v>
      </c>
      <c r="E389" s="398" t="s">
        <v>1990</v>
      </c>
      <c r="F389" s="398" t="s">
        <v>655</v>
      </c>
      <c r="H389" s="398" t="s">
        <v>656</v>
      </c>
      <c r="I389" s="398" t="s">
        <v>1993</v>
      </c>
      <c r="J389" s="399" t="s">
        <v>657</v>
      </c>
      <c r="K389" s="398" t="s">
        <v>1645</v>
      </c>
      <c r="L389" s="398" t="s">
        <v>1646</v>
      </c>
      <c r="M389" s="398" t="s">
        <v>2809</v>
      </c>
      <c r="N389" s="398" t="s">
        <v>2569</v>
      </c>
      <c r="O389" s="398" t="s">
        <v>40</v>
      </c>
      <c r="P389" s="398" t="e">
        <v>#N/A</v>
      </c>
    </row>
    <row r="390" spans="1:16">
      <c r="A390" s="398">
        <v>390</v>
      </c>
      <c r="B390" s="399" t="s">
        <v>2248</v>
      </c>
      <c r="C390" s="398" t="s">
        <v>2247</v>
      </c>
      <c r="D390" s="398" t="s">
        <v>1561</v>
      </c>
      <c r="E390" s="398" t="s">
        <v>1990</v>
      </c>
      <c r="F390" s="398" t="s">
        <v>2249</v>
      </c>
      <c r="H390" s="398" t="s">
        <v>2247</v>
      </c>
      <c r="I390" s="398" t="s">
        <v>1993</v>
      </c>
      <c r="J390" s="399" t="s">
        <v>2250</v>
      </c>
      <c r="K390" s="398" t="s">
        <v>2393</v>
      </c>
      <c r="L390" s="398" t="s">
        <v>2394</v>
      </c>
      <c r="M390" s="398" t="s">
        <v>3210</v>
      </c>
      <c r="N390" s="398" t="s">
        <v>1511</v>
      </c>
      <c r="O390" s="398" t="s">
        <v>40</v>
      </c>
      <c r="P390" s="398" t="e">
        <v>#N/A</v>
      </c>
    </row>
    <row r="391" spans="1:16">
      <c r="A391" s="398">
        <v>391</v>
      </c>
      <c r="B391" s="399" t="s">
        <v>2252</v>
      </c>
      <c r="C391" s="398" t="s">
        <v>2251</v>
      </c>
      <c r="D391" s="398" t="s">
        <v>1561</v>
      </c>
      <c r="E391" s="398" t="s">
        <v>1990</v>
      </c>
      <c r="F391" s="398" t="s">
        <v>2395</v>
      </c>
      <c r="H391" s="398" t="s">
        <v>2251</v>
      </c>
      <c r="I391" s="398" t="s">
        <v>1993</v>
      </c>
      <c r="J391" s="399" t="s">
        <v>2485</v>
      </c>
      <c r="K391" s="398" t="s">
        <v>3211</v>
      </c>
      <c r="L391" s="398" t="s">
        <v>1075</v>
      </c>
      <c r="M391" s="398" t="s">
        <v>2917</v>
      </c>
      <c r="N391" s="398" t="s">
        <v>1507</v>
      </c>
      <c r="O391" s="398" t="s">
        <v>1511</v>
      </c>
      <c r="P391" s="398" t="e">
        <v>#N/A</v>
      </c>
    </row>
    <row r="392" spans="1:16">
      <c r="A392" s="398">
        <v>392</v>
      </c>
      <c r="B392" s="399" t="s">
        <v>1003</v>
      </c>
      <c r="C392" s="398" t="s">
        <v>334</v>
      </c>
      <c r="D392" s="398" t="s">
        <v>1558</v>
      </c>
      <c r="E392" s="398" t="s">
        <v>1495</v>
      </c>
      <c r="F392" s="398" t="s">
        <v>1004</v>
      </c>
      <c r="H392" s="398" t="s">
        <v>1155</v>
      </c>
      <c r="I392" s="398" t="s">
        <v>1993</v>
      </c>
      <c r="J392" s="399" t="s">
        <v>1157</v>
      </c>
      <c r="K392" s="398" t="s">
        <v>2396</v>
      </c>
      <c r="L392" s="398" t="s">
        <v>2397</v>
      </c>
      <c r="M392" s="398" t="s">
        <v>2398</v>
      </c>
      <c r="N392" s="398" t="s">
        <v>379</v>
      </c>
      <c r="O392" s="398" t="s">
        <v>1511</v>
      </c>
      <c r="P392" s="398" t="e">
        <v>#N/A</v>
      </c>
    </row>
    <row r="393" spans="1:16">
      <c r="A393" s="398">
        <v>393</v>
      </c>
      <c r="B393" s="399" t="s">
        <v>1001</v>
      </c>
      <c r="C393" s="398" t="s">
        <v>1750</v>
      </c>
      <c r="D393" s="398" t="s">
        <v>1558</v>
      </c>
      <c r="E393" s="398" t="s">
        <v>1495</v>
      </c>
      <c r="F393" s="398" t="s">
        <v>1002</v>
      </c>
      <c r="H393" s="398" t="s">
        <v>1262</v>
      </c>
      <c r="I393" s="398" t="s">
        <v>1993</v>
      </c>
      <c r="J393" s="399" t="s">
        <v>1265</v>
      </c>
      <c r="K393" s="398" t="s">
        <v>762</v>
      </c>
      <c r="L393" s="398" t="s">
        <v>763</v>
      </c>
      <c r="M393" s="398" t="s">
        <v>3212</v>
      </c>
      <c r="N393" s="398" t="s">
        <v>1506</v>
      </c>
      <c r="O393" s="398" t="s">
        <v>1511</v>
      </c>
      <c r="P393" s="398" t="e">
        <v>#N/A</v>
      </c>
    </row>
    <row r="394" spans="1:16">
      <c r="A394" s="398">
        <v>394</v>
      </c>
      <c r="B394" s="399" t="s">
        <v>443</v>
      </c>
      <c r="C394" s="398" t="s">
        <v>2253</v>
      </c>
      <c r="D394" s="398" t="s">
        <v>1561</v>
      </c>
      <c r="E394" s="398" t="s">
        <v>1990</v>
      </c>
      <c r="F394" s="398" t="s">
        <v>2260</v>
      </c>
      <c r="H394" s="398" t="s">
        <v>197</v>
      </c>
      <c r="I394" s="398" t="s">
        <v>1993</v>
      </c>
      <c r="J394" s="399" t="s">
        <v>198</v>
      </c>
      <c r="K394" s="398" t="s">
        <v>1544</v>
      </c>
      <c r="L394" s="398" t="s">
        <v>1545</v>
      </c>
      <c r="M394" s="398" t="s">
        <v>3213</v>
      </c>
      <c r="N394" s="398" t="s">
        <v>40</v>
      </c>
      <c r="O394" s="398" t="s">
        <v>1511</v>
      </c>
      <c r="P394" s="398" t="e">
        <v>#N/A</v>
      </c>
    </row>
    <row r="395" spans="1:16">
      <c r="A395" s="398">
        <v>395</v>
      </c>
      <c r="B395" s="399" t="s">
        <v>445</v>
      </c>
      <c r="C395" s="398" t="s">
        <v>444</v>
      </c>
      <c r="D395" s="398" t="s">
        <v>1561</v>
      </c>
      <c r="E395" s="398" t="s">
        <v>1990</v>
      </c>
      <c r="F395" s="398" t="s">
        <v>446</v>
      </c>
      <c r="H395" s="398" t="s">
        <v>444</v>
      </c>
      <c r="I395" s="398" t="s">
        <v>1993</v>
      </c>
      <c r="J395" s="399" t="s">
        <v>447</v>
      </c>
      <c r="K395" s="398" t="s">
        <v>764</v>
      </c>
      <c r="L395" s="398" t="s">
        <v>765</v>
      </c>
      <c r="M395" s="398" t="s">
        <v>3214</v>
      </c>
      <c r="N395" s="398" t="s">
        <v>1511</v>
      </c>
      <c r="O395" s="398" t="s">
        <v>1511</v>
      </c>
      <c r="P395" s="398" t="e">
        <v>#N/A</v>
      </c>
    </row>
    <row r="396" spans="1:16">
      <c r="A396" s="398">
        <v>396</v>
      </c>
      <c r="B396" s="398" t="s">
        <v>449</v>
      </c>
      <c r="C396" s="398" t="s">
        <v>448</v>
      </c>
      <c r="D396" s="398" t="s">
        <v>1561</v>
      </c>
      <c r="E396" s="398" t="s">
        <v>1990</v>
      </c>
      <c r="F396" s="398" t="s">
        <v>1889</v>
      </c>
      <c r="H396" s="398" t="s">
        <v>448</v>
      </c>
      <c r="I396" s="398" t="s">
        <v>1993</v>
      </c>
      <c r="J396" s="398" t="s">
        <v>1890</v>
      </c>
      <c r="K396" s="398" t="s">
        <v>766</v>
      </c>
      <c r="L396" s="398" t="s">
        <v>767</v>
      </c>
      <c r="M396" s="398" t="s">
        <v>3215</v>
      </c>
      <c r="N396" s="398" t="s">
        <v>1511</v>
      </c>
      <c r="O396" s="398" t="s">
        <v>40</v>
      </c>
      <c r="P396" s="398" t="e">
        <v>#N/A</v>
      </c>
    </row>
    <row r="397" spans="1:16">
      <c r="A397" s="398">
        <v>397</v>
      </c>
      <c r="B397" s="398" t="s">
        <v>451</v>
      </c>
      <c r="C397" s="398" t="s">
        <v>450</v>
      </c>
      <c r="D397" s="398" t="s">
        <v>1561</v>
      </c>
      <c r="E397" s="398" t="s">
        <v>1990</v>
      </c>
      <c r="F397" s="398" t="s">
        <v>2487</v>
      </c>
      <c r="H397" s="398" t="s">
        <v>452</v>
      </c>
      <c r="I397" s="398" t="s">
        <v>1993</v>
      </c>
      <c r="J397" s="398" t="s">
        <v>453</v>
      </c>
      <c r="K397" s="398" t="s">
        <v>1452</v>
      </c>
      <c r="L397" s="398" t="s">
        <v>1453</v>
      </c>
      <c r="M397" s="398" t="s">
        <v>2863</v>
      </c>
      <c r="N397" s="398" t="s">
        <v>40</v>
      </c>
    </row>
    <row r="398" spans="1:16">
      <c r="A398" s="398">
        <v>398</v>
      </c>
      <c r="B398" s="398" t="s">
        <v>3216</v>
      </c>
      <c r="C398" s="398" t="s">
        <v>3217</v>
      </c>
      <c r="D398" s="398" t="s">
        <v>1561</v>
      </c>
      <c r="E398" s="398" t="s">
        <v>1990</v>
      </c>
      <c r="F398" s="398" t="s">
        <v>1310</v>
      </c>
      <c r="H398" s="398" t="s">
        <v>1311</v>
      </c>
      <c r="I398" s="398" t="s">
        <v>1993</v>
      </c>
      <c r="J398" s="398" t="s">
        <v>1833</v>
      </c>
      <c r="K398" s="398" t="s">
        <v>1386</v>
      </c>
      <c r="L398" s="398" t="s">
        <v>1387</v>
      </c>
      <c r="M398" s="398" t="s">
        <v>3110</v>
      </c>
      <c r="N398" s="398" t="s">
        <v>2569</v>
      </c>
    </row>
    <row r="399" spans="1:16">
      <c r="A399" s="398">
        <v>399</v>
      </c>
      <c r="B399" s="398" t="s">
        <v>1005</v>
      </c>
      <c r="C399" s="398" t="s">
        <v>1891</v>
      </c>
      <c r="D399" s="398" t="s">
        <v>1558</v>
      </c>
      <c r="E399" s="398" t="s">
        <v>1495</v>
      </c>
      <c r="F399" s="398" t="s">
        <v>1006</v>
      </c>
      <c r="H399" s="398" t="s">
        <v>1906</v>
      </c>
      <c r="I399" s="398" t="s">
        <v>1993</v>
      </c>
      <c r="J399" s="398" t="s">
        <v>1007</v>
      </c>
      <c r="K399" s="398" t="s">
        <v>768</v>
      </c>
      <c r="L399" s="398" t="s">
        <v>769</v>
      </c>
      <c r="M399" s="398" t="s">
        <v>3218</v>
      </c>
      <c r="N399" s="398" t="s">
        <v>2859</v>
      </c>
    </row>
    <row r="400" spans="1:16">
      <c r="A400" s="398">
        <v>400</v>
      </c>
      <c r="B400" s="398" t="s">
        <v>3219</v>
      </c>
      <c r="C400" s="398" t="s">
        <v>3220</v>
      </c>
      <c r="D400" s="398" t="s">
        <v>1561</v>
      </c>
      <c r="E400" s="398" t="s">
        <v>1990</v>
      </c>
      <c r="F400" s="398" t="s">
        <v>3221</v>
      </c>
      <c r="H400" s="398" t="s">
        <v>2018</v>
      </c>
      <c r="I400" s="398" t="s">
        <v>1993</v>
      </c>
      <c r="J400" s="398" t="s">
        <v>2019</v>
      </c>
      <c r="K400" s="398" t="s">
        <v>8</v>
      </c>
      <c r="L400" s="398" t="s">
        <v>9</v>
      </c>
      <c r="M400" s="398" t="s">
        <v>2617</v>
      </c>
      <c r="N400" s="398" t="s">
        <v>2569</v>
      </c>
    </row>
    <row r="401" spans="1:14">
      <c r="A401" s="398">
        <v>401</v>
      </c>
      <c r="B401" s="398" t="s">
        <v>3222</v>
      </c>
      <c r="C401" s="398" t="s">
        <v>3223</v>
      </c>
      <c r="D401" s="398" t="s">
        <v>1561</v>
      </c>
      <c r="E401" s="398" t="s">
        <v>1990</v>
      </c>
      <c r="F401" s="398" t="s">
        <v>147</v>
      </c>
      <c r="H401" s="398" t="s">
        <v>148</v>
      </c>
      <c r="I401" s="398" t="s">
        <v>1993</v>
      </c>
      <c r="J401" s="398" t="s">
        <v>149</v>
      </c>
      <c r="K401" s="398" t="s">
        <v>2675</v>
      </c>
      <c r="L401" s="398" t="s">
        <v>1711</v>
      </c>
      <c r="M401" s="398" t="s">
        <v>1712</v>
      </c>
      <c r="N401" s="398" t="s">
        <v>2569</v>
      </c>
    </row>
    <row r="402" spans="1:14">
      <c r="A402" s="398">
        <v>402</v>
      </c>
      <c r="B402" s="398" t="s">
        <v>3224</v>
      </c>
      <c r="C402" s="398" t="s">
        <v>3225</v>
      </c>
      <c r="D402" s="398" t="s">
        <v>1561</v>
      </c>
      <c r="E402" s="398" t="s">
        <v>1990</v>
      </c>
      <c r="F402" s="398" t="s">
        <v>1838</v>
      </c>
      <c r="H402" s="398" t="s">
        <v>2073</v>
      </c>
      <c r="I402" s="398" t="s">
        <v>1993</v>
      </c>
      <c r="J402" s="398" t="s">
        <v>2074</v>
      </c>
      <c r="K402" s="398" t="s">
        <v>912</v>
      </c>
      <c r="L402" s="398" t="s">
        <v>913</v>
      </c>
      <c r="M402" s="398" t="s">
        <v>526</v>
      </c>
      <c r="N402" s="398" t="s">
        <v>2569</v>
      </c>
    </row>
    <row r="403" spans="1:14">
      <c r="A403" s="398">
        <v>403</v>
      </c>
      <c r="B403" s="398" t="s">
        <v>568</v>
      </c>
      <c r="C403" s="398" t="s">
        <v>1892</v>
      </c>
      <c r="D403" s="398" t="s">
        <v>1558</v>
      </c>
      <c r="E403" s="398" t="s">
        <v>1495</v>
      </c>
      <c r="F403" s="398" t="s">
        <v>569</v>
      </c>
      <c r="H403" s="398" t="s">
        <v>1412</v>
      </c>
      <c r="I403" s="398" t="s">
        <v>1993</v>
      </c>
      <c r="J403" s="398" t="s">
        <v>570</v>
      </c>
      <c r="K403" s="398" t="s">
        <v>770</v>
      </c>
      <c r="L403" s="398" t="s">
        <v>771</v>
      </c>
      <c r="M403" s="398" t="s">
        <v>3226</v>
      </c>
      <c r="N403" s="398" t="s">
        <v>1513</v>
      </c>
    </row>
    <row r="404" spans="1:14">
      <c r="A404" s="398">
        <v>404</v>
      </c>
      <c r="B404" s="398" t="s">
        <v>455</v>
      </c>
      <c r="C404" s="398" t="s">
        <v>454</v>
      </c>
      <c r="D404" s="398" t="s">
        <v>1561</v>
      </c>
      <c r="E404" s="398" t="s">
        <v>1990</v>
      </c>
      <c r="F404" s="398" t="s">
        <v>456</v>
      </c>
      <c r="H404" s="398" t="s">
        <v>454</v>
      </c>
      <c r="I404" s="398" t="s">
        <v>1993</v>
      </c>
      <c r="J404" s="398" t="s">
        <v>457</v>
      </c>
      <c r="K404" s="398" t="s">
        <v>772</v>
      </c>
      <c r="L404" s="398" t="s">
        <v>773</v>
      </c>
      <c r="M404" s="398" t="s">
        <v>3227</v>
      </c>
      <c r="N404" s="398" t="s">
        <v>1511</v>
      </c>
    </row>
    <row r="405" spans="1:14">
      <c r="A405" s="398">
        <v>405</v>
      </c>
      <c r="B405" s="398" t="s">
        <v>1008</v>
      </c>
      <c r="C405" s="398" t="s">
        <v>1893</v>
      </c>
      <c r="D405" s="398" t="s">
        <v>1558</v>
      </c>
      <c r="E405" s="398" t="s">
        <v>1495</v>
      </c>
      <c r="F405" s="398" t="s">
        <v>3228</v>
      </c>
      <c r="G405" s="398" t="s">
        <v>3229</v>
      </c>
      <c r="H405" s="398" t="s">
        <v>454</v>
      </c>
      <c r="I405" s="398" t="s">
        <v>1993</v>
      </c>
      <c r="J405" s="398" t="s">
        <v>457</v>
      </c>
      <c r="K405" s="398" t="s">
        <v>774</v>
      </c>
      <c r="L405" s="398" t="s">
        <v>775</v>
      </c>
      <c r="M405" s="398" t="s">
        <v>3230</v>
      </c>
      <c r="N405" s="398" t="s">
        <v>1509</v>
      </c>
    </row>
    <row r="406" spans="1:14">
      <c r="A406" s="398">
        <v>406</v>
      </c>
      <c r="B406" s="398" t="s">
        <v>3231</v>
      </c>
      <c r="C406" s="398" t="s">
        <v>3232</v>
      </c>
      <c r="D406" s="398" t="s">
        <v>1561</v>
      </c>
      <c r="E406" s="398" t="s">
        <v>1990</v>
      </c>
      <c r="F406" s="398" t="s">
        <v>1310</v>
      </c>
      <c r="H406" s="398" t="s">
        <v>1311</v>
      </c>
      <c r="I406" s="398" t="s">
        <v>1993</v>
      </c>
      <c r="J406" s="398" t="s">
        <v>1833</v>
      </c>
      <c r="K406" s="398" t="s">
        <v>1386</v>
      </c>
      <c r="L406" s="398" t="s">
        <v>1387</v>
      </c>
      <c r="M406" s="398" t="s">
        <v>3110</v>
      </c>
      <c r="N406" s="398" t="s">
        <v>2569</v>
      </c>
    </row>
    <row r="407" spans="1:14">
      <c r="A407" s="398">
        <v>407</v>
      </c>
      <c r="B407" s="398" t="s">
        <v>3233</v>
      </c>
      <c r="C407" s="398" t="s">
        <v>3234</v>
      </c>
      <c r="D407" s="398" t="s">
        <v>1561</v>
      </c>
      <c r="E407" s="398" t="s">
        <v>1990</v>
      </c>
      <c r="F407" s="398" t="s">
        <v>3150</v>
      </c>
      <c r="H407" s="398" t="s">
        <v>1940</v>
      </c>
      <c r="I407" s="398" t="s">
        <v>1993</v>
      </c>
      <c r="J407" s="398" t="s">
        <v>969</v>
      </c>
      <c r="K407" s="398" t="s">
        <v>285</v>
      </c>
      <c r="L407" s="398" t="s">
        <v>286</v>
      </c>
      <c r="M407" s="398" t="s">
        <v>3151</v>
      </c>
      <c r="N407" s="398" t="s">
        <v>2569</v>
      </c>
    </row>
    <row r="408" spans="1:14">
      <c r="A408" s="398">
        <v>408</v>
      </c>
      <c r="B408" s="398" t="s">
        <v>489</v>
      </c>
      <c r="C408" s="398" t="s">
        <v>488</v>
      </c>
      <c r="D408" s="398" t="s">
        <v>1561</v>
      </c>
      <c r="E408" s="398" t="s">
        <v>1990</v>
      </c>
      <c r="F408" s="398" t="s">
        <v>3235</v>
      </c>
      <c r="H408" s="398" t="s">
        <v>488</v>
      </c>
      <c r="I408" s="398" t="s">
        <v>1993</v>
      </c>
      <c r="J408" s="398" t="s">
        <v>3236</v>
      </c>
      <c r="K408" s="398" t="s">
        <v>2271</v>
      </c>
      <c r="L408" s="398" t="s">
        <v>2272</v>
      </c>
      <c r="M408" s="398" t="s">
        <v>3237</v>
      </c>
      <c r="N408" s="398" t="s">
        <v>1511</v>
      </c>
    </row>
    <row r="409" spans="1:14">
      <c r="A409" s="398">
        <v>409</v>
      </c>
      <c r="B409" s="398" t="s">
        <v>491</v>
      </c>
      <c r="C409" s="398" t="s">
        <v>490</v>
      </c>
      <c r="D409" s="398" t="s">
        <v>1561</v>
      </c>
      <c r="E409" s="398" t="s">
        <v>1990</v>
      </c>
      <c r="F409" s="398" t="s">
        <v>492</v>
      </c>
      <c r="H409" s="398" t="s">
        <v>490</v>
      </c>
      <c r="I409" s="398" t="s">
        <v>1993</v>
      </c>
      <c r="J409" s="398" t="s">
        <v>493</v>
      </c>
      <c r="K409" s="398" t="s">
        <v>486</v>
      </c>
      <c r="L409" s="398" t="s">
        <v>487</v>
      </c>
      <c r="M409" s="398" t="s">
        <v>3238</v>
      </c>
      <c r="N409" s="398" t="s">
        <v>1511</v>
      </c>
    </row>
    <row r="410" spans="1:14">
      <c r="A410" s="398">
        <v>410</v>
      </c>
      <c r="B410" s="398" t="s">
        <v>495</v>
      </c>
      <c r="C410" s="398" t="s">
        <v>494</v>
      </c>
      <c r="D410" s="398" t="s">
        <v>1561</v>
      </c>
      <c r="E410" s="398" t="s">
        <v>1990</v>
      </c>
      <c r="F410" s="398" t="s">
        <v>1894</v>
      </c>
      <c r="H410" s="398" t="s">
        <v>494</v>
      </c>
      <c r="I410" s="398" t="s">
        <v>1993</v>
      </c>
      <c r="J410" s="398" t="s">
        <v>1188</v>
      </c>
      <c r="K410" s="398" t="s">
        <v>398</v>
      </c>
      <c r="L410" s="398" t="s">
        <v>399</v>
      </c>
      <c r="M410" s="398" t="s">
        <v>400</v>
      </c>
      <c r="N410" s="398" t="s">
        <v>1502</v>
      </c>
    </row>
    <row r="411" spans="1:14">
      <c r="A411" s="398">
        <v>411</v>
      </c>
      <c r="B411" s="398" t="s">
        <v>497</v>
      </c>
      <c r="C411" s="398" t="s">
        <v>496</v>
      </c>
      <c r="D411" s="398" t="s">
        <v>1561</v>
      </c>
      <c r="E411" s="398" t="s">
        <v>1990</v>
      </c>
      <c r="F411" s="398" t="s">
        <v>498</v>
      </c>
      <c r="H411" s="398" t="s">
        <v>496</v>
      </c>
      <c r="I411" s="398" t="s">
        <v>1993</v>
      </c>
      <c r="J411" s="398" t="s">
        <v>1799</v>
      </c>
      <c r="K411" s="398" t="s">
        <v>401</v>
      </c>
      <c r="L411" s="398" t="s">
        <v>402</v>
      </c>
      <c r="M411" s="398" t="s">
        <v>3239</v>
      </c>
      <c r="N411" s="398" t="s">
        <v>1511</v>
      </c>
    </row>
    <row r="412" spans="1:14">
      <c r="A412" s="398">
        <v>412</v>
      </c>
      <c r="B412" s="398" t="s">
        <v>1801</v>
      </c>
      <c r="C412" s="398" t="s">
        <v>1800</v>
      </c>
      <c r="D412" s="398" t="s">
        <v>1561</v>
      </c>
      <c r="E412" s="398" t="s">
        <v>1990</v>
      </c>
      <c r="F412" s="398" t="s">
        <v>1189</v>
      </c>
      <c r="H412" s="398" t="s">
        <v>1800</v>
      </c>
      <c r="I412" s="398" t="s">
        <v>1993</v>
      </c>
      <c r="J412" s="398" t="s">
        <v>1190</v>
      </c>
      <c r="K412" s="398" t="s">
        <v>776</v>
      </c>
      <c r="L412" s="398" t="s">
        <v>777</v>
      </c>
      <c r="M412" s="398" t="s">
        <v>3240</v>
      </c>
      <c r="N412" s="398" t="s">
        <v>1511</v>
      </c>
    </row>
    <row r="413" spans="1:14">
      <c r="A413" s="398">
        <v>413</v>
      </c>
      <c r="B413" s="398" t="s">
        <v>1009</v>
      </c>
      <c r="C413" s="398" t="s">
        <v>409</v>
      </c>
      <c r="D413" s="398" t="s">
        <v>1558</v>
      </c>
      <c r="E413" s="398" t="s">
        <v>1495</v>
      </c>
      <c r="F413" s="398" t="s">
        <v>1010</v>
      </c>
      <c r="H413" s="398" t="s">
        <v>113</v>
      </c>
      <c r="I413" s="398" t="s">
        <v>1993</v>
      </c>
      <c r="J413" s="398" t="s">
        <v>1011</v>
      </c>
      <c r="K413" s="398" t="s">
        <v>778</v>
      </c>
      <c r="L413" s="398" t="s">
        <v>779</v>
      </c>
      <c r="M413" s="398" t="s">
        <v>1417</v>
      </c>
      <c r="N413" s="398" t="s">
        <v>1506</v>
      </c>
    </row>
    <row r="414" spans="1:14">
      <c r="A414" s="398">
        <v>414</v>
      </c>
      <c r="B414" s="398" t="s">
        <v>1803</v>
      </c>
      <c r="C414" s="398" t="s">
        <v>1802</v>
      </c>
      <c r="D414" s="398" t="s">
        <v>1561</v>
      </c>
      <c r="E414" s="398" t="s">
        <v>1990</v>
      </c>
      <c r="F414" s="398" t="s">
        <v>3241</v>
      </c>
      <c r="H414" s="398" t="s">
        <v>1802</v>
      </c>
      <c r="I414" s="398" t="s">
        <v>1993</v>
      </c>
      <c r="J414" s="398" t="s">
        <v>1804</v>
      </c>
      <c r="K414" s="398" t="s">
        <v>1418</v>
      </c>
      <c r="L414" s="398" t="s">
        <v>1419</v>
      </c>
      <c r="M414" s="398" t="s">
        <v>3242</v>
      </c>
      <c r="N414" s="398" t="s">
        <v>1511</v>
      </c>
    </row>
    <row r="415" spans="1:14">
      <c r="A415" s="398">
        <v>415</v>
      </c>
      <c r="B415" s="398" t="s">
        <v>215</v>
      </c>
      <c r="C415" s="398" t="s">
        <v>1349</v>
      </c>
      <c r="D415" s="398" t="s">
        <v>1561</v>
      </c>
      <c r="E415" s="398" t="s">
        <v>1990</v>
      </c>
      <c r="F415" s="398" t="s">
        <v>216</v>
      </c>
      <c r="H415" s="398" t="s">
        <v>24</v>
      </c>
      <c r="I415" s="398" t="s">
        <v>1993</v>
      </c>
      <c r="J415" s="398" t="s">
        <v>26</v>
      </c>
      <c r="K415" s="398" t="s">
        <v>1420</v>
      </c>
      <c r="L415" s="398" t="s">
        <v>1421</v>
      </c>
      <c r="M415" s="398" t="s">
        <v>3243</v>
      </c>
      <c r="N415" s="398" t="s">
        <v>39</v>
      </c>
    </row>
    <row r="416" spans="1:14">
      <c r="A416" s="398">
        <v>416</v>
      </c>
      <c r="B416" s="398" t="s">
        <v>3244</v>
      </c>
      <c r="C416" s="398" t="s">
        <v>3245</v>
      </c>
      <c r="D416" s="398" t="s">
        <v>1561</v>
      </c>
      <c r="E416" s="398" t="s">
        <v>1990</v>
      </c>
      <c r="F416" s="398" t="s">
        <v>3246</v>
      </c>
      <c r="G416" s="398" t="s">
        <v>3247</v>
      </c>
      <c r="H416" s="398" t="s">
        <v>1301</v>
      </c>
      <c r="I416" s="398" t="s">
        <v>1993</v>
      </c>
      <c r="J416" s="398" t="s">
        <v>1359</v>
      </c>
      <c r="K416" s="398" t="s">
        <v>2475</v>
      </c>
      <c r="L416" s="398" t="s">
        <v>2476</v>
      </c>
      <c r="M416" s="398" t="s">
        <v>2580</v>
      </c>
      <c r="N416" s="398" t="s">
        <v>2569</v>
      </c>
    </row>
    <row r="417" spans="1:14">
      <c r="A417" s="398">
        <v>417</v>
      </c>
      <c r="B417" s="398" t="s">
        <v>3248</v>
      </c>
      <c r="C417" s="398" t="s">
        <v>3249</v>
      </c>
      <c r="D417" s="398" t="s">
        <v>1561</v>
      </c>
      <c r="E417" s="398" t="s">
        <v>1990</v>
      </c>
      <c r="F417" s="398" t="s">
        <v>2487</v>
      </c>
      <c r="H417" s="398" t="s">
        <v>452</v>
      </c>
      <c r="I417" s="398" t="s">
        <v>1993</v>
      </c>
      <c r="J417" s="398" t="s">
        <v>453</v>
      </c>
      <c r="K417" s="398" t="s">
        <v>1452</v>
      </c>
      <c r="L417" s="398" t="s">
        <v>1453</v>
      </c>
      <c r="M417" s="398" t="s">
        <v>2612</v>
      </c>
      <c r="N417" s="398" t="s">
        <v>2569</v>
      </c>
    </row>
    <row r="418" spans="1:14">
      <c r="A418" s="398">
        <v>418</v>
      </c>
      <c r="B418" s="398" t="s">
        <v>1806</v>
      </c>
      <c r="C418" s="398" t="s">
        <v>1805</v>
      </c>
      <c r="D418" s="398" t="s">
        <v>1561</v>
      </c>
      <c r="E418" s="398" t="s">
        <v>1990</v>
      </c>
      <c r="F418" s="398" t="s">
        <v>2312</v>
      </c>
      <c r="H418" s="398" t="s">
        <v>2310</v>
      </c>
      <c r="I418" s="398" t="s">
        <v>1993</v>
      </c>
      <c r="J418" s="398" t="s">
        <v>2313</v>
      </c>
      <c r="K418" s="398" t="s">
        <v>604</v>
      </c>
      <c r="L418" s="398" t="s">
        <v>605</v>
      </c>
      <c r="M418" s="398" t="s">
        <v>3250</v>
      </c>
      <c r="N418" s="398" t="s">
        <v>1502</v>
      </c>
    </row>
    <row r="419" spans="1:14">
      <c r="A419" s="398">
        <v>419</v>
      </c>
      <c r="B419" s="398" t="s">
        <v>1808</v>
      </c>
      <c r="C419" s="398" t="s">
        <v>3251</v>
      </c>
      <c r="D419" s="398" t="s">
        <v>1561</v>
      </c>
      <c r="E419" s="398" t="s">
        <v>1990</v>
      </c>
      <c r="F419" s="398" t="s">
        <v>1350</v>
      </c>
      <c r="H419" s="398" t="s">
        <v>1807</v>
      </c>
      <c r="I419" s="398" t="s">
        <v>1993</v>
      </c>
      <c r="J419" s="398" t="s">
        <v>1809</v>
      </c>
      <c r="K419" s="398" t="s">
        <v>1422</v>
      </c>
      <c r="L419" s="398" t="s">
        <v>3252</v>
      </c>
      <c r="M419" s="398" t="s">
        <v>3253</v>
      </c>
      <c r="N419" s="398" t="s">
        <v>2569</v>
      </c>
    </row>
    <row r="420" spans="1:14">
      <c r="A420" s="398">
        <v>420</v>
      </c>
      <c r="B420" s="398" t="s">
        <v>1811</v>
      </c>
      <c r="C420" s="398" t="s">
        <v>1810</v>
      </c>
      <c r="D420" s="398" t="s">
        <v>1561</v>
      </c>
      <c r="E420" s="398" t="s">
        <v>1990</v>
      </c>
      <c r="F420" s="398" t="s">
        <v>1812</v>
      </c>
      <c r="H420" s="398" t="s">
        <v>1810</v>
      </c>
      <c r="I420" s="398" t="s">
        <v>1993</v>
      </c>
      <c r="J420" s="398" t="s">
        <v>1351</v>
      </c>
      <c r="K420" s="398" t="s">
        <v>1423</v>
      </c>
      <c r="L420" s="398" t="s">
        <v>1424</v>
      </c>
      <c r="M420" s="398" t="s">
        <v>1425</v>
      </c>
      <c r="N420" s="398" t="s">
        <v>1511</v>
      </c>
    </row>
    <row r="421" spans="1:14">
      <c r="A421" s="398">
        <v>421</v>
      </c>
      <c r="B421" s="398" t="s">
        <v>1814</v>
      </c>
      <c r="C421" s="398" t="s">
        <v>1813</v>
      </c>
      <c r="D421" s="398" t="s">
        <v>1561</v>
      </c>
      <c r="E421" s="398" t="s">
        <v>1990</v>
      </c>
      <c r="F421" s="398" t="s">
        <v>1776</v>
      </c>
      <c r="H421" s="398" t="s">
        <v>1772</v>
      </c>
      <c r="I421" s="398" t="s">
        <v>1993</v>
      </c>
      <c r="J421" s="398" t="s">
        <v>1777</v>
      </c>
      <c r="K421" s="398" t="s">
        <v>271</v>
      </c>
      <c r="L421" s="398" t="s">
        <v>272</v>
      </c>
      <c r="M421" s="398" t="s">
        <v>2843</v>
      </c>
      <c r="N421" s="398" t="s">
        <v>40</v>
      </c>
    </row>
    <row r="422" spans="1:14">
      <c r="A422" s="398">
        <v>422</v>
      </c>
      <c r="B422" s="398" t="s">
        <v>18</v>
      </c>
      <c r="C422" s="398" t="s">
        <v>1352</v>
      </c>
      <c r="D422" s="398" t="s">
        <v>1558</v>
      </c>
      <c r="E422" s="398" t="s">
        <v>1495</v>
      </c>
      <c r="F422" s="398" t="s">
        <v>19</v>
      </c>
      <c r="H422" s="398" t="s">
        <v>792</v>
      </c>
      <c r="I422" s="398" t="s">
        <v>1993</v>
      </c>
      <c r="J422" s="398" t="s">
        <v>20</v>
      </c>
      <c r="K422" s="398" t="s">
        <v>1426</v>
      </c>
      <c r="L422" s="398" t="s">
        <v>1427</v>
      </c>
      <c r="M422" s="398" t="s">
        <v>3254</v>
      </c>
      <c r="N422" s="398" t="s">
        <v>1501</v>
      </c>
    </row>
    <row r="423" spans="1:14">
      <c r="A423" s="398">
        <v>423</v>
      </c>
      <c r="B423" s="398" t="s">
        <v>1298</v>
      </c>
      <c r="C423" s="398" t="s">
        <v>1297</v>
      </c>
      <c r="D423" s="398" t="s">
        <v>1561</v>
      </c>
      <c r="E423" s="398" t="s">
        <v>1990</v>
      </c>
      <c r="F423" s="398" t="s">
        <v>879</v>
      </c>
      <c r="H423" s="398" t="s">
        <v>1281</v>
      </c>
      <c r="I423" s="398" t="s">
        <v>1993</v>
      </c>
      <c r="J423" s="398" t="s">
        <v>880</v>
      </c>
      <c r="K423" s="398" t="s">
        <v>824</v>
      </c>
      <c r="L423" s="398" t="s">
        <v>825</v>
      </c>
      <c r="M423" s="398" t="s">
        <v>2911</v>
      </c>
      <c r="N423" s="398" t="s">
        <v>921</v>
      </c>
    </row>
    <row r="424" spans="1:14">
      <c r="A424" s="398">
        <v>424</v>
      </c>
      <c r="B424" s="398" t="s">
        <v>995</v>
      </c>
      <c r="C424" s="398" t="s">
        <v>3255</v>
      </c>
      <c r="D424" s="398" t="s">
        <v>1558</v>
      </c>
      <c r="E424" s="398" t="s">
        <v>1495</v>
      </c>
      <c r="F424" s="398" t="s">
        <v>3256</v>
      </c>
      <c r="H424" s="398" t="s">
        <v>734</v>
      </c>
      <c r="I424" s="398" t="s">
        <v>1993</v>
      </c>
      <c r="J424" s="398" t="s">
        <v>737</v>
      </c>
      <c r="K424" s="398" t="s">
        <v>1670</v>
      </c>
      <c r="L424" s="398" t="s">
        <v>1671</v>
      </c>
      <c r="M424" s="398" t="s">
        <v>3257</v>
      </c>
      <c r="N424" s="398" t="s">
        <v>1504</v>
      </c>
    </row>
    <row r="425" spans="1:14">
      <c r="A425" s="398">
        <v>425</v>
      </c>
      <c r="B425" s="398" t="s">
        <v>1816</v>
      </c>
      <c r="C425" s="398" t="s">
        <v>1815</v>
      </c>
      <c r="D425" s="398" t="s">
        <v>1561</v>
      </c>
      <c r="E425" s="398" t="s">
        <v>1990</v>
      </c>
      <c r="F425" s="398" t="s">
        <v>1817</v>
      </c>
      <c r="H425" s="398" t="s">
        <v>1815</v>
      </c>
      <c r="I425" s="398" t="s">
        <v>1993</v>
      </c>
      <c r="J425" s="398" t="s">
        <v>1818</v>
      </c>
      <c r="K425" s="398" t="s">
        <v>2399</v>
      </c>
      <c r="L425" s="398" t="s">
        <v>2400</v>
      </c>
      <c r="M425" s="398" t="s">
        <v>3258</v>
      </c>
      <c r="N425" s="398" t="s">
        <v>1507</v>
      </c>
    </row>
    <row r="426" spans="1:14">
      <c r="A426" s="398">
        <v>426</v>
      </c>
      <c r="B426" s="398" t="s">
        <v>3259</v>
      </c>
      <c r="C426" s="398" t="s">
        <v>3260</v>
      </c>
      <c r="D426" s="398" t="s">
        <v>1561</v>
      </c>
      <c r="E426" s="398" t="s">
        <v>1990</v>
      </c>
      <c r="F426" s="398" t="s">
        <v>3261</v>
      </c>
      <c r="H426" s="398" t="s">
        <v>1815</v>
      </c>
      <c r="I426" s="398" t="s">
        <v>1993</v>
      </c>
      <c r="J426" s="398" t="s">
        <v>1818</v>
      </c>
      <c r="K426" s="398" t="s">
        <v>2399</v>
      </c>
      <c r="L426" s="398" t="s">
        <v>2400</v>
      </c>
      <c r="M426" s="398" t="s">
        <v>3258</v>
      </c>
      <c r="N426" s="398" t="s">
        <v>39</v>
      </c>
    </row>
    <row r="427" spans="1:14">
      <c r="A427" s="398">
        <v>427</v>
      </c>
      <c r="B427" s="398" t="s">
        <v>1820</v>
      </c>
      <c r="C427" s="398" t="s">
        <v>1819</v>
      </c>
      <c r="D427" s="398" t="s">
        <v>1561</v>
      </c>
      <c r="E427" s="398" t="s">
        <v>1990</v>
      </c>
      <c r="F427" s="398" t="s">
        <v>3262</v>
      </c>
      <c r="H427" s="398" t="s">
        <v>1819</v>
      </c>
      <c r="I427" s="398" t="s">
        <v>1993</v>
      </c>
      <c r="J427" s="398" t="s">
        <v>3263</v>
      </c>
      <c r="K427" s="398" t="s">
        <v>2401</v>
      </c>
      <c r="L427" s="398" t="s">
        <v>2402</v>
      </c>
      <c r="M427" s="398" t="s">
        <v>3264</v>
      </c>
      <c r="N427" s="398" t="s">
        <v>1511</v>
      </c>
    </row>
    <row r="428" spans="1:14">
      <c r="A428" s="398">
        <v>428</v>
      </c>
      <c r="B428" s="398" t="s">
        <v>1410</v>
      </c>
      <c r="C428" s="398" t="s">
        <v>1409</v>
      </c>
      <c r="D428" s="398" t="s">
        <v>1561</v>
      </c>
      <c r="E428" s="398" t="s">
        <v>1990</v>
      </c>
      <c r="F428" s="398" t="s">
        <v>1411</v>
      </c>
      <c r="H428" s="398" t="s">
        <v>1409</v>
      </c>
      <c r="I428" s="398" t="s">
        <v>1993</v>
      </c>
      <c r="J428" s="398" t="s">
        <v>2456</v>
      </c>
      <c r="K428" s="398" t="s">
        <v>802</v>
      </c>
      <c r="L428" s="398" t="s">
        <v>803</v>
      </c>
      <c r="M428" s="398" t="s">
        <v>3265</v>
      </c>
      <c r="N428" s="398" t="s">
        <v>1511</v>
      </c>
    </row>
    <row r="429" spans="1:14">
      <c r="A429" s="398">
        <v>429</v>
      </c>
      <c r="B429" s="398" t="s">
        <v>51</v>
      </c>
      <c r="C429" s="398" t="s">
        <v>1353</v>
      </c>
      <c r="D429" s="398" t="s">
        <v>1561</v>
      </c>
      <c r="E429" s="398" t="s">
        <v>1990</v>
      </c>
      <c r="F429" s="398" t="s">
        <v>52</v>
      </c>
      <c r="H429" s="398" t="s">
        <v>2268</v>
      </c>
      <c r="I429" s="398" t="s">
        <v>1993</v>
      </c>
      <c r="J429" s="398" t="s">
        <v>1909</v>
      </c>
      <c r="K429" s="398" t="s">
        <v>804</v>
      </c>
      <c r="L429" s="398" t="s">
        <v>805</v>
      </c>
      <c r="M429" s="398" t="s">
        <v>3266</v>
      </c>
      <c r="N429" s="398" t="s">
        <v>39</v>
      </c>
    </row>
    <row r="430" spans="1:14">
      <c r="A430" s="398">
        <v>430</v>
      </c>
      <c r="B430" s="398" t="s">
        <v>2495</v>
      </c>
      <c r="C430" s="398" t="s">
        <v>1354</v>
      </c>
      <c r="D430" s="398" t="s">
        <v>1558</v>
      </c>
      <c r="E430" s="398" t="s">
        <v>1495</v>
      </c>
      <c r="F430" s="398" t="s">
        <v>652</v>
      </c>
      <c r="H430" s="398" t="s">
        <v>2421</v>
      </c>
      <c r="I430" s="398" t="s">
        <v>1993</v>
      </c>
      <c r="J430" s="398" t="s">
        <v>2424</v>
      </c>
      <c r="K430" s="398" t="s">
        <v>924</v>
      </c>
      <c r="L430" s="398" t="s">
        <v>925</v>
      </c>
      <c r="M430" s="398" t="s">
        <v>3267</v>
      </c>
      <c r="N430" s="398" t="s">
        <v>1513</v>
      </c>
    </row>
    <row r="431" spans="1:14">
      <c r="A431" s="398">
        <v>431</v>
      </c>
      <c r="B431" s="398" t="s">
        <v>220</v>
      </c>
      <c r="C431" s="398" t="s">
        <v>1355</v>
      </c>
      <c r="D431" s="398" t="s">
        <v>1561</v>
      </c>
      <c r="E431" s="398" t="s">
        <v>1990</v>
      </c>
      <c r="F431" s="398" t="s">
        <v>221</v>
      </c>
      <c r="H431" s="398" t="s">
        <v>744</v>
      </c>
      <c r="I431" s="398" t="s">
        <v>1993</v>
      </c>
      <c r="J431" s="398" t="s">
        <v>746</v>
      </c>
      <c r="K431" s="398" t="s">
        <v>926</v>
      </c>
      <c r="L431" s="398" t="s">
        <v>927</v>
      </c>
      <c r="M431" s="398" t="s">
        <v>3268</v>
      </c>
      <c r="N431" s="398" t="s">
        <v>39</v>
      </c>
    </row>
    <row r="432" spans="1:14">
      <c r="A432" s="398">
        <v>432</v>
      </c>
      <c r="B432" s="398" t="s">
        <v>1822</v>
      </c>
      <c r="C432" s="398" t="s">
        <v>1821</v>
      </c>
      <c r="D432" s="398" t="s">
        <v>1561</v>
      </c>
      <c r="E432" s="398" t="s">
        <v>1990</v>
      </c>
      <c r="F432" s="398" t="s">
        <v>1516</v>
      </c>
      <c r="H432" s="398" t="s">
        <v>1823</v>
      </c>
      <c r="I432" s="398" t="s">
        <v>1993</v>
      </c>
      <c r="J432" s="398" t="s">
        <v>2329</v>
      </c>
      <c r="K432" s="398" t="s">
        <v>2167</v>
      </c>
      <c r="L432" s="398" t="s">
        <v>2168</v>
      </c>
      <c r="M432" s="398" t="s">
        <v>2169</v>
      </c>
      <c r="N432" s="398" t="s">
        <v>40</v>
      </c>
    </row>
    <row r="433" spans="1:14">
      <c r="A433" s="398">
        <v>433</v>
      </c>
      <c r="B433" s="398" t="s">
        <v>1825</v>
      </c>
      <c r="C433" s="398" t="s">
        <v>1824</v>
      </c>
      <c r="D433" s="398" t="s">
        <v>1561</v>
      </c>
      <c r="E433" s="398" t="s">
        <v>1990</v>
      </c>
      <c r="F433" s="398" t="s">
        <v>1492</v>
      </c>
      <c r="H433" s="398" t="s">
        <v>1824</v>
      </c>
      <c r="I433" s="398" t="s">
        <v>1993</v>
      </c>
      <c r="J433" s="398" t="s">
        <v>1493</v>
      </c>
      <c r="K433" s="398" t="s">
        <v>1677</v>
      </c>
      <c r="L433" s="398" t="s">
        <v>1678</v>
      </c>
      <c r="M433" s="398" t="s">
        <v>3131</v>
      </c>
      <c r="N433" s="398" t="s">
        <v>1507</v>
      </c>
    </row>
    <row r="434" spans="1:14">
      <c r="A434" s="398">
        <v>434</v>
      </c>
      <c r="B434" s="398" t="s">
        <v>1407</v>
      </c>
      <c r="C434" s="398" t="s">
        <v>1406</v>
      </c>
      <c r="D434" s="398" t="s">
        <v>1561</v>
      </c>
      <c r="E434" s="398" t="s">
        <v>1990</v>
      </c>
      <c r="F434" s="398" t="s">
        <v>3269</v>
      </c>
      <c r="H434" s="398" t="s">
        <v>1406</v>
      </c>
      <c r="I434" s="398" t="s">
        <v>1993</v>
      </c>
      <c r="J434" s="398" t="s">
        <v>1408</v>
      </c>
      <c r="K434" s="398" t="s">
        <v>928</v>
      </c>
      <c r="L434" s="398" t="s">
        <v>929</v>
      </c>
      <c r="M434" s="398" t="s">
        <v>3270</v>
      </c>
      <c r="N434" s="398" t="s">
        <v>1511</v>
      </c>
    </row>
    <row r="435" spans="1:14">
      <c r="A435" s="398">
        <v>435</v>
      </c>
      <c r="B435" s="398" t="s">
        <v>217</v>
      </c>
      <c r="C435" s="398" t="s">
        <v>1356</v>
      </c>
      <c r="D435" s="398" t="s">
        <v>1561</v>
      </c>
      <c r="E435" s="398" t="s">
        <v>1990</v>
      </c>
      <c r="F435" s="398" t="s">
        <v>218</v>
      </c>
      <c r="H435" s="398" t="s">
        <v>219</v>
      </c>
      <c r="I435" s="398" t="s">
        <v>1993</v>
      </c>
      <c r="J435" s="398" t="s">
        <v>1357</v>
      </c>
      <c r="K435" s="398" t="s">
        <v>930</v>
      </c>
      <c r="L435" s="398" t="s">
        <v>931</v>
      </c>
      <c r="M435" s="398" t="s">
        <v>932</v>
      </c>
      <c r="N435" s="398" t="s">
        <v>39</v>
      </c>
    </row>
    <row r="436" spans="1:14">
      <c r="A436" s="398">
        <v>436</v>
      </c>
      <c r="B436" s="398" t="s">
        <v>1300</v>
      </c>
      <c r="C436" s="398" t="s">
        <v>1299</v>
      </c>
      <c r="D436" s="398" t="s">
        <v>1561</v>
      </c>
      <c r="E436" s="398" t="s">
        <v>1990</v>
      </c>
      <c r="F436" s="398" t="s">
        <v>1358</v>
      </c>
      <c r="H436" s="398" t="s">
        <v>1301</v>
      </c>
      <c r="I436" s="398" t="s">
        <v>1993</v>
      </c>
      <c r="J436" s="398" t="s">
        <v>1359</v>
      </c>
      <c r="K436" s="398" t="s">
        <v>2475</v>
      </c>
      <c r="L436" s="398" t="s">
        <v>2476</v>
      </c>
      <c r="M436" s="398" t="s">
        <v>2580</v>
      </c>
      <c r="N436" s="398" t="s">
        <v>1511</v>
      </c>
    </row>
    <row r="437" spans="1:14">
      <c r="A437" s="398">
        <v>437</v>
      </c>
      <c r="B437" s="398" t="s">
        <v>222</v>
      </c>
      <c r="C437" s="398" t="s">
        <v>1923</v>
      </c>
      <c r="D437" s="398" t="s">
        <v>1561</v>
      </c>
      <c r="E437" s="398" t="s">
        <v>1990</v>
      </c>
      <c r="F437" s="398" t="s">
        <v>223</v>
      </c>
      <c r="H437" s="398" t="s">
        <v>224</v>
      </c>
      <c r="I437" s="398" t="s">
        <v>1993</v>
      </c>
      <c r="J437" s="398" t="s">
        <v>225</v>
      </c>
      <c r="K437" s="398" t="s">
        <v>933</v>
      </c>
      <c r="L437" s="398" t="s">
        <v>934</v>
      </c>
      <c r="M437" s="398" t="s">
        <v>3271</v>
      </c>
      <c r="N437" s="398" t="s">
        <v>39</v>
      </c>
    </row>
    <row r="438" spans="1:14">
      <c r="A438" s="398">
        <v>438</v>
      </c>
      <c r="B438" s="398" t="s">
        <v>3272</v>
      </c>
      <c r="C438" s="398" t="s">
        <v>3273</v>
      </c>
      <c r="D438" s="398" t="s">
        <v>1561</v>
      </c>
      <c r="E438" s="398" t="s">
        <v>1990</v>
      </c>
      <c r="F438" s="398" t="s">
        <v>3274</v>
      </c>
      <c r="G438" s="398" t="s">
        <v>3275</v>
      </c>
      <c r="H438" s="398" t="s">
        <v>3276</v>
      </c>
      <c r="I438" s="398" t="s">
        <v>1993</v>
      </c>
      <c r="J438" s="398" t="s">
        <v>3277</v>
      </c>
      <c r="K438" s="398" t="s">
        <v>3278</v>
      </c>
      <c r="L438" s="398" t="s">
        <v>1648</v>
      </c>
      <c r="M438" s="398" t="s">
        <v>3279</v>
      </c>
      <c r="N438" s="398" t="s">
        <v>2569</v>
      </c>
    </row>
    <row r="439" spans="1:14">
      <c r="A439" s="398">
        <v>439</v>
      </c>
      <c r="B439" s="398" t="s">
        <v>3280</v>
      </c>
      <c r="C439" s="398" t="s">
        <v>3281</v>
      </c>
      <c r="D439" s="398" t="s">
        <v>1561</v>
      </c>
      <c r="E439" s="398" t="s">
        <v>1990</v>
      </c>
      <c r="F439" s="398" t="s">
        <v>865</v>
      </c>
      <c r="H439" s="398" t="s">
        <v>866</v>
      </c>
      <c r="I439" s="398" t="s">
        <v>1993</v>
      </c>
      <c r="J439" s="398" t="s">
        <v>867</v>
      </c>
      <c r="K439" s="398" t="s">
        <v>1141</v>
      </c>
      <c r="L439" s="398" t="s">
        <v>1142</v>
      </c>
      <c r="M439" s="398" t="s">
        <v>935</v>
      </c>
      <c r="N439" s="398" t="s">
        <v>2569</v>
      </c>
    </row>
    <row r="440" spans="1:14">
      <c r="A440" s="398">
        <v>440</v>
      </c>
      <c r="B440" s="398" t="s">
        <v>1302</v>
      </c>
      <c r="C440" s="398" t="s">
        <v>3282</v>
      </c>
      <c r="D440" s="398" t="s">
        <v>1561</v>
      </c>
      <c r="E440" s="398" t="s">
        <v>1990</v>
      </c>
      <c r="F440" s="398" t="s">
        <v>865</v>
      </c>
      <c r="H440" s="398" t="s">
        <v>866</v>
      </c>
      <c r="I440" s="398" t="s">
        <v>1993</v>
      </c>
      <c r="J440" s="398" t="s">
        <v>867</v>
      </c>
      <c r="K440" s="398" t="s">
        <v>1141</v>
      </c>
      <c r="L440" s="398" t="s">
        <v>1142</v>
      </c>
      <c r="M440" s="398" t="s">
        <v>3283</v>
      </c>
      <c r="N440" s="398" t="s">
        <v>1511</v>
      </c>
    </row>
    <row r="441" spans="1:14">
      <c r="A441" s="398">
        <v>441</v>
      </c>
      <c r="B441" s="398" t="s">
        <v>3284</v>
      </c>
      <c r="C441" s="398" t="s">
        <v>3285</v>
      </c>
      <c r="D441" s="398" t="s">
        <v>1561</v>
      </c>
      <c r="E441" s="398" t="s">
        <v>1990</v>
      </c>
      <c r="F441" s="398" t="s">
        <v>1305</v>
      </c>
      <c r="H441" s="398" t="s">
        <v>1897</v>
      </c>
      <c r="I441" s="398" t="s">
        <v>1993</v>
      </c>
      <c r="J441" s="398" t="s">
        <v>1924</v>
      </c>
      <c r="K441" s="398" t="s">
        <v>467</v>
      </c>
      <c r="L441" s="398" t="s">
        <v>1652</v>
      </c>
      <c r="M441" s="398" t="s">
        <v>2834</v>
      </c>
      <c r="N441" s="398" t="s">
        <v>2569</v>
      </c>
    </row>
    <row r="442" spans="1:14">
      <c r="A442" s="398">
        <v>442</v>
      </c>
      <c r="B442" s="398" t="s">
        <v>1304</v>
      </c>
      <c r="C442" s="398" t="s">
        <v>1303</v>
      </c>
      <c r="D442" s="398" t="s">
        <v>1561</v>
      </c>
      <c r="E442" s="398" t="s">
        <v>1990</v>
      </c>
      <c r="F442" s="398" t="s">
        <v>1305</v>
      </c>
      <c r="H442" s="398" t="s">
        <v>1897</v>
      </c>
      <c r="I442" s="398" t="s">
        <v>1993</v>
      </c>
      <c r="J442" s="398" t="s">
        <v>1924</v>
      </c>
      <c r="K442" s="398" t="s">
        <v>467</v>
      </c>
      <c r="L442" s="398" t="s">
        <v>1652</v>
      </c>
      <c r="M442" s="398" t="s">
        <v>3286</v>
      </c>
      <c r="N442" s="398" t="s">
        <v>1511</v>
      </c>
    </row>
    <row r="443" spans="1:14">
      <c r="A443" s="398">
        <v>443</v>
      </c>
      <c r="B443" s="398" t="s">
        <v>3291</v>
      </c>
      <c r="C443" s="398" t="s">
        <v>3292</v>
      </c>
      <c r="D443" s="398" t="s">
        <v>1558</v>
      </c>
      <c r="E443" s="398" t="s">
        <v>1495</v>
      </c>
      <c r="F443" s="398" t="s">
        <v>3293</v>
      </c>
      <c r="G443" s="398" t="s">
        <v>3294</v>
      </c>
      <c r="H443" s="398" t="s">
        <v>1412</v>
      </c>
      <c r="I443" s="398" t="s">
        <v>1993</v>
      </c>
      <c r="J443" s="398" t="s">
        <v>1084</v>
      </c>
      <c r="K443" s="398" t="s">
        <v>3295</v>
      </c>
      <c r="L443" s="398" t="s">
        <v>1648</v>
      </c>
      <c r="M443" s="398" t="s">
        <v>3296</v>
      </c>
      <c r="N443" s="398" t="s">
        <v>3297</v>
      </c>
    </row>
    <row r="444" spans="1:14">
      <c r="A444" s="398">
        <v>444</v>
      </c>
      <c r="B444" s="398" t="s">
        <v>3298</v>
      </c>
      <c r="C444" s="398" t="s">
        <v>3299</v>
      </c>
      <c r="D444" s="398" t="s">
        <v>1561</v>
      </c>
      <c r="E444" s="398" t="s">
        <v>1990</v>
      </c>
      <c r="F444" s="398" t="s">
        <v>1838</v>
      </c>
      <c r="H444" s="398" t="s">
        <v>2073</v>
      </c>
      <c r="I444" s="398" t="s">
        <v>1993</v>
      </c>
      <c r="J444" s="398" t="s">
        <v>2074</v>
      </c>
      <c r="K444" s="398" t="s">
        <v>912</v>
      </c>
      <c r="L444" s="398" t="s">
        <v>913</v>
      </c>
      <c r="M444" s="398" t="s">
        <v>526</v>
      </c>
      <c r="N444" s="398" t="s">
        <v>2569</v>
      </c>
    </row>
    <row r="445" spans="1:14">
      <c r="A445" s="398">
        <v>445</v>
      </c>
      <c r="B445" s="398" t="s">
        <v>3300</v>
      </c>
      <c r="C445" s="398" t="s">
        <v>3301</v>
      </c>
      <c r="D445" s="398" t="s">
        <v>1561</v>
      </c>
      <c r="E445" s="398" t="s">
        <v>1990</v>
      </c>
      <c r="F445" s="398" t="s">
        <v>2893</v>
      </c>
      <c r="G445" s="398" t="s">
        <v>2894</v>
      </c>
      <c r="H445" s="398" t="s">
        <v>2895</v>
      </c>
      <c r="I445" s="398" t="s">
        <v>1993</v>
      </c>
      <c r="J445" s="398" t="s">
        <v>2896</v>
      </c>
      <c r="K445" s="398" t="s">
        <v>2897</v>
      </c>
      <c r="L445" s="398" t="s">
        <v>1648</v>
      </c>
      <c r="M445" s="398" t="s">
        <v>2898</v>
      </c>
      <c r="N445" s="398" t="s">
        <v>2569</v>
      </c>
    </row>
    <row r="446" spans="1:14">
      <c r="A446" s="398">
        <v>446</v>
      </c>
      <c r="B446" s="398" t="s">
        <v>302</v>
      </c>
      <c r="C446" s="398" t="s">
        <v>1414</v>
      </c>
      <c r="D446" s="398" t="s">
        <v>1561</v>
      </c>
      <c r="E446" s="398" t="s">
        <v>1990</v>
      </c>
      <c r="F446" s="398" t="s">
        <v>303</v>
      </c>
      <c r="H446" s="398" t="s">
        <v>1414</v>
      </c>
      <c r="I446" s="398" t="s">
        <v>1993</v>
      </c>
      <c r="J446" s="398" t="s">
        <v>304</v>
      </c>
      <c r="K446" s="398" t="s">
        <v>937</v>
      </c>
      <c r="L446" s="398" t="s">
        <v>938</v>
      </c>
      <c r="M446" s="398" t="s">
        <v>3302</v>
      </c>
      <c r="N446" s="398" t="s">
        <v>1511</v>
      </c>
    </row>
    <row r="447" spans="1:14">
      <c r="A447" s="398">
        <v>447</v>
      </c>
      <c r="B447" s="398" t="s">
        <v>306</v>
      </c>
      <c r="C447" s="398" t="s">
        <v>305</v>
      </c>
      <c r="D447" s="398" t="s">
        <v>1561</v>
      </c>
      <c r="E447" s="398" t="s">
        <v>1990</v>
      </c>
      <c r="F447" s="398" t="s">
        <v>307</v>
      </c>
      <c r="H447" s="398" t="s">
        <v>305</v>
      </c>
      <c r="I447" s="398" t="s">
        <v>1993</v>
      </c>
      <c r="J447" s="398" t="s">
        <v>308</v>
      </c>
      <c r="K447" s="398" t="s">
        <v>939</v>
      </c>
      <c r="L447" s="398" t="s">
        <v>940</v>
      </c>
      <c r="M447" s="398" t="s">
        <v>941</v>
      </c>
      <c r="N447" s="398" t="s">
        <v>1511</v>
      </c>
    </row>
    <row r="448" spans="1:14">
      <c r="A448" s="398">
        <v>448</v>
      </c>
      <c r="B448" s="398" t="s">
        <v>3303</v>
      </c>
      <c r="C448" s="398" t="s">
        <v>3304</v>
      </c>
      <c r="D448" s="398" t="s">
        <v>1561</v>
      </c>
      <c r="E448" s="398" t="s">
        <v>1990</v>
      </c>
      <c r="F448" s="398" t="s">
        <v>2072</v>
      </c>
      <c r="H448" s="398" t="s">
        <v>335</v>
      </c>
      <c r="I448" s="398" t="s">
        <v>1993</v>
      </c>
      <c r="J448" s="398" t="s">
        <v>336</v>
      </c>
      <c r="K448" s="398" t="s">
        <v>1715</v>
      </c>
      <c r="L448" s="398" t="s">
        <v>2679</v>
      </c>
      <c r="M448" s="398" t="s">
        <v>2680</v>
      </c>
      <c r="N448" s="398" t="s">
        <v>2569</v>
      </c>
    </row>
    <row r="449" spans="1:14">
      <c r="A449" s="398">
        <v>449</v>
      </c>
      <c r="B449" s="398" t="s">
        <v>310</v>
      </c>
      <c r="C449" s="398" t="s">
        <v>309</v>
      </c>
      <c r="D449" s="398" t="s">
        <v>1561</v>
      </c>
      <c r="E449" s="398" t="s">
        <v>1990</v>
      </c>
      <c r="F449" s="398" t="s">
        <v>1787</v>
      </c>
      <c r="H449" s="398" t="s">
        <v>1315</v>
      </c>
      <c r="I449" s="398" t="s">
        <v>1993</v>
      </c>
      <c r="J449" s="398" t="s">
        <v>301</v>
      </c>
      <c r="K449" s="398" t="s">
        <v>93</v>
      </c>
      <c r="L449" s="398" t="s">
        <v>94</v>
      </c>
      <c r="M449" s="398" t="s">
        <v>2707</v>
      </c>
      <c r="N449" s="398" t="s">
        <v>40</v>
      </c>
    </row>
    <row r="450" spans="1:14">
      <c r="A450" s="398">
        <v>450</v>
      </c>
      <c r="B450" s="398" t="s">
        <v>2496</v>
      </c>
      <c r="C450" s="398" t="s">
        <v>1925</v>
      </c>
      <c r="D450" s="398" t="s">
        <v>1558</v>
      </c>
      <c r="E450" s="398" t="s">
        <v>1495</v>
      </c>
      <c r="F450" s="398" t="s">
        <v>2497</v>
      </c>
      <c r="H450" s="398" t="s">
        <v>1600</v>
      </c>
      <c r="I450" s="398" t="s">
        <v>1993</v>
      </c>
      <c r="J450" s="398" t="s">
        <v>2498</v>
      </c>
      <c r="K450" s="398" t="s">
        <v>499</v>
      </c>
      <c r="L450" s="398" t="s">
        <v>500</v>
      </c>
      <c r="M450" s="398" t="s">
        <v>501</v>
      </c>
      <c r="N450" s="398" t="s">
        <v>39</v>
      </c>
    </row>
    <row r="451" spans="1:14">
      <c r="A451" s="398">
        <v>451</v>
      </c>
      <c r="B451" s="398" t="s">
        <v>312</v>
      </c>
      <c r="C451" s="398" t="s">
        <v>311</v>
      </c>
      <c r="D451" s="398" t="s">
        <v>1561</v>
      </c>
      <c r="E451" s="398" t="s">
        <v>1990</v>
      </c>
      <c r="F451" s="398" t="s">
        <v>3305</v>
      </c>
      <c r="H451" s="398" t="s">
        <v>311</v>
      </c>
      <c r="I451" s="398" t="s">
        <v>1993</v>
      </c>
      <c r="J451" s="398" t="s">
        <v>313</v>
      </c>
      <c r="K451" s="398" t="s">
        <v>502</v>
      </c>
      <c r="L451" s="398" t="s">
        <v>503</v>
      </c>
      <c r="M451" s="398" t="s">
        <v>3306</v>
      </c>
      <c r="N451" s="398" t="s">
        <v>1507</v>
      </c>
    </row>
    <row r="452" spans="1:14">
      <c r="A452" s="398">
        <v>452</v>
      </c>
      <c r="B452" s="398" t="s">
        <v>315</v>
      </c>
      <c r="C452" s="398" t="s">
        <v>314</v>
      </c>
      <c r="D452" s="398" t="s">
        <v>1561</v>
      </c>
      <c r="E452" s="398" t="s">
        <v>1990</v>
      </c>
      <c r="F452" s="398" t="s">
        <v>2291</v>
      </c>
      <c r="H452" s="398" t="s">
        <v>2292</v>
      </c>
      <c r="I452" s="398" t="s">
        <v>1993</v>
      </c>
      <c r="J452" s="398" t="s">
        <v>2305</v>
      </c>
      <c r="K452" s="398" t="s">
        <v>1633</v>
      </c>
      <c r="L452" s="398" t="s">
        <v>1634</v>
      </c>
      <c r="M452" s="398" t="s">
        <v>2787</v>
      </c>
      <c r="N452" s="398" t="s">
        <v>40</v>
      </c>
    </row>
    <row r="453" spans="1:14">
      <c r="A453" s="398">
        <v>453</v>
      </c>
      <c r="B453" s="398" t="s">
        <v>317</v>
      </c>
      <c r="C453" s="398" t="s">
        <v>316</v>
      </c>
      <c r="D453" s="398" t="s">
        <v>1561</v>
      </c>
      <c r="E453" s="398" t="s">
        <v>1990</v>
      </c>
      <c r="F453" s="398" t="s">
        <v>1926</v>
      </c>
      <c r="H453" s="398" t="s">
        <v>316</v>
      </c>
      <c r="I453" s="398" t="s">
        <v>1993</v>
      </c>
      <c r="J453" s="398" t="s">
        <v>318</v>
      </c>
      <c r="K453" s="398" t="s">
        <v>504</v>
      </c>
      <c r="L453" s="398" t="s">
        <v>505</v>
      </c>
      <c r="M453" s="398" t="s">
        <v>3307</v>
      </c>
      <c r="N453" s="398" t="s">
        <v>1511</v>
      </c>
    </row>
    <row r="454" spans="1:14">
      <c r="A454" s="398">
        <v>454</v>
      </c>
      <c r="B454" s="398" t="s">
        <v>320</v>
      </c>
      <c r="C454" s="398" t="s">
        <v>319</v>
      </c>
      <c r="D454" s="398" t="s">
        <v>1561</v>
      </c>
      <c r="E454" s="398" t="s">
        <v>1990</v>
      </c>
      <c r="F454" s="398" t="s">
        <v>321</v>
      </c>
      <c r="H454" s="398" t="s">
        <v>319</v>
      </c>
      <c r="I454" s="398" t="s">
        <v>1993</v>
      </c>
      <c r="J454" s="398" t="s">
        <v>1927</v>
      </c>
      <c r="K454" s="398" t="s">
        <v>506</v>
      </c>
      <c r="L454" s="398" t="s">
        <v>507</v>
      </c>
      <c r="M454" s="398" t="s">
        <v>3308</v>
      </c>
      <c r="N454" s="398" t="s">
        <v>1511</v>
      </c>
    </row>
    <row r="455" spans="1:14">
      <c r="A455" s="398">
        <v>455</v>
      </c>
      <c r="B455" s="398" t="s">
        <v>323</v>
      </c>
      <c r="C455" s="398" t="s">
        <v>322</v>
      </c>
      <c r="D455" s="398" t="s">
        <v>1561</v>
      </c>
      <c r="E455" s="398" t="s">
        <v>1990</v>
      </c>
      <c r="F455" s="398" t="s">
        <v>508</v>
      </c>
      <c r="H455" s="398" t="s">
        <v>322</v>
      </c>
      <c r="I455" s="398" t="s">
        <v>1993</v>
      </c>
      <c r="J455" s="398" t="s">
        <v>324</v>
      </c>
      <c r="K455" s="398" t="s">
        <v>509</v>
      </c>
      <c r="L455" s="398" t="s">
        <v>510</v>
      </c>
      <c r="M455" s="398" t="s">
        <v>3309</v>
      </c>
      <c r="N455" s="398" t="s">
        <v>1511</v>
      </c>
    </row>
    <row r="456" spans="1:14">
      <c r="A456" s="398">
        <v>456</v>
      </c>
      <c r="B456" s="398" t="s">
        <v>3310</v>
      </c>
      <c r="C456" s="398" t="s">
        <v>3311</v>
      </c>
      <c r="D456" s="398" t="s">
        <v>1561</v>
      </c>
      <c r="E456" s="398" t="s">
        <v>1990</v>
      </c>
      <c r="F456" s="398" t="s">
        <v>3312</v>
      </c>
      <c r="H456" s="398" t="s">
        <v>3313</v>
      </c>
      <c r="I456" s="398" t="s">
        <v>1993</v>
      </c>
      <c r="J456" s="398" t="s">
        <v>3314</v>
      </c>
      <c r="K456" s="398" t="s">
        <v>263</v>
      </c>
      <c r="L456" s="398" t="s">
        <v>1648</v>
      </c>
      <c r="M456" s="398" t="s">
        <v>3315</v>
      </c>
      <c r="N456" s="398" t="s">
        <v>1513</v>
      </c>
    </row>
    <row r="457" spans="1:14">
      <c r="A457" s="398">
        <v>457</v>
      </c>
      <c r="B457" s="398" t="s">
        <v>1307</v>
      </c>
      <c r="C457" s="398" t="s">
        <v>1306</v>
      </c>
      <c r="D457" s="398" t="s">
        <v>1561</v>
      </c>
      <c r="E457" s="398" t="s">
        <v>1990</v>
      </c>
      <c r="F457" s="398" t="s">
        <v>300</v>
      </c>
      <c r="H457" s="398" t="s">
        <v>1315</v>
      </c>
      <c r="I457" s="398" t="s">
        <v>1993</v>
      </c>
      <c r="J457" s="398" t="s">
        <v>301</v>
      </c>
      <c r="K457" s="398" t="s">
        <v>93</v>
      </c>
      <c r="L457" s="398" t="s">
        <v>94</v>
      </c>
      <c r="M457" s="398" t="s">
        <v>2707</v>
      </c>
      <c r="N457" s="398" t="s">
        <v>1504</v>
      </c>
    </row>
    <row r="458" spans="1:14">
      <c r="A458" s="398">
        <v>458</v>
      </c>
      <c r="B458" s="398" t="s">
        <v>326</v>
      </c>
      <c r="C458" s="398" t="s">
        <v>325</v>
      </c>
      <c r="D458" s="398" t="s">
        <v>1561</v>
      </c>
      <c r="E458" s="398" t="s">
        <v>1990</v>
      </c>
      <c r="F458" s="398" t="s">
        <v>3316</v>
      </c>
      <c r="H458" s="398" t="s">
        <v>325</v>
      </c>
      <c r="I458" s="398" t="s">
        <v>1993</v>
      </c>
      <c r="J458" s="398" t="s">
        <v>327</v>
      </c>
      <c r="K458" s="398" t="s">
        <v>511</v>
      </c>
      <c r="L458" s="398" t="s">
        <v>512</v>
      </c>
      <c r="M458" s="398" t="s">
        <v>513</v>
      </c>
      <c r="N458" s="398" t="s">
        <v>1511</v>
      </c>
    </row>
    <row r="459" spans="1:14">
      <c r="A459" s="398">
        <v>459</v>
      </c>
      <c r="B459" s="398" t="s">
        <v>3317</v>
      </c>
      <c r="C459" s="398" t="s">
        <v>3318</v>
      </c>
      <c r="D459" s="398" t="s">
        <v>1561</v>
      </c>
      <c r="E459" s="398" t="s">
        <v>1990</v>
      </c>
      <c r="F459" s="398" t="s">
        <v>2067</v>
      </c>
      <c r="H459" s="398" t="s">
        <v>2068</v>
      </c>
      <c r="I459" s="398" t="s">
        <v>1993</v>
      </c>
      <c r="J459" s="398" t="s">
        <v>2069</v>
      </c>
      <c r="K459" s="398" t="s">
        <v>257</v>
      </c>
      <c r="L459" s="398" t="s">
        <v>258</v>
      </c>
      <c r="M459" s="398" t="s">
        <v>3087</v>
      </c>
      <c r="N459" s="398" t="s">
        <v>2569</v>
      </c>
    </row>
    <row r="460" spans="1:14">
      <c r="A460" s="398">
        <v>460</v>
      </c>
      <c r="B460" s="398" t="s">
        <v>329</v>
      </c>
      <c r="C460" s="398" t="s">
        <v>328</v>
      </c>
      <c r="D460" s="398" t="s">
        <v>1561</v>
      </c>
      <c r="E460" s="398" t="s">
        <v>1990</v>
      </c>
      <c r="F460" s="398" t="s">
        <v>2095</v>
      </c>
      <c r="H460" s="398" t="s">
        <v>328</v>
      </c>
      <c r="I460" s="398" t="s">
        <v>1993</v>
      </c>
      <c r="J460" s="398" t="s">
        <v>330</v>
      </c>
      <c r="K460" s="398" t="s">
        <v>514</v>
      </c>
      <c r="L460" s="398" t="s">
        <v>515</v>
      </c>
      <c r="M460" s="398" t="s">
        <v>3319</v>
      </c>
      <c r="N460" s="398" t="s">
        <v>1511</v>
      </c>
    </row>
    <row r="461" spans="1:14">
      <c r="A461" s="398">
        <v>461</v>
      </c>
      <c r="B461" s="398" t="s">
        <v>332</v>
      </c>
      <c r="C461" s="398" t="s">
        <v>331</v>
      </c>
      <c r="D461" s="398" t="s">
        <v>1561</v>
      </c>
      <c r="E461" s="398" t="s">
        <v>1990</v>
      </c>
      <c r="F461" s="398" t="s">
        <v>2094</v>
      </c>
      <c r="H461" s="398" t="s">
        <v>760</v>
      </c>
      <c r="I461" s="398" t="s">
        <v>1993</v>
      </c>
      <c r="J461" s="398" t="s">
        <v>761</v>
      </c>
      <c r="K461" s="398" t="s">
        <v>808</v>
      </c>
      <c r="L461" s="398" t="s">
        <v>809</v>
      </c>
      <c r="M461" s="398" t="s">
        <v>2594</v>
      </c>
      <c r="N461" s="398" t="s">
        <v>1507</v>
      </c>
    </row>
    <row r="462" spans="1:14">
      <c r="A462" s="398">
        <v>462</v>
      </c>
      <c r="B462" s="398" t="s">
        <v>3320</v>
      </c>
      <c r="C462" s="398" t="s">
        <v>3321</v>
      </c>
      <c r="D462" s="398" t="s">
        <v>1561</v>
      </c>
      <c r="E462" s="398" t="s">
        <v>1990</v>
      </c>
      <c r="F462" s="398" t="s">
        <v>865</v>
      </c>
      <c r="H462" s="398" t="s">
        <v>866</v>
      </c>
      <c r="I462" s="398" t="s">
        <v>1993</v>
      </c>
      <c r="J462" s="398" t="s">
        <v>867</v>
      </c>
      <c r="K462" s="398" t="s">
        <v>1141</v>
      </c>
      <c r="L462" s="398" t="s">
        <v>1142</v>
      </c>
      <c r="M462" s="398" t="s">
        <v>935</v>
      </c>
      <c r="N462" s="398" t="s">
        <v>2569</v>
      </c>
    </row>
    <row r="463" spans="1:14">
      <c r="A463" s="398">
        <v>463</v>
      </c>
      <c r="B463" s="398" t="s">
        <v>1860</v>
      </c>
      <c r="C463" s="398" t="s">
        <v>1859</v>
      </c>
      <c r="D463" s="398" t="s">
        <v>1561</v>
      </c>
      <c r="E463" s="398" t="s">
        <v>1990</v>
      </c>
      <c r="F463" s="398" t="s">
        <v>955</v>
      </c>
      <c r="H463" s="398" t="s">
        <v>35</v>
      </c>
      <c r="I463" s="398" t="s">
        <v>1993</v>
      </c>
      <c r="J463" s="398" t="s">
        <v>956</v>
      </c>
      <c r="K463" s="398" t="s">
        <v>80</v>
      </c>
      <c r="L463" s="398" t="s">
        <v>81</v>
      </c>
      <c r="M463" s="398" t="s">
        <v>82</v>
      </c>
      <c r="N463" s="398" t="s">
        <v>40</v>
      </c>
    </row>
    <row r="464" spans="1:14">
      <c r="A464" s="398">
        <v>464</v>
      </c>
      <c r="B464" s="398" t="s">
        <v>3322</v>
      </c>
      <c r="C464" s="398" t="s">
        <v>3323</v>
      </c>
      <c r="D464" s="398" t="s">
        <v>1561</v>
      </c>
      <c r="E464" s="398" t="s">
        <v>1990</v>
      </c>
      <c r="F464" s="398" t="s">
        <v>492</v>
      </c>
      <c r="H464" s="398" t="s">
        <v>344</v>
      </c>
      <c r="I464" s="398" t="s">
        <v>1993</v>
      </c>
      <c r="J464" s="398" t="s">
        <v>345</v>
      </c>
      <c r="K464" s="398" t="s">
        <v>1450</v>
      </c>
      <c r="L464" s="398" t="s">
        <v>1451</v>
      </c>
      <c r="M464" s="398" t="s">
        <v>2608</v>
      </c>
      <c r="N464" s="398" t="s">
        <v>2569</v>
      </c>
    </row>
    <row r="465" spans="1:14">
      <c r="A465" s="398">
        <v>465</v>
      </c>
      <c r="B465" s="398" t="s">
        <v>226</v>
      </c>
      <c r="C465" s="398" t="s">
        <v>1928</v>
      </c>
      <c r="D465" s="398" t="s">
        <v>1561</v>
      </c>
      <c r="E465" s="398" t="s">
        <v>1990</v>
      </c>
      <c r="F465" s="398" t="s">
        <v>227</v>
      </c>
      <c r="H465" s="398" t="s">
        <v>2270</v>
      </c>
      <c r="I465" s="398" t="s">
        <v>1993</v>
      </c>
      <c r="J465" s="398" t="s">
        <v>611</v>
      </c>
      <c r="K465" s="398" t="s">
        <v>516</v>
      </c>
      <c r="L465" s="398" t="s">
        <v>517</v>
      </c>
      <c r="M465" s="398" t="s">
        <v>3324</v>
      </c>
      <c r="N465" s="398" t="s">
        <v>39</v>
      </c>
    </row>
    <row r="466" spans="1:14">
      <c r="A466" s="398">
        <v>466</v>
      </c>
      <c r="B466" s="398" t="s">
        <v>1309</v>
      </c>
      <c r="C466" s="398" t="s">
        <v>1308</v>
      </c>
      <c r="D466" s="398" t="s">
        <v>1561</v>
      </c>
      <c r="E466" s="398" t="s">
        <v>1990</v>
      </c>
      <c r="F466" s="398" t="s">
        <v>1310</v>
      </c>
      <c r="H466" s="398" t="s">
        <v>1311</v>
      </c>
      <c r="I466" s="398" t="s">
        <v>1993</v>
      </c>
      <c r="J466" s="398" t="s">
        <v>1833</v>
      </c>
      <c r="K466" s="398" t="s">
        <v>1386</v>
      </c>
      <c r="L466" s="398" t="s">
        <v>1387</v>
      </c>
      <c r="M466" s="398" t="s">
        <v>3110</v>
      </c>
      <c r="N466" s="398" t="s">
        <v>1511</v>
      </c>
    </row>
    <row r="467" spans="1:14">
      <c r="A467" s="398">
        <v>467</v>
      </c>
      <c r="B467" s="398" t="s">
        <v>1862</v>
      </c>
      <c r="C467" s="398" t="s">
        <v>1861</v>
      </c>
      <c r="D467" s="398" t="s">
        <v>1561</v>
      </c>
      <c r="E467" s="398" t="s">
        <v>1990</v>
      </c>
      <c r="F467" s="398" t="s">
        <v>1863</v>
      </c>
      <c r="H467" s="398" t="s">
        <v>1861</v>
      </c>
      <c r="I467" s="398" t="s">
        <v>1993</v>
      </c>
      <c r="J467" s="398" t="s">
        <v>1864</v>
      </c>
      <c r="K467" s="398" t="s">
        <v>518</v>
      </c>
      <c r="L467" s="398" t="s">
        <v>519</v>
      </c>
      <c r="M467" s="398" t="s">
        <v>3325</v>
      </c>
      <c r="N467" s="398" t="s">
        <v>40</v>
      </c>
    </row>
    <row r="468" spans="1:14">
      <c r="A468" s="398">
        <v>468</v>
      </c>
      <c r="B468" s="398" t="s">
        <v>1866</v>
      </c>
      <c r="C468" s="398" t="s">
        <v>1865</v>
      </c>
      <c r="D468" s="398" t="s">
        <v>1561</v>
      </c>
      <c r="E468" s="398" t="s">
        <v>1990</v>
      </c>
      <c r="F468" s="398" t="s">
        <v>1929</v>
      </c>
      <c r="H468" s="398" t="s">
        <v>1865</v>
      </c>
      <c r="I468" s="398" t="s">
        <v>1993</v>
      </c>
      <c r="J468" s="398" t="s">
        <v>1867</v>
      </c>
      <c r="K468" s="398" t="s">
        <v>520</v>
      </c>
      <c r="L468" s="398" t="s">
        <v>521</v>
      </c>
      <c r="M468" s="398" t="s">
        <v>3326</v>
      </c>
      <c r="N468" s="398" t="s">
        <v>1511</v>
      </c>
    </row>
    <row r="469" spans="1:14">
      <c r="A469" s="398">
        <v>469</v>
      </c>
      <c r="B469" s="398" t="s">
        <v>3327</v>
      </c>
      <c r="C469" s="398" t="s">
        <v>3328</v>
      </c>
      <c r="D469" s="398" t="s">
        <v>1561</v>
      </c>
      <c r="E469" s="398" t="s">
        <v>1990</v>
      </c>
      <c r="F469" s="398" t="s">
        <v>2987</v>
      </c>
      <c r="H469" s="398" t="s">
        <v>1222</v>
      </c>
      <c r="I469" s="398" t="s">
        <v>1993</v>
      </c>
      <c r="J469" s="398" t="s">
        <v>1224</v>
      </c>
      <c r="K469" s="398" t="s">
        <v>1983</v>
      </c>
      <c r="L469" s="398" t="s">
        <v>1984</v>
      </c>
      <c r="M469" s="398" t="s">
        <v>3329</v>
      </c>
      <c r="N469" s="398" t="s">
        <v>2569</v>
      </c>
    </row>
    <row r="470" spans="1:14">
      <c r="A470" s="398">
        <v>470</v>
      </c>
      <c r="B470" s="398" t="s">
        <v>3330</v>
      </c>
      <c r="C470" s="398" t="s">
        <v>3331</v>
      </c>
      <c r="D470" s="398" t="s">
        <v>1558</v>
      </c>
      <c r="E470" s="398" t="s">
        <v>1495</v>
      </c>
      <c r="F470" s="398" t="s">
        <v>3332</v>
      </c>
      <c r="H470" s="398" t="s">
        <v>27</v>
      </c>
      <c r="I470" s="398" t="s">
        <v>1993</v>
      </c>
      <c r="J470" s="398" t="s">
        <v>3333</v>
      </c>
      <c r="K470" s="398" t="s">
        <v>3334</v>
      </c>
      <c r="L470" s="398" t="s">
        <v>1648</v>
      </c>
      <c r="M470" s="398" t="s">
        <v>3335</v>
      </c>
      <c r="N470" s="398" t="s">
        <v>1503</v>
      </c>
    </row>
    <row r="471" spans="1:14">
      <c r="A471" s="398">
        <v>471</v>
      </c>
      <c r="B471" s="398" t="s">
        <v>3336</v>
      </c>
      <c r="C471" s="398" t="s">
        <v>3337</v>
      </c>
      <c r="D471" s="398" t="s">
        <v>1558</v>
      </c>
      <c r="E471" s="398" t="s">
        <v>1495</v>
      </c>
      <c r="F471" s="398" t="s">
        <v>3338</v>
      </c>
      <c r="H471" s="398" t="s">
        <v>27</v>
      </c>
      <c r="I471" s="398" t="s">
        <v>1993</v>
      </c>
      <c r="J471" s="398" t="s">
        <v>561</v>
      </c>
      <c r="K471" s="398" t="s">
        <v>3339</v>
      </c>
      <c r="L471" s="398" t="s">
        <v>1648</v>
      </c>
      <c r="M471" s="398" t="s">
        <v>3340</v>
      </c>
      <c r="N471" s="398" t="s">
        <v>3341</v>
      </c>
    </row>
    <row r="472" spans="1:14">
      <c r="A472" s="398">
        <v>472</v>
      </c>
      <c r="B472" s="398" t="s">
        <v>1835</v>
      </c>
      <c r="C472" s="398" t="s">
        <v>1834</v>
      </c>
      <c r="D472" s="398" t="s">
        <v>1561</v>
      </c>
      <c r="E472" s="398" t="s">
        <v>1990</v>
      </c>
      <c r="F472" s="398" t="s">
        <v>2094</v>
      </c>
      <c r="H472" s="398" t="s">
        <v>760</v>
      </c>
      <c r="I472" s="398" t="s">
        <v>1993</v>
      </c>
      <c r="J472" s="398" t="s">
        <v>761</v>
      </c>
      <c r="K472" s="398" t="s">
        <v>808</v>
      </c>
      <c r="L472" s="398" t="s">
        <v>809</v>
      </c>
      <c r="M472" s="398" t="s">
        <v>2594</v>
      </c>
      <c r="N472" s="398" t="s">
        <v>1507</v>
      </c>
    </row>
    <row r="473" spans="1:14">
      <c r="A473" s="398">
        <v>473</v>
      </c>
      <c r="B473" s="398" t="s">
        <v>228</v>
      </c>
      <c r="C473" s="398" t="s">
        <v>1930</v>
      </c>
      <c r="D473" s="398" t="s">
        <v>1561</v>
      </c>
      <c r="E473" s="398" t="s">
        <v>1990</v>
      </c>
      <c r="F473" s="398" t="s">
        <v>1931</v>
      </c>
      <c r="H473" s="398" t="s">
        <v>29</v>
      </c>
      <c r="I473" s="398" t="s">
        <v>1993</v>
      </c>
      <c r="J473" s="398" t="s">
        <v>1695</v>
      </c>
      <c r="K473" s="398" t="s">
        <v>522</v>
      </c>
      <c r="L473" s="398" t="s">
        <v>523</v>
      </c>
      <c r="M473" s="398" t="s">
        <v>3342</v>
      </c>
      <c r="N473" s="398" t="s">
        <v>39</v>
      </c>
    </row>
    <row r="474" spans="1:14">
      <c r="A474" s="398">
        <v>474</v>
      </c>
      <c r="B474" s="398" t="s">
        <v>3343</v>
      </c>
      <c r="C474" s="398" t="s">
        <v>3344</v>
      </c>
      <c r="D474" s="398" t="s">
        <v>1561</v>
      </c>
      <c r="E474" s="398" t="s">
        <v>1990</v>
      </c>
      <c r="F474" s="398" t="s">
        <v>3049</v>
      </c>
      <c r="H474" s="398" t="s">
        <v>648</v>
      </c>
      <c r="I474" s="398" t="s">
        <v>1993</v>
      </c>
      <c r="J474" s="398" t="s">
        <v>649</v>
      </c>
      <c r="K474" s="398" t="s">
        <v>2480</v>
      </c>
      <c r="L474" s="398" t="s">
        <v>1986</v>
      </c>
      <c r="M474" s="398" t="s">
        <v>3050</v>
      </c>
      <c r="N474" s="398" t="s">
        <v>2569</v>
      </c>
    </row>
    <row r="475" spans="1:14">
      <c r="A475" s="398">
        <v>475</v>
      </c>
      <c r="B475" s="398" t="s">
        <v>1869</v>
      </c>
      <c r="C475" s="398" t="s">
        <v>1868</v>
      </c>
      <c r="D475" s="398" t="s">
        <v>1561</v>
      </c>
      <c r="E475" s="398" t="s">
        <v>1990</v>
      </c>
      <c r="F475" s="398" t="s">
        <v>2109</v>
      </c>
      <c r="H475" s="398" t="s">
        <v>1868</v>
      </c>
      <c r="I475" s="398" t="s">
        <v>1993</v>
      </c>
      <c r="J475" s="398" t="s">
        <v>1870</v>
      </c>
      <c r="K475" s="398" t="s">
        <v>524</v>
      </c>
      <c r="L475" s="398" t="s">
        <v>525</v>
      </c>
      <c r="M475" s="398" t="s">
        <v>3345</v>
      </c>
      <c r="N475" s="398" t="s">
        <v>1511</v>
      </c>
    </row>
    <row r="476" spans="1:14">
      <c r="A476" s="398">
        <v>476</v>
      </c>
      <c r="B476" s="398" t="s">
        <v>3346</v>
      </c>
      <c r="C476" s="398" t="s">
        <v>3347</v>
      </c>
      <c r="D476" s="398" t="s">
        <v>1558</v>
      </c>
      <c r="E476" s="398" t="s">
        <v>1495</v>
      </c>
      <c r="F476" s="398" t="s">
        <v>3348</v>
      </c>
      <c r="H476" s="398" t="s">
        <v>1412</v>
      </c>
      <c r="I476" s="398" t="s">
        <v>1993</v>
      </c>
      <c r="J476" s="398" t="s">
        <v>1084</v>
      </c>
      <c r="K476" s="398" t="s">
        <v>3349</v>
      </c>
      <c r="L476" s="398" t="s">
        <v>3350</v>
      </c>
      <c r="M476" s="398" t="s">
        <v>3351</v>
      </c>
      <c r="N476" s="398" t="s">
        <v>1500</v>
      </c>
    </row>
    <row r="477" spans="1:14">
      <c r="A477" s="398">
        <v>477</v>
      </c>
      <c r="B477" s="398" t="s">
        <v>1837</v>
      </c>
      <c r="C477" s="398" t="s">
        <v>1836</v>
      </c>
      <c r="D477" s="398" t="s">
        <v>1561</v>
      </c>
      <c r="E477" s="398" t="s">
        <v>1990</v>
      </c>
      <c r="F477" s="398" t="s">
        <v>1838</v>
      </c>
      <c r="G477" s="398" t="s">
        <v>1932</v>
      </c>
      <c r="H477" s="398" t="s">
        <v>2073</v>
      </c>
      <c r="I477" s="398" t="s">
        <v>1993</v>
      </c>
      <c r="J477" s="398" t="s">
        <v>2074</v>
      </c>
      <c r="K477" s="398" t="s">
        <v>912</v>
      </c>
      <c r="L477" s="398" t="s">
        <v>913</v>
      </c>
      <c r="M477" s="398" t="s">
        <v>3352</v>
      </c>
      <c r="N477" s="398" t="s">
        <v>1511</v>
      </c>
    </row>
    <row r="478" spans="1:14">
      <c r="A478" s="398">
        <v>478</v>
      </c>
      <c r="B478" s="398" t="s">
        <v>1872</v>
      </c>
      <c r="C478" s="398" t="s">
        <v>1871</v>
      </c>
      <c r="D478" s="398" t="s">
        <v>1561</v>
      </c>
      <c r="E478" s="398" t="s">
        <v>1990</v>
      </c>
      <c r="F478" s="398" t="s">
        <v>1873</v>
      </c>
      <c r="H478" s="398" t="s">
        <v>1871</v>
      </c>
      <c r="I478" s="398" t="s">
        <v>1993</v>
      </c>
      <c r="J478" s="398" t="s">
        <v>1874</v>
      </c>
      <c r="K478" s="398" t="s">
        <v>527</v>
      </c>
      <c r="L478" s="398" t="s">
        <v>528</v>
      </c>
      <c r="M478" s="398" t="s">
        <v>3353</v>
      </c>
      <c r="N478" s="398" t="s">
        <v>1511</v>
      </c>
    </row>
    <row r="479" spans="1:14">
      <c r="A479" s="398">
        <v>479</v>
      </c>
      <c r="B479" s="398" t="s">
        <v>1876</v>
      </c>
      <c r="C479" s="398" t="s">
        <v>1875</v>
      </c>
      <c r="D479" s="398" t="s">
        <v>1561</v>
      </c>
      <c r="E479" s="398" t="s">
        <v>1990</v>
      </c>
      <c r="F479" s="398" t="s">
        <v>1787</v>
      </c>
      <c r="H479" s="398" t="s">
        <v>1315</v>
      </c>
      <c r="I479" s="398" t="s">
        <v>1993</v>
      </c>
      <c r="J479" s="398" t="s">
        <v>301</v>
      </c>
      <c r="K479" s="398" t="s">
        <v>93</v>
      </c>
      <c r="L479" s="398" t="s">
        <v>94</v>
      </c>
      <c r="M479" s="398" t="s">
        <v>2707</v>
      </c>
      <c r="N479" s="398" t="s">
        <v>40</v>
      </c>
    </row>
    <row r="480" spans="1:14">
      <c r="A480" s="398">
        <v>480</v>
      </c>
      <c r="B480" s="398" t="s">
        <v>1878</v>
      </c>
      <c r="C480" s="398" t="s">
        <v>1877</v>
      </c>
      <c r="D480" s="398" t="s">
        <v>1561</v>
      </c>
      <c r="E480" s="398" t="s">
        <v>1990</v>
      </c>
      <c r="F480" s="398" t="s">
        <v>1879</v>
      </c>
      <c r="H480" s="398" t="s">
        <v>1877</v>
      </c>
      <c r="I480" s="398" t="s">
        <v>1993</v>
      </c>
      <c r="J480" s="398" t="s">
        <v>1880</v>
      </c>
      <c r="K480" s="398" t="s">
        <v>529</v>
      </c>
      <c r="L480" s="398" t="s">
        <v>530</v>
      </c>
      <c r="M480" s="398" t="s">
        <v>531</v>
      </c>
      <c r="N480" s="398" t="s">
        <v>1511</v>
      </c>
    </row>
    <row r="481" spans="1:14">
      <c r="A481" s="398">
        <v>481</v>
      </c>
      <c r="B481" s="398" t="s">
        <v>1882</v>
      </c>
      <c r="C481" s="398" t="s">
        <v>1881</v>
      </c>
      <c r="D481" s="398" t="s">
        <v>1561</v>
      </c>
      <c r="E481" s="398" t="s">
        <v>1990</v>
      </c>
      <c r="F481" s="398" t="s">
        <v>1883</v>
      </c>
      <c r="H481" s="398" t="s">
        <v>1881</v>
      </c>
      <c r="I481" s="398" t="s">
        <v>1993</v>
      </c>
      <c r="J481" s="398" t="s">
        <v>1933</v>
      </c>
      <c r="K481" s="398" t="s">
        <v>3354</v>
      </c>
      <c r="L481" s="398" t="s">
        <v>532</v>
      </c>
      <c r="M481" s="398" t="s">
        <v>3355</v>
      </c>
      <c r="N481" s="398" t="s">
        <v>1511</v>
      </c>
    </row>
    <row r="482" spans="1:14">
      <c r="A482" s="398">
        <v>482</v>
      </c>
      <c r="B482" s="398" t="s">
        <v>1885</v>
      </c>
      <c r="C482" s="398" t="s">
        <v>1884</v>
      </c>
      <c r="D482" s="398" t="s">
        <v>1561</v>
      </c>
      <c r="E482" s="398" t="s">
        <v>1990</v>
      </c>
      <c r="F482" s="398" t="s">
        <v>1886</v>
      </c>
      <c r="H482" s="398" t="s">
        <v>1884</v>
      </c>
      <c r="I482" s="398" t="s">
        <v>1993</v>
      </c>
      <c r="J482" s="398" t="s">
        <v>1887</v>
      </c>
      <c r="K482" s="398" t="s">
        <v>533</v>
      </c>
      <c r="L482" s="398" t="s">
        <v>534</v>
      </c>
      <c r="M482" s="398" t="s">
        <v>3356</v>
      </c>
      <c r="N482" s="398" t="s">
        <v>1511</v>
      </c>
    </row>
    <row r="483" spans="1:14">
      <c r="A483" s="398">
        <v>483</v>
      </c>
      <c r="B483" s="398" t="s">
        <v>898</v>
      </c>
      <c r="C483" s="398" t="s">
        <v>1888</v>
      </c>
      <c r="D483" s="398" t="s">
        <v>1561</v>
      </c>
      <c r="E483" s="398" t="s">
        <v>1990</v>
      </c>
      <c r="F483" s="398" t="s">
        <v>3357</v>
      </c>
      <c r="H483" s="398" t="s">
        <v>1888</v>
      </c>
      <c r="I483" s="398" t="s">
        <v>1993</v>
      </c>
      <c r="J483" s="398" t="s">
        <v>899</v>
      </c>
      <c r="K483" s="398" t="s">
        <v>535</v>
      </c>
      <c r="L483" s="398" t="s">
        <v>536</v>
      </c>
      <c r="M483" s="398" t="s">
        <v>3358</v>
      </c>
      <c r="N483" s="398" t="s">
        <v>1511</v>
      </c>
    </row>
    <row r="484" spans="1:14">
      <c r="A484" s="398">
        <v>484</v>
      </c>
      <c r="B484" s="398" t="s">
        <v>3359</v>
      </c>
      <c r="C484" s="398" t="s">
        <v>3360</v>
      </c>
      <c r="D484" s="398" t="s">
        <v>1561</v>
      </c>
      <c r="E484" s="398" t="s">
        <v>1990</v>
      </c>
      <c r="F484" s="398" t="s">
        <v>3200</v>
      </c>
      <c r="G484" s="398" t="s">
        <v>2443</v>
      </c>
      <c r="H484" s="398" t="s">
        <v>2078</v>
      </c>
      <c r="I484" s="398" t="s">
        <v>1993</v>
      </c>
      <c r="J484" s="398" t="s">
        <v>2444</v>
      </c>
      <c r="K484" s="398" t="s">
        <v>1445</v>
      </c>
      <c r="L484" s="398" t="s">
        <v>1446</v>
      </c>
      <c r="M484" s="398" t="s">
        <v>1447</v>
      </c>
      <c r="N484" s="398" t="s">
        <v>2569</v>
      </c>
    </row>
    <row r="485" spans="1:14">
      <c r="A485" s="398">
        <v>485</v>
      </c>
      <c r="B485" s="398" t="s">
        <v>3361</v>
      </c>
      <c r="C485" s="398" t="s">
        <v>3362</v>
      </c>
      <c r="D485" s="398" t="s">
        <v>1561</v>
      </c>
      <c r="E485" s="398" t="s">
        <v>1990</v>
      </c>
      <c r="F485" s="398" t="s">
        <v>2438</v>
      </c>
      <c r="H485" s="398" t="s">
        <v>391</v>
      </c>
      <c r="I485" s="398" t="s">
        <v>1993</v>
      </c>
      <c r="J485" s="398" t="s">
        <v>392</v>
      </c>
      <c r="K485" s="398" t="s">
        <v>1701</v>
      </c>
      <c r="L485" s="398" t="s">
        <v>1702</v>
      </c>
      <c r="M485" s="398" t="s">
        <v>2665</v>
      </c>
      <c r="N485" s="398" t="s">
        <v>2569</v>
      </c>
    </row>
    <row r="486" spans="1:14">
      <c r="A486" s="398">
        <v>486</v>
      </c>
      <c r="B486" s="398" t="s">
        <v>3363</v>
      </c>
      <c r="C486" s="398" t="s">
        <v>3364</v>
      </c>
      <c r="D486" s="398" t="s">
        <v>1561</v>
      </c>
      <c r="E486" s="398" t="s">
        <v>1990</v>
      </c>
      <c r="F486" s="398" t="s">
        <v>2035</v>
      </c>
      <c r="H486" s="398" t="s">
        <v>2036</v>
      </c>
      <c r="I486" s="398" t="s">
        <v>1993</v>
      </c>
      <c r="J486" s="398" t="s">
        <v>1794</v>
      </c>
      <c r="K486" s="398" t="s">
        <v>473</v>
      </c>
      <c r="L486" s="398" t="s">
        <v>2644</v>
      </c>
      <c r="M486" s="398" t="s">
        <v>2645</v>
      </c>
      <c r="N486" s="398" t="s">
        <v>2569</v>
      </c>
    </row>
    <row r="487" spans="1:14">
      <c r="A487" s="398">
        <v>487</v>
      </c>
      <c r="B487" s="398" t="s">
        <v>901</v>
      </c>
      <c r="C487" s="398" t="s">
        <v>900</v>
      </c>
      <c r="D487" s="398" t="s">
        <v>1561</v>
      </c>
      <c r="E487" s="398" t="s">
        <v>1990</v>
      </c>
      <c r="F487" s="398" t="s">
        <v>902</v>
      </c>
      <c r="H487" s="398" t="s">
        <v>900</v>
      </c>
      <c r="I487" s="398" t="s">
        <v>1993</v>
      </c>
      <c r="J487" s="398" t="s">
        <v>1934</v>
      </c>
      <c r="K487" s="398" t="s">
        <v>537</v>
      </c>
      <c r="L487" s="398" t="s">
        <v>538</v>
      </c>
      <c r="M487" s="398" t="s">
        <v>3365</v>
      </c>
      <c r="N487" s="398" t="s">
        <v>1511</v>
      </c>
    </row>
    <row r="488" spans="1:14">
      <c r="A488" s="398">
        <v>488</v>
      </c>
      <c r="B488" s="398" t="s">
        <v>904</v>
      </c>
      <c r="C488" s="398" t="s">
        <v>903</v>
      </c>
      <c r="D488" s="398" t="s">
        <v>1561</v>
      </c>
      <c r="E488" s="398" t="s">
        <v>1990</v>
      </c>
      <c r="F488" s="398" t="s">
        <v>1935</v>
      </c>
      <c r="H488" s="398" t="s">
        <v>903</v>
      </c>
      <c r="I488" s="398" t="s">
        <v>1993</v>
      </c>
      <c r="J488" s="398" t="s">
        <v>1936</v>
      </c>
      <c r="K488" s="398" t="s">
        <v>539</v>
      </c>
      <c r="L488" s="398" t="s">
        <v>540</v>
      </c>
      <c r="M488" s="398" t="s">
        <v>3366</v>
      </c>
      <c r="N488" s="398" t="s">
        <v>1513</v>
      </c>
    </row>
    <row r="489" spans="1:14">
      <c r="A489" s="398">
        <v>489</v>
      </c>
      <c r="B489" s="398" t="s">
        <v>2142</v>
      </c>
      <c r="C489" s="398" t="s">
        <v>2141</v>
      </c>
      <c r="D489" s="398" t="s">
        <v>1561</v>
      </c>
      <c r="E489" s="398" t="s">
        <v>1990</v>
      </c>
      <c r="F489" s="398" t="s">
        <v>3367</v>
      </c>
      <c r="H489" s="398" t="s">
        <v>2141</v>
      </c>
      <c r="I489" s="398" t="s">
        <v>1993</v>
      </c>
      <c r="J489" s="398" t="s">
        <v>944</v>
      </c>
      <c r="K489" s="398" t="s">
        <v>1727</v>
      </c>
      <c r="L489" s="398" t="s">
        <v>3368</v>
      </c>
      <c r="M489" s="398" t="s">
        <v>3369</v>
      </c>
      <c r="N489" s="398" t="s">
        <v>1511</v>
      </c>
    </row>
    <row r="490" spans="1:14">
      <c r="A490" s="398">
        <v>490</v>
      </c>
      <c r="B490" s="398" t="s">
        <v>946</v>
      </c>
      <c r="C490" s="398" t="s">
        <v>945</v>
      </c>
      <c r="D490" s="398" t="s">
        <v>1561</v>
      </c>
      <c r="E490" s="398" t="s">
        <v>1990</v>
      </c>
      <c r="F490" s="398" t="s">
        <v>947</v>
      </c>
      <c r="H490" s="398" t="s">
        <v>945</v>
      </c>
      <c r="I490" s="398" t="s">
        <v>1993</v>
      </c>
      <c r="J490" s="398" t="s">
        <v>1937</v>
      </c>
      <c r="K490" s="398" t="s">
        <v>1728</v>
      </c>
      <c r="L490" s="398" t="s">
        <v>1729</v>
      </c>
      <c r="M490" s="398" t="s">
        <v>3370</v>
      </c>
      <c r="N490" s="398" t="s">
        <v>1511</v>
      </c>
    </row>
    <row r="491" spans="1:14">
      <c r="A491" s="398">
        <v>491</v>
      </c>
      <c r="B491" s="398" t="s">
        <v>950</v>
      </c>
      <c r="C491" s="398" t="s">
        <v>949</v>
      </c>
      <c r="D491" s="398" t="s">
        <v>1561</v>
      </c>
      <c r="E491" s="398" t="s">
        <v>1990</v>
      </c>
      <c r="F491" s="398" t="s">
        <v>964</v>
      </c>
      <c r="H491" s="398" t="s">
        <v>965</v>
      </c>
      <c r="I491" s="398" t="s">
        <v>1993</v>
      </c>
      <c r="J491" s="398" t="s">
        <v>966</v>
      </c>
      <c r="K491" s="398" t="s">
        <v>85</v>
      </c>
      <c r="L491" s="398" t="s">
        <v>86</v>
      </c>
      <c r="M491" s="398" t="s">
        <v>2697</v>
      </c>
      <c r="N491" s="398" t="s">
        <v>1502</v>
      </c>
    </row>
    <row r="492" spans="1:14">
      <c r="A492" s="398">
        <v>492</v>
      </c>
      <c r="B492" s="398" t="s">
        <v>3371</v>
      </c>
      <c r="C492" s="398" t="s">
        <v>3372</v>
      </c>
      <c r="D492" s="398" t="s">
        <v>1561</v>
      </c>
      <c r="E492" s="398" t="s">
        <v>1990</v>
      </c>
      <c r="F492" s="398" t="s">
        <v>1776</v>
      </c>
      <c r="H492" s="398" t="s">
        <v>1772</v>
      </c>
      <c r="I492" s="398" t="s">
        <v>1993</v>
      </c>
      <c r="J492" s="398" t="s">
        <v>1777</v>
      </c>
      <c r="K492" s="398" t="s">
        <v>271</v>
      </c>
      <c r="L492" s="398" t="s">
        <v>272</v>
      </c>
      <c r="M492" s="398" t="s">
        <v>2843</v>
      </c>
      <c r="N492" s="398" t="s">
        <v>2569</v>
      </c>
    </row>
    <row r="493" spans="1:14">
      <c r="A493" s="398">
        <v>493</v>
      </c>
      <c r="B493" s="398" t="s">
        <v>3373</v>
      </c>
      <c r="C493" s="398" t="s">
        <v>3374</v>
      </c>
      <c r="D493" s="398" t="s">
        <v>1561</v>
      </c>
      <c r="E493" s="398" t="s">
        <v>1990</v>
      </c>
      <c r="F493" s="398" t="s">
        <v>2131</v>
      </c>
      <c r="H493" s="398" t="s">
        <v>2132</v>
      </c>
      <c r="I493" s="398" t="s">
        <v>1993</v>
      </c>
      <c r="J493" s="398" t="s">
        <v>2133</v>
      </c>
      <c r="K493" s="398" t="s">
        <v>826</v>
      </c>
      <c r="L493" s="398" t="s">
        <v>827</v>
      </c>
      <c r="M493" s="398" t="s">
        <v>3375</v>
      </c>
      <c r="N493" s="398" t="s">
        <v>2569</v>
      </c>
    </row>
    <row r="494" spans="1:14">
      <c r="A494" s="398">
        <v>494</v>
      </c>
      <c r="B494" s="398" t="s">
        <v>2367</v>
      </c>
      <c r="C494" s="398" t="s">
        <v>954</v>
      </c>
      <c r="D494" s="398" t="s">
        <v>1561</v>
      </c>
      <c r="E494" s="398" t="s">
        <v>1990</v>
      </c>
      <c r="F494" s="398" t="s">
        <v>2368</v>
      </c>
      <c r="H494" s="398" t="s">
        <v>954</v>
      </c>
      <c r="I494" s="398" t="s">
        <v>1993</v>
      </c>
      <c r="J494" s="398" t="s">
        <v>834</v>
      </c>
      <c r="K494" s="398" t="s">
        <v>1730</v>
      </c>
      <c r="L494" s="398" t="s">
        <v>1731</v>
      </c>
      <c r="M494" s="398" t="s">
        <v>3376</v>
      </c>
      <c r="N494" s="398" t="s">
        <v>1511</v>
      </c>
    </row>
    <row r="495" spans="1:14">
      <c r="A495" s="398">
        <v>495</v>
      </c>
      <c r="B495" s="398" t="s">
        <v>2370</v>
      </c>
      <c r="C495" s="398" t="s">
        <v>2369</v>
      </c>
      <c r="D495" s="398" t="s">
        <v>1561</v>
      </c>
      <c r="E495" s="398" t="s">
        <v>1990</v>
      </c>
      <c r="F495" s="398" t="s">
        <v>2371</v>
      </c>
      <c r="H495" s="398" t="s">
        <v>2369</v>
      </c>
      <c r="I495" s="398" t="s">
        <v>1993</v>
      </c>
      <c r="J495" s="398" t="s">
        <v>2372</v>
      </c>
      <c r="K495" s="398" t="s">
        <v>1732</v>
      </c>
      <c r="L495" s="398" t="s">
        <v>1733</v>
      </c>
      <c r="M495" s="398" t="s">
        <v>1734</v>
      </c>
      <c r="N495" s="398" t="s">
        <v>1511</v>
      </c>
    </row>
    <row r="496" spans="1:14">
      <c r="A496" s="398">
        <v>496</v>
      </c>
      <c r="B496" s="398" t="s">
        <v>3377</v>
      </c>
      <c r="C496" s="398" t="s">
        <v>3378</v>
      </c>
      <c r="D496" s="398" t="s">
        <v>1561</v>
      </c>
      <c r="E496" s="398" t="s">
        <v>1990</v>
      </c>
      <c r="F496" s="398" t="s">
        <v>2077</v>
      </c>
      <c r="G496" s="398" t="s">
        <v>2443</v>
      </c>
      <c r="H496" s="398" t="s">
        <v>2078</v>
      </c>
      <c r="I496" s="398" t="s">
        <v>1993</v>
      </c>
      <c r="J496" s="398" t="s">
        <v>2444</v>
      </c>
      <c r="K496" s="398" t="s">
        <v>1445</v>
      </c>
      <c r="L496" s="398" t="s">
        <v>1446</v>
      </c>
      <c r="M496" s="398" t="s">
        <v>1447</v>
      </c>
      <c r="N496" s="398" t="s">
        <v>2569</v>
      </c>
    </row>
    <row r="497" spans="1:14">
      <c r="A497" s="398">
        <v>497</v>
      </c>
      <c r="B497" s="398" t="s">
        <v>3379</v>
      </c>
      <c r="C497" s="398" t="s">
        <v>3380</v>
      </c>
      <c r="D497" s="398" t="s">
        <v>1561</v>
      </c>
      <c r="E497" s="398" t="s">
        <v>1990</v>
      </c>
      <c r="F497" s="398" t="s">
        <v>386</v>
      </c>
      <c r="H497" s="398" t="s">
        <v>387</v>
      </c>
      <c r="I497" s="398" t="s">
        <v>1993</v>
      </c>
      <c r="J497" s="398" t="s">
        <v>388</v>
      </c>
      <c r="K497" s="398" t="s">
        <v>1987</v>
      </c>
      <c r="L497" s="398" t="s">
        <v>1988</v>
      </c>
      <c r="M497" s="398" t="s">
        <v>2909</v>
      </c>
      <c r="N497" s="398" t="s">
        <v>2569</v>
      </c>
    </row>
    <row r="498" spans="1:14">
      <c r="A498" s="398">
        <v>498</v>
      </c>
      <c r="B498" s="398" t="s">
        <v>2205</v>
      </c>
      <c r="C498" s="398" t="s">
        <v>2204</v>
      </c>
      <c r="D498" s="398" t="s">
        <v>1561</v>
      </c>
      <c r="E498" s="398" t="s">
        <v>1990</v>
      </c>
      <c r="F498" s="398" t="s">
        <v>2206</v>
      </c>
      <c r="H498" s="398" t="s">
        <v>2204</v>
      </c>
      <c r="I498" s="398" t="s">
        <v>1993</v>
      </c>
      <c r="J498" s="398" t="s">
        <v>2207</v>
      </c>
      <c r="K498" s="398" t="s">
        <v>3381</v>
      </c>
      <c r="L498" s="398" t="s">
        <v>3382</v>
      </c>
      <c r="M498" s="398" t="s">
        <v>3383</v>
      </c>
      <c r="N498" s="398" t="s">
        <v>1511</v>
      </c>
    </row>
    <row r="499" spans="1:14">
      <c r="A499" s="398">
        <v>499</v>
      </c>
      <c r="B499" s="398" t="s">
        <v>3384</v>
      </c>
      <c r="C499" s="398" t="s">
        <v>3385</v>
      </c>
      <c r="D499" s="398" t="s">
        <v>1561</v>
      </c>
      <c r="E499" s="398" t="s">
        <v>1990</v>
      </c>
      <c r="F499" s="398" t="s">
        <v>2893</v>
      </c>
      <c r="G499" s="398" t="s">
        <v>2894</v>
      </c>
      <c r="H499" s="398" t="s">
        <v>2895</v>
      </c>
      <c r="I499" s="398" t="s">
        <v>1993</v>
      </c>
      <c r="J499" s="398" t="s">
        <v>2896</v>
      </c>
      <c r="K499" s="398" t="s">
        <v>2897</v>
      </c>
      <c r="L499" s="398" t="s">
        <v>1648</v>
      </c>
      <c r="M499" s="398" t="s">
        <v>2898</v>
      </c>
      <c r="N499" s="398" t="s">
        <v>2569</v>
      </c>
    </row>
    <row r="500" spans="1:14">
      <c r="A500" s="398">
        <v>500</v>
      </c>
      <c r="B500" s="398" t="s">
        <v>3386</v>
      </c>
      <c r="C500" s="398" t="s">
        <v>3387</v>
      </c>
      <c r="D500" s="398" t="s">
        <v>1561</v>
      </c>
      <c r="E500" s="398" t="s">
        <v>1990</v>
      </c>
      <c r="F500" s="398" t="s">
        <v>2094</v>
      </c>
      <c r="H500" s="398" t="s">
        <v>760</v>
      </c>
      <c r="I500" s="398" t="s">
        <v>1993</v>
      </c>
      <c r="J500" s="398" t="s">
        <v>761</v>
      </c>
      <c r="K500" s="398" t="s">
        <v>808</v>
      </c>
      <c r="L500" s="398" t="s">
        <v>809</v>
      </c>
      <c r="M500" s="398" t="s">
        <v>2594</v>
      </c>
      <c r="N500" s="398" t="s">
        <v>2569</v>
      </c>
    </row>
    <row r="501" spans="1:14">
      <c r="A501" s="398">
        <v>501</v>
      </c>
      <c r="B501" s="398" t="s">
        <v>952</v>
      </c>
      <c r="C501" s="398" t="s">
        <v>951</v>
      </c>
      <c r="D501" s="398" t="s">
        <v>1561</v>
      </c>
      <c r="E501" s="398" t="s">
        <v>1990</v>
      </c>
      <c r="F501" s="398" t="s">
        <v>953</v>
      </c>
      <c r="H501" s="398" t="s">
        <v>951</v>
      </c>
      <c r="I501" s="398" t="s">
        <v>1993</v>
      </c>
      <c r="J501" s="398" t="s">
        <v>2054</v>
      </c>
      <c r="K501" s="398" t="s">
        <v>1735</v>
      </c>
      <c r="L501" s="398" t="s">
        <v>1736</v>
      </c>
      <c r="M501" s="398" t="s">
        <v>3388</v>
      </c>
      <c r="N501" s="398" t="s">
        <v>1511</v>
      </c>
    </row>
    <row r="502" spans="1:14">
      <c r="A502" s="398">
        <v>502</v>
      </c>
      <c r="B502" s="398" t="s">
        <v>2374</v>
      </c>
      <c r="C502" s="398" t="s">
        <v>2373</v>
      </c>
      <c r="D502" s="398" t="s">
        <v>1561</v>
      </c>
      <c r="E502" s="398" t="s">
        <v>1990</v>
      </c>
      <c r="F502" s="398" t="s">
        <v>3389</v>
      </c>
      <c r="G502" s="398" t="s">
        <v>3390</v>
      </c>
      <c r="H502" s="398" t="s">
        <v>2373</v>
      </c>
      <c r="I502" s="398" t="s">
        <v>1993</v>
      </c>
      <c r="J502" s="398" t="s">
        <v>2055</v>
      </c>
      <c r="K502" s="398" t="s">
        <v>1737</v>
      </c>
      <c r="L502" s="398" t="s">
        <v>1738</v>
      </c>
      <c r="M502" s="398" t="s">
        <v>3391</v>
      </c>
      <c r="N502" s="398" t="s">
        <v>1511</v>
      </c>
    </row>
    <row r="503" spans="1:14">
      <c r="A503" s="398">
        <v>503</v>
      </c>
      <c r="B503" s="398" t="s">
        <v>2376</v>
      </c>
      <c r="C503" s="398" t="s">
        <v>2375</v>
      </c>
      <c r="D503" s="398" t="s">
        <v>1561</v>
      </c>
      <c r="E503" s="398" t="s">
        <v>1990</v>
      </c>
      <c r="F503" s="398" t="s">
        <v>2195</v>
      </c>
      <c r="H503" s="398" t="s">
        <v>2375</v>
      </c>
      <c r="I503" s="398" t="s">
        <v>1993</v>
      </c>
      <c r="J503" s="398" t="s">
        <v>2196</v>
      </c>
      <c r="K503" s="398" t="s">
        <v>1739</v>
      </c>
      <c r="L503" s="398" t="s">
        <v>1740</v>
      </c>
      <c r="M503" s="398" t="s">
        <v>1741</v>
      </c>
      <c r="N503" s="398" t="s">
        <v>1511</v>
      </c>
    </row>
    <row r="504" spans="1:14">
      <c r="A504" s="398">
        <v>504</v>
      </c>
      <c r="B504" s="398" t="s">
        <v>2197</v>
      </c>
      <c r="C504" s="398" t="s">
        <v>1823</v>
      </c>
      <c r="D504" s="398" t="s">
        <v>1561</v>
      </c>
      <c r="E504" s="398" t="s">
        <v>1990</v>
      </c>
      <c r="F504" s="398" t="s">
        <v>1516</v>
      </c>
      <c r="H504" s="398" t="s">
        <v>1823</v>
      </c>
      <c r="I504" s="398" t="s">
        <v>1993</v>
      </c>
      <c r="J504" s="398" t="s">
        <v>2329</v>
      </c>
      <c r="K504" s="398" t="s">
        <v>2167</v>
      </c>
      <c r="L504" s="398" t="s">
        <v>2168</v>
      </c>
      <c r="M504" s="398" t="s">
        <v>2169</v>
      </c>
      <c r="N504" s="398" t="s">
        <v>40</v>
      </c>
    </row>
    <row r="505" spans="1:14">
      <c r="A505" s="398">
        <v>505</v>
      </c>
      <c r="B505" s="398" t="s">
        <v>3392</v>
      </c>
      <c r="C505" s="398" t="s">
        <v>3393</v>
      </c>
      <c r="D505" s="398" t="s">
        <v>1561</v>
      </c>
      <c r="E505" s="398" t="s">
        <v>1990</v>
      </c>
      <c r="F505" s="398" t="s">
        <v>2013</v>
      </c>
      <c r="H505" s="398" t="s">
        <v>2014</v>
      </c>
      <c r="I505" s="398" t="s">
        <v>1993</v>
      </c>
      <c r="J505" s="398" t="s">
        <v>2459</v>
      </c>
      <c r="K505" s="398" t="s">
        <v>1448</v>
      </c>
      <c r="L505" s="398" t="s">
        <v>1449</v>
      </c>
      <c r="M505" s="398" t="s">
        <v>2605</v>
      </c>
      <c r="N505" s="398" t="s">
        <v>2569</v>
      </c>
    </row>
    <row r="506" spans="1:14">
      <c r="A506" s="398">
        <v>506</v>
      </c>
      <c r="B506" s="398" t="s">
        <v>2199</v>
      </c>
      <c r="C506" s="398" t="s">
        <v>2198</v>
      </c>
      <c r="D506" s="398" t="s">
        <v>1561</v>
      </c>
      <c r="E506" s="398" t="s">
        <v>1990</v>
      </c>
      <c r="F506" s="398" t="s">
        <v>2200</v>
      </c>
      <c r="H506" s="398" t="s">
        <v>2198</v>
      </c>
      <c r="I506" s="398" t="s">
        <v>1993</v>
      </c>
      <c r="J506" s="398" t="s">
        <v>2201</v>
      </c>
      <c r="K506" s="398" t="s">
        <v>3394</v>
      </c>
      <c r="L506" s="398" t="s">
        <v>3395</v>
      </c>
      <c r="M506" s="398" t="s">
        <v>3396</v>
      </c>
      <c r="N506" s="398" t="s">
        <v>1511</v>
      </c>
    </row>
    <row r="507" spans="1:14">
      <c r="A507" s="398">
        <v>507</v>
      </c>
      <c r="B507" s="398" t="s">
        <v>2203</v>
      </c>
      <c r="C507" s="398" t="s">
        <v>2202</v>
      </c>
      <c r="D507" s="398" t="s">
        <v>1561</v>
      </c>
      <c r="E507" s="398" t="s">
        <v>1990</v>
      </c>
      <c r="F507" s="398" t="s">
        <v>2056</v>
      </c>
      <c r="H507" s="398" t="s">
        <v>2202</v>
      </c>
      <c r="I507" s="398" t="s">
        <v>1993</v>
      </c>
      <c r="J507" s="398" t="s">
        <v>2057</v>
      </c>
      <c r="K507" s="398" t="s">
        <v>3397</v>
      </c>
      <c r="L507" s="398" t="s">
        <v>1827</v>
      </c>
      <c r="M507" s="398" t="s">
        <v>3398</v>
      </c>
      <c r="N507" s="398" t="s">
        <v>1511</v>
      </c>
    </row>
    <row r="508" spans="1:14">
      <c r="A508" s="398">
        <v>508</v>
      </c>
      <c r="B508" s="398" t="s">
        <v>2209</v>
      </c>
      <c r="C508" s="398" t="s">
        <v>2208</v>
      </c>
      <c r="D508" s="398" t="s">
        <v>1561</v>
      </c>
      <c r="E508" s="398" t="s">
        <v>1990</v>
      </c>
      <c r="F508" s="398" t="s">
        <v>2096</v>
      </c>
      <c r="H508" s="398" t="s">
        <v>2208</v>
      </c>
      <c r="I508" s="398" t="s">
        <v>1993</v>
      </c>
      <c r="J508" s="398" t="s">
        <v>2210</v>
      </c>
      <c r="K508" s="398" t="s">
        <v>1828</v>
      </c>
      <c r="L508" s="398" t="s">
        <v>1829</v>
      </c>
      <c r="M508" s="398" t="s">
        <v>1830</v>
      </c>
      <c r="N508" s="398" t="s">
        <v>1511</v>
      </c>
    </row>
    <row r="509" spans="1:14">
      <c r="A509" s="398">
        <v>509</v>
      </c>
      <c r="B509" s="398" t="s">
        <v>2175</v>
      </c>
      <c r="C509" s="398" t="s">
        <v>2211</v>
      </c>
      <c r="D509" s="398" t="s">
        <v>1561</v>
      </c>
      <c r="E509" s="398" t="s">
        <v>1990</v>
      </c>
      <c r="F509" s="398" t="s">
        <v>2176</v>
      </c>
      <c r="H509" s="398" t="s">
        <v>2211</v>
      </c>
      <c r="I509" s="398" t="s">
        <v>1993</v>
      </c>
      <c r="J509" s="398" t="s">
        <v>2177</v>
      </c>
      <c r="K509" s="398" t="s">
        <v>1831</v>
      </c>
      <c r="L509" s="398" t="s">
        <v>1832</v>
      </c>
      <c r="M509" s="398" t="s">
        <v>3399</v>
      </c>
      <c r="N509" s="398" t="s">
        <v>1511</v>
      </c>
    </row>
    <row r="510" spans="1:14">
      <c r="A510" s="398">
        <v>510</v>
      </c>
      <c r="B510" s="398" t="s">
        <v>2179</v>
      </c>
      <c r="C510" s="398" t="s">
        <v>2178</v>
      </c>
      <c r="D510" s="398" t="s">
        <v>1561</v>
      </c>
      <c r="E510" s="398" t="s">
        <v>1990</v>
      </c>
      <c r="F510" s="398" t="s">
        <v>2291</v>
      </c>
      <c r="H510" s="398" t="s">
        <v>2292</v>
      </c>
      <c r="I510" s="398" t="s">
        <v>1993</v>
      </c>
      <c r="J510" s="398" t="s">
        <v>2305</v>
      </c>
      <c r="K510" s="398" t="s">
        <v>1633</v>
      </c>
      <c r="L510" s="398" t="s">
        <v>1634</v>
      </c>
      <c r="M510" s="398" t="s">
        <v>2787</v>
      </c>
      <c r="N510" s="398" t="s">
        <v>40</v>
      </c>
    </row>
    <row r="511" spans="1:14">
      <c r="A511" s="398">
        <v>511</v>
      </c>
      <c r="B511" s="398" t="s">
        <v>3400</v>
      </c>
      <c r="C511" s="398" t="s">
        <v>3401</v>
      </c>
      <c r="D511" s="398" t="s">
        <v>1561</v>
      </c>
      <c r="E511" s="398" t="s">
        <v>1990</v>
      </c>
      <c r="F511" s="398" t="s">
        <v>2110</v>
      </c>
      <c r="H511" s="398" t="s">
        <v>288</v>
      </c>
      <c r="I511" s="398" t="s">
        <v>1993</v>
      </c>
      <c r="J511" s="398" t="s">
        <v>2058</v>
      </c>
      <c r="K511" s="398" t="s">
        <v>813</v>
      </c>
      <c r="L511" s="398" t="s">
        <v>813</v>
      </c>
      <c r="M511" s="398" t="s">
        <v>2921</v>
      </c>
      <c r="N511" s="398" t="s">
        <v>2569</v>
      </c>
    </row>
    <row r="512" spans="1:14">
      <c r="A512" s="398">
        <v>512</v>
      </c>
      <c r="B512" s="398" t="s">
        <v>2080</v>
      </c>
      <c r="C512" s="398" t="s">
        <v>2079</v>
      </c>
      <c r="D512" s="398" t="s">
        <v>1561</v>
      </c>
      <c r="E512" s="398" t="s">
        <v>1990</v>
      </c>
      <c r="F512" s="398" t="s">
        <v>2110</v>
      </c>
      <c r="H512" s="398" t="s">
        <v>288</v>
      </c>
      <c r="I512" s="398" t="s">
        <v>1993</v>
      </c>
      <c r="J512" s="398" t="s">
        <v>2058</v>
      </c>
      <c r="K512" s="398" t="s">
        <v>813</v>
      </c>
      <c r="L512" s="398" t="s">
        <v>814</v>
      </c>
      <c r="M512" s="398" t="s">
        <v>2084</v>
      </c>
      <c r="N512" s="398" t="s">
        <v>1511</v>
      </c>
    </row>
    <row r="513" spans="1:14">
      <c r="A513" s="398">
        <v>513</v>
      </c>
      <c r="B513" s="398" t="s">
        <v>229</v>
      </c>
      <c r="C513" s="398" t="s">
        <v>2059</v>
      </c>
      <c r="D513" s="398" t="s">
        <v>1561</v>
      </c>
      <c r="E513" s="398" t="s">
        <v>1990</v>
      </c>
      <c r="F513" s="398" t="s">
        <v>2060</v>
      </c>
      <c r="H513" s="398" t="s">
        <v>792</v>
      </c>
      <c r="I513" s="398" t="s">
        <v>1993</v>
      </c>
      <c r="J513" s="398" t="s">
        <v>979</v>
      </c>
      <c r="K513" s="398" t="s">
        <v>2085</v>
      </c>
      <c r="L513" s="398" t="s">
        <v>2086</v>
      </c>
      <c r="M513" s="398" t="s">
        <v>3402</v>
      </c>
      <c r="N513" s="398" t="s">
        <v>39</v>
      </c>
    </row>
    <row r="514" spans="1:14">
      <c r="A514" s="398">
        <v>514</v>
      </c>
      <c r="B514" s="398" t="s">
        <v>3403</v>
      </c>
      <c r="C514" s="398" t="s">
        <v>3404</v>
      </c>
      <c r="D514" s="398" t="s">
        <v>1561</v>
      </c>
      <c r="E514" s="398" t="s">
        <v>1990</v>
      </c>
      <c r="F514" s="398" t="s">
        <v>2136</v>
      </c>
      <c r="H514" s="398" t="s">
        <v>2137</v>
      </c>
      <c r="I514" s="398" t="s">
        <v>1993</v>
      </c>
      <c r="J514" s="398" t="s">
        <v>2140</v>
      </c>
      <c r="K514" s="398" t="s">
        <v>828</v>
      </c>
      <c r="L514" s="398" t="s">
        <v>829</v>
      </c>
      <c r="M514" s="398" t="s">
        <v>830</v>
      </c>
      <c r="N514" s="398" t="s">
        <v>2569</v>
      </c>
    </row>
    <row r="515" spans="1:14">
      <c r="A515" s="398">
        <v>515</v>
      </c>
      <c r="B515" s="398" t="s">
        <v>2181</v>
      </c>
      <c r="C515" s="398" t="s">
        <v>2180</v>
      </c>
      <c r="D515" s="398" t="s">
        <v>1561</v>
      </c>
      <c r="E515" s="398" t="s">
        <v>1990</v>
      </c>
      <c r="F515" s="398" t="s">
        <v>1516</v>
      </c>
      <c r="H515" s="398" t="s">
        <v>1823</v>
      </c>
      <c r="I515" s="398" t="s">
        <v>1993</v>
      </c>
      <c r="J515" s="398" t="s">
        <v>2329</v>
      </c>
      <c r="K515" s="398" t="s">
        <v>2167</v>
      </c>
      <c r="L515" s="398" t="s">
        <v>2168</v>
      </c>
      <c r="M515" s="398" t="s">
        <v>2169</v>
      </c>
      <c r="N515" s="398" t="s">
        <v>40</v>
      </c>
    </row>
    <row r="516" spans="1:14">
      <c r="A516" s="398">
        <v>516</v>
      </c>
      <c r="B516" s="398" t="s">
        <v>2183</v>
      </c>
      <c r="C516" s="398" t="s">
        <v>2182</v>
      </c>
      <c r="D516" s="398" t="s">
        <v>1561</v>
      </c>
      <c r="E516" s="398" t="s">
        <v>1990</v>
      </c>
      <c r="F516" s="398" t="s">
        <v>2184</v>
      </c>
      <c r="H516" s="398" t="s">
        <v>2182</v>
      </c>
      <c r="I516" s="398" t="s">
        <v>1993</v>
      </c>
      <c r="J516" s="398" t="s">
        <v>2185</v>
      </c>
      <c r="K516" s="398" t="s">
        <v>250</v>
      </c>
      <c r="L516" s="398" t="s">
        <v>251</v>
      </c>
      <c r="M516" s="398" t="s">
        <v>2982</v>
      </c>
      <c r="N516" s="398" t="s">
        <v>40</v>
      </c>
    </row>
    <row r="517" spans="1:14">
      <c r="A517" s="398">
        <v>517</v>
      </c>
      <c r="B517" s="398" t="s">
        <v>2187</v>
      </c>
      <c r="C517" s="398" t="s">
        <v>2186</v>
      </c>
      <c r="D517" s="398" t="s">
        <v>1561</v>
      </c>
      <c r="E517" s="398" t="s">
        <v>1990</v>
      </c>
      <c r="F517" s="398" t="s">
        <v>2188</v>
      </c>
      <c r="H517" s="398" t="s">
        <v>2186</v>
      </c>
      <c r="I517" s="398" t="s">
        <v>1993</v>
      </c>
      <c r="J517" s="398" t="s">
        <v>2189</v>
      </c>
      <c r="K517" s="398" t="s">
        <v>2087</v>
      </c>
      <c r="L517" s="398" t="s">
        <v>2088</v>
      </c>
      <c r="M517" s="398" t="s">
        <v>3405</v>
      </c>
      <c r="N517" s="398" t="s">
        <v>1511</v>
      </c>
    </row>
    <row r="518" spans="1:14">
      <c r="A518" s="398">
        <v>518</v>
      </c>
      <c r="B518" s="398" t="s">
        <v>2191</v>
      </c>
      <c r="C518" s="398" t="s">
        <v>2190</v>
      </c>
      <c r="D518" s="398" t="s">
        <v>1561</v>
      </c>
      <c r="E518" s="398" t="s">
        <v>1990</v>
      </c>
      <c r="F518" s="398" t="s">
        <v>2192</v>
      </c>
      <c r="H518" s="398" t="s">
        <v>2190</v>
      </c>
      <c r="I518" s="398" t="s">
        <v>1993</v>
      </c>
      <c r="J518" s="398" t="s">
        <v>2061</v>
      </c>
      <c r="K518" s="398" t="s">
        <v>3406</v>
      </c>
      <c r="L518" s="398" t="s">
        <v>204</v>
      </c>
      <c r="M518" s="398" t="s">
        <v>3407</v>
      </c>
      <c r="N518" s="398" t="s">
        <v>1511</v>
      </c>
    </row>
    <row r="519" spans="1:14">
      <c r="A519" s="398">
        <v>519</v>
      </c>
      <c r="B519" s="398" t="s">
        <v>105</v>
      </c>
      <c r="C519" s="398" t="s">
        <v>104</v>
      </c>
      <c r="D519" s="398" t="s">
        <v>1561</v>
      </c>
      <c r="E519" s="398" t="s">
        <v>1990</v>
      </c>
      <c r="F519" s="398" t="s">
        <v>3408</v>
      </c>
      <c r="H519" s="398" t="s">
        <v>104</v>
      </c>
      <c r="I519" s="398" t="s">
        <v>1993</v>
      </c>
      <c r="J519" s="398" t="s">
        <v>2062</v>
      </c>
      <c r="K519" s="398" t="s">
        <v>2347</v>
      </c>
      <c r="L519" s="398" t="s">
        <v>2348</v>
      </c>
      <c r="M519" s="398" t="s">
        <v>3409</v>
      </c>
      <c r="N519" s="398" t="s">
        <v>1511</v>
      </c>
    </row>
    <row r="520" spans="1:14">
      <c r="A520" s="398">
        <v>520</v>
      </c>
      <c r="B520" s="398" t="s">
        <v>3410</v>
      </c>
      <c r="C520" s="398" t="s">
        <v>3411</v>
      </c>
      <c r="D520" s="398" t="s">
        <v>1561</v>
      </c>
      <c r="E520" s="398" t="s">
        <v>1990</v>
      </c>
      <c r="F520" s="398" t="s">
        <v>2035</v>
      </c>
      <c r="H520" s="398" t="s">
        <v>2036</v>
      </c>
      <c r="I520" s="398" t="s">
        <v>1993</v>
      </c>
      <c r="J520" s="398" t="s">
        <v>1794</v>
      </c>
      <c r="K520" s="398" t="s">
        <v>473</v>
      </c>
      <c r="L520" s="398" t="s">
        <v>2644</v>
      </c>
      <c r="M520" s="398" t="s">
        <v>2645</v>
      </c>
      <c r="N520" s="398" t="s">
        <v>2569</v>
      </c>
    </row>
    <row r="521" spans="1:14">
      <c r="A521" s="398">
        <v>521</v>
      </c>
      <c r="B521" s="398" t="s">
        <v>107</v>
      </c>
      <c r="C521" s="398" t="s">
        <v>106</v>
      </c>
      <c r="D521" s="398" t="s">
        <v>1561</v>
      </c>
      <c r="E521" s="398" t="s">
        <v>1990</v>
      </c>
      <c r="F521" s="398" t="s">
        <v>3412</v>
      </c>
      <c r="H521" s="398" t="s">
        <v>106</v>
      </c>
      <c r="I521" s="398" t="s">
        <v>1993</v>
      </c>
      <c r="J521" s="398" t="s">
        <v>108</v>
      </c>
      <c r="K521" s="398" t="s">
        <v>2349</v>
      </c>
      <c r="L521" s="398" t="s">
        <v>2350</v>
      </c>
      <c r="M521" s="398" t="s">
        <v>3413</v>
      </c>
      <c r="N521" s="398" t="s">
        <v>1511</v>
      </c>
    </row>
    <row r="522" spans="1:14">
      <c r="A522" s="398">
        <v>522</v>
      </c>
      <c r="B522" s="398" t="s">
        <v>110</v>
      </c>
      <c r="C522" s="398" t="s">
        <v>109</v>
      </c>
      <c r="D522" s="398" t="s">
        <v>1561</v>
      </c>
      <c r="E522" s="398" t="s">
        <v>1990</v>
      </c>
      <c r="F522" s="398" t="s">
        <v>111</v>
      </c>
      <c r="H522" s="398" t="s">
        <v>109</v>
      </c>
      <c r="I522" s="398" t="s">
        <v>1993</v>
      </c>
      <c r="J522" s="398" t="s">
        <v>112</v>
      </c>
      <c r="K522" s="398" t="s">
        <v>2351</v>
      </c>
      <c r="L522" s="398" t="s">
        <v>2352</v>
      </c>
      <c r="M522" s="398" t="s">
        <v>2353</v>
      </c>
      <c r="N522" s="398" t="s">
        <v>1511</v>
      </c>
    </row>
    <row r="523" spans="1:14">
      <c r="A523" s="398">
        <v>523</v>
      </c>
      <c r="B523" s="398" t="s">
        <v>114</v>
      </c>
      <c r="C523" s="398" t="s">
        <v>113</v>
      </c>
      <c r="D523" s="398" t="s">
        <v>1561</v>
      </c>
      <c r="E523" s="398" t="s">
        <v>1990</v>
      </c>
      <c r="F523" s="398" t="s">
        <v>115</v>
      </c>
      <c r="H523" s="398" t="s">
        <v>113</v>
      </c>
      <c r="I523" s="398" t="s">
        <v>1993</v>
      </c>
      <c r="J523" s="398" t="s">
        <v>116</v>
      </c>
      <c r="K523" s="398" t="s">
        <v>2354</v>
      </c>
      <c r="L523" s="398" t="s">
        <v>2355</v>
      </c>
      <c r="M523" s="398" t="s">
        <v>3414</v>
      </c>
      <c r="N523" s="398" t="s">
        <v>1511</v>
      </c>
    </row>
    <row r="524" spans="1:14">
      <c r="A524" s="398">
        <v>524</v>
      </c>
      <c r="B524" s="398" t="s">
        <v>3415</v>
      </c>
      <c r="C524" s="398" t="s">
        <v>3416</v>
      </c>
      <c r="D524" s="398" t="s">
        <v>1561</v>
      </c>
      <c r="E524" s="398" t="s">
        <v>1990</v>
      </c>
      <c r="F524" s="398" t="s">
        <v>3417</v>
      </c>
      <c r="H524" s="398" t="s">
        <v>1823</v>
      </c>
      <c r="I524" s="398" t="s">
        <v>1993</v>
      </c>
      <c r="J524" s="398" t="s">
        <v>2329</v>
      </c>
      <c r="K524" s="398" t="s">
        <v>2167</v>
      </c>
      <c r="L524" s="398" t="s">
        <v>2167</v>
      </c>
      <c r="M524" s="398" t="s">
        <v>2169</v>
      </c>
      <c r="N524" s="398" t="s">
        <v>40</v>
      </c>
    </row>
    <row r="525" spans="1:14">
      <c r="A525" s="398">
        <v>525</v>
      </c>
      <c r="B525" s="398" t="s">
        <v>118</v>
      </c>
      <c r="C525" s="398" t="s">
        <v>117</v>
      </c>
      <c r="D525" s="398" t="s">
        <v>1561</v>
      </c>
      <c r="E525" s="398" t="s">
        <v>1990</v>
      </c>
      <c r="F525" s="398" t="s">
        <v>119</v>
      </c>
      <c r="H525" s="398" t="s">
        <v>117</v>
      </c>
      <c r="I525" s="398" t="s">
        <v>1993</v>
      </c>
      <c r="J525" s="398" t="s">
        <v>120</v>
      </c>
      <c r="K525" s="398" t="s">
        <v>2356</v>
      </c>
      <c r="L525" s="398" t="s">
        <v>2357</v>
      </c>
      <c r="M525" s="398" t="s">
        <v>3418</v>
      </c>
      <c r="N525" s="398" t="s">
        <v>40</v>
      </c>
    </row>
    <row r="526" spans="1:14">
      <c r="A526" s="398">
        <v>526</v>
      </c>
      <c r="B526" s="398" t="s">
        <v>3419</v>
      </c>
      <c r="C526" s="398" t="s">
        <v>3420</v>
      </c>
      <c r="D526" s="398" t="s">
        <v>1561</v>
      </c>
      <c r="E526" s="398" t="s">
        <v>1990</v>
      </c>
      <c r="F526" s="398" t="s">
        <v>2041</v>
      </c>
      <c r="H526" s="398" t="s">
        <v>2042</v>
      </c>
      <c r="I526" s="398" t="s">
        <v>1993</v>
      </c>
      <c r="J526" s="398" t="s">
        <v>654</v>
      </c>
      <c r="K526" s="398" t="s">
        <v>2799</v>
      </c>
      <c r="L526" s="398" t="s">
        <v>1642</v>
      </c>
      <c r="M526" s="398" t="s">
        <v>2800</v>
      </c>
      <c r="N526" s="398" t="s">
        <v>2569</v>
      </c>
    </row>
  </sheetData>
  <autoFilter ref="A1:S1"/>
  <phoneticPr fontId="0" type="noConversion"/>
  <pageMargins left="0.75" right="0.75" top="1" bottom="1" header="0.5" footer="0.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sheetPr codeName="Sheet27"/>
  <dimension ref="A1:Q30"/>
  <sheetViews>
    <sheetView showGridLines="0" showZeros="0" zoomScaleNormal="100" workbookViewId="0"/>
  </sheetViews>
  <sheetFormatPr defaultColWidth="9.140625" defaultRowHeight="12.75"/>
  <cols>
    <col min="1" max="1" width="1.5703125" style="34" customWidth="1"/>
    <col min="2" max="2" width="16.28515625" style="34" customWidth="1"/>
    <col min="3" max="3" width="4.42578125" style="34" customWidth="1"/>
    <col min="4" max="4" width="14.5703125" style="34" customWidth="1"/>
    <col min="5" max="5" width="4" style="34" customWidth="1"/>
    <col min="6" max="6" width="13.5703125" style="34" customWidth="1"/>
    <col min="7" max="7" width="4.5703125" style="34" customWidth="1"/>
    <col min="8" max="8" width="14.7109375" style="34" customWidth="1"/>
    <col min="9" max="9" width="5" style="34" customWidth="1"/>
    <col min="10" max="10" width="13.5703125" style="34" customWidth="1"/>
    <col min="11" max="11" width="1.7109375" style="34" customWidth="1"/>
    <col min="12" max="12" width="10.140625" style="34" customWidth="1"/>
    <col min="13" max="13" width="1.42578125" style="34" customWidth="1"/>
    <col min="14" max="14" width="11.42578125" style="34" customWidth="1"/>
    <col min="15" max="15" width="1.140625" style="34" customWidth="1"/>
    <col min="16" max="16" width="8.140625" style="34" customWidth="1"/>
    <col min="17" max="17" width="14" style="34" bestFit="1" customWidth="1"/>
    <col min="18" max="16384" width="9.140625" style="34"/>
  </cols>
  <sheetData>
    <row r="1" spans="1:17" s="101" customFormat="1">
      <c r="A1" s="231">
        <v>1</v>
      </c>
      <c r="B1" s="864" t="s">
        <v>1394</v>
      </c>
      <c r="C1" s="864"/>
      <c r="D1" s="864"/>
      <c r="E1" s="864"/>
      <c r="F1" s="864"/>
      <c r="G1" s="864"/>
      <c r="H1" s="864"/>
      <c r="I1" s="864"/>
      <c r="J1" s="864"/>
      <c r="K1" s="864"/>
      <c r="L1" s="864"/>
      <c r="M1" s="864"/>
      <c r="N1" s="864"/>
      <c r="O1" s="864"/>
      <c r="P1" s="864"/>
      <c r="Q1" s="864"/>
    </row>
    <row r="2" spans="1:17" s="101" customFormat="1">
      <c r="A2" s="231"/>
      <c r="B2" s="864" t="s">
        <v>1754</v>
      </c>
      <c r="C2" s="864"/>
      <c r="D2" s="864"/>
      <c r="E2" s="864"/>
      <c r="F2" s="864"/>
      <c r="G2" s="864"/>
      <c r="H2" s="864"/>
      <c r="I2" s="864"/>
      <c r="J2" s="864"/>
      <c r="K2" s="864"/>
      <c r="L2" s="864"/>
      <c r="M2" s="864"/>
      <c r="N2" s="864"/>
      <c r="O2" s="864"/>
      <c r="P2" s="864"/>
      <c r="Q2" s="864"/>
    </row>
    <row r="3" spans="1:17" ht="13.5" thickBot="1">
      <c r="A3" s="194"/>
      <c r="B3" s="232" t="s">
        <v>1040</v>
      </c>
      <c r="C3" s="194"/>
      <c r="D3" s="194"/>
      <c r="E3" s="194"/>
      <c r="F3" s="194"/>
      <c r="G3" s="194"/>
      <c r="H3" s="194"/>
      <c r="I3" s="194"/>
      <c r="J3" s="194"/>
      <c r="K3" s="194"/>
      <c r="L3" s="194"/>
      <c r="M3" s="194"/>
      <c r="N3" s="194"/>
      <c r="O3" s="194"/>
      <c r="P3" s="194"/>
      <c r="Q3" s="194"/>
    </row>
    <row r="4" spans="1:17" s="101" customFormat="1" ht="21.75" customHeight="1" thickTop="1">
      <c r="A4" s="231"/>
      <c r="B4" s="233" t="s">
        <v>1044</v>
      </c>
      <c r="C4" s="234"/>
      <c r="D4" s="421" t="s">
        <v>1372</v>
      </c>
      <c r="E4" s="235"/>
      <c r="F4" s="235"/>
      <c r="G4" s="235"/>
      <c r="H4" s="236">
        <v>1</v>
      </c>
      <c r="I4" s="235"/>
      <c r="J4" s="865" t="s">
        <v>1373</v>
      </c>
      <c r="K4" s="865"/>
      <c r="L4" s="865"/>
      <c r="M4" s="866" t="str">
        <f>LEFT(VLOOKUP($H$4,suptlist,2,FALSE),4)</f>
        <v xml:space="preserve">Org </v>
      </c>
      <c r="N4" s="867"/>
      <c r="O4" s="237"/>
      <c r="P4" s="237"/>
      <c r="Q4" s="238"/>
    </row>
    <row r="5" spans="1:17" s="101" customFormat="1" ht="15" customHeight="1">
      <c r="A5" s="231"/>
      <c r="B5" s="393"/>
      <c r="C5" s="240"/>
      <c r="D5" s="464"/>
      <c r="E5" s="225"/>
      <c r="F5" s="225"/>
      <c r="G5" s="225"/>
      <c r="H5" s="394"/>
      <c r="I5" s="225"/>
      <c r="J5" s="239"/>
      <c r="K5" s="239"/>
      <c r="L5" s="239"/>
      <c r="M5" s="395"/>
      <c r="N5" s="248"/>
      <c r="O5" s="396"/>
      <c r="P5" s="396"/>
      <c r="Q5" s="397"/>
    </row>
    <row r="6" spans="1:17" s="101" customFormat="1" ht="23.25" customHeight="1">
      <c r="A6" s="231"/>
      <c r="B6" s="871" t="s">
        <v>1395</v>
      </c>
      <c r="C6" s="872"/>
      <c r="D6" s="872"/>
      <c r="E6" s="240"/>
      <c r="F6" s="868"/>
      <c r="G6" s="868"/>
      <c r="H6" s="868"/>
      <c r="I6" s="868"/>
      <c r="J6" s="241"/>
      <c r="K6" s="239"/>
      <c r="L6" s="239" t="s">
        <v>1396</v>
      </c>
      <c r="M6" s="242"/>
      <c r="N6" s="884"/>
      <c r="O6" s="884"/>
      <c r="P6" s="884"/>
      <c r="Q6" s="885"/>
    </row>
    <row r="7" spans="1:17" s="101" customFormat="1">
      <c r="A7" s="231"/>
      <c r="B7" s="871" t="s">
        <v>1046</v>
      </c>
      <c r="C7" s="872"/>
      <c r="D7" s="872"/>
      <c r="E7" s="243"/>
      <c r="F7" s="882" t="str">
        <f>VLOOKUP(CoverSheet!$H$4,suptlist,6,FALSE)</f>
        <v>Address 1</v>
      </c>
      <c r="G7" s="883"/>
      <c r="H7" s="883"/>
      <c r="I7" s="883"/>
      <c r="J7" s="883"/>
      <c r="K7" s="240"/>
      <c r="L7" s="244"/>
      <c r="M7" s="240"/>
      <c r="N7" s="240"/>
      <c r="O7" s="240"/>
      <c r="P7" s="240"/>
      <c r="Q7" s="245"/>
    </row>
    <row r="8" spans="1:17" s="101" customFormat="1">
      <c r="A8" s="231"/>
      <c r="B8" s="246"/>
      <c r="C8" s="240"/>
      <c r="D8" s="240"/>
      <c r="E8" s="243"/>
      <c r="F8" s="882" t="str">
        <f>VLOOKUP(CoverSheet!$H$4,suptlist,7,FALSE)</f>
        <v>Address 2</v>
      </c>
      <c r="G8" s="883"/>
      <c r="H8" s="883"/>
      <c r="I8" s="883"/>
      <c r="J8" s="883"/>
      <c r="K8" s="240"/>
      <c r="L8" s="244"/>
      <c r="M8" s="240"/>
      <c r="N8" s="240"/>
      <c r="O8" s="240"/>
      <c r="P8" s="240"/>
      <c r="Q8" s="245"/>
    </row>
    <row r="9" spans="1:17" s="101" customFormat="1">
      <c r="A9" s="231"/>
      <c r="B9" s="246"/>
      <c r="C9" s="240"/>
      <c r="D9" s="240"/>
      <c r="E9" s="240"/>
      <c r="F9" s="882" t="str">
        <f>VLOOKUP(CoverSheet!$H$4,suptlist,8,FALSE)</f>
        <v>Town</v>
      </c>
      <c r="G9" s="883"/>
      <c r="H9" s="883"/>
      <c r="I9" s="247"/>
      <c r="J9" s="248" t="s">
        <v>1993</v>
      </c>
      <c r="K9" s="247"/>
      <c r="L9" s="249" t="str">
        <f>VLOOKUP(CoverSheet!$H$4,suptlist,10,FALSE)</f>
        <v>Zip</v>
      </c>
      <c r="M9" s="240"/>
      <c r="N9" s="240"/>
      <c r="O9" s="240"/>
      <c r="P9" s="240"/>
      <c r="Q9" s="245"/>
    </row>
    <row r="10" spans="1:17" s="101" customFormat="1" ht="16.5" customHeight="1">
      <c r="A10" s="231"/>
      <c r="B10" s="246" t="s">
        <v>1397</v>
      </c>
      <c r="C10" s="886"/>
      <c r="D10" s="886"/>
      <c r="E10" s="250" t="s">
        <v>37</v>
      </c>
      <c r="F10" s="424"/>
      <c r="H10" s="250" t="s">
        <v>1128</v>
      </c>
      <c r="I10" s="886"/>
      <c r="J10" s="886"/>
      <c r="K10" s="240"/>
      <c r="L10" s="872" t="s">
        <v>1398</v>
      </c>
      <c r="M10" s="872"/>
      <c r="N10" s="872"/>
      <c r="O10" s="240"/>
      <c r="P10" s="869"/>
      <c r="Q10" s="870"/>
    </row>
    <row r="11" spans="1:17" s="101" customFormat="1" ht="4.5" customHeight="1" thickBot="1">
      <c r="A11" s="231"/>
      <c r="B11" s="251"/>
      <c r="C11" s="252"/>
      <c r="D11" s="252"/>
      <c r="E11" s="252"/>
      <c r="F11" s="253"/>
      <c r="G11" s="254"/>
      <c r="H11" s="252"/>
      <c r="I11" s="252"/>
      <c r="J11" s="252"/>
      <c r="K11" s="252"/>
      <c r="L11" s="255"/>
      <c r="M11" s="252"/>
      <c r="N11" s="252"/>
      <c r="O11" s="252"/>
      <c r="P11" s="252"/>
      <c r="Q11" s="256"/>
    </row>
    <row r="12" spans="1:17" ht="8.25" customHeight="1" thickTop="1" thickBot="1">
      <c r="A12" s="194"/>
      <c r="B12" s="257"/>
      <c r="C12" s="194"/>
      <c r="D12" s="194"/>
      <c r="E12" s="194"/>
      <c r="F12" s="194"/>
      <c r="G12" s="258"/>
      <c r="H12" s="194"/>
      <c r="I12" s="194"/>
      <c r="J12" s="194"/>
      <c r="K12" s="194"/>
      <c r="L12" s="257"/>
      <c r="M12" s="194"/>
      <c r="N12" s="194"/>
      <c r="O12" s="194"/>
      <c r="P12" s="194"/>
      <c r="Q12" s="194"/>
    </row>
    <row r="13" spans="1:17" s="101" customFormat="1" ht="14.25" thickTop="1" thickBot="1">
      <c r="A13" s="231"/>
      <c r="B13" s="873" t="s">
        <v>1047</v>
      </c>
      <c r="C13" s="874"/>
      <c r="D13" s="874"/>
      <c r="E13" s="874"/>
      <c r="F13" s="874"/>
      <c r="G13" s="874"/>
      <c r="H13" s="874"/>
      <c r="I13" s="874"/>
      <c r="J13" s="874"/>
      <c r="K13" s="874"/>
      <c r="L13" s="874"/>
      <c r="M13" s="874"/>
      <c r="N13" s="874"/>
      <c r="O13" s="874"/>
      <c r="P13" s="874"/>
      <c r="Q13" s="875"/>
    </row>
    <row r="14" spans="1:17" s="101" customFormat="1" ht="65.25" customHeight="1" thickTop="1">
      <c r="A14" s="231"/>
      <c r="B14" s="876" t="s">
        <v>786</v>
      </c>
      <c r="C14" s="877"/>
      <c r="D14" s="878"/>
      <c r="E14" s="879" t="s">
        <v>787</v>
      </c>
      <c r="F14" s="880"/>
      <c r="G14" s="880"/>
      <c r="H14" s="880"/>
      <c r="I14" s="881"/>
      <c r="J14" s="879" t="s">
        <v>1041</v>
      </c>
      <c r="K14" s="880"/>
      <c r="L14" s="880"/>
      <c r="M14" s="880"/>
      <c r="N14" s="880"/>
      <c r="O14" s="881"/>
      <c r="P14" s="887" t="s">
        <v>2379</v>
      </c>
      <c r="Q14" s="888"/>
    </row>
    <row r="15" spans="1:17" s="101" customFormat="1" ht="17.25" customHeight="1">
      <c r="A15" s="231"/>
      <c r="B15" s="834"/>
      <c r="C15" s="835"/>
      <c r="D15" s="836"/>
      <c r="E15" s="837" t="s">
        <v>2534</v>
      </c>
      <c r="F15" s="838"/>
      <c r="G15" s="838"/>
      <c r="H15" s="838"/>
      <c r="I15" s="839"/>
      <c r="J15" s="855" t="s">
        <v>1399</v>
      </c>
      <c r="K15" s="856"/>
      <c r="L15" s="857"/>
      <c r="M15" s="855" t="s">
        <v>1400</v>
      </c>
      <c r="N15" s="856"/>
      <c r="O15" s="857"/>
      <c r="P15" s="851">
        <f>'Implementation Comb_Budget'!M128</f>
        <v>0</v>
      </c>
      <c r="Q15" s="852"/>
    </row>
    <row r="16" spans="1:17" s="101" customFormat="1" ht="28.5" customHeight="1" thickBot="1">
      <c r="A16" s="231"/>
      <c r="B16" s="848">
        <v>511</v>
      </c>
      <c r="C16" s="849"/>
      <c r="D16" s="850"/>
      <c r="E16" s="845" t="s">
        <v>3446</v>
      </c>
      <c r="F16" s="846"/>
      <c r="G16" s="846"/>
      <c r="H16" s="846"/>
      <c r="I16" s="847"/>
      <c r="J16" s="858" t="s">
        <v>3489</v>
      </c>
      <c r="K16" s="859"/>
      <c r="L16" s="860"/>
      <c r="M16" s="861" t="s">
        <v>3490</v>
      </c>
      <c r="N16" s="862"/>
      <c r="O16" s="863"/>
      <c r="P16" s="853"/>
      <c r="Q16" s="854"/>
    </row>
    <row r="17" spans="1:17" ht="10.5" customHeight="1" thickTop="1" thickBot="1">
      <c r="A17" s="194"/>
      <c r="B17" s="194"/>
      <c r="C17" s="194"/>
      <c r="D17" s="194"/>
      <c r="E17" s="194"/>
      <c r="F17" s="194"/>
      <c r="G17" s="194"/>
      <c r="H17" s="194"/>
      <c r="I17" s="194"/>
      <c r="J17" s="194"/>
      <c r="K17" s="194"/>
      <c r="L17" s="194"/>
      <c r="M17" s="194"/>
      <c r="N17" s="194"/>
      <c r="O17" s="194"/>
      <c r="P17" s="194"/>
      <c r="Q17" s="194"/>
    </row>
    <row r="18" spans="1:17" ht="59.25" customHeight="1" thickTop="1" thickBot="1">
      <c r="A18" s="194"/>
      <c r="B18" s="840" t="s">
        <v>2380</v>
      </c>
      <c r="C18" s="841"/>
      <c r="D18" s="841"/>
      <c r="E18" s="841"/>
      <c r="F18" s="841"/>
      <c r="G18" s="841"/>
      <c r="H18" s="841"/>
      <c r="I18" s="841"/>
      <c r="J18" s="841"/>
      <c r="K18" s="841"/>
      <c r="L18" s="841"/>
      <c r="M18" s="841"/>
      <c r="N18" s="841"/>
      <c r="O18" s="841"/>
      <c r="P18" s="841"/>
      <c r="Q18" s="842"/>
    </row>
    <row r="19" spans="1:17" ht="27.75" customHeight="1" thickTop="1">
      <c r="A19" s="194"/>
      <c r="B19" s="233" t="s">
        <v>1042</v>
      </c>
      <c r="C19" s="260"/>
      <c r="D19" s="260"/>
      <c r="E19" s="260"/>
      <c r="F19" s="828"/>
      <c r="G19" s="828"/>
      <c r="H19" s="828"/>
      <c r="I19" s="828"/>
      <c r="J19" s="261"/>
      <c r="K19" s="260"/>
      <c r="L19" s="230" t="s">
        <v>2381</v>
      </c>
      <c r="M19" s="262"/>
      <c r="N19" s="832"/>
      <c r="O19" s="832"/>
      <c r="P19" s="832"/>
      <c r="Q19" s="833"/>
    </row>
    <row r="20" spans="1:17" ht="27" customHeight="1" thickBot="1">
      <c r="A20" s="194"/>
      <c r="B20" s="263" t="s">
        <v>1049</v>
      </c>
      <c r="C20" s="264"/>
      <c r="D20" s="821"/>
      <c r="E20" s="821"/>
      <c r="F20" s="821"/>
      <c r="G20" s="821"/>
      <c r="H20" s="821"/>
      <c r="I20" s="821"/>
      <c r="J20" s="821"/>
      <c r="K20" s="264"/>
      <c r="L20" s="265" t="s">
        <v>1050</v>
      </c>
      <c r="M20" s="266" t="s">
        <v>2447</v>
      </c>
      <c r="N20" s="843"/>
      <c r="O20" s="843"/>
      <c r="P20" s="843"/>
      <c r="Q20" s="844"/>
    </row>
    <row r="21" spans="1:17" ht="4.5" customHeight="1" thickTop="1" thickBot="1">
      <c r="A21" s="194"/>
      <c r="B21" s="194"/>
      <c r="C21" s="194"/>
      <c r="D21" s="194"/>
      <c r="E21" s="194"/>
      <c r="F21" s="194"/>
      <c r="G21" s="194"/>
      <c r="H21" s="194"/>
      <c r="I21" s="194"/>
      <c r="J21" s="194"/>
      <c r="K21" s="194"/>
      <c r="L21" s="194"/>
      <c r="M21" s="194"/>
      <c r="N21" s="194"/>
      <c r="O21" s="194"/>
      <c r="P21" s="194"/>
      <c r="Q21" s="194"/>
    </row>
    <row r="22" spans="1:17" ht="13.5" thickTop="1">
      <c r="A22" s="194"/>
      <c r="B22" s="829" t="s">
        <v>2382</v>
      </c>
      <c r="C22" s="830"/>
      <c r="D22" s="830"/>
      <c r="E22" s="830"/>
      <c r="F22" s="830"/>
      <c r="G22" s="830"/>
      <c r="H22" s="830"/>
      <c r="I22" s="830"/>
      <c r="J22" s="830"/>
      <c r="K22" s="830"/>
      <c r="L22" s="830"/>
      <c r="M22" s="830"/>
      <c r="N22" s="830"/>
      <c r="O22" s="830"/>
      <c r="P22" s="830"/>
      <c r="Q22" s="831"/>
    </row>
    <row r="23" spans="1:17" ht="103.5" customHeight="1">
      <c r="A23" s="194"/>
      <c r="B23" s="822" t="s">
        <v>3491</v>
      </c>
      <c r="C23" s="823"/>
      <c r="D23" s="823"/>
      <c r="E23" s="823"/>
      <c r="F23" s="823"/>
      <c r="G23" s="823"/>
      <c r="H23" s="823"/>
      <c r="I23" s="823"/>
      <c r="J23" s="823"/>
      <c r="K23" s="823"/>
      <c r="L23" s="823"/>
      <c r="M23" s="823"/>
      <c r="N23" s="823"/>
      <c r="O23" s="823"/>
      <c r="P23" s="823"/>
      <c r="Q23" s="824"/>
    </row>
    <row r="24" spans="1:17">
      <c r="A24" s="194"/>
      <c r="B24" s="825" t="s">
        <v>2532</v>
      </c>
      <c r="C24" s="826"/>
      <c r="D24" s="826"/>
      <c r="E24" s="826"/>
      <c r="F24" s="826"/>
      <c r="G24" s="826"/>
      <c r="H24" s="826"/>
      <c r="I24" s="826"/>
      <c r="J24" s="826"/>
      <c r="K24" s="826"/>
      <c r="L24" s="826"/>
      <c r="M24" s="826"/>
      <c r="N24" s="826"/>
      <c r="O24" s="826"/>
      <c r="P24" s="826"/>
      <c r="Q24" s="827"/>
    </row>
    <row r="25" spans="1:17">
      <c r="A25" s="194"/>
      <c r="B25" s="825" t="s">
        <v>2525</v>
      </c>
      <c r="C25" s="826"/>
      <c r="D25" s="826"/>
      <c r="E25" s="826"/>
      <c r="F25" s="826"/>
      <c r="G25" s="826"/>
      <c r="H25" s="826"/>
      <c r="I25" s="826"/>
      <c r="J25" s="826"/>
      <c r="K25" s="826"/>
      <c r="L25" s="826"/>
      <c r="M25" s="826"/>
      <c r="N25" s="826"/>
      <c r="O25" s="826"/>
      <c r="P25" s="826"/>
      <c r="Q25" s="827"/>
    </row>
    <row r="26" spans="1:17">
      <c r="A26" s="194"/>
      <c r="B26" s="825" t="s">
        <v>2383</v>
      </c>
      <c r="C26" s="826"/>
      <c r="D26" s="826"/>
      <c r="E26" s="826"/>
      <c r="F26" s="826"/>
      <c r="G26" s="826"/>
      <c r="H26" s="826"/>
      <c r="I26" s="826"/>
      <c r="J26" s="826"/>
      <c r="K26" s="826"/>
      <c r="L26" s="826"/>
      <c r="M26" s="826"/>
      <c r="N26" s="826"/>
      <c r="O26" s="826"/>
      <c r="P26" s="826"/>
      <c r="Q26" s="827"/>
    </row>
    <row r="27" spans="1:17">
      <c r="A27" s="194"/>
      <c r="B27" s="825" t="s">
        <v>1363</v>
      </c>
      <c r="C27" s="826"/>
      <c r="D27" s="826"/>
      <c r="E27" s="826"/>
      <c r="F27" s="826"/>
      <c r="G27" s="826"/>
      <c r="H27" s="826"/>
      <c r="I27" s="826"/>
      <c r="J27" s="826"/>
      <c r="K27" s="826"/>
      <c r="L27" s="826"/>
      <c r="M27" s="826"/>
      <c r="N27" s="826"/>
      <c r="O27" s="826"/>
      <c r="P27" s="826"/>
      <c r="Q27" s="827"/>
    </row>
    <row r="28" spans="1:17" ht="33.75" customHeight="1" thickBot="1">
      <c r="A28" s="194"/>
      <c r="B28" s="818" t="s">
        <v>2533</v>
      </c>
      <c r="C28" s="819"/>
      <c r="D28" s="819"/>
      <c r="E28" s="819"/>
      <c r="F28" s="819"/>
      <c r="G28" s="819"/>
      <c r="H28" s="819"/>
      <c r="I28" s="819"/>
      <c r="J28" s="819"/>
      <c r="K28" s="819"/>
      <c r="L28" s="819"/>
      <c r="M28" s="819"/>
      <c r="N28" s="819"/>
      <c r="O28" s="819"/>
      <c r="P28" s="819"/>
      <c r="Q28" s="820"/>
    </row>
    <row r="29" spans="1:17" ht="4.5" hidden="1" customHeight="1" thickTop="1">
      <c r="A29" s="194"/>
      <c r="B29" s="259"/>
      <c r="C29" s="259"/>
      <c r="D29" s="259"/>
      <c r="E29" s="259"/>
      <c r="F29" s="259"/>
      <c r="G29" s="259"/>
      <c r="H29" s="259"/>
      <c r="I29" s="259"/>
      <c r="J29" s="259"/>
      <c r="K29" s="259"/>
      <c r="L29" s="259"/>
      <c r="M29" s="259"/>
      <c r="N29" s="259"/>
      <c r="O29" s="259"/>
      <c r="P29" s="259"/>
      <c r="Q29" s="259"/>
    </row>
    <row r="30" spans="1:17" ht="13.5" thickTop="1">
      <c r="A30" s="194"/>
      <c r="B30" s="267" t="e">
        <f>#REF!</f>
        <v>#REF!</v>
      </c>
      <c r="C30" s="194"/>
      <c r="D30" s="194"/>
      <c r="E30" s="194"/>
      <c r="F30" s="194"/>
      <c r="G30" s="194"/>
      <c r="H30" s="194"/>
      <c r="I30" s="194"/>
      <c r="J30" s="194"/>
      <c r="K30" s="194"/>
      <c r="L30" s="194"/>
      <c r="M30" s="194"/>
      <c r="N30" s="194"/>
      <c r="O30" s="194"/>
      <c r="P30" s="194"/>
      <c r="Q30" s="194"/>
    </row>
  </sheetData>
  <sheetProtection password="CC18" sheet="1" objects="1" scenarios="1"/>
  <dataConsolidate/>
  <mergeCells count="41">
    <mergeCell ref="P10:Q10"/>
    <mergeCell ref="B6:D6"/>
    <mergeCell ref="B7:D7"/>
    <mergeCell ref="B13:Q13"/>
    <mergeCell ref="B14:D14"/>
    <mergeCell ref="J14:O14"/>
    <mergeCell ref="F9:H9"/>
    <mergeCell ref="N6:Q6"/>
    <mergeCell ref="F7:J7"/>
    <mergeCell ref="C10:D10"/>
    <mergeCell ref="F8:J8"/>
    <mergeCell ref="L10:N10"/>
    <mergeCell ref="I10:J10"/>
    <mergeCell ref="P14:Q14"/>
    <mergeCell ref="E14:I14"/>
    <mergeCell ref="B1:Q1"/>
    <mergeCell ref="B2:Q2"/>
    <mergeCell ref="J4:L4"/>
    <mergeCell ref="M4:N4"/>
    <mergeCell ref="F6:I6"/>
    <mergeCell ref="F19:I19"/>
    <mergeCell ref="B22:Q22"/>
    <mergeCell ref="B25:Q25"/>
    <mergeCell ref="N19:Q19"/>
    <mergeCell ref="B15:D15"/>
    <mergeCell ref="E15:I15"/>
    <mergeCell ref="B18:Q18"/>
    <mergeCell ref="N20:Q20"/>
    <mergeCell ref="E16:I16"/>
    <mergeCell ref="B16:D16"/>
    <mergeCell ref="P15:Q16"/>
    <mergeCell ref="J15:L15"/>
    <mergeCell ref="M15:O15"/>
    <mergeCell ref="J16:L16"/>
    <mergeCell ref="M16:O16"/>
    <mergeCell ref="B28:Q28"/>
    <mergeCell ref="D20:J20"/>
    <mergeCell ref="B23:Q23"/>
    <mergeCell ref="B24:Q24"/>
    <mergeCell ref="B27:Q27"/>
    <mergeCell ref="B26:Q26"/>
  </mergeCells>
  <phoneticPr fontId="0" type="noConversion"/>
  <dataValidations count="1">
    <dataValidation type="whole" allowBlank="1" showInputMessage="1" showErrorMessage="1" error="Please enter a numeric value." sqref="P15:Q16">
      <formula1>0</formula1>
      <formula2>1000000000</formula2>
    </dataValidation>
  </dataValidations>
  <printOptions horizontalCentered="1" verticalCentered="1"/>
  <pageMargins left="0.25" right="0.25" top="0.25" bottom="0.25" header="0.5" footer="0.5"/>
  <pageSetup scale="89"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8">
    <pageSetUpPr fitToPage="1"/>
  </sheetPr>
  <dimension ref="A1:T35"/>
  <sheetViews>
    <sheetView showGridLines="0" topLeftCell="F1" zoomScale="80" zoomScaleNormal="80" workbookViewId="0">
      <selection activeCell="F1" sqref="F1"/>
    </sheetView>
  </sheetViews>
  <sheetFormatPr defaultColWidth="9.140625" defaultRowHeight="12.75"/>
  <cols>
    <col min="1" max="1" width="3" style="34" hidden="1" customWidth="1"/>
    <col min="2" max="2" width="4" style="34" hidden="1" customWidth="1"/>
    <col min="3" max="3" width="9.140625" style="34" hidden="1" customWidth="1"/>
    <col min="4" max="4" width="8.28515625" style="34" hidden="1" customWidth="1"/>
    <col min="5" max="5" width="11.42578125" style="34" hidden="1" customWidth="1"/>
    <col min="6" max="6" width="29.140625" style="34" customWidth="1"/>
    <col min="7" max="7" width="7.42578125" style="34" customWidth="1"/>
    <col min="8" max="8" width="9.7109375" style="34" customWidth="1"/>
    <col min="9" max="9" width="13" style="34" customWidth="1"/>
    <col min="10" max="10" width="20.5703125" style="34" customWidth="1"/>
    <col min="11" max="11" width="7" style="34" customWidth="1"/>
    <col min="12" max="12" width="9.42578125" style="34" customWidth="1"/>
    <col min="13" max="13" width="15.7109375" style="34" customWidth="1"/>
    <col min="14" max="14" width="20" style="34" customWidth="1"/>
    <col min="15" max="19" width="14.140625" style="34" customWidth="1"/>
    <col min="20" max="20" width="14" style="34" customWidth="1"/>
    <col min="21" max="16384" width="9.140625" style="34"/>
  </cols>
  <sheetData>
    <row r="1" spans="1:20" ht="15.75">
      <c r="A1" s="33"/>
      <c r="B1" s="33"/>
      <c r="C1" s="33"/>
      <c r="D1" s="444"/>
      <c r="F1" s="509" t="str">
        <f>'Implementation Comb_Budget'!I2</f>
        <v xml:space="preserve">Org </v>
      </c>
      <c r="G1" s="510" t="str">
        <f>'Implementation Comb_Budget'!E2</f>
        <v>Org Name</v>
      </c>
      <c r="H1" s="511"/>
      <c r="I1" s="511"/>
      <c r="J1" s="509"/>
      <c r="K1" s="4" t="s">
        <v>1747</v>
      </c>
      <c r="L1" s="511"/>
      <c r="M1" s="509"/>
      <c r="N1" s="511"/>
      <c r="O1" s="511"/>
      <c r="P1" s="33"/>
      <c r="Q1" s="33"/>
      <c r="R1" s="33"/>
      <c r="S1" s="33"/>
    </row>
    <row r="2" spans="1:20" ht="9" customHeight="1">
      <c r="A2" s="33"/>
      <c r="B2" s="33"/>
      <c r="C2" s="33"/>
      <c r="D2" s="443"/>
      <c r="F2" s="443"/>
      <c r="G2" s="33"/>
      <c r="H2" s="33"/>
      <c r="I2" s="33"/>
      <c r="J2" s="443"/>
      <c r="K2" s="100"/>
      <c r="L2" s="33"/>
      <c r="M2" s="443"/>
      <c r="N2" s="33"/>
      <c r="O2" s="33"/>
      <c r="P2" s="33"/>
      <c r="Q2" s="33"/>
      <c r="R2" s="33"/>
      <c r="S2" s="33"/>
    </row>
    <row r="3" spans="1:20" ht="68.25" customHeight="1">
      <c r="A3" s="101"/>
      <c r="B3" s="101"/>
      <c r="C3" s="101"/>
      <c r="D3" s="448"/>
      <c r="E3" s="449"/>
      <c r="F3" s="893" t="s">
        <v>3447</v>
      </c>
      <c r="G3" s="894"/>
      <c r="H3" s="894"/>
      <c r="I3" s="894"/>
      <c r="J3" s="894"/>
      <c r="K3" s="894"/>
      <c r="L3" s="894"/>
      <c r="M3" s="894"/>
      <c r="N3" s="894"/>
      <c r="O3" s="894"/>
      <c r="P3" s="894"/>
      <c r="Q3" s="894"/>
      <c r="R3" s="894"/>
      <c r="S3" s="894"/>
      <c r="T3" s="894"/>
    </row>
    <row r="4" spans="1:20" ht="28.5" customHeight="1">
      <c r="A4" s="101"/>
      <c r="B4" s="101"/>
      <c r="C4" s="101"/>
      <c r="D4" s="450"/>
      <c r="E4" s="451"/>
      <c r="F4" s="451"/>
      <c r="G4" s="890" t="s">
        <v>1744</v>
      </c>
      <c r="H4" s="891"/>
      <c r="I4" s="891"/>
      <c r="J4" s="891"/>
      <c r="K4" s="891"/>
      <c r="L4" s="892"/>
      <c r="M4" s="676"/>
      <c r="N4" s="676"/>
      <c r="O4" s="658" t="s">
        <v>2526</v>
      </c>
      <c r="P4" s="658" t="s">
        <v>2534</v>
      </c>
      <c r="Q4" s="658" t="s">
        <v>2539</v>
      </c>
      <c r="R4" s="658" t="s">
        <v>2540</v>
      </c>
      <c r="S4" s="658" t="s">
        <v>3448</v>
      </c>
      <c r="T4" s="635" t="s">
        <v>1048</v>
      </c>
    </row>
    <row r="5" spans="1:20" ht="73.5" customHeight="1">
      <c r="A5" s="452"/>
      <c r="B5" s="452"/>
      <c r="C5" s="452" t="s">
        <v>1748</v>
      </c>
      <c r="D5" s="453" t="s">
        <v>1374</v>
      </c>
      <c r="E5" s="453" t="s">
        <v>1375</v>
      </c>
      <c r="F5" s="453" t="s">
        <v>1745</v>
      </c>
      <c r="G5" s="454" t="s">
        <v>2563</v>
      </c>
      <c r="H5" s="466" t="s">
        <v>1746</v>
      </c>
      <c r="I5" s="631" t="s">
        <v>1519</v>
      </c>
      <c r="J5" s="632" t="s">
        <v>3442</v>
      </c>
      <c r="K5" s="631" t="s">
        <v>2174</v>
      </c>
      <c r="L5" s="466" t="s">
        <v>3443</v>
      </c>
      <c r="M5" s="633" t="s">
        <v>1129</v>
      </c>
      <c r="N5" s="634" t="s">
        <v>1130</v>
      </c>
      <c r="O5" s="466" t="s">
        <v>3429</v>
      </c>
      <c r="P5" s="466" t="s">
        <v>374</v>
      </c>
      <c r="Q5" s="466" t="s">
        <v>3430</v>
      </c>
      <c r="R5" s="466" t="s">
        <v>3430</v>
      </c>
      <c r="S5" s="466" t="s">
        <v>3430</v>
      </c>
      <c r="T5" s="466" t="s">
        <v>1114</v>
      </c>
    </row>
    <row r="6" spans="1:20" s="455" customFormat="1" ht="19.5" customHeight="1">
      <c r="F6" s="456" t="s">
        <v>1965</v>
      </c>
      <c r="G6" s="643"/>
      <c r="H6" s="638"/>
      <c r="I6" s="638"/>
      <c r="J6" s="638"/>
      <c r="K6" s="638"/>
      <c r="L6" s="639"/>
      <c r="M6" s="640" t="s">
        <v>2194</v>
      </c>
      <c r="N6" s="629" t="s">
        <v>373</v>
      </c>
      <c r="O6" s="465">
        <f>'LEA Level Budget'!E152</f>
        <v>0</v>
      </c>
      <c r="P6" s="465">
        <f>'LEA Level Budget'!F152</f>
        <v>0</v>
      </c>
      <c r="Q6" s="465">
        <f>'LEA Level Budget'!G152</f>
        <v>0</v>
      </c>
      <c r="R6" s="465">
        <f>'LEA Level Budget'!H152</f>
        <v>0</v>
      </c>
      <c r="S6" s="465">
        <f>'LEA Level Budget'!I152</f>
        <v>0</v>
      </c>
      <c r="T6" s="465">
        <f>SUM(O6:S6)</f>
        <v>0</v>
      </c>
    </row>
    <row r="7" spans="1:20" ht="12.75" customHeight="1">
      <c r="A7" s="101"/>
      <c r="B7" s="101"/>
      <c r="C7" s="101"/>
      <c r="D7" s="515" t="s">
        <v>1743</v>
      </c>
      <c r="E7" s="515"/>
      <c r="F7" s="675" t="s">
        <v>2521</v>
      </c>
      <c r="G7" s="515"/>
      <c r="H7" s="515"/>
      <c r="I7" s="515"/>
      <c r="J7" s="515"/>
      <c r="K7" s="515"/>
      <c r="L7" s="515"/>
      <c r="M7" s="515"/>
      <c r="N7" s="515"/>
      <c r="O7" s="515"/>
      <c r="P7" s="515"/>
      <c r="Q7" s="515"/>
      <c r="R7" s="515"/>
      <c r="S7" s="515"/>
      <c r="T7" s="636"/>
    </row>
    <row r="8" spans="1:20" s="457" customFormat="1" ht="18.75" customHeight="1">
      <c r="A8" s="457">
        <v>0</v>
      </c>
      <c r="D8" s="457" t="str">
        <f t="shared" ref="D8:D21" si="0">$F$1</f>
        <v xml:space="preserve">Org </v>
      </c>
      <c r="E8" s="457" t="str">
        <f t="shared" ref="E8:E21" si="1">$G$1</f>
        <v>Org Name</v>
      </c>
      <c r="F8" s="458" t="str">
        <f>TRIM(IF(ISNA(VLOOKUP($H8,Sheet1!$B$2:$I$7,2,FALSE)),"",VLOOKUP($H8,Sheet1!$B$2:$I$7,2,FALSE)))</f>
        <v/>
      </c>
      <c r="G8" s="459" t="str">
        <f>IF(ISNA(VLOOKUP($H8,Sheet1!$B$2:$I$7,3,FALSE)),"",IF(VLOOKUP($H8,Sheet1!$B$2:$I$7,3,FALSE)=0,"",VLOOKUP($H8,Sheet1!$B$2:$I$7,3,FALSE)))</f>
        <v/>
      </c>
      <c r="H8" s="460" t="str">
        <f>IF(ISERROR(INDEX(schllist,MATCH($F$1,distrlist,FALSE)+A8,2)),"",IF(LEFT(INDEX(schllist,MATCH($F$1,distrlist,FALSE)+A8,2),4)&lt;&gt;$F$1,"",INDEX(schllist,MATCH($F$1,distrlist,FALSE)+A8,2)))</f>
        <v/>
      </c>
      <c r="I8" s="459" t="str">
        <f>IF(ISNA(VLOOKUP($H8,Sheet1!$B$2:$I$7,8,FALSE)),"",VLOOKUP($H8,Sheet1!$B$2:$I$7,8,FALSE))</f>
        <v/>
      </c>
      <c r="J8" s="459" t="str">
        <f>IF(ISNA(VLOOKUP($H8,Sheet1!$B$2:$I$7,7,FALSE)),"",VLOOKUP($H8,Sheet1!$B$2:$I$7,7,FALSE))</f>
        <v/>
      </c>
      <c r="K8" s="459" t="str">
        <f>IF(ISNA(VLOOKUP($H8,Sheet1!$B$2:$I$7,5,FALSE)),"",VLOOKUP($H8,Sheet1!$B$2:$I$7,5,FALSE))</f>
        <v/>
      </c>
      <c r="L8" s="460" t="str">
        <f>IF(ISNA(VLOOKUP($H8,Sheet1!$B$2:$I$7,69,FALSE)),"",VLOOKUP($H8,Sheet1!$B$2:$I$7,6,FALSE))</f>
        <v/>
      </c>
      <c r="M8" s="463"/>
      <c r="N8" s="462" t="str">
        <f>IF(OR($M8="",$F8=""),"",IF($M8="Not Being Served","Go to Lack of Capacity Page","Go to Budget Detail"))</f>
        <v/>
      </c>
      <c r="O8" s="461">
        <f>'Forest Park'!E152</f>
        <v>0</v>
      </c>
      <c r="P8" s="461">
        <f>'Forest Park'!F152</f>
        <v>0</v>
      </c>
      <c r="Q8" s="461">
        <f>'Forest Park'!G152</f>
        <v>0</v>
      </c>
      <c r="R8" s="461">
        <f>'Forest Park'!H152</f>
        <v>0</v>
      </c>
      <c r="S8" s="461">
        <f>'Forest Park'!I152</f>
        <v>0</v>
      </c>
      <c r="T8" s="461">
        <f t="shared" ref="T8:T21" si="2">SUM(O8:S8)</f>
        <v>0</v>
      </c>
    </row>
    <row r="9" spans="1:20" s="457" customFormat="1" ht="18.75" customHeight="1">
      <c r="A9" s="457">
        <v>1</v>
      </c>
      <c r="D9" s="457" t="str">
        <f t="shared" si="0"/>
        <v xml:space="preserve">Org </v>
      </c>
      <c r="E9" s="457" t="str">
        <f t="shared" si="1"/>
        <v>Org Name</v>
      </c>
      <c r="F9" s="458" t="str">
        <f>TRIM(IF(ISNA(VLOOKUP($H9,Sheet1!$B$2:$I$7,2,FALSE)),"",VLOOKUP($H9,Sheet1!$B$2:$I$7,2,FALSE)))</f>
        <v/>
      </c>
      <c r="G9" s="459" t="str">
        <f>IF(ISNA(VLOOKUP($H9,Sheet1!$B$2:$I$7,3,FALSE)),"",IF(VLOOKUP($H9,Sheet1!$B$2:$I$7,3,FALSE)=0,"",VLOOKUP($H9,Sheet1!$B$2:$I$7,3,FALSE)))</f>
        <v/>
      </c>
      <c r="H9" s="460" t="str">
        <f t="shared" ref="H9:H21" si="3">IF(ISERROR(INDEX(schllist,MATCH($F$1,distrlist,FALSE)+A9,2)),"",IF(LEFT(INDEX(schllist,MATCH($F$1,distrlist,FALSE)+A9,2),4)&lt;&gt;$F$1,"",INDEX(schllist,MATCH($F$1,distrlist,FALSE)+A9,2)))</f>
        <v/>
      </c>
      <c r="I9" s="459" t="str">
        <f>IF(ISNA(VLOOKUP($H9,Sheet1!$B$2:$I$7,8,FALSE)),"",VLOOKUP($H9,Sheet1!$B$2:$I$7,8,FALSE))</f>
        <v/>
      </c>
      <c r="J9" s="459" t="str">
        <f>IF(ISNA(VLOOKUP($H9,Sheet1!$B$2:$I$7,7,FALSE)),"",VLOOKUP($H9,Sheet1!$B$2:$I$7,7,FALSE))</f>
        <v/>
      </c>
      <c r="K9" s="459" t="str">
        <f>IF(ISNA(VLOOKUP($H9,Sheet1!$B$2:$I$7,5,FALSE)),"",VLOOKUP($H9,Sheet1!$B$2:$I$7,5,FALSE))</f>
        <v/>
      </c>
      <c r="L9" s="460" t="str">
        <f>IF(ISNA(VLOOKUP($H9,Sheet1!$B$2:$I$7,69,FALSE)),"",VLOOKUP($H9,Sheet1!$B$2:$I$7,6,FALSE))</f>
        <v/>
      </c>
      <c r="M9" s="463"/>
      <c r="N9" s="462" t="str">
        <f>IF(OR($M9="",$F9=""),"",IF($M9="Not Being Served","Go to Lack of Capacity Page","Go to Budget Detail"))</f>
        <v/>
      </c>
      <c r="O9" s="461"/>
      <c r="P9" s="461"/>
      <c r="Q9" s="461"/>
      <c r="R9" s="461"/>
      <c r="S9" s="461"/>
      <c r="T9" s="461">
        <f t="shared" si="2"/>
        <v>0</v>
      </c>
    </row>
    <row r="10" spans="1:20" s="457" customFormat="1" ht="18.75" customHeight="1">
      <c r="A10" s="457">
        <v>2</v>
      </c>
      <c r="D10" s="457" t="str">
        <f t="shared" si="0"/>
        <v xml:space="preserve">Org </v>
      </c>
      <c r="E10" s="457" t="str">
        <f t="shared" si="1"/>
        <v>Org Name</v>
      </c>
      <c r="F10" s="458" t="str">
        <f>TRIM(IF(ISNA(VLOOKUP($H10,Sheet1!$B$2:$I$7,2,FALSE)),"",VLOOKUP($H10,Sheet1!$B$2:$I$7,2,FALSE)))</f>
        <v/>
      </c>
      <c r="G10" s="459" t="str">
        <f>IF(ISNA(VLOOKUP($H10,Sheet1!$B$2:$I$7,3,FALSE)),"",IF(VLOOKUP($H10,Sheet1!$B$2:$I$7,3,FALSE)=0,"",VLOOKUP($H10,Sheet1!$B$2:$I$7,3,FALSE)))</f>
        <v/>
      </c>
      <c r="H10" s="460" t="str">
        <f t="shared" si="3"/>
        <v/>
      </c>
      <c r="I10" s="459" t="str">
        <f>IF(ISNA(VLOOKUP($H10,Sheet1!$B$2:$I$7,8,FALSE)),"",VLOOKUP($H10,Sheet1!$B$2:$I$7,8,FALSE))</f>
        <v/>
      </c>
      <c r="J10" s="459" t="str">
        <f>IF(ISNA(VLOOKUP($H10,Sheet1!$B$2:$I$7,7,FALSE)),"",VLOOKUP($H10,Sheet1!$B$2:$I$7,7,FALSE))</f>
        <v/>
      </c>
      <c r="K10" s="459" t="str">
        <f>IF(ISNA(VLOOKUP($H10,Sheet1!$B$2:$I$7,5,FALSE)),"",VLOOKUP($H10,Sheet1!$B$2:$I$7,5,FALSE))</f>
        <v/>
      </c>
      <c r="L10" s="460" t="str">
        <f>IF(ISNA(VLOOKUP($H10,Sheet1!$B$2:$I$7,69,FALSE)),"",VLOOKUP($H10,Sheet1!$B$2:$I$7,6,FALSE))</f>
        <v/>
      </c>
      <c r="M10" s="463"/>
      <c r="N10" s="462" t="str">
        <f>IF(OR($M10="",$F10=""),"",IF($M10="Not Being Served","Go to Lack of Capacity Page","Go to Budget Detail"))</f>
        <v/>
      </c>
      <c r="O10" s="461"/>
      <c r="P10" s="461"/>
      <c r="Q10" s="461"/>
      <c r="R10" s="461"/>
      <c r="S10" s="461"/>
      <c r="T10" s="461">
        <f t="shared" si="2"/>
        <v>0</v>
      </c>
    </row>
    <row r="11" spans="1:20" s="457" customFormat="1" ht="18.75" customHeight="1">
      <c r="A11" s="457">
        <v>3</v>
      </c>
      <c r="D11" s="457" t="str">
        <f t="shared" si="0"/>
        <v xml:space="preserve">Org </v>
      </c>
      <c r="E11" s="457" t="str">
        <f t="shared" si="1"/>
        <v>Org Name</v>
      </c>
      <c r="F11" s="458" t="str">
        <f>TRIM(IF(ISNA(VLOOKUP($H11,Sheet1!$B$2:$I$7,2,FALSE)),"",VLOOKUP($H11,Sheet1!$B$2:$I$7,2,FALSE)))</f>
        <v/>
      </c>
      <c r="G11" s="459" t="str">
        <f>IF(ISNA(VLOOKUP($H11,Sheet1!$B$2:$I$7,3,FALSE)),"",IF(VLOOKUP($H11,Sheet1!$B$2:$I$7,3,FALSE)=0,"",VLOOKUP($H11,Sheet1!$B$2:$I$7,3,FALSE)))</f>
        <v/>
      </c>
      <c r="H11" s="460" t="str">
        <f t="shared" si="3"/>
        <v/>
      </c>
      <c r="I11" s="459" t="str">
        <f>IF(ISNA(VLOOKUP($H11,Sheet1!$B$2:$I$7,8,FALSE)),"",VLOOKUP($H11,Sheet1!$B$2:$I$7,8,FALSE))</f>
        <v/>
      </c>
      <c r="J11" s="459" t="str">
        <f>IF(ISNA(VLOOKUP($H11,Sheet1!$B$2:$I$7,7,FALSE)),"",VLOOKUP($H11,Sheet1!$B$2:$I$7,7,FALSE))</f>
        <v/>
      </c>
      <c r="K11" s="459" t="str">
        <f>IF(ISNA(VLOOKUP($H11,Sheet1!$B$2:$I$7,5,FALSE)),"",VLOOKUP($H11,Sheet1!$B$2:$I$7,5,FALSE))</f>
        <v/>
      </c>
      <c r="L11" s="460" t="str">
        <f>IF(ISNA(VLOOKUP($H11,Sheet1!$B$2:$I$7,69,FALSE)),"",VLOOKUP($H11,Sheet1!$B$2:$I$7,6,FALSE))</f>
        <v/>
      </c>
      <c r="M11" s="463"/>
      <c r="N11" s="462" t="str">
        <f t="shared" ref="N11:N21" si="4">IF(OR(M11="",F11=""),"",IF(M11="Not Being Served","Go to Lack of Capacity Page","Go to Budget Detail"))</f>
        <v/>
      </c>
      <c r="O11" s="461"/>
      <c r="P11" s="461"/>
      <c r="Q11" s="461"/>
      <c r="R11" s="461"/>
      <c r="S11" s="461"/>
      <c r="T11" s="461">
        <f t="shared" si="2"/>
        <v>0</v>
      </c>
    </row>
    <row r="12" spans="1:20" s="457" customFormat="1" ht="18.75" customHeight="1">
      <c r="A12" s="457">
        <v>4</v>
      </c>
      <c r="D12" s="457" t="str">
        <f t="shared" si="0"/>
        <v xml:space="preserve">Org </v>
      </c>
      <c r="E12" s="457" t="str">
        <f t="shared" si="1"/>
        <v>Org Name</v>
      </c>
      <c r="F12" s="458" t="str">
        <f>TRIM(IF(ISNA(VLOOKUP($H12,Sheet1!$B$2:$I$7,2,FALSE)),"",VLOOKUP($H12,Sheet1!$B$2:$I$7,2,FALSE)))</f>
        <v/>
      </c>
      <c r="G12" s="459" t="str">
        <f>IF(ISNA(VLOOKUP($H12,Sheet1!$B$2:$I$7,3,FALSE)),"",IF(VLOOKUP($H12,Sheet1!$B$2:$I$7,3,FALSE)=0,"",VLOOKUP($H12,Sheet1!$B$2:$I$7,3,FALSE)))</f>
        <v/>
      </c>
      <c r="H12" s="460" t="str">
        <f t="shared" si="3"/>
        <v/>
      </c>
      <c r="I12" s="459" t="str">
        <f>IF(ISNA(VLOOKUP($H12,Sheet1!$B$2:$I$7,8,FALSE)),"",VLOOKUP($H12,Sheet1!$B$2:$I$7,8,FALSE))</f>
        <v/>
      </c>
      <c r="J12" s="459" t="str">
        <f>IF(ISNA(VLOOKUP($H12,Sheet1!$B$2:$I$7,7,FALSE)),"",VLOOKUP($H12,Sheet1!$B$2:$I$7,7,FALSE))</f>
        <v/>
      </c>
      <c r="K12" s="459" t="str">
        <f>IF(ISNA(VLOOKUP($H12,Sheet1!$B$2:$I$7,5,FALSE)),"",VLOOKUP($H12,Sheet1!$B$2:$I$7,5,FALSE))</f>
        <v/>
      </c>
      <c r="L12" s="460" t="str">
        <f>IF(ISNA(VLOOKUP($H12,Sheet1!$B$2:$I$7,69,FALSE)),"",VLOOKUP($H12,Sheet1!$B$2:$I$7,6,FALSE))</f>
        <v/>
      </c>
      <c r="M12" s="463"/>
      <c r="N12" s="462" t="str">
        <f t="shared" si="4"/>
        <v/>
      </c>
      <c r="O12" s="461"/>
      <c r="P12" s="461"/>
      <c r="Q12" s="461"/>
      <c r="R12" s="461"/>
      <c r="S12" s="461"/>
      <c r="T12" s="461">
        <f t="shared" si="2"/>
        <v>0</v>
      </c>
    </row>
    <row r="13" spans="1:20" s="457" customFormat="1" ht="18.75" customHeight="1">
      <c r="A13" s="457">
        <v>5</v>
      </c>
      <c r="D13" s="457" t="str">
        <f t="shared" si="0"/>
        <v xml:space="preserve">Org </v>
      </c>
      <c r="E13" s="457" t="str">
        <f t="shared" si="1"/>
        <v>Org Name</v>
      </c>
      <c r="F13" s="458" t="str">
        <f>TRIM(IF(ISNA(VLOOKUP($H13,Sheet1!$B$2:$I$7,2,FALSE)),"",VLOOKUP($H13,Sheet1!$B$2:$I$7,2,FALSE)))</f>
        <v/>
      </c>
      <c r="G13" s="459" t="str">
        <f>IF(ISNA(VLOOKUP($H13,Sheet1!$B$2:$I$7,3,FALSE)),"",IF(VLOOKUP($H13,Sheet1!$B$2:$I$7,3,FALSE)=0,"",VLOOKUP($H13,Sheet1!$B$2:$I$7,3,FALSE)))</f>
        <v/>
      </c>
      <c r="H13" s="460" t="str">
        <f t="shared" si="3"/>
        <v/>
      </c>
      <c r="I13" s="459" t="str">
        <f>IF(ISNA(VLOOKUP($H13,Sheet1!$B$2:$I$7,8,FALSE)),"",VLOOKUP($H13,Sheet1!$B$2:$I$7,8,FALSE))</f>
        <v/>
      </c>
      <c r="J13" s="459" t="str">
        <f>IF(ISNA(VLOOKUP($H13,Sheet1!$B$2:$I$7,7,FALSE)),"",VLOOKUP($H13,Sheet1!$B$2:$I$7,7,FALSE))</f>
        <v/>
      </c>
      <c r="K13" s="459" t="str">
        <f>IF(ISNA(VLOOKUP($H13,Sheet1!$B$2:$I$7,5,FALSE)),"",VLOOKUP($H13,Sheet1!$B$2:$I$7,5,FALSE))</f>
        <v/>
      </c>
      <c r="L13" s="460" t="str">
        <f>IF(ISNA(VLOOKUP($H13,Sheet1!$B$2:$I$7,69,FALSE)),"",VLOOKUP($H13,Sheet1!$B$2:$I$7,6,FALSE))</f>
        <v/>
      </c>
      <c r="M13" s="463"/>
      <c r="N13" s="462" t="str">
        <f t="shared" si="4"/>
        <v/>
      </c>
      <c r="O13" s="461"/>
      <c r="P13" s="461"/>
      <c r="Q13" s="461"/>
      <c r="R13" s="461"/>
      <c r="S13" s="461"/>
      <c r="T13" s="461">
        <f t="shared" si="2"/>
        <v>0</v>
      </c>
    </row>
    <row r="14" spans="1:20" s="457" customFormat="1" ht="18.75" customHeight="1">
      <c r="A14" s="457">
        <v>6</v>
      </c>
      <c r="D14" s="457" t="str">
        <f t="shared" si="0"/>
        <v xml:space="preserve">Org </v>
      </c>
      <c r="E14" s="457" t="str">
        <f t="shared" si="1"/>
        <v>Org Name</v>
      </c>
      <c r="F14" s="458" t="str">
        <f>TRIM(IF(ISNA(VLOOKUP($H14,Sheet1!$B$2:$I$7,2,FALSE)),"",VLOOKUP($H14,Sheet1!$B$2:$I$7,2,FALSE)))</f>
        <v/>
      </c>
      <c r="G14" s="459" t="str">
        <f>IF(ISNA(VLOOKUP($H14,Sheet1!$B$2:$I$7,3,FALSE)),"",IF(VLOOKUP($H14,Sheet1!$B$2:$I$7,3,FALSE)=0,"",VLOOKUP($H14,Sheet1!$B$2:$I$7,3,FALSE)))</f>
        <v/>
      </c>
      <c r="H14" s="460" t="str">
        <f t="shared" si="3"/>
        <v/>
      </c>
      <c r="I14" s="459" t="str">
        <f>IF(ISNA(VLOOKUP($H14,Sheet1!$B$2:$I$7,8,FALSE)),"",VLOOKUP($H14,Sheet1!$B$2:$I$7,8,FALSE))</f>
        <v/>
      </c>
      <c r="J14" s="459" t="str">
        <f>IF(ISNA(VLOOKUP($H14,Sheet1!$B$2:$I$7,7,FALSE)),"",VLOOKUP($H14,Sheet1!$B$2:$I$7,7,FALSE))</f>
        <v/>
      </c>
      <c r="K14" s="459" t="str">
        <f>IF(ISNA(VLOOKUP($H14,Sheet1!$B$2:$I$7,5,FALSE)),"",VLOOKUP($H14,Sheet1!$B$2:$I$7,5,FALSE))</f>
        <v/>
      </c>
      <c r="L14" s="460" t="str">
        <f>IF(ISNA(VLOOKUP($H14,Sheet1!$B$2:$I$7,69,FALSE)),"",VLOOKUP($H14,Sheet1!$B$2:$I$7,6,FALSE))</f>
        <v/>
      </c>
      <c r="M14" s="463"/>
      <c r="N14" s="462" t="str">
        <f t="shared" si="4"/>
        <v/>
      </c>
      <c r="O14" s="461"/>
      <c r="P14" s="461"/>
      <c r="Q14" s="461"/>
      <c r="R14" s="461"/>
      <c r="S14" s="461"/>
      <c r="T14" s="461">
        <f t="shared" si="2"/>
        <v>0</v>
      </c>
    </row>
    <row r="15" spans="1:20" s="457" customFormat="1" ht="18.75" customHeight="1">
      <c r="A15" s="457">
        <v>7</v>
      </c>
      <c r="D15" s="457" t="str">
        <f t="shared" si="0"/>
        <v xml:space="preserve">Org </v>
      </c>
      <c r="E15" s="457" t="str">
        <f t="shared" si="1"/>
        <v>Org Name</v>
      </c>
      <c r="F15" s="458" t="str">
        <f>TRIM(IF(ISNA(VLOOKUP($H15,Sheet1!$B$2:$I$7,2,FALSE)),"",VLOOKUP($H15,Sheet1!$B$2:$I$7,2,FALSE)))</f>
        <v/>
      </c>
      <c r="G15" s="459" t="str">
        <f>IF(ISNA(VLOOKUP($H15,Sheet1!$B$2:$I$7,3,FALSE)),"",IF(VLOOKUP($H15,Sheet1!$B$2:$I$7,3,FALSE)=0,"",VLOOKUP($H15,Sheet1!$B$2:$I$7,3,FALSE)))</f>
        <v/>
      </c>
      <c r="H15" s="460" t="str">
        <f t="shared" si="3"/>
        <v/>
      </c>
      <c r="I15" s="459" t="str">
        <f>IF(ISNA(VLOOKUP($H15,Sheet1!$B$2:$I$7,8,FALSE)),"",VLOOKUP($H15,Sheet1!$B$2:$I$7,8,FALSE))</f>
        <v/>
      </c>
      <c r="J15" s="459" t="str">
        <f>IF(ISNA(VLOOKUP($H15,Sheet1!$B$2:$I$7,7,FALSE)),"",VLOOKUP($H15,Sheet1!$B$2:$I$7,7,FALSE))</f>
        <v/>
      </c>
      <c r="K15" s="459" t="str">
        <f>IF(ISNA(VLOOKUP($H15,Sheet1!$B$2:$I$7,5,FALSE)),"",VLOOKUP($H15,Sheet1!$B$2:$I$7,5,FALSE))</f>
        <v/>
      </c>
      <c r="L15" s="460" t="str">
        <f>IF(ISNA(VLOOKUP($H15,Sheet1!$B$2:$I$7,69,FALSE)),"",VLOOKUP($H15,Sheet1!$B$2:$I$7,6,FALSE))</f>
        <v/>
      </c>
      <c r="M15" s="463"/>
      <c r="N15" s="462" t="str">
        <f t="shared" si="4"/>
        <v/>
      </c>
      <c r="O15" s="461"/>
      <c r="P15" s="461"/>
      <c r="Q15" s="461"/>
      <c r="R15" s="461"/>
      <c r="S15" s="461"/>
      <c r="T15" s="461">
        <f t="shared" si="2"/>
        <v>0</v>
      </c>
    </row>
    <row r="16" spans="1:20" s="457" customFormat="1" ht="18.75" customHeight="1">
      <c r="A16" s="457">
        <v>8</v>
      </c>
      <c r="D16" s="457" t="str">
        <f t="shared" si="0"/>
        <v xml:space="preserve">Org </v>
      </c>
      <c r="E16" s="457" t="str">
        <f t="shared" si="1"/>
        <v>Org Name</v>
      </c>
      <c r="F16" s="458" t="str">
        <f>TRIM(IF(ISNA(VLOOKUP($H16,Sheet1!$B$2:$I$7,2,FALSE)),"",VLOOKUP($H16,Sheet1!$B$2:$I$7,2,FALSE)))</f>
        <v/>
      </c>
      <c r="G16" s="459" t="str">
        <f>IF(ISNA(VLOOKUP($H16,Sheet1!$B$2:$I$7,3,FALSE)),"",IF(VLOOKUP($H16,Sheet1!$B$2:$I$7,3,FALSE)=0,"",VLOOKUP($H16,Sheet1!$B$2:$I$7,3,FALSE)))</f>
        <v/>
      </c>
      <c r="H16" s="460" t="str">
        <f t="shared" si="3"/>
        <v/>
      </c>
      <c r="I16" s="459" t="str">
        <f>IF(ISNA(VLOOKUP($H16,Sheet1!$B$2:$I$7,8,FALSE)),"",VLOOKUP($H16,Sheet1!$B$2:$I$7,8,FALSE))</f>
        <v/>
      </c>
      <c r="J16" s="459" t="str">
        <f>IF(ISNA(VLOOKUP($H16,Sheet1!$B$2:$I$7,7,FALSE)),"",VLOOKUP($H16,Sheet1!$B$2:$I$7,7,FALSE))</f>
        <v/>
      </c>
      <c r="K16" s="459" t="str">
        <f>IF(ISNA(VLOOKUP($H16,Sheet1!$B$2:$I$7,5,FALSE)),"",VLOOKUP($H16,Sheet1!$B$2:$I$7,5,FALSE))</f>
        <v/>
      </c>
      <c r="L16" s="460" t="str">
        <f>IF(ISNA(VLOOKUP($H16,Sheet1!$B$2:$I$7,69,FALSE)),"",VLOOKUP($H16,Sheet1!$B$2:$I$7,6,FALSE))</f>
        <v/>
      </c>
      <c r="M16" s="463"/>
      <c r="N16" s="462" t="str">
        <f t="shared" si="4"/>
        <v/>
      </c>
      <c r="O16" s="461"/>
      <c r="P16" s="461"/>
      <c r="Q16" s="461"/>
      <c r="R16" s="461"/>
      <c r="S16" s="461"/>
      <c r="T16" s="461">
        <f t="shared" si="2"/>
        <v>0</v>
      </c>
    </row>
    <row r="17" spans="1:20" s="457" customFormat="1" ht="18.75" customHeight="1">
      <c r="A17" s="457">
        <v>9</v>
      </c>
      <c r="D17" s="457" t="str">
        <f t="shared" si="0"/>
        <v xml:space="preserve">Org </v>
      </c>
      <c r="E17" s="457" t="str">
        <f t="shared" si="1"/>
        <v>Org Name</v>
      </c>
      <c r="F17" s="458" t="str">
        <f>TRIM(IF(ISNA(VLOOKUP($H17,Sheet1!$B$2:$I$7,2,FALSE)),"",VLOOKUP($H17,Sheet1!$B$2:$I$7,2,FALSE)))</f>
        <v/>
      </c>
      <c r="G17" s="459" t="str">
        <f>IF(ISNA(VLOOKUP($H17,Sheet1!$B$2:$I$7,3,FALSE)),"",IF(VLOOKUP($H17,Sheet1!$B$2:$I$7,3,FALSE)=0,"",VLOOKUP($H17,Sheet1!$B$2:$I$7,3,FALSE)))</f>
        <v/>
      </c>
      <c r="H17" s="460" t="str">
        <f t="shared" si="3"/>
        <v/>
      </c>
      <c r="I17" s="459" t="str">
        <f>IF(ISNA(VLOOKUP($H17,Sheet1!$B$2:$I$7,8,FALSE)),"",VLOOKUP($H17,Sheet1!$B$2:$I$7,8,FALSE))</f>
        <v/>
      </c>
      <c r="J17" s="459" t="str">
        <f>IF(ISNA(VLOOKUP($H17,Sheet1!$B$2:$I$7,7,FALSE)),"",VLOOKUP($H17,Sheet1!$B$2:$I$7,7,FALSE))</f>
        <v/>
      </c>
      <c r="K17" s="459" t="str">
        <f>IF(ISNA(VLOOKUP($H17,Sheet1!$B$2:$I$7,5,FALSE)),"",VLOOKUP($H17,Sheet1!$B$2:$I$7,5,FALSE))</f>
        <v/>
      </c>
      <c r="L17" s="460" t="str">
        <f>IF(ISNA(VLOOKUP($H17,Sheet1!$B$2:$I$7,69,FALSE)),"",VLOOKUP($H17,Sheet1!$B$2:$I$7,6,FALSE))</f>
        <v/>
      </c>
      <c r="M17" s="463"/>
      <c r="N17" s="462" t="str">
        <f t="shared" si="4"/>
        <v/>
      </c>
      <c r="O17" s="461"/>
      <c r="P17" s="461"/>
      <c r="Q17" s="461"/>
      <c r="R17" s="461"/>
      <c r="S17" s="461"/>
      <c r="T17" s="461">
        <f t="shared" si="2"/>
        <v>0</v>
      </c>
    </row>
    <row r="18" spans="1:20" s="457" customFormat="1" ht="18.75" customHeight="1">
      <c r="A18" s="457">
        <v>10</v>
      </c>
      <c r="D18" s="457" t="str">
        <f t="shared" si="0"/>
        <v xml:space="preserve">Org </v>
      </c>
      <c r="E18" s="457" t="str">
        <f t="shared" si="1"/>
        <v>Org Name</v>
      </c>
      <c r="F18" s="458" t="str">
        <f>TRIM(IF(ISNA(VLOOKUP($H18,Sheet1!$B$2:$I$7,2,FALSE)),"",VLOOKUP($H18,Sheet1!$B$2:$I$7,2,FALSE)))</f>
        <v/>
      </c>
      <c r="G18" s="459" t="str">
        <f>IF(ISNA(VLOOKUP($H18,Sheet1!$B$2:$I$7,3,FALSE)),"",IF(VLOOKUP($H18,Sheet1!$B$2:$I$7,3,FALSE)=0,"",VLOOKUP($H18,Sheet1!$B$2:$I$7,3,FALSE)))</f>
        <v/>
      </c>
      <c r="H18" s="460" t="str">
        <f t="shared" si="3"/>
        <v/>
      </c>
      <c r="I18" s="459" t="str">
        <f>IF(ISNA(VLOOKUP($H18,Sheet1!$B$2:$I$7,8,FALSE)),"",VLOOKUP($H18,Sheet1!$B$2:$I$7,8,FALSE))</f>
        <v/>
      </c>
      <c r="J18" s="459" t="str">
        <f>IF(ISNA(VLOOKUP($H18,Sheet1!$B$2:$I$7,7,FALSE)),"",VLOOKUP($H18,Sheet1!$B$2:$I$7,7,FALSE))</f>
        <v/>
      </c>
      <c r="K18" s="459" t="str">
        <f>IF(ISNA(VLOOKUP($H18,Sheet1!$B$2:$I$7,5,FALSE)),"",VLOOKUP($H18,Sheet1!$B$2:$I$7,5,FALSE))</f>
        <v/>
      </c>
      <c r="L18" s="460" t="str">
        <f>IF(ISNA(VLOOKUP($H18,Sheet1!$B$2:$I$7,69,FALSE)),"",VLOOKUP($H18,Sheet1!$B$2:$I$7,6,FALSE))</f>
        <v/>
      </c>
      <c r="M18" s="463"/>
      <c r="N18" s="462" t="str">
        <f t="shared" si="4"/>
        <v/>
      </c>
      <c r="O18" s="461"/>
      <c r="P18" s="461"/>
      <c r="Q18" s="461"/>
      <c r="R18" s="461"/>
      <c r="S18" s="461"/>
      <c r="T18" s="461">
        <f t="shared" si="2"/>
        <v>0</v>
      </c>
    </row>
    <row r="19" spans="1:20" s="457" customFormat="1" ht="18.75" customHeight="1">
      <c r="A19" s="457">
        <v>11</v>
      </c>
      <c r="D19" s="457" t="str">
        <f t="shared" si="0"/>
        <v xml:space="preserve">Org </v>
      </c>
      <c r="E19" s="457" t="str">
        <f t="shared" si="1"/>
        <v>Org Name</v>
      </c>
      <c r="F19" s="458" t="str">
        <f>TRIM(IF(ISNA(VLOOKUP($H19,Sheet1!$B$2:$I$7,2,FALSE)),"",VLOOKUP($H19,Sheet1!$B$2:$I$7,2,FALSE)))</f>
        <v/>
      </c>
      <c r="G19" s="459" t="str">
        <f>IF(ISNA(VLOOKUP($H19,Sheet1!$B$2:$I$7,3,FALSE)),"",IF(VLOOKUP($H19,Sheet1!$B$2:$I$7,3,FALSE)=0,"",VLOOKUP($H19,Sheet1!$B$2:$I$7,3,FALSE)))</f>
        <v/>
      </c>
      <c r="H19" s="460" t="str">
        <f t="shared" si="3"/>
        <v/>
      </c>
      <c r="I19" s="459" t="str">
        <f>IF(ISNA(VLOOKUP($H19,Sheet1!$B$2:$I$7,8,FALSE)),"",VLOOKUP($H19,Sheet1!$B$2:$I$7,8,FALSE))</f>
        <v/>
      </c>
      <c r="J19" s="459" t="str">
        <f>IF(ISNA(VLOOKUP($H19,Sheet1!$B$2:$I$7,7,FALSE)),"",VLOOKUP($H19,Sheet1!$B$2:$I$7,7,FALSE))</f>
        <v/>
      </c>
      <c r="K19" s="459" t="str">
        <f>IF(ISNA(VLOOKUP($H19,Sheet1!$B$2:$I$7,5,FALSE)),"",VLOOKUP($H19,Sheet1!$B$2:$I$7,5,FALSE))</f>
        <v/>
      </c>
      <c r="L19" s="460" t="str">
        <f>IF(ISNA(VLOOKUP($H19,Sheet1!$B$2:$I$7,69,FALSE)),"",VLOOKUP($H19,Sheet1!$B$2:$I$7,6,FALSE))</f>
        <v/>
      </c>
      <c r="M19" s="463"/>
      <c r="N19" s="462" t="str">
        <f t="shared" si="4"/>
        <v/>
      </c>
      <c r="O19" s="461"/>
      <c r="P19" s="461"/>
      <c r="Q19" s="461"/>
      <c r="R19" s="461"/>
      <c r="S19" s="461"/>
      <c r="T19" s="461">
        <f t="shared" si="2"/>
        <v>0</v>
      </c>
    </row>
    <row r="20" spans="1:20" s="457" customFormat="1" ht="18.75" customHeight="1">
      <c r="A20" s="457">
        <v>12</v>
      </c>
      <c r="D20" s="457" t="str">
        <f t="shared" si="0"/>
        <v xml:space="preserve">Org </v>
      </c>
      <c r="E20" s="457" t="str">
        <f t="shared" si="1"/>
        <v>Org Name</v>
      </c>
      <c r="F20" s="458" t="str">
        <f>TRIM(IF(ISNA(VLOOKUP($H20,Sheet1!$B$2:$I$7,2,FALSE)),"",VLOOKUP($H20,Sheet1!$B$2:$I$7,2,FALSE)))</f>
        <v/>
      </c>
      <c r="G20" s="459" t="str">
        <f>IF(ISNA(VLOOKUP($H20,Sheet1!$B$2:$I$7,3,FALSE)),"",IF(VLOOKUP($H20,Sheet1!$B$2:$I$7,3,FALSE)=0,"",VLOOKUP($H20,Sheet1!$B$2:$I$7,3,FALSE)))</f>
        <v/>
      </c>
      <c r="H20" s="460" t="str">
        <f t="shared" si="3"/>
        <v/>
      </c>
      <c r="I20" s="459" t="str">
        <f>IF(ISNA(VLOOKUP($H20,Sheet1!$B$2:$I$7,8,FALSE)),"",VLOOKUP($H20,Sheet1!$B$2:$I$7,8,FALSE))</f>
        <v/>
      </c>
      <c r="J20" s="459" t="str">
        <f>IF(ISNA(VLOOKUP($H20,Sheet1!$B$2:$I$7,7,FALSE)),"",VLOOKUP($H20,Sheet1!$B$2:$I$7,7,FALSE))</f>
        <v/>
      </c>
      <c r="K20" s="459" t="str">
        <f>IF(ISNA(VLOOKUP($H20,Sheet1!$B$2:$I$7,5,FALSE)),"",VLOOKUP($H20,Sheet1!$B$2:$I$7,5,FALSE))</f>
        <v/>
      </c>
      <c r="L20" s="460" t="str">
        <f>IF(ISNA(VLOOKUP($H20,Sheet1!$B$2:$I$7,69,FALSE)),"",VLOOKUP($H20,Sheet1!$B$2:$I$7,6,FALSE))</f>
        <v/>
      </c>
      <c r="M20" s="463"/>
      <c r="N20" s="462" t="str">
        <f t="shared" si="4"/>
        <v/>
      </c>
      <c r="O20" s="461"/>
      <c r="P20" s="461"/>
      <c r="Q20" s="461"/>
      <c r="R20" s="461"/>
      <c r="S20" s="461"/>
      <c r="T20" s="461">
        <f t="shared" si="2"/>
        <v>0</v>
      </c>
    </row>
    <row r="21" spans="1:20" s="457" customFormat="1" ht="18.75" customHeight="1">
      <c r="A21" s="457">
        <v>13</v>
      </c>
      <c r="D21" s="457" t="str">
        <f t="shared" si="0"/>
        <v xml:space="preserve">Org </v>
      </c>
      <c r="E21" s="457" t="str">
        <f t="shared" si="1"/>
        <v>Org Name</v>
      </c>
      <c r="F21" s="458" t="str">
        <f>TRIM(IF(ISNA(VLOOKUP($H21,Sheet1!$B$2:$I$7,2,FALSE)),"",VLOOKUP($H21,Sheet1!$B$2:$I$7,2,FALSE)))</f>
        <v/>
      </c>
      <c r="G21" s="459" t="str">
        <f>IF(ISNA(VLOOKUP($H21,Sheet1!$B$2:$I$7,3,FALSE)),"",IF(VLOOKUP($H21,Sheet1!$B$2:$I$7,3,FALSE)=0,"",VLOOKUP($H21,Sheet1!$B$2:$I$7,3,FALSE)))</f>
        <v/>
      </c>
      <c r="H21" s="460" t="str">
        <f t="shared" si="3"/>
        <v/>
      </c>
      <c r="I21" s="459" t="str">
        <f>IF(ISNA(VLOOKUP($H21,Sheet1!$B$2:$I$7,8,FALSE)),"",VLOOKUP($H21,Sheet1!$B$2:$I$7,8,FALSE))</f>
        <v/>
      </c>
      <c r="J21" s="459" t="str">
        <f>IF(ISNA(VLOOKUP($H21,Sheet1!$B$2:$I$7,7,FALSE)),"",VLOOKUP($H21,Sheet1!$B$2:$I$7,7,FALSE))</f>
        <v/>
      </c>
      <c r="K21" s="459" t="str">
        <f>IF(ISNA(VLOOKUP($H21,Sheet1!$B$2:$I$7,5,FALSE)),"",VLOOKUP($H21,Sheet1!$B$2:$I$7,5,FALSE))</f>
        <v/>
      </c>
      <c r="L21" s="460" t="str">
        <f>IF(ISNA(VLOOKUP($H21,Sheet1!$B$2:$I$7,69,FALSE)),"",VLOOKUP($H21,Sheet1!$B$2:$I$7,6,FALSE))</f>
        <v/>
      </c>
      <c r="M21" s="463"/>
      <c r="N21" s="462" t="str">
        <f t="shared" si="4"/>
        <v/>
      </c>
      <c r="O21" s="461"/>
      <c r="P21" s="461"/>
      <c r="Q21" s="461"/>
      <c r="R21" s="461"/>
      <c r="S21" s="461"/>
      <c r="T21" s="461">
        <f t="shared" si="2"/>
        <v>0</v>
      </c>
    </row>
    <row r="22" spans="1:20" s="194" customFormat="1" ht="8.25" customHeight="1">
      <c r="F22" s="474"/>
      <c r="G22" s="475"/>
      <c r="H22" s="475"/>
      <c r="I22" s="475"/>
      <c r="J22" s="475"/>
      <c r="K22" s="475"/>
      <c r="L22" s="475"/>
      <c r="M22" s="475"/>
      <c r="O22" s="620"/>
      <c r="P22" s="620"/>
      <c r="Q22" s="620"/>
      <c r="R22" s="620"/>
      <c r="S22" s="620"/>
    </row>
    <row r="23" spans="1:20" ht="12.75" customHeight="1">
      <c r="A23" s="101"/>
      <c r="B23" s="101"/>
      <c r="C23" s="101"/>
      <c r="D23" s="621" t="s">
        <v>2403</v>
      </c>
      <c r="E23" s="621"/>
      <c r="F23" s="621"/>
      <c r="G23" s="621"/>
      <c r="H23" s="621"/>
      <c r="I23" s="621"/>
      <c r="J23" s="621"/>
      <c r="K23" s="621"/>
      <c r="L23" s="621"/>
      <c r="M23" s="621"/>
      <c r="N23" s="621"/>
      <c r="O23" s="621"/>
      <c r="P23" s="659"/>
      <c r="Q23" s="659"/>
      <c r="R23" s="659"/>
      <c r="S23" s="659"/>
      <c r="T23" s="630"/>
    </row>
    <row r="24" spans="1:20" s="457" customFormat="1" ht="18.75" customHeight="1">
      <c r="A24" s="457">
        <v>0</v>
      </c>
      <c r="D24" s="457" t="str">
        <f>$F$1</f>
        <v xml:space="preserve">Org </v>
      </c>
      <c r="E24" s="457" t="str">
        <f>$G$1</f>
        <v>Org Name</v>
      </c>
      <c r="F24" s="476" t="str">
        <f>IF(ISNA(VLOOKUP($H24,Sheet1!$B$2:$I$7,2,FALSE)),"",VLOOKUP($H24,Sheet1!$B$2:$I$7,2,FALSE))</f>
        <v/>
      </c>
      <c r="G24" s="477" t="str">
        <f>IF(ISNA(VLOOKUP($H24,Sheet1!$B$2:$I$7,3,FALSE)),"",IF(VLOOKUP($H24,Sheet1!$B$2:$I$7,3,FALSE)=0,"",VLOOKUP($H24,Sheet1!$B$2:$I$7,3,FALSE)))</f>
        <v/>
      </c>
      <c r="H24" s="478" t="str">
        <f t="shared" ref="H24:H30" si="5">IF(ISERROR(INDEX(tier2sch,MATCH($F$1,tier2distr,FALSE)+A24,2)),"",IF(LEFT(INDEX(tier2sch,MATCH(D24,tier2distr,FALSE)+A24,2),4)&lt;&gt;$F$1,"",INDEX(tier2sch,MATCH($F$1,tier2distr,FALSE)+A24,2)))</f>
        <v/>
      </c>
      <c r="I24" s="477" t="str">
        <f>IF(ISNA(VLOOKUP($H24,Sheet1!$B$2:$I$7,8,FALSE)),"",VLOOKUP($H24,Sheet1!$B$2:$I$7,8,FALSE))</f>
        <v/>
      </c>
      <c r="J24" s="477" t="str">
        <f>IF(ISNA(VLOOKUP($H24,Sheet1!$B$2:$I$7,7,FALSE)),"",VLOOKUP($H24,Sheet1!$B$2:$I$7,7,FALSE))</f>
        <v/>
      </c>
      <c r="K24" s="477" t="str">
        <f>IF(ISNA(VLOOKUP($H24,Sheet1!$B$2:$I$7,5,FALSE)),"",VLOOKUP($H24,Sheet1!$B$2:$I$7,5,FALSE))</f>
        <v/>
      </c>
      <c r="L24" s="478" t="str">
        <f>IF(ISNA(VLOOKUP($H24,Sheet1!$B$2:$I$7,69,FALSE)),"",VLOOKUP($H24,Sheet1!$B$2:$I$7,6,FALSE))</f>
        <v/>
      </c>
      <c r="M24" s="479"/>
      <c r="N24" s="481" t="str">
        <f t="shared" ref="N24:N30" si="6">IF(OR($M24="",$F24=""),"",IF($M24="Not Being Served","","Go to Budget Detail"))</f>
        <v/>
      </c>
      <c r="O24" s="480"/>
      <c r="P24" s="461"/>
      <c r="Q24" s="461"/>
      <c r="R24" s="461"/>
      <c r="S24" s="461"/>
      <c r="T24" s="461">
        <f t="shared" ref="T24:T30" si="7">SUM(O24:S24)</f>
        <v>0</v>
      </c>
    </row>
    <row r="25" spans="1:20" s="457" customFormat="1" ht="18.75" customHeight="1">
      <c r="A25" s="457">
        <v>1</v>
      </c>
      <c r="D25" s="457" t="str">
        <f t="shared" ref="D25:D30" si="8">$F$1</f>
        <v xml:space="preserve">Org </v>
      </c>
      <c r="E25" s="457" t="str">
        <f t="shared" ref="E25:E30" si="9">$G$1</f>
        <v>Org Name</v>
      </c>
      <c r="F25" s="476" t="str">
        <f>IF(ISNA(VLOOKUP($H25,Sheet1!$B$2:$I$7,2,FALSE)),"",VLOOKUP($H25,Sheet1!$B$2:$I$7,2,FALSE))</f>
        <v/>
      </c>
      <c r="G25" s="477" t="str">
        <f>IF(ISNA(VLOOKUP($H25,Sheet1!$B$2:$I$7,3,FALSE)),"",IF(VLOOKUP($H25,Sheet1!$B$2:$I$7,3,FALSE)=0,"",VLOOKUP($H25,Sheet1!$B$2:$I$7,3,FALSE)))</f>
        <v/>
      </c>
      <c r="H25" s="478" t="str">
        <f t="shared" si="5"/>
        <v/>
      </c>
      <c r="I25" s="477" t="str">
        <f>IF(ISNA(VLOOKUP($H25,Sheet1!$B$2:$I$7,8,FALSE)),"",VLOOKUP($H25,Sheet1!$B$2:$I$7,8,FALSE))</f>
        <v/>
      </c>
      <c r="J25" s="477" t="str">
        <f>IF(ISNA(VLOOKUP($H25,Sheet1!$B$2:$I$7,7,FALSE)),"",VLOOKUP($H25,Sheet1!$B$2:$I$7,7,FALSE))</f>
        <v/>
      </c>
      <c r="K25" s="477" t="str">
        <f>IF(ISNA(VLOOKUP($H25,Sheet1!$B$2:$I$7,5,FALSE)),"",VLOOKUP($H25,Sheet1!$B$2:$I$7,5,FALSE))</f>
        <v/>
      </c>
      <c r="L25" s="478" t="str">
        <f>IF(ISNA(VLOOKUP($H25,Sheet1!$B$2:$I$7,69,FALSE)),"",VLOOKUP($H25,Sheet1!$B$2:$I$7,6,FALSE))</f>
        <v/>
      </c>
      <c r="M25" s="479"/>
      <c r="N25" s="481" t="str">
        <f t="shared" si="6"/>
        <v/>
      </c>
      <c r="O25" s="480"/>
      <c r="P25" s="480"/>
      <c r="Q25" s="480"/>
      <c r="R25" s="480"/>
      <c r="S25" s="480"/>
      <c r="T25" s="461">
        <f t="shared" si="7"/>
        <v>0</v>
      </c>
    </row>
    <row r="26" spans="1:20" s="457" customFormat="1" ht="18.75" customHeight="1">
      <c r="A26" s="457">
        <v>2</v>
      </c>
      <c r="D26" s="457" t="str">
        <f t="shared" si="8"/>
        <v xml:space="preserve">Org </v>
      </c>
      <c r="E26" s="457" t="str">
        <f t="shared" si="9"/>
        <v>Org Name</v>
      </c>
      <c r="F26" s="476" t="str">
        <f>IF(ISNA(VLOOKUP($H26,Sheet1!$B$2:$I$7,2,FALSE)),"",VLOOKUP($H26,Sheet1!$B$2:$I$7,2,FALSE))</f>
        <v/>
      </c>
      <c r="G26" s="477" t="str">
        <f>IF(ISNA(VLOOKUP($H26,Sheet1!$B$2:$I$7,3,FALSE)),"",IF(VLOOKUP($H26,Sheet1!$B$2:$I$7,3,FALSE)=0,"",VLOOKUP($H26,Sheet1!$B$2:$I$7,3,FALSE)))</f>
        <v/>
      </c>
      <c r="H26" s="478" t="str">
        <f t="shared" si="5"/>
        <v/>
      </c>
      <c r="I26" s="477" t="str">
        <f>IF(ISNA(VLOOKUP($H26,Sheet1!$B$2:$I$7,8,FALSE)),"",VLOOKUP($H26,Sheet1!$B$2:$I$7,8,FALSE))</f>
        <v/>
      </c>
      <c r="J26" s="477" t="str">
        <f>IF(ISNA(VLOOKUP($H26,Sheet1!$B$2:$I$7,7,FALSE)),"",VLOOKUP($H26,Sheet1!$B$2:$I$7,7,FALSE))</f>
        <v/>
      </c>
      <c r="K26" s="477" t="str">
        <f>IF(ISNA(VLOOKUP($H26,Sheet1!$B$2:$I$7,5,FALSE)),"",VLOOKUP($H26,Sheet1!$B$2:$I$7,5,FALSE))</f>
        <v/>
      </c>
      <c r="L26" s="478" t="str">
        <f>IF(ISNA(VLOOKUP($H26,Sheet1!$B$2:$I$7,69,FALSE)),"",VLOOKUP($H26,Sheet1!$B$2:$I$7,6,FALSE))</f>
        <v/>
      </c>
      <c r="M26" s="479"/>
      <c r="N26" s="481" t="str">
        <f t="shared" si="6"/>
        <v/>
      </c>
      <c r="O26" s="480"/>
      <c r="P26" s="480"/>
      <c r="Q26" s="480"/>
      <c r="R26" s="480"/>
      <c r="S26" s="480"/>
      <c r="T26" s="461">
        <f t="shared" si="7"/>
        <v>0</v>
      </c>
    </row>
    <row r="27" spans="1:20" s="457" customFormat="1" ht="18.75" customHeight="1">
      <c r="A27" s="457">
        <v>3</v>
      </c>
      <c r="D27" s="457" t="str">
        <f t="shared" si="8"/>
        <v xml:space="preserve">Org </v>
      </c>
      <c r="E27" s="457" t="str">
        <f t="shared" si="9"/>
        <v>Org Name</v>
      </c>
      <c r="F27" s="476" t="str">
        <f>IF(ISNA(VLOOKUP($H27,Sheet1!$B$2:$I$7,2,FALSE)),"",VLOOKUP($H27,Sheet1!$B$2:$I$7,2,FALSE))</f>
        <v/>
      </c>
      <c r="G27" s="477" t="str">
        <f>IF(ISNA(VLOOKUP($H27,Sheet1!$B$2:$I$7,3,FALSE)),"",IF(VLOOKUP($H27,Sheet1!$B$2:$I$7,3,FALSE)=0,"",VLOOKUP($H27,Sheet1!$B$2:$I$7,3,FALSE)))</f>
        <v/>
      </c>
      <c r="H27" s="478" t="str">
        <f t="shared" si="5"/>
        <v/>
      </c>
      <c r="I27" s="477" t="str">
        <f>IF(ISNA(VLOOKUP($H27,Sheet1!$B$2:$I$7,8,FALSE)),"",VLOOKUP($H27,Sheet1!$B$2:$I$7,8,FALSE))</f>
        <v/>
      </c>
      <c r="J27" s="477" t="str">
        <f>IF(ISNA(VLOOKUP($H27,Sheet1!$B$2:$I$7,7,FALSE)),"",VLOOKUP($H27,Sheet1!$B$2:$I$7,7,FALSE))</f>
        <v/>
      </c>
      <c r="K27" s="477" t="str">
        <f>IF(ISNA(VLOOKUP($H27,Sheet1!$B$2:$I$7,5,FALSE)),"",VLOOKUP($H27,Sheet1!$B$2:$I$7,5,FALSE))</f>
        <v/>
      </c>
      <c r="L27" s="478" t="str">
        <f>IF(ISNA(VLOOKUP($H27,Sheet1!$B$2:$I$7,69,FALSE)),"",VLOOKUP($H27,Sheet1!$B$2:$I$7,6,FALSE))</f>
        <v/>
      </c>
      <c r="M27" s="479"/>
      <c r="N27" s="481" t="str">
        <f t="shared" si="6"/>
        <v/>
      </c>
      <c r="O27" s="480"/>
      <c r="P27" s="480"/>
      <c r="Q27" s="480"/>
      <c r="R27" s="480"/>
      <c r="S27" s="480"/>
      <c r="T27" s="461">
        <f t="shared" si="7"/>
        <v>0</v>
      </c>
    </row>
    <row r="28" spans="1:20" s="457" customFormat="1" ht="18.75" customHeight="1">
      <c r="A28" s="457">
        <v>4</v>
      </c>
      <c r="D28" s="457" t="str">
        <f t="shared" si="8"/>
        <v xml:space="preserve">Org </v>
      </c>
      <c r="E28" s="457" t="str">
        <f t="shared" si="9"/>
        <v>Org Name</v>
      </c>
      <c r="F28" s="476" t="str">
        <f>IF(ISNA(VLOOKUP($H28,Sheet1!$B$2:$I$7,2,FALSE)),"",VLOOKUP($H28,Sheet1!$B$2:$I$7,2,FALSE))</f>
        <v/>
      </c>
      <c r="G28" s="477" t="str">
        <f>IF(ISNA(VLOOKUP($H28,Sheet1!$B$2:$I$7,3,FALSE)),"",IF(VLOOKUP($H28,Sheet1!$B$2:$I$7,3,FALSE)=0,"",VLOOKUP($H28,Sheet1!$B$2:$I$7,3,FALSE)))</f>
        <v/>
      </c>
      <c r="H28" s="478" t="str">
        <f t="shared" si="5"/>
        <v/>
      </c>
      <c r="I28" s="477" t="str">
        <f>IF(ISNA(VLOOKUP($H28,Sheet1!$B$2:$I$7,8,FALSE)),"",VLOOKUP($H28,Sheet1!$B$2:$I$7,8,FALSE))</f>
        <v/>
      </c>
      <c r="J28" s="477" t="str">
        <f>IF(ISNA(VLOOKUP($H28,Sheet1!$B$2:$I$7,7,FALSE)),"",VLOOKUP($H28,Sheet1!$B$2:$I$7,7,FALSE))</f>
        <v/>
      </c>
      <c r="K28" s="477" t="str">
        <f>IF(ISNA(VLOOKUP($H28,Sheet1!$B$2:$I$7,5,FALSE)),"",VLOOKUP($H28,Sheet1!$B$2:$I$7,5,FALSE))</f>
        <v/>
      </c>
      <c r="L28" s="478" t="str">
        <f>IF(ISNA(VLOOKUP($H28,Sheet1!$B$2:$I$7,69,FALSE)),"",VLOOKUP($H28,Sheet1!$B$2:$I$7,6,FALSE))</f>
        <v/>
      </c>
      <c r="M28" s="479"/>
      <c r="N28" s="481" t="str">
        <f t="shared" si="6"/>
        <v/>
      </c>
      <c r="O28" s="480"/>
      <c r="P28" s="480"/>
      <c r="Q28" s="480"/>
      <c r="R28" s="480"/>
      <c r="S28" s="480"/>
      <c r="T28" s="461">
        <f t="shared" si="7"/>
        <v>0</v>
      </c>
    </row>
    <row r="29" spans="1:20" s="457" customFormat="1" ht="18.75" customHeight="1">
      <c r="A29" s="457">
        <v>5</v>
      </c>
      <c r="D29" s="457" t="str">
        <f t="shared" si="8"/>
        <v xml:space="preserve">Org </v>
      </c>
      <c r="E29" s="457" t="str">
        <f t="shared" si="9"/>
        <v>Org Name</v>
      </c>
      <c r="F29" s="476" t="str">
        <f>IF(ISNA(VLOOKUP($H29,Sheet1!$B$2:$I$7,2,FALSE)),"",VLOOKUP($H29,Sheet1!$B$2:$I$7,2,FALSE))</f>
        <v/>
      </c>
      <c r="G29" s="459" t="str">
        <f>IF(ISNA(VLOOKUP($H29,Sheet1!$B$2:$I$7,3,FALSE)),"",IF(VLOOKUP($H29,Sheet1!$B$2:$I$7,3,FALSE)=0,"",VLOOKUP($H29,Sheet1!$B$2:$I$7,3,FALSE)))</f>
        <v/>
      </c>
      <c r="H29" s="478" t="str">
        <f t="shared" si="5"/>
        <v/>
      </c>
      <c r="I29" s="477" t="str">
        <f>IF(ISNA(VLOOKUP($H29,Sheet1!$B$2:$I$7,8,FALSE)),"",VLOOKUP($H29,Sheet1!$B$2:$I$7,8,FALSE))</f>
        <v/>
      </c>
      <c r="J29" s="477" t="str">
        <f>IF(ISNA(VLOOKUP($H29,Sheet1!$B$2:$I$7,7,FALSE)),"",VLOOKUP($H29,Sheet1!$B$2:$I$7,7,FALSE))</f>
        <v/>
      </c>
      <c r="K29" s="477" t="str">
        <f>IF(ISNA(VLOOKUP($H29,Sheet1!$B$2:$I$7,5,FALSE)),"",VLOOKUP($H29,Sheet1!$B$2:$I$7,5,FALSE))</f>
        <v/>
      </c>
      <c r="L29" s="478" t="str">
        <f>IF(ISNA(VLOOKUP($H29,Sheet1!$B$2:$I$7,69,FALSE)),"",VLOOKUP($H29,Sheet1!$B$2:$I$7,6,FALSE))</f>
        <v/>
      </c>
      <c r="M29" s="463"/>
      <c r="N29" s="481" t="str">
        <f t="shared" si="6"/>
        <v/>
      </c>
      <c r="O29" s="480"/>
      <c r="P29" s="480"/>
      <c r="Q29" s="480"/>
      <c r="R29" s="480"/>
      <c r="S29" s="480"/>
      <c r="T29" s="461">
        <f t="shared" si="7"/>
        <v>0</v>
      </c>
    </row>
    <row r="30" spans="1:20" s="457" customFormat="1" ht="18.75" customHeight="1">
      <c r="A30" s="457">
        <v>6</v>
      </c>
      <c r="D30" s="457" t="str">
        <f t="shared" si="8"/>
        <v xml:space="preserve">Org </v>
      </c>
      <c r="E30" s="457" t="str">
        <f t="shared" si="9"/>
        <v>Org Name</v>
      </c>
      <c r="F30" s="476" t="str">
        <f>IF(ISNA(VLOOKUP($H30,Sheet1!$B$2:$I$7,2,FALSE)),"",VLOOKUP($H30,Sheet1!$B$2:$I$7,2,FALSE))</f>
        <v/>
      </c>
      <c r="G30" s="459" t="str">
        <f>IF(ISNA(VLOOKUP($H30,Sheet1!$B$2:$I$7,3,FALSE)),"",IF(VLOOKUP($H30,Sheet1!$B$2:$I$7,3,FALSE)=0,"",VLOOKUP($H30,Sheet1!$B$2:$I$7,3,FALSE)))</f>
        <v/>
      </c>
      <c r="H30" s="478" t="str">
        <f t="shared" si="5"/>
        <v/>
      </c>
      <c r="I30" s="477" t="str">
        <f>IF(ISNA(VLOOKUP($H30,Sheet1!$B$2:$I$7,8,FALSE)),"",VLOOKUP($H30,Sheet1!$B$2:$I$7,8,FALSE))</f>
        <v/>
      </c>
      <c r="J30" s="477" t="str">
        <f>IF(ISNA(VLOOKUP($H30,Sheet1!$B$2:$I$7,7,FALSE)),"",VLOOKUP($H30,Sheet1!$B$2:$I$7,7,FALSE))</f>
        <v/>
      </c>
      <c r="K30" s="477" t="str">
        <f>IF(ISNA(VLOOKUP($H30,Sheet1!$B$2:$I$7,5,FALSE)),"",VLOOKUP($H30,Sheet1!$B$2:$I$7,5,FALSE))</f>
        <v/>
      </c>
      <c r="L30" s="478" t="str">
        <f>IF(ISNA(VLOOKUP($H30,Sheet1!$B$2:$I$7,69,FALSE)),"",VLOOKUP($H30,Sheet1!$B$2:$I$7,6,FALSE))</f>
        <v/>
      </c>
      <c r="M30" s="463"/>
      <c r="N30" s="481" t="str">
        <f t="shared" si="6"/>
        <v/>
      </c>
      <c r="O30" s="480"/>
      <c r="P30" s="480"/>
      <c r="Q30" s="480"/>
      <c r="R30" s="480"/>
      <c r="S30" s="480"/>
      <c r="T30" s="461">
        <f t="shared" si="7"/>
        <v>0</v>
      </c>
    </row>
    <row r="32" spans="1:20" ht="12.75" customHeight="1">
      <c r="A32" s="101"/>
      <c r="B32" s="101"/>
      <c r="C32" s="101"/>
      <c r="D32" s="515" t="s">
        <v>1743</v>
      </c>
      <c r="E32" s="515"/>
      <c r="F32" s="641"/>
      <c r="G32" s="642"/>
      <c r="H32" s="642"/>
      <c r="I32" s="642"/>
      <c r="J32" s="642"/>
      <c r="K32" s="642"/>
      <c r="L32" s="642"/>
      <c r="M32" s="642"/>
      <c r="N32" s="642"/>
      <c r="O32" s="678"/>
      <c r="P32" s="678"/>
      <c r="Q32" s="678"/>
      <c r="R32" s="678"/>
      <c r="S32" s="678"/>
      <c r="T32" s="679"/>
    </row>
    <row r="33" spans="1:20">
      <c r="F33" s="889" t="s">
        <v>1115</v>
      </c>
      <c r="G33" s="889"/>
      <c r="H33" s="889"/>
      <c r="I33" s="889"/>
      <c r="J33" s="889"/>
      <c r="K33" s="889"/>
      <c r="L33" s="889"/>
      <c r="M33" s="889"/>
      <c r="N33" s="637"/>
      <c r="O33" s="461">
        <f>SUM(O6)+SUM(O8:O21)+SUM(O24:O30)</f>
        <v>0</v>
      </c>
      <c r="P33" s="461">
        <f>SUM(P8:P21,P6,P24:P30)</f>
        <v>0</v>
      </c>
      <c r="Q33" s="461">
        <f>SUM(Q8:Q21,Q6,Q24:Q30)</f>
        <v>0</v>
      </c>
      <c r="R33" s="461">
        <f>SUM(R8:R21,R6,R24:R30)</f>
        <v>0</v>
      </c>
      <c r="S33" s="461">
        <f>SUM(S8:S21,S6,S24:S30)</f>
        <v>0</v>
      </c>
      <c r="T33" s="461">
        <f>SUM(T6)+SUM(T8:T21)+SUM(T24:T30)</f>
        <v>0</v>
      </c>
    </row>
    <row r="34" spans="1:20">
      <c r="A34" s="895" t="s">
        <v>3449</v>
      </c>
      <c r="B34" s="896"/>
      <c r="C34" s="896"/>
      <c r="D34" s="896"/>
      <c r="E34" s="896"/>
      <c r="F34" s="896"/>
      <c r="G34" s="896"/>
      <c r="H34" s="896"/>
      <c r="I34" s="896"/>
      <c r="J34" s="896"/>
      <c r="K34" s="896"/>
      <c r="L34" s="896"/>
      <c r="M34" s="897"/>
      <c r="N34" s="637"/>
      <c r="O34" s="756"/>
      <c r="P34" s="461">
        <f>'Implementation Comb_Budget'!M122</f>
        <v>0</v>
      </c>
      <c r="Q34" s="689"/>
      <c r="R34" s="689"/>
      <c r="S34" s="689"/>
      <c r="T34" s="461">
        <f>SUM(O34:S34)</f>
        <v>0</v>
      </c>
    </row>
    <row r="35" spans="1:20">
      <c r="F35" s="889" t="s">
        <v>1116</v>
      </c>
      <c r="G35" s="889"/>
      <c r="H35" s="889"/>
      <c r="I35" s="889"/>
      <c r="J35" s="889"/>
      <c r="K35" s="889"/>
      <c r="L35" s="889"/>
      <c r="M35" s="889"/>
      <c r="N35" s="637"/>
      <c r="O35" s="461">
        <f>'Implementation Comb_Budget'!M128</f>
        <v>0</v>
      </c>
      <c r="P35" s="461">
        <f>SUM(P33:P34)</f>
        <v>0</v>
      </c>
      <c r="Q35" s="461">
        <f>SUM(Q33:Q34)</f>
        <v>0</v>
      </c>
      <c r="R35" s="461">
        <f>SUM(R33:R34)</f>
        <v>0</v>
      </c>
      <c r="S35" s="461">
        <f>SUM(S33:S34)</f>
        <v>0</v>
      </c>
      <c r="T35" s="461">
        <f>SUM(O35:S35)</f>
        <v>0</v>
      </c>
    </row>
  </sheetData>
  <sheetProtection password="CC18" sheet="1" objects="1" scenarios="1"/>
  <mergeCells count="5">
    <mergeCell ref="F33:M33"/>
    <mergeCell ref="F35:M35"/>
    <mergeCell ref="G4:L4"/>
    <mergeCell ref="F3:T3"/>
    <mergeCell ref="A34:M34"/>
  </mergeCells>
  <phoneticPr fontId="38" type="noConversion"/>
  <dataValidations count="1">
    <dataValidation type="list" allowBlank="1" showInputMessage="1" showErrorMessage="1" sqref="M24:M30 M8:M21">
      <formula1>Intervention</formula1>
    </dataValidation>
  </dataValidations>
  <hyperlinks>
    <hyperlink ref="N6" location="'LEA Level Budget'!A1" tooltip="Go to Budget Detail" display="Go to Budget Detail"/>
  </hyperlinks>
  <printOptions horizontalCentered="1"/>
  <pageMargins left="0.25" right="0.25" top="0.25" bottom="0.25" header="0.5" footer="0.5"/>
  <pageSetup scale="66"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1"/>
  <dimension ref="A1"/>
  <sheetViews>
    <sheetView workbookViewId="0">
      <selection activeCell="F45" sqref="F45"/>
    </sheetView>
  </sheetViews>
  <sheetFormatPr defaultRowHeight="12.75"/>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4"/>
  <dimension ref="B1:AD101"/>
  <sheetViews>
    <sheetView workbookViewId="0">
      <selection activeCell="H101" sqref="H101"/>
    </sheetView>
  </sheetViews>
  <sheetFormatPr defaultRowHeight="12.75"/>
  <cols>
    <col min="1" max="1" width="3" customWidth="1"/>
    <col min="2" max="2" width="25.5703125" customWidth="1"/>
    <col min="3" max="3" width="18.140625" style="227" customWidth="1"/>
    <col min="4" max="4" width="22.28515625" style="608" customWidth="1"/>
    <col min="5" max="5" width="14.85546875" style="608" bestFit="1" customWidth="1"/>
    <col min="6" max="6" width="6.85546875" bestFit="1" customWidth="1"/>
    <col min="7" max="7" width="21.140625" customWidth="1"/>
    <col min="10" max="10" width="9.42578125" customWidth="1"/>
    <col min="27" max="27" width="1.5703125" customWidth="1"/>
    <col min="28" max="28" width="2.140625" customWidth="1"/>
    <col min="29" max="29" width="3.7109375" customWidth="1"/>
  </cols>
  <sheetData>
    <row r="1" spans="2:30">
      <c r="E1" s="608" t="s">
        <v>1123</v>
      </c>
      <c r="F1" t="s">
        <v>1113</v>
      </c>
      <c r="G1" t="s">
        <v>1122</v>
      </c>
      <c r="H1" s="742" t="s">
        <v>3432</v>
      </c>
      <c r="I1" s="740"/>
      <c r="AD1" t="s">
        <v>1124</v>
      </c>
    </row>
    <row r="2" spans="2:30">
      <c r="B2" s="898" t="s">
        <v>1173</v>
      </c>
      <c r="C2" s="900" t="s">
        <v>1100</v>
      </c>
      <c r="D2" s="607" t="s">
        <v>1180</v>
      </c>
      <c r="E2" s="727" t="str">
        <f>IF(F2="","",LEFT(F2,LEN(F2)-1-COUNTIF(H2:AE2,"@")))</f>
        <v/>
      </c>
      <c r="F2" s="711" t="str">
        <f>IF(COUNTA(H2:AE2)=COUNTIF(H2:AE2,"@"),"",(TRIM(SUBSTITUTE(G2,"@",","))))</f>
        <v/>
      </c>
      <c r="G2" s="711" t="str">
        <f>H2&amp;I2&amp;J2&amp;K2&amp;L2&amp;M2&amp;N2&amp;O2&amp;P2&amp;Q2&amp;R2&amp;S2&amp;T2&amp;U2&amp;V2&amp;W2&amp;X2&amp;Y2&amp;Z2&amp;AA2&amp;AB2&amp;AC2&amp;AD2&amp;AE2</f>
        <v/>
      </c>
      <c r="H2" t="str">
        <f>IF('Forest Park'!AE26 ="","",'Forest Park'!AE26 &amp; "@" )</f>
        <v/>
      </c>
      <c r="AD2" t="str">
        <f>IF('LEA Level Budget'!AE22 ="","",'LEA Level Budget'!AE22 &amp; "@" )</f>
        <v/>
      </c>
    </row>
    <row r="3" spans="2:30">
      <c r="B3" s="898"/>
      <c r="C3" s="900"/>
      <c r="D3" s="607" t="s">
        <v>1099</v>
      </c>
      <c r="E3" s="727" t="str">
        <f t="shared" ref="E3:E50" si="0">IF(F3="","",LEFT(F3,LEN(F3)-1-COUNTIF(H3:AE3,"@")))</f>
        <v/>
      </c>
      <c r="F3" s="711" t="str">
        <f t="shared" ref="F3:F50" si="1">IF(COUNTA(H3:AE3)=COUNTIF(H3:AE3,"@"),"",(TRIM(SUBSTITUTE(G3,"@",","))))</f>
        <v/>
      </c>
      <c r="G3" s="711" t="str">
        <f>H3&amp;I3&amp;J3&amp;K3&amp;L3&amp;M3&amp;N3&amp;O3&amp;P3&amp;Q3&amp;R3&amp;S3&amp;T3&amp;U3&amp;V3&amp;W3&amp;X3&amp;Y3&amp;Z3&amp;AA3&amp;AB3&amp;AC3&amp;AD3&amp;AE3</f>
        <v/>
      </c>
      <c r="H3" t="str">
        <f>IF('Forest Park'!AE27 ="","",'Forest Park'!AE27 &amp; "@" )</f>
        <v/>
      </c>
      <c r="AD3" t="str">
        <f>IF('LEA Level Budget'!AE23 ="","",'LEA Level Budget'!AE23 &amp; "@" )</f>
        <v/>
      </c>
    </row>
    <row r="4" spans="2:30">
      <c r="B4" s="898"/>
      <c r="C4" s="900" t="s">
        <v>363</v>
      </c>
      <c r="D4" s="607" t="s">
        <v>1180</v>
      </c>
      <c r="E4" s="727" t="str">
        <f t="shared" si="0"/>
        <v/>
      </c>
      <c r="F4" s="711" t="str">
        <f t="shared" si="1"/>
        <v/>
      </c>
      <c r="G4" s="711" t="str">
        <f t="shared" ref="G4:G50" si="2">H4&amp;I4&amp;J4&amp;K4&amp;L4&amp;M4&amp;N4&amp;O4&amp;P4&amp;Q4&amp;R4&amp;S4&amp;T4&amp;U4&amp;V4&amp;W4&amp;X4&amp;Y4&amp;Z4&amp;AA4&amp;AB4&amp;AC4&amp;AD4&amp;AE4</f>
        <v/>
      </c>
      <c r="H4" t="str">
        <f>IF('Forest Park'!AE28 ="","",'Forest Park'!AE28 &amp; "@" )</f>
        <v/>
      </c>
      <c r="AD4" t="str">
        <f>IF('LEA Level Budget'!AE24 ="","",'LEA Level Budget'!AE24 &amp; "@" )</f>
        <v/>
      </c>
    </row>
    <row r="5" spans="2:30">
      <c r="B5" s="898"/>
      <c r="C5" s="900"/>
      <c r="D5" s="607" t="s">
        <v>1099</v>
      </c>
      <c r="E5" s="727" t="str">
        <f t="shared" si="0"/>
        <v/>
      </c>
      <c r="F5" s="711" t="str">
        <f t="shared" si="1"/>
        <v/>
      </c>
      <c r="G5" s="711" t="str">
        <f t="shared" si="2"/>
        <v/>
      </c>
      <c r="H5" t="str">
        <f>IF('Forest Park'!AE29 ="","",'Forest Park'!AE29 &amp; "@" )</f>
        <v/>
      </c>
      <c r="AD5" t="str">
        <f>IF('LEA Level Budget'!AE25 ="","",'LEA Level Budget'!AE25 &amp; "@" )</f>
        <v/>
      </c>
    </row>
    <row r="6" spans="2:30">
      <c r="B6" s="902" t="s">
        <v>1775</v>
      </c>
      <c r="C6" s="900" t="s">
        <v>1100</v>
      </c>
      <c r="D6" s="607" t="s">
        <v>1180</v>
      </c>
      <c r="E6" s="727" t="str">
        <f t="shared" si="0"/>
        <v/>
      </c>
      <c r="F6" s="711" t="str">
        <f t="shared" si="1"/>
        <v/>
      </c>
      <c r="G6" s="711" t="str">
        <f t="shared" si="2"/>
        <v/>
      </c>
      <c r="H6" t="str">
        <f>IF('Forest Park'!AE30 ="","",'Forest Park'!AE30 &amp; "@" )</f>
        <v/>
      </c>
      <c r="AD6" t="str">
        <f>IF('LEA Level Budget'!AE26 ="","",'LEA Level Budget'!AE26 &amp; "@" )</f>
        <v/>
      </c>
    </row>
    <row r="7" spans="2:30">
      <c r="B7" s="902"/>
      <c r="C7" s="900"/>
      <c r="D7" s="607" t="s">
        <v>1099</v>
      </c>
      <c r="E7" s="727" t="str">
        <f t="shared" si="0"/>
        <v/>
      </c>
      <c r="F7" s="711" t="str">
        <f t="shared" si="1"/>
        <v/>
      </c>
      <c r="G7" s="711" t="str">
        <f t="shared" si="2"/>
        <v/>
      </c>
      <c r="H7" t="str">
        <f>IF('Forest Park'!AE31 ="","",'Forest Park'!AE31 &amp; "@" )</f>
        <v/>
      </c>
      <c r="AD7" t="str">
        <f>IF('LEA Level Budget'!AE27 ="","",'LEA Level Budget'!AE27 &amp; "@" )</f>
        <v/>
      </c>
    </row>
    <row r="8" spans="2:30">
      <c r="B8" s="902"/>
      <c r="C8" s="900" t="s">
        <v>363</v>
      </c>
      <c r="D8" s="607" t="s">
        <v>1180</v>
      </c>
      <c r="E8" s="727" t="str">
        <f t="shared" si="0"/>
        <v/>
      </c>
      <c r="F8" s="711" t="str">
        <f t="shared" si="1"/>
        <v/>
      </c>
      <c r="G8" s="711" t="str">
        <f t="shared" si="2"/>
        <v/>
      </c>
      <c r="H8" t="str">
        <f>IF('Forest Park'!AE32 ="","",'Forest Park'!AE32 &amp; "@" )</f>
        <v/>
      </c>
      <c r="AD8" t="str">
        <f>IF('LEA Level Budget'!AE28 ="","",'LEA Level Budget'!AE28 &amp; "@" )</f>
        <v/>
      </c>
    </row>
    <row r="9" spans="2:30">
      <c r="B9" s="902"/>
      <c r="C9" s="900"/>
      <c r="D9" s="607" t="s">
        <v>1099</v>
      </c>
      <c r="E9" s="727" t="str">
        <f t="shared" si="0"/>
        <v/>
      </c>
      <c r="F9" s="711" t="str">
        <f t="shared" si="1"/>
        <v/>
      </c>
      <c r="G9" s="711" t="str">
        <f t="shared" si="2"/>
        <v/>
      </c>
      <c r="H9" t="str">
        <f>IF('Forest Park'!AE33 ="","",'Forest Park'!AE33 &amp; "@" )</f>
        <v/>
      </c>
      <c r="AD9" t="str">
        <f>IF('LEA Level Budget'!AE29 ="","",'LEA Level Budget'!AE29 &amp; "@" )</f>
        <v/>
      </c>
    </row>
    <row r="10" spans="2:30">
      <c r="B10" s="902" t="s">
        <v>1177</v>
      </c>
      <c r="C10" s="900" t="s">
        <v>1100</v>
      </c>
      <c r="D10" s="607" t="s">
        <v>1180</v>
      </c>
      <c r="E10" s="727" t="str">
        <f t="shared" si="0"/>
        <v/>
      </c>
      <c r="F10" s="711" t="str">
        <f t="shared" si="1"/>
        <v/>
      </c>
      <c r="G10" s="711" t="str">
        <f t="shared" si="2"/>
        <v/>
      </c>
      <c r="H10" t="str">
        <f>IF('Forest Park'!AE34 ="","",'Forest Park'!AE34 &amp; "@" )</f>
        <v/>
      </c>
      <c r="AD10" t="str">
        <f>IF('LEA Level Budget'!AE30 ="","",'LEA Level Budget'!AE30 &amp; "@" )</f>
        <v/>
      </c>
    </row>
    <row r="11" spans="2:30">
      <c r="B11" s="902"/>
      <c r="C11" s="900"/>
      <c r="D11" s="607" t="s">
        <v>1099</v>
      </c>
      <c r="E11" s="727" t="str">
        <f t="shared" si="0"/>
        <v/>
      </c>
      <c r="F11" s="711" t="str">
        <f t="shared" si="1"/>
        <v/>
      </c>
      <c r="G11" s="711" t="str">
        <f t="shared" si="2"/>
        <v/>
      </c>
      <c r="H11" t="str">
        <f>IF('Forest Park'!AE35 ="","",'Forest Park'!AE35 &amp; "@" )</f>
        <v/>
      </c>
      <c r="AD11" t="str">
        <f>IF('LEA Level Budget'!AE31 ="","",'LEA Level Budget'!AE31 &amp; "@" )</f>
        <v/>
      </c>
    </row>
    <row r="12" spans="2:30">
      <c r="B12" s="902"/>
      <c r="C12" s="900" t="s">
        <v>1182</v>
      </c>
      <c r="D12" s="607" t="s">
        <v>1180</v>
      </c>
      <c r="E12" s="727" t="str">
        <f t="shared" si="0"/>
        <v/>
      </c>
      <c r="F12" s="711" t="str">
        <f t="shared" si="1"/>
        <v/>
      </c>
      <c r="G12" s="711" t="str">
        <f t="shared" si="2"/>
        <v/>
      </c>
      <c r="H12" t="str">
        <f>IF('Forest Park'!AE36 ="","",'Forest Park'!AE36 &amp; "@" )</f>
        <v/>
      </c>
      <c r="AD12" t="str">
        <f>IF('LEA Level Budget'!AE32 ="","",'LEA Level Budget'!AE32 &amp; "@" )</f>
        <v/>
      </c>
    </row>
    <row r="13" spans="2:30">
      <c r="B13" s="902"/>
      <c r="C13" s="900"/>
      <c r="D13" s="607" t="s">
        <v>1099</v>
      </c>
      <c r="E13" s="727" t="str">
        <f t="shared" si="0"/>
        <v/>
      </c>
      <c r="F13" s="711" t="str">
        <f t="shared" si="1"/>
        <v/>
      </c>
      <c r="G13" s="711" t="str">
        <f t="shared" si="2"/>
        <v/>
      </c>
      <c r="H13" t="str">
        <f>IF('Forest Park'!AE37 ="","",'Forest Park'!AE37 &amp; "@" )</f>
        <v/>
      </c>
      <c r="AD13" t="str">
        <f>IF('LEA Level Budget'!AE33 ="","",'LEA Level Budget'!AE33 &amp; "@" )</f>
        <v/>
      </c>
    </row>
    <row r="14" spans="2:30">
      <c r="B14" s="902" t="s">
        <v>1184</v>
      </c>
      <c r="C14" s="900" t="s">
        <v>1101</v>
      </c>
      <c r="D14" s="607" t="s">
        <v>1101</v>
      </c>
      <c r="E14" s="727" t="str">
        <f t="shared" si="0"/>
        <v/>
      </c>
      <c r="F14" s="711" t="str">
        <f t="shared" si="1"/>
        <v/>
      </c>
      <c r="G14" s="711" t="str">
        <f t="shared" si="2"/>
        <v/>
      </c>
      <c r="H14" t="str">
        <f>IF('Forest Park'!AE38 ="","",'Forest Park'!AE38 &amp; "@" )</f>
        <v/>
      </c>
      <c r="AD14" t="str">
        <f>IF('LEA Level Budget'!AE34 ="","",'LEA Level Budget'!AE34 &amp; "@" )</f>
        <v/>
      </c>
    </row>
    <row r="15" spans="2:30">
      <c r="B15" s="902"/>
      <c r="C15" s="901"/>
      <c r="D15" s="608">
        <v>1</v>
      </c>
      <c r="E15" s="727" t="str">
        <f t="shared" si="0"/>
        <v/>
      </c>
      <c r="F15" s="711" t="str">
        <f t="shared" si="1"/>
        <v/>
      </c>
      <c r="G15" s="711" t="str">
        <f t="shared" si="2"/>
        <v/>
      </c>
      <c r="H15" t="str">
        <f>IF('Forest Park'!AE39 ="","",'Forest Park'!AE39 &amp; "@" )</f>
        <v/>
      </c>
      <c r="AD15" t="str">
        <f>IF('LEA Level Budget'!AE35 ="","",'LEA Level Budget'!AE35 &amp; "@" )</f>
        <v/>
      </c>
    </row>
    <row r="16" spans="2:30">
      <c r="B16" s="902"/>
      <c r="C16" s="901"/>
      <c r="D16" s="608">
        <v>2</v>
      </c>
      <c r="E16" s="727" t="str">
        <f t="shared" si="0"/>
        <v/>
      </c>
      <c r="F16" s="711" t="str">
        <f t="shared" si="1"/>
        <v/>
      </c>
      <c r="G16" s="711" t="str">
        <f t="shared" si="2"/>
        <v/>
      </c>
      <c r="H16" t="str">
        <f>IF('Forest Park'!AE40 ="","",'Forest Park'!AE40 &amp; "@" )</f>
        <v/>
      </c>
      <c r="AD16" t="str">
        <f>IF('LEA Level Budget'!AE36 ="","",'LEA Level Budget'!AE36 &amp; "@" )</f>
        <v/>
      </c>
    </row>
    <row r="17" spans="2:30">
      <c r="B17" s="902"/>
      <c r="C17" s="901"/>
      <c r="D17" s="608">
        <v>3</v>
      </c>
      <c r="E17" s="727" t="str">
        <f t="shared" si="0"/>
        <v/>
      </c>
      <c r="F17" s="711" t="str">
        <f t="shared" si="1"/>
        <v/>
      </c>
      <c r="G17" s="711" t="str">
        <f t="shared" si="2"/>
        <v/>
      </c>
      <c r="H17" t="str">
        <f>IF('Forest Park'!AE41 ="","",'Forest Park'!AE41 &amp; "@" )</f>
        <v/>
      </c>
      <c r="AD17" t="str">
        <f>IF('LEA Level Budget'!AE37 ="","",'LEA Level Budget'!AE37 &amp; "@" )</f>
        <v/>
      </c>
    </row>
    <row r="18" spans="2:30">
      <c r="B18" s="902"/>
      <c r="C18" s="900" t="s">
        <v>1780</v>
      </c>
      <c r="D18" s="607" t="s">
        <v>1102</v>
      </c>
      <c r="E18" s="727" t="str">
        <f t="shared" si="0"/>
        <v/>
      </c>
      <c r="F18" s="711" t="str">
        <f t="shared" si="1"/>
        <v/>
      </c>
      <c r="G18" s="711" t="str">
        <f t="shared" si="2"/>
        <v/>
      </c>
      <c r="H18" t="str">
        <f>IF('Forest Park'!AE42 ="","",'Forest Park'!AE42 &amp; "@" )</f>
        <v/>
      </c>
      <c r="AD18" t="str">
        <f>IF('LEA Level Budget'!AE38 ="","",'LEA Level Budget'!AE38 &amp; "@" )</f>
        <v/>
      </c>
    </row>
    <row r="19" spans="2:30">
      <c r="B19" s="902"/>
      <c r="C19" s="901"/>
      <c r="D19" s="608">
        <v>1</v>
      </c>
      <c r="E19" s="727" t="str">
        <f t="shared" si="0"/>
        <v/>
      </c>
      <c r="F19" s="711" t="str">
        <f t="shared" si="1"/>
        <v/>
      </c>
      <c r="G19" s="711" t="str">
        <f t="shared" si="2"/>
        <v/>
      </c>
      <c r="H19" t="str">
        <f>IF('Forest Park'!AE43 ="","",'Forest Park'!AE43 &amp; "@" )</f>
        <v/>
      </c>
      <c r="AD19" t="str">
        <f>IF('LEA Level Budget'!AE39 ="","",'LEA Level Budget'!AE39 &amp; "@" )</f>
        <v/>
      </c>
    </row>
    <row r="20" spans="2:30">
      <c r="B20" s="902"/>
      <c r="C20" s="901"/>
      <c r="D20" s="608">
        <v>2</v>
      </c>
      <c r="E20" s="727" t="str">
        <f t="shared" si="0"/>
        <v/>
      </c>
      <c r="F20" s="711" t="str">
        <f t="shared" si="1"/>
        <v/>
      </c>
      <c r="G20" s="711" t="str">
        <f t="shared" si="2"/>
        <v/>
      </c>
      <c r="H20" t="str">
        <f>IF('Forest Park'!AE44 ="","",'Forest Park'!AE44 &amp; "@" )</f>
        <v/>
      </c>
      <c r="AD20" t="str">
        <f>IF('LEA Level Budget'!AE40 ="","",'LEA Level Budget'!AE40 &amp; "@" )</f>
        <v/>
      </c>
    </row>
    <row r="21" spans="2:30">
      <c r="B21" s="902"/>
      <c r="C21" s="901"/>
      <c r="D21" s="608">
        <v>3</v>
      </c>
      <c r="E21" s="727" t="str">
        <f t="shared" si="0"/>
        <v/>
      </c>
      <c r="F21" s="711" t="str">
        <f t="shared" si="1"/>
        <v/>
      </c>
      <c r="G21" s="711" t="str">
        <f t="shared" si="2"/>
        <v/>
      </c>
      <c r="H21" t="str">
        <f>IF('Forest Park'!AE45 ="","",'Forest Park'!AE45 &amp; "@" )</f>
        <v/>
      </c>
      <c r="AD21" t="str">
        <f>IF('LEA Level Budget'!AE41 ="","",'LEA Level Budget'!AE41 &amp; "@" )</f>
        <v/>
      </c>
    </row>
    <row r="22" spans="2:30">
      <c r="B22" s="902"/>
      <c r="C22" s="900" t="s">
        <v>1781</v>
      </c>
      <c r="D22" s="607" t="s">
        <v>1781</v>
      </c>
      <c r="E22" s="727" t="str">
        <f t="shared" si="0"/>
        <v/>
      </c>
      <c r="F22" s="711" t="str">
        <f t="shared" si="1"/>
        <v/>
      </c>
      <c r="G22" s="711" t="str">
        <f t="shared" si="2"/>
        <v/>
      </c>
      <c r="H22" t="str">
        <f>IF('Forest Park'!AE46 ="","",'Forest Park'!AE46 &amp; "@" )</f>
        <v/>
      </c>
      <c r="AD22" t="str">
        <f>IF('LEA Level Budget'!AE42 ="","",'LEA Level Budget'!AE42 &amp; "@" )</f>
        <v/>
      </c>
    </row>
    <row r="23" spans="2:30">
      <c r="B23" s="902"/>
      <c r="C23" s="900"/>
      <c r="D23" s="608">
        <v>1</v>
      </c>
      <c r="E23" s="727" t="str">
        <f t="shared" si="0"/>
        <v/>
      </c>
      <c r="F23" s="711" t="str">
        <f t="shared" si="1"/>
        <v/>
      </c>
      <c r="G23" s="711" t="str">
        <f t="shared" si="2"/>
        <v/>
      </c>
      <c r="H23" t="str">
        <f>IF('Forest Park'!AE47 ="","",'Forest Park'!AE47 &amp; "@" )</f>
        <v/>
      </c>
      <c r="AD23" t="str">
        <f>IF('LEA Level Budget'!AE43 ="","",'LEA Level Budget'!AE43 &amp; "@" )</f>
        <v/>
      </c>
    </row>
    <row r="24" spans="2:30">
      <c r="B24" s="902"/>
      <c r="C24" s="900"/>
      <c r="D24" s="608">
        <v>2</v>
      </c>
      <c r="E24" s="727" t="str">
        <f t="shared" si="0"/>
        <v/>
      </c>
      <c r="F24" s="711" t="str">
        <f t="shared" si="1"/>
        <v/>
      </c>
      <c r="G24" s="711" t="str">
        <f t="shared" si="2"/>
        <v/>
      </c>
      <c r="H24" t="str">
        <f>IF('Forest Park'!AE48 ="","",'Forest Park'!AE48 &amp; "@" )</f>
        <v/>
      </c>
      <c r="AD24" t="str">
        <f>IF('LEA Level Budget'!AE44 ="","",'LEA Level Budget'!AE44 &amp; "@" )</f>
        <v/>
      </c>
    </row>
    <row r="25" spans="2:30">
      <c r="B25" s="902"/>
      <c r="C25" s="900"/>
      <c r="D25" s="608">
        <v>3</v>
      </c>
      <c r="E25" s="727" t="str">
        <f t="shared" si="0"/>
        <v/>
      </c>
      <c r="F25" s="711" t="str">
        <f t="shared" si="1"/>
        <v/>
      </c>
      <c r="G25" s="711" t="str">
        <f t="shared" si="2"/>
        <v/>
      </c>
      <c r="H25" t="str">
        <f>IF('Forest Park'!AE49 ="","",'Forest Park'!AE49 &amp; "@" )</f>
        <v/>
      </c>
      <c r="AD25" t="str">
        <f>IF('LEA Level Budget'!AE45 ="","",'LEA Level Budget'!AE45 &amp; "@" )</f>
        <v/>
      </c>
    </row>
    <row r="26" spans="2:30">
      <c r="B26" s="902"/>
      <c r="C26" s="667" t="s">
        <v>1125</v>
      </c>
      <c r="D26" s="608">
        <v>1</v>
      </c>
      <c r="E26" s="727" t="str">
        <f t="shared" si="0"/>
        <v/>
      </c>
      <c r="F26" s="711" t="str">
        <f t="shared" si="1"/>
        <v/>
      </c>
      <c r="G26" s="711" t="str">
        <f t="shared" si="2"/>
        <v/>
      </c>
      <c r="H26" t="str">
        <f>IF('Forest Park'!AE50 ="","",'Forest Park'!AE50 &amp; "@" )</f>
        <v/>
      </c>
      <c r="AD26" t="str">
        <f>IF('LEA Level Budget'!AE46 ="","",'LEA Level Budget'!AE46 &amp; "@" )</f>
        <v/>
      </c>
    </row>
    <row r="27" spans="2:30">
      <c r="B27" s="902"/>
      <c r="C27" s="667"/>
      <c r="D27" s="608">
        <v>2</v>
      </c>
      <c r="E27" s="727" t="str">
        <f t="shared" si="0"/>
        <v/>
      </c>
      <c r="F27" s="711" t="str">
        <f t="shared" si="1"/>
        <v/>
      </c>
      <c r="G27" s="711" t="str">
        <f t="shared" si="2"/>
        <v/>
      </c>
      <c r="H27" t="str">
        <f>IF('Forest Park'!AE51 ="","",'Forest Park'!AE51 &amp; "@" )</f>
        <v/>
      </c>
      <c r="AD27" t="str">
        <f>IF('LEA Level Budget'!AE47 ="","",'LEA Level Budget'!AE47 &amp; "@" )</f>
        <v/>
      </c>
    </row>
    <row r="28" spans="2:30">
      <c r="B28" s="902"/>
      <c r="C28" s="900" t="s">
        <v>1103</v>
      </c>
      <c r="D28" s="607" t="s">
        <v>1103</v>
      </c>
      <c r="E28" s="727" t="str">
        <f t="shared" si="0"/>
        <v/>
      </c>
      <c r="F28" s="711" t="str">
        <f t="shared" si="1"/>
        <v/>
      </c>
      <c r="G28" s="711" t="str">
        <f t="shared" si="2"/>
        <v/>
      </c>
      <c r="H28" t="str">
        <f>IF('Forest Park'!AE52 ="","",'Forest Park'!AE52 &amp; "@" )</f>
        <v/>
      </c>
      <c r="AD28" t="str">
        <f>IF('LEA Level Budget'!AE48 ="","",'LEA Level Budget'!AE48 &amp; "@" )</f>
        <v/>
      </c>
    </row>
    <row r="29" spans="2:30">
      <c r="B29" s="902"/>
      <c r="C29" s="900"/>
      <c r="D29" s="608">
        <v>2</v>
      </c>
      <c r="E29" s="727" t="str">
        <f t="shared" si="0"/>
        <v>0</v>
      </c>
      <c r="F29" s="711" t="str">
        <f t="shared" si="1"/>
        <v>0,</v>
      </c>
      <c r="G29" s="711" t="str">
        <f t="shared" si="2"/>
        <v>0@</v>
      </c>
      <c r="H29" t="str">
        <f>IF('Forest Park'!AE53 ="","",'Forest Park'!AE53 &amp; "@" )</f>
        <v>0@</v>
      </c>
      <c r="AD29" t="str">
        <f>IF('LEA Level Budget'!AE49 ="","",'LEA Level Budget'!AE49 &amp; "@" )</f>
        <v/>
      </c>
    </row>
    <row r="30" spans="2:30">
      <c r="B30" s="902"/>
      <c r="C30" s="609" t="s">
        <v>1104</v>
      </c>
      <c r="E30" s="727" t="str">
        <f t="shared" si="0"/>
        <v/>
      </c>
      <c r="F30" s="711" t="str">
        <f t="shared" si="1"/>
        <v/>
      </c>
      <c r="G30" s="711" t="str">
        <f t="shared" si="2"/>
        <v/>
      </c>
      <c r="H30" t="str">
        <f>IF('Forest Park'!AE54 ="","",'Forest Park'!AE54 &amp; "@" )</f>
        <v/>
      </c>
      <c r="AD30" t="str">
        <f>IF('LEA Level Budget'!AE50 ="","",'LEA Level Budget'!AE50 &amp; "@" )</f>
        <v/>
      </c>
    </row>
    <row r="31" spans="2:30">
      <c r="B31" s="902"/>
      <c r="C31" s="609" t="s">
        <v>1105</v>
      </c>
      <c r="E31" s="727" t="str">
        <f t="shared" si="0"/>
        <v/>
      </c>
      <c r="F31" s="711" t="str">
        <f t="shared" si="1"/>
        <v/>
      </c>
      <c r="G31" s="711" t="str">
        <f t="shared" si="2"/>
        <v/>
      </c>
      <c r="H31" t="str">
        <f>IF('Forest Park'!AE55 ="","",'Forest Park'!AE55 &amp; "@" )</f>
        <v/>
      </c>
      <c r="AD31" t="str">
        <f>IF('LEA Level Budget'!AE51 ="","",'LEA Level Budget'!AE51 &amp; "@" )</f>
        <v/>
      </c>
    </row>
    <row r="32" spans="2:30">
      <c r="B32" s="902"/>
      <c r="C32" s="609" t="s">
        <v>1182</v>
      </c>
      <c r="E32" s="727" t="str">
        <f t="shared" si="0"/>
        <v/>
      </c>
      <c r="F32" s="711" t="str">
        <f t="shared" si="1"/>
        <v/>
      </c>
      <c r="G32" s="711" t="str">
        <f t="shared" si="2"/>
        <v/>
      </c>
      <c r="H32" t="str">
        <f>IF('Forest Park'!AE56 ="","",'Forest Park'!AE56 &amp; "@" )</f>
        <v/>
      </c>
      <c r="AD32" t="str">
        <f>IF('LEA Level Budget'!AE52 ="","",'LEA Level Budget'!AE52 &amp; "@" )</f>
        <v/>
      </c>
    </row>
    <row r="33" spans="2:30">
      <c r="B33" s="898" t="s">
        <v>1106</v>
      </c>
      <c r="C33" s="899" t="s">
        <v>1107</v>
      </c>
      <c r="D33" s="607" t="s">
        <v>1107</v>
      </c>
      <c r="E33" s="727" t="str">
        <f t="shared" si="0"/>
        <v>0,0</v>
      </c>
      <c r="F33" s="711" t="str">
        <f t="shared" si="1"/>
        <v>0,0,</v>
      </c>
      <c r="G33" s="711" t="str">
        <f t="shared" si="2"/>
        <v>0@0@</v>
      </c>
      <c r="H33" t="str">
        <f>IF('Forest Park'!AE57 ="","",'Forest Park'!AE57 &amp; "@" )</f>
        <v>0@</v>
      </c>
      <c r="AD33" t="str">
        <f>IF('LEA Level Budget'!AE53 ="","",'LEA Level Budget'!AE53 &amp; "@" )</f>
        <v>0@</v>
      </c>
    </row>
    <row r="34" spans="2:30">
      <c r="B34" s="898"/>
      <c r="C34" s="899"/>
      <c r="D34" s="608">
        <v>1</v>
      </c>
      <c r="E34" s="727" t="str">
        <f t="shared" si="0"/>
        <v/>
      </c>
      <c r="F34" s="711" t="str">
        <f t="shared" si="1"/>
        <v/>
      </c>
      <c r="G34" s="711" t="str">
        <f t="shared" si="2"/>
        <v/>
      </c>
      <c r="H34" t="str">
        <f>IF('Forest Park'!AE58 ="","",'Forest Park'!AE58 &amp; "@" )</f>
        <v/>
      </c>
      <c r="AD34" t="str">
        <f>IF('LEA Level Budget'!AE54 ="","",'LEA Level Budget'!AE54 &amp; "@" )</f>
        <v/>
      </c>
    </row>
    <row r="35" spans="2:30">
      <c r="B35" s="898"/>
      <c r="C35" s="899"/>
      <c r="D35" s="608">
        <v>2</v>
      </c>
      <c r="E35" s="727" t="str">
        <f t="shared" si="0"/>
        <v/>
      </c>
      <c r="F35" s="711" t="str">
        <f t="shared" si="1"/>
        <v/>
      </c>
      <c r="G35" s="711" t="str">
        <f t="shared" si="2"/>
        <v/>
      </c>
      <c r="H35" t="str">
        <f>IF('Forest Park'!AE59 ="","",'Forest Park'!AE59 &amp; "@" )</f>
        <v/>
      </c>
      <c r="AD35" t="str">
        <f>IF('LEA Level Budget'!AE55 ="","",'LEA Level Budget'!AE55 &amp; "@" )</f>
        <v/>
      </c>
    </row>
    <row r="36" spans="2:30">
      <c r="B36" s="898"/>
      <c r="C36" s="899"/>
      <c r="D36" s="608">
        <v>3</v>
      </c>
      <c r="E36" s="727" t="str">
        <f t="shared" si="0"/>
        <v/>
      </c>
      <c r="F36" s="711" t="str">
        <f t="shared" si="1"/>
        <v/>
      </c>
      <c r="G36" s="711" t="str">
        <f t="shared" si="2"/>
        <v/>
      </c>
      <c r="H36" t="str">
        <f>IF('Forest Park'!AE60 ="","",'Forest Park'!AE60 &amp; "@" )</f>
        <v/>
      </c>
      <c r="AD36" t="str">
        <f>IF('LEA Level Budget'!AE56 ="","",'LEA Level Budget'!AE56 &amp; "@" )</f>
        <v/>
      </c>
    </row>
    <row r="37" spans="2:30">
      <c r="B37" s="898"/>
      <c r="C37" s="899" t="s">
        <v>1108</v>
      </c>
      <c r="D37" s="607" t="s">
        <v>1108</v>
      </c>
      <c r="E37" s="727" t="str">
        <f t="shared" si="0"/>
        <v>0</v>
      </c>
      <c r="F37" s="711" t="str">
        <f t="shared" si="1"/>
        <v>0,</v>
      </c>
      <c r="G37" s="711" t="str">
        <f t="shared" si="2"/>
        <v>0@</v>
      </c>
      <c r="H37" t="str">
        <f>IF('Forest Park'!AE61 ="","",'Forest Park'!AE61 &amp; "@" )</f>
        <v/>
      </c>
      <c r="AD37" t="str">
        <f>IF('LEA Level Budget'!AE57 ="","",'LEA Level Budget'!AE57 &amp; "@" )</f>
        <v>0@</v>
      </c>
    </row>
    <row r="38" spans="2:30">
      <c r="B38" s="898"/>
      <c r="C38" s="899"/>
      <c r="D38" s="608">
        <v>1</v>
      </c>
      <c r="E38" s="727" t="str">
        <f t="shared" si="0"/>
        <v/>
      </c>
      <c r="F38" s="711" t="str">
        <f t="shared" si="1"/>
        <v/>
      </c>
      <c r="G38" s="711" t="str">
        <f t="shared" si="2"/>
        <v/>
      </c>
      <c r="H38" t="str">
        <f>IF('Forest Park'!AE62 ="","",'Forest Park'!AE62 &amp; "@" )</f>
        <v/>
      </c>
      <c r="AD38" t="str">
        <f>IF('LEA Level Budget'!AE58 ="","",'LEA Level Budget'!AE58 &amp; "@" )</f>
        <v/>
      </c>
    </row>
    <row r="39" spans="2:30">
      <c r="B39" s="898"/>
      <c r="C39" s="899"/>
      <c r="D39" s="608">
        <v>2</v>
      </c>
      <c r="E39" s="727" t="str">
        <f t="shared" si="0"/>
        <v/>
      </c>
      <c r="F39" s="711" t="str">
        <f t="shared" si="1"/>
        <v/>
      </c>
      <c r="G39" s="711" t="str">
        <f t="shared" si="2"/>
        <v/>
      </c>
      <c r="H39" t="str">
        <f>IF('Forest Park'!AE63 ="","",'Forest Park'!AE63 &amp; "@" )</f>
        <v/>
      </c>
      <c r="AD39" t="str">
        <f>IF('LEA Level Budget'!AE59 ="","",'LEA Level Budget'!AE59 &amp; "@" )</f>
        <v/>
      </c>
    </row>
    <row r="40" spans="2:30">
      <c r="B40" s="898"/>
      <c r="C40" s="899"/>
      <c r="D40" s="608">
        <v>3</v>
      </c>
      <c r="E40" s="727" t="str">
        <f t="shared" si="0"/>
        <v/>
      </c>
      <c r="F40" s="711" t="str">
        <f t="shared" si="1"/>
        <v/>
      </c>
      <c r="G40" s="711" t="str">
        <f t="shared" si="2"/>
        <v/>
      </c>
      <c r="H40" t="str">
        <f>IF('Forest Park'!AE64 ="","",'Forest Park'!AE64 &amp; "@" )</f>
        <v/>
      </c>
      <c r="AD40" t="str">
        <f>IF('LEA Level Budget'!AE60 ="","",'LEA Level Budget'!AE60 &amp; "@" )</f>
        <v/>
      </c>
    </row>
    <row r="41" spans="2:30">
      <c r="B41" s="898"/>
      <c r="C41" s="610" t="s">
        <v>1109</v>
      </c>
      <c r="D41" s="607" t="s">
        <v>1109</v>
      </c>
      <c r="E41" s="727" t="str">
        <f t="shared" si="0"/>
        <v/>
      </c>
      <c r="F41" s="711" t="str">
        <f t="shared" si="1"/>
        <v/>
      </c>
      <c r="G41" s="711" t="str">
        <f t="shared" si="2"/>
        <v/>
      </c>
      <c r="H41" t="str">
        <f>IF('Forest Park'!AE65 ="","",'Forest Park'!AE65 &amp; "@" )</f>
        <v/>
      </c>
      <c r="AD41" t="str">
        <f>IF('LEA Level Budget'!AE61 ="","",'LEA Level Budget'!AE61 &amp; "@" )</f>
        <v/>
      </c>
    </row>
    <row r="42" spans="2:30">
      <c r="B42" s="898"/>
      <c r="D42" s="607">
        <v>1</v>
      </c>
      <c r="E42" s="727" t="str">
        <f t="shared" si="0"/>
        <v/>
      </c>
      <c r="F42" s="711" t="str">
        <f t="shared" si="1"/>
        <v/>
      </c>
      <c r="G42" s="711" t="str">
        <f t="shared" si="2"/>
        <v/>
      </c>
      <c r="H42" t="str">
        <f>IF('Forest Park'!AE66 ="","",'Forest Park'!AE66 &amp; "@" )</f>
        <v/>
      </c>
      <c r="AD42" t="str">
        <f>IF('LEA Level Budget'!AE62 ="","",'LEA Level Budget'!AE62 &amp; "@" )</f>
        <v/>
      </c>
    </row>
    <row r="43" spans="2:30">
      <c r="B43" s="898"/>
      <c r="D43" s="607">
        <v>2</v>
      </c>
      <c r="E43" s="727" t="str">
        <f t="shared" si="0"/>
        <v>0</v>
      </c>
      <c r="F43" s="711" t="str">
        <f t="shared" si="1"/>
        <v>0,</v>
      </c>
      <c r="G43" s="711" t="str">
        <f t="shared" si="2"/>
        <v>0@</v>
      </c>
      <c r="H43" t="str">
        <f>IF('Forest Park'!AE67 ="","",'Forest Park'!AE67 &amp; "@" )</f>
        <v>0@</v>
      </c>
      <c r="AD43" t="str">
        <f>IF('LEA Level Budget'!AE63 ="","",'LEA Level Budget'!AE63 &amp; "@" )</f>
        <v/>
      </c>
    </row>
    <row r="44" spans="2:30">
      <c r="B44" s="898"/>
      <c r="D44" s="607">
        <v>3</v>
      </c>
      <c r="E44" s="727" t="str">
        <f t="shared" si="0"/>
        <v/>
      </c>
      <c r="F44" s="711" t="str">
        <f t="shared" si="1"/>
        <v/>
      </c>
      <c r="G44" s="711" t="str">
        <f t="shared" si="2"/>
        <v/>
      </c>
      <c r="H44" t="str">
        <f>IF('Forest Park'!AE68 ="","",'Forest Park'!AE68 &amp; "@" )</f>
        <v/>
      </c>
      <c r="AD44" t="str">
        <f>IF('LEA Level Budget'!AE64 ="","",'LEA Level Budget'!AE64 &amp; "@" )</f>
        <v/>
      </c>
    </row>
    <row r="45" spans="2:30">
      <c r="B45" s="898" t="s">
        <v>835</v>
      </c>
      <c r="C45" s="609" t="s">
        <v>1110</v>
      </c>
      <c r="D45" s="607" t="s">
        <v>1110</v>
      </c>
      <c r="E45" s="727" t="str">
        <f t="shared" si="0"/>
        <v/>
      </c>
      <c r="F45" s="711" t="str">
        <f t="shared" si="1"/>
        <v/>
      </c>
      <c r="G45" s="711" t="str">
        <f t="shared" si="2"/>
        <v/>
      </c>
      <c r="H45" t="str">
        <f>IF('Forest Park'!AE69 ="","",'Forest Park'!AE69 &amp; "@" )</f>
        <v/>
      </c>
      <c r="AD45" t="str">
        <f>IF('LEA Level Budget'!AE65 ="","",'LEA Level Budget'!AE65 &amp; "@" )</f>
        <v/>
      </c>
    </row>
    <row r="46" spans="2:30">
      <c r="B46" s="898"/>
      <c r="C46" s="609"/>
      <c r="D46" s="607">
        <v>1</v>
      </c>
      <c r="E46" s="727" t="str">
        <f t="shared" si="0"/>
        <v/>
      </c>
      <c r="F46" s="711" t="str">
        <f t="shared" si="1"/>
        <v/>
      </c>
      <c r="G46" s="711" t="str">
        <f t="shared" si="2"/>
        <v/>
      </c>
      <c r="H46" t="str">
        <f>IF('Forest Park'!AE70 ="","",'Forest Park'!AE70 &amp; "@" )</f>
        <v/>
      </c>
      <c r="AD46" t="str">
        <f>IF('LEA Level Budget'!AE66 ="","",'LEA Level Budget'!AE66 &amp; "@" )</f>
        <v/>
      </c>
    </row>
    <row r="47" spans="2:30">
      <c r="B47" s="898"/>
      <c r="C47" s="609" t="s">
        <v>1775</v>
      </c>
      <c r="D47" s="608" t="s">
        <v>1775</v>
      </c>
      <c r="E47" s="727" t="str">
        <f t="shared" si="0"/>
        <v>0</v>
      </c>
      <c r="F47" s="711" t="str">
        <f t="shared" si="1"/>
        <v>0,</v>
      </c>
      <c r="G47" s="711" t="str">
        <f t="shared" si="2"/>
        <v>0@</v>
      </c>
      <c r="H47" t="str">
        <f>IF('Forest Park'!AE71 ="","",'Forest Park'!AE71 &amp; "@" )</f>
        <v/>
      </c>
      <c r="AD47" t="str">
        <f>IF('LEA Level Budget'!AE67 ="","",'LEA Level Budget'!AE67 &amp; "@" )</f>
        <v>0@</v>
      </c>
    </row>
    <row r="48" spans="2:30">
      <c r="B48" s="898"/>
      <c r="D48" s="608">
        <v>1</v>
      </c>
      <c r="E48" s="727" t="str">
        <f t="shared" si="0"/>
        <v/>
      </c>
      <c r="F48" s="711" t="str">
        <f t="shared" si="1"/>
        <v/>
      </c>
      <c r="G48" s="711" t="str">
        <f t="shared" si="2"/>
        <v/>
      </c>
      <c r="H48" t="str">
        <f>IF('Forest Park'!AE72 ="","",'Forest Park'!AE72 &amp; "@" )</f>
        <v/>
      </c>
      <c r="AD48" t="str">
        <f>IF('LEA Level Budget'!AE68 ="","",'LEA Level Budget'!AE68 &amp; "@" )</f>
        <v/>
      </c>
    </row>
    <row r="49" spans="2:30">
      <c r="B49" s="898" t="s">
        <v>840</v>
      </c>
      <c r="C49" s="609" t="s">
        <v>1111</v>
      </c>
      <c r="E49" s="727" t="str">
        <f t="shared" si="0"/>
        <v/>
      </c>
      <c r="F49" s="711" t="str">
        <f t="shared" si="1"/>
        <v/>
      </c>
      <c r="G49" s="711" t="str">
        <f t="shared" si="2"/>
        <v/>
      </c>
      <c r="H49" t="str">
        <f>IF('Forest Park'!AE73 ="","",'Forest Park'!AE73 &amp; "@" )</f>
        <v/>
      </c>
      <c r="AD49" t="str">
        <f>IF('LEA Level Budget'!AE69 ="","",'LEA Level Budget'!AE69 &amp; "@" )</f>
        <v/>
      </c>
    </row>
    <row r="50" spans="2:30">
      <c r="B50" s="898"/>
      <c r="C50" s="609" t="s">
        <v>1112</v>
      </c>
      <c r="E50" s="727" t="str">
        <f t="shared" si="0"/>
        <v/>
      </c>
      <c r="F50" s="711" t="str">
        <f t="shared" si="1"/>
        <v/>
      </c>
      <c r="G50" s="711" t="str">
        <f t="shared" si="2"/>
        <v/>
      </c>
      <c r="H50" t="str">
        <f>IF('Forest Park'!AE74 ="","",'Forest Park'!AE74 &amp; "@" )</f>
        <v/>
      </c>
      <c r="AD50" t="str">
        <f>IF('LEA Level Budget'!AE70 ="","",'LEA Level Budget'!AE70 &amp; "@" )</f>
        <v/>
      </c>
    </row>
    <row r="51" spans="2:30">
      <c r="E51" s="607"/>
    </row>
    <row r="52" spans="2:30">
      <c r="E52" s="607" t="str">
        <f>IF(F52="","",LEFT(F52,LEN(F52)-1-COUNTIF(H52:AD52,"@")))</f>
        <v/>
      </c>
      <c r="F52" t="str">
        <f>IF(COUNTA(H52:AC52)=COUNTIF(H52:AC52,"@"),"",(TRIM(SUBSTITUTE(G52,"@",","))))</f>
        <v/>
      </c>
    </row>
    <row r="53" spans="2:30">
      <c r="E53" s="607" t="str">
        <f>IF(F53="","",LEFT(F53,LEN(F53)-1-COUNTIF(H53:AD53,"@")))</f>
        <v/>
      </c>
      <c r="F53" t="str">
        <f>IF(COUNTA(H53:AC53)=COUNTIF(H53:AC53,"@"),"",(TRIM(SUBSTITUTE(G53,"@",","))))</f>
        <v/>
      </c>
      <c r="H53" t="str">
        <f>IF('Forest Park'!AE161 ="","",'Forest Park'!AE161 &amp; "@" )</f>
        <v/>
      </c>
    </row>
    <row r="54" spans="2:30">
      <c r="H54" t="str">
        <f>IF('Forest Park'!AE162 ="","",'Forest Park'!AE162 &amp; "@" )</f>
        <v/>
      </c>
    </row>
    <row r="55" spans="2:30">
      <c r="H55" t="str">
        <f>IF('Forest Park'!AE163 ="","",'Forest Park'!AE163 &amp; "@" )</f>
        <v/>
      </c>
    </row>
    <row r="56" spans="2:30">
      <c r="H56" t="str">
        <f>IF('Forest Park'!AE164 ="","",'Forest Park'!AE164 &amp; "@" )</f>
        <v/>
      </c>
    </row>
    <row r="57" spans="2:30">
      <c r="H57" t="str">
        <f>IF('Forest Park'!AE165 ="","",'Forest Park'!AE165 &amp; "@" )</f>
        <v/>
      </c>
    </row>
    <row r="58" spans="2:30">
      <c r="H58" t="str">
        <f>IF('Forest Park'!AE166 ="","",'Forest Park'!AE166 &amp; "@" )</f>
        <v/>
      </c>
    </row>
    <row r="59" spans="2:30">
      <c r="H59" t="str">
        <f>IF('Forest Park'!AE167 ="","",'Forest Park'!AE167 &amp; "@" )</f>
        <v/>
      </c>
    </row>
    <row r="60" spans="2:30">
      <c r="H60" t="str">
        <f>IF('Forest Park'!AE168 ="","",'Forest Park'!AE168 &amp; "@" )</f>
        <v/>
      </c>
    </row>
    <row r="61" spans="2:30">
      <c r="H61" t="str">
        <f>IF('Forest Park'!AE169 ="","",'Forest Park'!AE169 &amp; "@" )</f>
        <v/>
      </c>
    </row>
    <row r="62" spans="2:30">
      <c r="H62" t="str">
        <f>IF('Forest Park'!AE170 ="","",'Forest Park'!AE170 &amp; "@" )</f>
        <v/>
      </c>
    </row>
    <row r="63" spans="2:30">
      <c r="H63" t="str">
        <f>IF('Forest Park'!AE171 ="","",'Forest Park'!AE171 &amp; "@" )</f>
        <v/>
      </c>
    </row>
    <row r="64" spans="2:30">
      <c r="H64" t="str">
        <f>IF('Forest Park'!AE172 ="","",'Forest Park'!AE172 &amp; "@" )</f>
        <v/>
      </c>
    </row>
    <row r="65" spans="8:8">
      <c r="H65" t="str">
        <f>IF('Forest Park'!AE173 ="","",'Forest Park'!AE173 &amp; "@" )</f>
        <v/>
      </c>
    </row>
    <row r="66" spans="8:8">
      <c r="H66" t="str">
        <f>IF('Forest Park'!AE174 ="","",'Forest Park'!AE174 &amp; "@" )</f>
        <v/>
      </c>
    </row>
    <row r="67" spans="8:8">
      <c r="H67" t="str">
        <f>IF('Forest Park'!AE175 ="","",'Forest Park'!AE175 &amp; "@" )</f>
        <v/>
      </c>
    </row>
    <row r="68" spans="8:8">
      <c r="H68" t="str">
        <f>IF('Forest Park'!AE176 ="","",'Forest Park'!AE176 &amp; "@" )</f>
        <v/>
      </c>
    </row>
    <row r="69" spans="8:8">
      <c r="H69" t="str">
        <f>IF('Forest Park'!AE177 ="","",'Forest Park'!AE177 &amp; "@" )</f>
        <v/>
      </c>
    </row>
    <row r="70" spans="8:8">
      <c r="H70" t="str">
        <f>IF('Forest Park'!AE178 ="","",'Forest Park'!AE178 &amp; "@" )</f>
        <v/>
      </c>
    </row>
    <row r="71" spans="8:8">
      <c r="H71" t="str">
        <f>IF('Forest Park'!AE179 ="","",'Forest Park'!AE179 &amp; "@" )</f>
        <v/>
      </c>
    </row>
    <row r="72" spans="8:8">
      <c r="H72" t="str">
        <f>IF('Forest Park'!AE180 ="","",'Forest Park'!AE180 &amp; "@" )</f>
        <v/>
      </c>
    </row>
    <row r="73" spans="8:8">
      <c r="H73" t="str">
        <f>IF('Forest Park'!AE181 ="","",'Forest Park'!AE181 &amp; "@" )</f>
        <v/>
      </c>
    </row>
    <row r="74" spans="8:8">
      <c r="H74" t="str">
        <f>IF('Forest Park'!AE182 ="","",'Forest Park'!AE182 &amp; "@" )</f>
        <v/>
      </c>
    </row>
    <row r="75" spans="8:8">
      <c r="H75" t="str">
        <f>IF('Forest Park'!AE183 ="","",'Forest Park'!AE183 &amp; "@" )</f>
        <v/>
      </c>
    </row>
    <row r="76" spans="8:8">
      <c r="H76" t="str">
        <f>IF('Forest Park'!AE184 ="","",'Forest Park'!AE184 &amp; "@" )</f>
        <v/>
      </c>
    </row>
    <row r="77" spans="8:8">
      <c r="H77" t="str">
        <f>IF('Forest Park'!AE185 ="","",'Forest Park'!AE185 &amp; "@" )</f>
        <v/>
      </c>
    </row>
    <row r="78" spans="8:8">
      <c r="H78" t="str">
        <f>IF('Forest Park'!AE186 ="","",'Forest Park'!AE186 &amp; "@" )</f>
        <v/>
      </c>
    </row>
    <row r="79" spans="8:8">
      <c r="H79" t="str">
        <f>IF('Forest Park'!AE187 ="","",'Forest Park'!AE187 &amp; "@" )</f>
        <v/>
      </c>
    </row>
    <row r="80" spans="8:8">
      <c r="H80" t="str">
        <f>IF('Forest Park'!AE188 ="","",'Forest Park'!AE188 &amp; "@" )</f>
        <v/>
      </c>
    </row>
    <row r="81" spans="8:8">
      <c r="H81" t="str">
        <f>IF('Forest Park'!AE189 ="","",'Forest Park'!AE189 &amp; "@" )</f>
        <v/>
      </c>
    </row>
    <row r="82" spans="8:8">
      <c r="H82" t="str">
        <f>IF('Forest Park'!AE190 ="","",'Forest Park'!AE190 &amp; "@" )</f>
        <v/>
      </c>
    </row>
    <row r="83" spans="8:8">
      <c r="H83" t="str">
        <f>IF('Forest Park'!AE191 ="","",'Forest Park'!AE191 &amp; "@" )</f>
        <v/>
      </c>
    </row>
    <row r="84" spans="8:8">
      <c r="H84" t="str">
        <f>IF('Forest Park'!AE192 ="","",'Forest Park'!AE192 &amp; "@" )</f>
        <v/>
      </c>
    </row>
    <row r="85" spans="8:8">
      <c r="H85" t="str">
        <f>IF('Forest Park'!AE193 ="","",'Forest Park'!AE193 &amp; "@" )</f>
        <v/>
      </c>
    </row>
    <row r="86" spans="8:8">
      <c r="H86" t="str">
        <f>IF('Forest Park'!AE194 ="","",'Forest Park'!AE194 &amp; "@" )</f>
        <v/>
      </c>
    </row>
    <row r="87" spans="8:8">
      <c r="H87" t="str">
        <f>IF('Forest Park'!AE195 ="","",'Forest Park'!AE195 &amp; "@" )</f>
        <v/>
      </c>
    </row>
    <row r="88" spans="8:8">
      <c r="H88" t="str">
        <f>IF('Forest Park'!AE196 ="","",'Forest Park'!AE196 &amp; "@" )</f>
        <v/>
      </c>
    </row>
    <row r="89" spans="8:8">
      <c r="H89" t="str">
        <f>IF('Forest Park'!AE197 ="","",'Forest Park'!AE197 &amp; "@" )</f>
        <v/>
      </c>
    </row>
    <row r="90" spans="8:8">
      <c r="H90" t="str">
        <f>IF('Forest Park'!AE198 ="","",'Forest Park'!AE198 &amp; "@" )</f>
        <v/>
      </c>
    </row>
    <row r="91" spans="8:8">
      <c r="H91" t="str">
        <f>IF('Forest Park'!AE199 ="","",'Forest Park'!AE199 &amp; "@" )</f>
        <v/>
      </c>
    </row>
    <row r="92" spans="8:8">
      <c r="H92" t="str">
        <f>IF('Forest Park'!AE200 ="","",'Forest Park'!AE200 &amp; "@" )</f>
        <v/>
      </c>
    </row>
    <row r="93" spans="8:8">
      <c r="H93" t="str">
        <f>IF('Forest Park'!AE201 ="","",'Forest Park'!AE201 &amp; "@" )</f>
        <v/>
      </c>
    </row>
    <row r="94" spans="8:8">
      <c r="H94" t="str">
        <f>IF('Forest Park'!AE202 ="","",'Forest Park'!AE202 &amp; "@" )</f>
        <v/>
      </c>
    </row>
    <row r="95" spans="8:8">
      <c r="H95" t="str">
        <f>IF('Forest Park'!AE203 ="","",'Forest Park'!AE203 &amp; "@" )</f>
        <v/>
      </c>
    </row>
    <row r="96" spans="8:8">
      <c r="H96" t="str">
        <f>IF('Forest Park'!AE204 ="","",'Forest Park'!AE204 &amp; "@" )</f>
        <v/>
      </c>
    </row>
    <row r="97" spans="8:8">
      <c r="H97" t="str">
        <f>IF('Forest Park'!AE205 ="","",'Forest Park'!AE205 &amp; "@" )</f>
        <v/>
      </c>
    </row>
    <row r="98" spans="8:8">
      <c r="H98" t="str">
        <f>IF('Forest Park'!AE206 ="","",'Forest Park'!AE206 &amp; "@" )</f>
        <v/>
      </c>
    </row>
    <row r="99" spans="8:8">
      <c r="H99" t="str">
        <f>IF('Forest Park'!AE207 ="","",'Forest Park'!AE207 &amp; "@" )</f>
        <v/>
      </c>
    </row>
    <row r="100" spans="8:8">
      <c r="H100" t="str">
        <f>IF('Forest Park'!AE208 ="","",'Forest Park'!AE208 &amp; "@" )</f>
        <v/>
      </c>
    </row>
    <row r="101" spans="8:8">
      <c r="H101" t="str">
        <f>IF('Forest Park'!AE209 ="","",'Forest Park'!AE209 &amp; "@" )</f>
        <v/>
      </c>
    </row>
  </sheetData>
  <mergeCells count="19">
    <mergeCell ref="B10:B13"/>
    <mergeCell ref="C10:C11"/>
    <mergeCell ref="C12:C13"/>
    <mergeCell ref="B45:B48"/>
    <mergeCell ref="B49:B50"/>
    <mergeCell ref="B2:B5"/>
    <mergeCell ref="C33:C36"/>
    <mergeCell ref="C37:C40"/>
    <mergeCell ref="B33:B44"/>
    <mergeCell ref="C14:C17"/>
    <mergeCell ref="C18:C21"/>
    <mergeCell ref="C22:C25"/>
    <mergeCell ref="C28:C29"/>
    <mergeCell ref="C2:C3"/>
    <mergeCell ref="C4:C5"/>
    <mergeCell ref="B14:B32"/>
    <mergeCell ref="B6:B9"/>
    <mergeCell ref="C6:C7"/>
    <mergeCell ref="C8:C9"/>
  </mergeCells>
  <phoneticPr fontId="0" type="noConversion"/>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sheetPr codeName="Sheet7">
    <pageSetUpPr fitToPage="1"/>
  </sheetPr>
  <dimension ref="A1:L18"/>
  <sheetViews>
    <sheetView showGridLines="0" workbookViewId="0"/>
  </sheetViews>
  <sheetFormatPr defaultRowHeight="12.75"/>
  <cols>
    <col min="1" max="1" width="9.140625" style="742"/>
    <col min="2" max="2" width="20.42578125" customWidth="1"/>
    <col min="3" max="3" width="13.42578125" customWidth="1"/>
  </cols>
  <sheetData>
    <row r="1" spans="1:12" ht="15">
      <c r="B1" s="484" t="s">
        <v>2556</v>
      </c>
      <c r="C1" s="485"/>
      <c r="D1" s="485"/>
      <c r="E1" s="485"/>
      <c r="F1" s="485"/>
      <c r="G1" s="485"/>
      <c r="H1" s="485"/>
      <c r="I1" s="485"/>
      <c r="J1" s="485"/>
      <c r="K1" s="913" t="str">
        <f>'Schools Served'!G1</f>
        <v>Org Name</v>
      </c>
      <c r="L1" s="913"/>
    </row>
    <row r="2" spans="1:12" ht="13.5" thickBot="1">
      <c r="B2" s="739"/>
    </row>
    <row r="3" spans="1:12" ht="14.25">
      <c r="B3" s="914" t="s">
        <v>2546</v>
      </c>
      <c r="C3" s="915"/>
      <c r="D3" s="743"/>
      <c r="E3" s="743"/>
      <c r="F3" s="743"/>
      <c r="G3" s="743"/>
      <c r="H3" s="743"/>
      <c r="I3" s="743"/>
      <c r="J3" s="744"/>
    </row>
    <row r="4" spans="1:12" ht="14.25">
      <c r="B4" s="745"/>
      <c r="C4" s="746"/>
      <c r="D4" s="746"/>
      <c r="E4" s="746"/>
      <c r="F4" s="746"/>
      <c r="G4" s="746"/>
      <c r="H4" s="746"/>
      <c r="I4" s="746"/>
      <c r="J4" s="747"/>
    </row>
    <row r="5" spans="1:12" ht="46.5" customHeight="1">
      <c r="B5" s="903" t="s">
        <v>2560</v>
      </c>
      <c r="C5" s="904"/>
      <c r="D5" s="904"/>
      <c r="E5" s="904"/>
      <c r="F5" s="904"/>
      <c r="G5" s="904"/>
      <c r="H5" s="904"/>
      <c r="I5" s="904"/>
      <c r="J5" s="905"/>
    </row>
    <row r="6" spans="1:12" ht="47.25" customHeight="1">
      <c r="B6" s="903" t="s">
        <v>2549</v>
      </c>
      <c r="C6" s="904"/>
      <c r="D6" s="904"/>
      <c r="E6" s="904"/>
      <c r="F6" s="904"/>
      <c r="G6" s="904"/>
      <c r="H6" s="904"/>
      <c r="I6" s="904"/>
      <c r="J6" s="905"/>
    </row>
    <row r="7" spans="1:12" ht="65.25" customHeight="1">
      <c r="B7" s="903" t="s">
        <v>2554</v>
      </c>
      <c r="C7" s="904"/>
      <c r="D7" s="904"/>
      <c r="E7" s="904"/>
      <c r="F7" s="904"/>
      <c r="G7" s="904"/>
      <c r="H7" s="904"/>
      <c r="I7" s="904"/>
      <c r="J7" s="905"/>
    </row>
    <row r="8" spans="1:12" ht="51" customHeight="1">
      <c r="B8" s="903" t="s">
        <v>2555</v>
      </c>
      <c r="C8" s="904"/>
      <c r="D8" s="904"/>
      <c r="E8" s="904"/>
      <c r="F8" s="904"/>
      <c r="G8" s="904"/>
      <c r="H8" s="904"/>
      <c r="I8" s="904"/>
      <c r="J8" s="905"/>
    </row>
    <row r="9" spans="1:12" ht="38.25" customHeight="1">
      <c r="B9" s="903" t="s">
        <v>2550</v>
      </c>
      <c r="C9" s="904"/>
      <c r="D9" s="904"/>
      <c r="E9" s="904"/>
      <c r="F9" s="904"/>
      <c r="G9" s="904"/>
      <c r="H9" s="904"/>
      <c r="I9" s="904"/>
      <c r="J9" s="905"/>
    </row>
    <row r="10" spans="1:12" ht="47.25" customHeight="1">
      <c r="B10" s="903" t="s">
        <v>2551</v>
      </c>
      <c r="C10" s="904"/>
      <c r="D10" s="904"/>
      <c r="E10" s="904"/>
      <c r="F10" s="904"/>
      <c r="G10" s="904"/>
      <c r="H10" s="904"/>
      <c r="I10" s="904"/>
      <c r="J10" s="905"/>
    </row>
    <row r="11" spans="1:12" ht="22.5" customHeight="1">
      <c r="B11" s="906" t="s">
        <v>2552</v>
      </c>
      <c r="C11" s="907"/>
      <c r="D11" s="907"/>
      <c r="E11" s="907"/>
      <c r="F11" s="907"/>
      <c r="G11" s="907"/>
      <c r="H11" s="907"/>
      <c r="I11" s="907"/>
      <c r="J11" s="908"/>
    </row>
    <row r="12" spans="1:12" ht="19.5" customHeight="1">
      <c r="B12" s="909" t="s">
        <v>2553</v>
      </c>
      <c r="C12" s="907"/>
      <c r="D12" s="907"/>
      <c r="E12" s="907"/>
      <c r="F12" s="907"/>
      <c r="G12" s="907"/>
      <c r="H12" s="907"/>
      <c r="I12" s="907"/>
      <c r="J12" s="908"/>
    </row>
    <row r="13" spans="1:12" s="716" customFormat="1" ht="25.5" customHeight="1" thickBot="1">
      <c r="A13" s="742"/>
      <c r="B13" s="910"/>
      <c r="C13" s="911"/>
      <c r="D13" s="911"/>
      <c r="E13" s="911"/>
      <c r="F13" s="911"/>
      <c r="G13" s="911"/>
      <c r="H13" s="911"/>
      <c r="I13" s="911"/>
      <c r="J13" s="912"/>
    </row>
    <row r="14" spans="1:12" ht="15" thickBot="1">
      <c r="B14" s="305"/>
    </row>
    <row r="15" spans="1:12" ht="27.75" customHeight="1" thickBot="1">
      <c r="B15" s="916" t="s">
        <v>2547</v>
      </c>
      <c r="C15" s="917"/>
      <c r="D15" s="918"/>
      <c r="E15" s="918"/>
      <c r="F15" s="918"/>
      <c r="G15" s="918"/>
      <c r="H15" s="918"/>
      <c r="I15" s="918"/>
      <c r="J15" s="918"/>
    </row>
    <row r="16" spans="1:12" ht="26.25" customHeight="1" thickBot="1">
      <c r="B16" s="916" t="s">
        <v>2548</v>
      </c>
      <c r="C16" s="917"/>
      <c r="D16" s="918"/>
      <c r="E16" s="918"/>
      <c r="F16" s="918"/>
      <c r="G16" s="918"/>
      <c r="H16" s="918"/>
      <c r="I16" s="918"/>
      <c r="J16" s="918"/>
    </row>
    <row r="17" spans="2:10" ht="30" customHeight="1" thickBot="1">
      <c r="B17" s="916" t="s">
        <v>1043</v>
      </c>
      <c r="C17" s="917"/>
      <c r="D17" s="918"/>
      <c r="E17" s="918"/>
      <c r="F17" s="918"/>
      <c r="G17" s="918"/>
      <c r="H17" s="918"/>
      <c r="I17" s="918"/>
      <c r="J17" s="918"/>
    </row>
    <row r="18" spans="2:10" ht="15">
      <c r="B18" s="738"/>
    </row>
  </sheetData>
  <sheetProtection password="CC18" sheet="1" objects="1" scenarios="1"/>
  <mergeCells count="16">
    <mergeCell ref="B15:C15"/>
    <mergeCell ref="B16:C16"/>
    <mergeCell ref="B17:C17"/>
    <mergeCell ref="D15:J15"/>
    <mergeCell ref="D16:J16"/>
    <mergeCell ref="D17:J17"/>
    <mergeCell ref="B9:J9"/>
    <mergeCell ref="B10:J10"/>
    <mergeCell ref="B11:J11"/>
    <mergeCell ref="B12:J13"/>
    <mergeCell ref="K1:L1"/>
    <mergeCell ref="B5:J5"/>
    <mergeCell ref="B6:J6"/>
    <mergeCell ref="B7:J7"/>
    <mergeCell ref="B8:J8"/>
    <mergeCell ref="B3:C3"/>
  </mergeCells>
  <pageMargins left="0.7" right="0.7" top="0.75" bottom="0.75" header="0.3" footer="0.3"/>
  <pageSetup scale="99" orientation="landscape" r:id="rId1"/>
</worksheet>
</file>

<file path=xl/worksheets/sheet7.xml><?xml version="1.0" encoding="utf-8"?>
<worksheet xmlns="http://schemas.openxmlformats.org/spreadsheetml/2006/main" xmlns:r="http://schemas.openxmlformats.org/officeDocument/2006/relationships">
  <sheetPr codeName="Sheet24">
    <pageSetUpPr autoPageBreaks="0"/>
  </sheetPr>
  <dimension ref="A1:AE153"/>
  <sheetViews>
    <sheetView showGridLines="0" zoomScale="80" zoomScaleNormal="80" zoomScaleSheetLayoutView="75" workbookViewId="0">
      <pane ySplit="8" topLeftCell="A10" activePane="bottomLeft" state="frozen"/>
      <selection pane="bottomLeft" activeCell="A10" sqref="A10"/>
    </sheetView>
  </sheetViews>
  <sheetFormatPr defaultColWidth="9.140625" defaultRowHeight="12.75"/>
  <cols>
    <col min="1" max="1" width="2.42578125" style="298" customWidth="1"/>
    <col min="2" max="2" width="2.7109375" style="101" customWidth="1"/>
    <col min="3" max="5" width="8.42578125" style="101" customWidth="1"/>
    <col min="6" max="7" width="9.5703125" style="101" customWidth="1"/>
    <col min="8" max="8" width="9.140625" style="101"/>
    <col min="9" max="9" width="8.85546875" style="101" customWidth="1"/>
    <col min="10" max="10" width="9.42578125" style="101" customWidth="1"/>
    <col min="11" max="11" width="8.85546875" style="101" customWidth="1"/>
    <col min="12" max="12" width="8.28515625" style="101" customWidth="1"/>
    <col min="13" max="13" width="15.28515625" style="101" customWidth="1"/>
    <col min="14" max="14" width="2.28515625" style="101" customWidth="1"/>
    <col min="15" max="15" width="25.140625" style="101" customWidth="1"/>
    <col min="16" max="27" width="9.42578125" style="106" hidden="1" customWidth="1"/>
    <col min="28" max="28" width="9.42578125" style="105" hidden="1" customWidth="1"/>
    <col min="29" max="31" width="9.42578125" style="106" hidden="1" customWidth="1"/>
    <col min="32" max="34" width="9.42578125" style="106" customWidth="1"/>
    <col min="35" max="16384" width="9.140625" style="106"/>
  </cols>
  <sheetData>
    <row r="1" spans="1:31" s="305" customFormat="1" ht="18" customHeight="1">
      <c r="B1" s="925" t="s">
        <v>2194</v>
      </c>
      <c r="C1" s="925"/>
      <c r="D1" s="925"/>
      <c r="E1" s="925"/>
      <c r="F1" s="925"/>
      <c r="G1" s="925"/>
      <c r="H1" s="925"/>
      <c r="I1" s="925"/>
      <c r="J1" s="925"/>
      <c r="K1" s="925"/>
      <c r="L1" s="925"/>
      <c r="M1" s="925"/>
      <c r="N1" s="925"/>
      <c r="O1" s="925"/>
      <c r="AB1" s="611"/>
    </row>
    <row r="2" spans="1:31" customFormat="1" ht="12" hidden="1" customHeight="1">
      <c r="B2" s="928" t="s">
        <v>2409</v>
      </c>
      <c r="C2" s="928"/>
      <c r="D2" s="928"/>
      <c r="E2" s="928"/>
      <c r="F2" s="928"/>
      <c r="G2" s="928"/>
      <c r="H2" s="928"/>
      <c r="I2" s="928"/>
      <c r="J2" s="928"/>
      <c r="K2" s="928"/>
      <c r="L2" s="928"/>
      <c r="M2" s="928"/>
      <c r="N2" s="928"/>
      <c r="O2" s="438"/>
      <c r="P2" s="387"/>
      <c r="AB2" s="612"/>
    </row>
    <row r="3" spans="1:31" s="227" customFormat="1" ht="21" customHeight="1">
      <c r="B3" s="926" t="s">
        <v>1415</v>
      </c>
      <c r="C3" s="926"/>
      <c r="D3" s="926"/>
      <c r="E3" s="926" t="str">
        <f>'Schools Served'!G1</f>
        <v>Org Name</v>
      </c>
      <c r="F3" s="926"/>
      <c r="G3" s="926"/>
      <c r="H3" s="926"/>
      <c r="I3" s="926"/>
      <c r="J3" s="926"/>
      <c r="K3" s="926"/>
      <c r="L3" s="926"/>
      <c r="M3" s="926"/>
      <c r="N3" s="926"/>
      <c r="O3" s="926"/>
      <c r="AB3" s="613"/>
    </row>
    <row r="4" spans="1:31" s="229" customFormat="1" ht="30" customHeight="1">
      <c r="B4" s="927" t="s">
        <v>3450</v>
      </c>
      <c r="C4" s="927"/>
      <c r="D4" s="927"/>
      <c r="E4" s="927"/>
      <c r="F4" s="927"/>
      <c r="G4" s="927"/>
      <c r="H4" s="927"/>
      <c r="I4" s="927"/>
      <c r="J4" s="927"/>
      <c r="K4" s="927"/>
      <c r="L4" s="927"/>
      <c r="M4" s="927"/>
      <c r="N4" s="927"/>
      <c r="O4" s="927"/>
      <c r="Y4"/>
      <c r="Z4"/>
      <c r="AA4"/>
      <c r="AB4" s="612"/>
      <c r="AC4"/>
      <c r="AD4"/>
      <c r="AE4"/>
    </row>
    <row r="5" spans="1:31" s="229" customFormat="1" ht="17.25" customHeight="1">
      <c r="B5" s="930" t="s">
        <v>3451</v>
      </c>
      <c r="C5" s="930"/>
      <c r="D5" s="930"/>
      <c r="E5" s="930"/>
      <c r="F5" s="930"/>
      <c r="G5" s="930"/>
      <c r="H5" s="930"/>
      <c r="I5" s="930"/>
      <c r="J5" s="930"/>
      <c r="K5" s="930"/>
      <c r="L5" s="930"/>
      <c r="M5" s="930"/>
      <c r="N5" s="930"/>
      <c r="O5" s="930"/>
      <c r="Y5"/>
      <c r="Z5"/>
      <c r="AA5"/>
      <c r="AB5" s="612"/>
      <c r="AC5"/>
      <c r="AD5"/>
      <c r="AE5"/>
    </row>
    <row r="6" spans="1:31" s="652" customFormat="1" ht="15.75" customHeight="1">
      <c r="A6" s="649" t="s">
        <v>886</v>
      </c>
      <c r="B6" s="929" t="s">
        <v>1119</v>
      </c>
      <c r="C6" s="929"/>
      <c r="D6" s="929"/>
      <c r="E6" s="929"/>
      <c r="F6" s="929"/>
      <c r="G6" s="929"/>
      <c r="H6" s="929"/>
      <c r="I6" s="929"/>
      <c r="J6" s="929"/>
      <c r="K6" s="929"/>
      <c r="L6" s="929"/>
      <c r="M6" s="929"/>
      <c r="N6" s="929"/>
      <c r="O6" s="929"/>
      <c r="P6" s="650"/>
      <c r="Q6" s="650"/>
      <c r="R6" s="650"/>
      <c r="S6" s="650"/>
      <c r="T6" s="650"/>
      <c r="U6" s="650"/>
      <c r="V6" s="650"/>
      <c r="W6" s="650"/>
      <c r="X6" s="650"/>
      <c r="Y6" s="650"/>
      <c r="Z6" s="650"/>
      <c r="AA6" s="650"/>
      <c r="AB6" s="651"/>
      <c r="AC6" s="650"/>
      <c r="AD6" s="650"/>
      <c r="AE6" s="650"/>
    </row>
    <row r="7" spans="1:31" s="652" customFormat="1" ht="15.75" customHeight="1">
      <c r="A7" s="649"/>
      <c r="B7" s="929" t="s">
        <v>1120</v>
      </c>
      <c r="C7" s="929"/>
      <c r="D7" s="929"/>
      <c r="E7" s="929"/>
      <c r="F7" s="929"/>
      <c r="G7" s="929"/>
      <c r="H7" s="929"/>
      <c r="I7" s="929"/>
      <c r="J7" s="929"/>
      <c r="K7" s="929"/>
      <c r="L7" s="929"/>
      <c r="M7" s="929"/>
      <c r="N7" s="929"/>
      <c r="O7" s="929"/>
      <c r="P7" s="650"/>
      <c r="Q7" s="650"/>
      <c r="R7" s="650"/>
      <c r="S7" s="650"/>
      <c r="T7" s="650"/>
      <c r="U7" s="650"/>
      <c r="V7" s="650"/>
      <c r="W7" s="650"/>
      <c r="X7" s="650"/>
      <c r="Y7" s="650"/>
      <c r="Z7" s="650"/>
      <c r="AA7" s="650"/>
      <c r="AB7" s="651"/>
      <c r="AC7" s="650"/>
      <c r="AD7" s="650"/>
      <c r="AE7" s="650"/>
    </row>
    <row r="8" spans="1:31" s="428" customFormat="1" ht="18" customHeight="1" thickBot="1">
      <c r="A8" s="432" t="s">
        <v>1405</v>
      </c>
      <c r="B8" s="937" t="s">
        <v>3433</v>
      </c>
      <c r="C8" s="937"/>
      <c r="D8" s="937"/>
      <c r="E8" s="937"/>
      <c r="F8" s="937"/>
      <c r="G8" s="937"/>
      <c r="H8" s="937"/>
      <c r="I8" s="937"/>
      <c r="J8" s="937"/>
      <c r="K8" s="937"/>
      <c r="L8" s="937"/>
      <c r="M8" s="937"/>
      <c r="N8" s="937"/>
      <c r="O8" s="937"/>
      <c r="V8" s="653"/>
      <c r="Y8" s="653"/>
      <c r="Z8" s="652"/>
      <c r="AA8" s="652"/>
      <c r="AB8" s="654"/>
      <c r="AC8" s="652"/>
      <c r="AD8" s="652"/>
      <c r="AE8" s="652"/>
    </row>
    <row r="9" spans="1:31" s="287" customFormat="1" ht="60.75" hidden="1" customHeight="1">
      <c r="A9" s="291"/>
      <c r="B9" s="931"/>
      <c r="C9" s="931"/>
      <c r="D9" s="931"/>
      <c r="E9" s="931"/>
      <c r="F9" s="931"/>
      <c r="G9" s="931"/>
      <c r="H9" s="931"/>
      <c r="I9" s="931"/>
      <c r="J9" s="931"/>
      <c r="K9" s="931"/>
      <c r="L9" s="931"/>
      <c r="M9" s="931"/>
      <c r="N9" s="931"/>
      <c r="O9" s="931"/>
      <c r="V9" s="428"/>
      <c r="Y9" s="428"/>
      <c r="Z9" s="428"/>
      <c r="AA9" s="428"/>
      <c r="AB9" s="428"/>
      <c r="AC9" s="428"/>
      <c r="AD9" s="428"/>
      <c r="AE9" s="428"/>
    </row>
    <row r="10" spans="1:31" ht="24.75" customHeight="1">
      <c r="A10" s="292"/>
      <c r="B10" s="938" t="s">
        <v>3452</v>
      </c>
      <c r="C10" s="938"/>
      <c r="D10" s="938"/>
      <c r="E10" s="938"/>
      <c r="F10" s="938"/>
      <c r="G10" s="938"/>
      <c r="H10" s="938"/>
      <c r="I10" s="938"/>
      <c r="J10" s="938"/>
      <c r="K10" s="938"/>
      <c r="L10" s="938"/>
      <c r="M10" s="938"/>
      <c r="N10" s="938"/>
      <c r="O10" s="938"/>
      <c r="P10" s="281"/>
      <c r="Q10" s="281"/>
      <c r="R10" s="281"/>
      <c r="S10" s="281"/>
      <c r="T10" s="281"/>
      <c r="U10" s="281"/>
      <c r="V10" s="281"/>
      <c r="W10" s="281"/>
      <c r="X10" s="281"/>
      <c r="Y10" s="281"/>
      <c r="Z10" s="281"/>
      <c r="AA10" s="281"/>
      <c r="AB10" s="614"/>
      <c r="AC10" s="281"/>
      <c r="AD10" s="281"/>
      <c r="AE10" s="281"/>
    </row>
    <row r="11" spans="1:31" ht="58.5" customHeight="1">
      <c r="A11" s="292"/>
      <c r="B11" s="977" t="s">
        <v>3421</v>
      </c>
      <c r="C11" s="978"/>
      <c r="D11" s="978"/>
      <c r="E11" s="978"/>
      <c r="F11" s="978"/>
      <c r="G11" s="978"/>
      <c r="H11" s="978"/>
      <c r="I11" s="978"/>
      <c r="J11" s="978"/>
      <c r="K11" s="978"/>
      <c r="L11" s="978"/>
      <c r="M11" s="978"/>
      <c r="N11" s="978"/>
      <c r="O11" s="978"/>
      <c r="P11" s="281"/>
      <c r="Q11" s="281"/>
      <c r="R11" s="281"/>
      <c r="S11" s="281"/>
      <c r="T11" s="281"/>
      <c r="U11" s="281"/>
      <c r="V11" s="281"/>
      <c r="W11" s="281"/>
      <c r="X11" s="281"/>
      <c r="Y11" s="281"/>
      <c r="Z11" s="281"/>
      <c r="AA11" s="281"/>
      <c r="AB11" s="614"/>
      <c r="AC11" s="281"/>
      <c r="AD11" s="281"/>
      <c r="AE11" s="281"/>
    </row>
    <row r="12" spans="1:31" s="281" customFormat="1" ht="91.5" customHeight="1">
      <c r="A12" s="293"/>
      <c r="B12" s="934" t="s">
        <v>3453</v>
      </c>
      <c r="C12" s="935"/>
      <c r="D12" s="935"/>
      <c r="E12" s="935"/>
      <c r="F12" s="936"/>
      <c r="G12" s="936"/>
      <c r="H12" s="936"/>
      <c r="I12" s="936"/>
      <c r="J12" s="936"/>
      <c r="K12" s="936"/>
      <c r="L12" s="936"/>
      <c r="M12" s="936"/>
      <c r="N12" s="936"/>
      <c r="O12" s="936"/>
      <c r="AB12" s="614"/>
    </row>
    <row r="13" spans="1:31" s="281" customFormat="1" ht="198" customHeight="1">
      <c r="A13" s="295"/>
      <c r="B13" s="932"/>
      <c r="C13" s="932"/>
      <c r="D13" s="932"/>
      <c r="E13" s="932"/>
      <c r="F13" s="932"/>
      <c r="G13" s="932"/>
      <c r="H13" s="932"/>
      <c r="I13" s="932"/>
      <c r="J13" s="932"/>
      <c r="K13" s="932"/>
      <c r="L13" s="932"/>
      <c r="M13" s="932"/>
      <c r="N13" s="932"/>
      <c r="O13" s="932"/>
      <c r="P13" s="285"/>
      <c r="Q13" s="303"/>
      <c r="AB13" s="614"/>
    </row>
    <row r="14" spans="1:31" s="281" customFormat="1" ht="116.25" customHeight="1">
      <c r="A14" s="294"/>
      <c r="B14" s="919"/>
      <c r="C14" s="920"/>
      <c r="D14" s="920"/>
      <c r="E14" s="920"/>
      <c r="F14" s="920"/>
      <c r="G14" s="920"/>
      <c r="H14" s="920"/>
      <c r="I14" s="920"/>
      <c r="J14" s="920"/>
      <c r="K14" s="920"/>
      <c r="L14" s="920"/>
      <c r="M14" s="920"/>
      <c r="N14" s="920"/>
      <c r="O14" s="920"/>
      <c r="AB14" s="614"/>
    </row>
    <row r="15" spans="1:31" s="281" customFormat="1" ht="10.5" customHeight="1">
      <c r="A15" s="295"/>
      <c r="P15" s="285"/>
      <c r="Q15" s="303"/>
      <c r="AB15" s="614"/>
    </row>
    <row r="16" spans="1:31" s="281" customFormat="1" ht="11.25" customHeight="1">
      <c r="A16" s="294"/>
      <c r="B16" s="919" t="s">
        <v>2523</v>
      </c>
      <c r="C16" s="920"/>
      <c r="D16" s="920"/>
      <c r="E16" s="920"/>
      <c r="F16" s="920"/>
      <c r="G16" s="920"/>
      <c r="H16" s="920"/>
      <c r="I16" s="920"/>
      <c r="J16" s="920"/>
      <c r="K16" s="920"/>
      <c r="L16" s="920"/>
      <c r="M16" s="920"/>
      <c r="N16" s="920"/>
      <c r="O16" s="920"/>
      <c r="AB16" s="614"/>
    </row>
    <row r="17" spans="1:31" s="281" customFormat="1" ht="98.25" customHeight="1">
      <c r="A17" s="295"/>
      <c r="B17" s="921" t="s">
        <v>3455</v>
      </c>
      <c r="C17" s="922"/>
      <c r="D17" s="922"/>
      <c r="E17" s="922"/>
      <c r="F17" s="922"/>
      <c r="G17" s="922"/>
      <c r="H17" s="922"/>
      <c r="I17" s="922"/>
      <c r="J17" s="922"/>
      <c r="K17" s="922"/>
      <c r="L17" s="922"/>
      <c r="M17" s="922"/>
      <c r="N17" s="922"/>
      <c r="O17" s="922"/>
      <c r="P17" s="285"/>
      <c r="Q17" s="303"/>
      <c r="AB17" s="614"/>
    </row>
    <row r="18" spans="1:31" s="281" customFormat="1" ht="12" customHeight="1">
      <c r="A18" s="294"/>
      <c r="B18" s="644"/>
      <c r="C18" s="645"/>
      <c r="D18" s="645"/>
      <c r="E18" s="645"/>
      <c r="F18" s="645"/>
      <c r="G18" s="645"/>
      <c r="H18" s="645"/>
      <c r="I18" s="645"/>
      <c r="J18" s="705"/>
      <c r="K18" s="705"/>
      <c r="L18" s="645"/>
      <c r="M18" s="645"/>
      <c r="N18" s="645"/>
      <c r="O18" s="645"/>
      <c r="AB18" s="614"/>
    </row>
    <row r="19" spans="1:31" s="281" customFormat="1" ht="16.5" customHeight="1">
      <c r="B19" s="660"/>
      <c r="C19" s="923" t="s">
        <v>3454</v>
      </c>
      <c r="D19" s="923"/>
      <c r="E19" s="923"/>
      <c r="F19" s="923"/>
      <c r="G19" s="923"/>
      <c r="H19" s="923"/>
      <c r="I19" s="923"/>
      <c r="J19" s="923"/>
      <c r="K19" s="923"/>
      <c r="L19" s="923"/>
      <c r="M19" s="923"/>
      <c r="N19" s="923"/>
      <c r="O19" s="923"/>
      <c r="P19" s="285"/>
      <c r="Q19" s="303"/>
      <c r="AB19" s="614"/>
    </row>
    <row r="20" spans="1:31" s="281" customFormat="1" ht="23.25" customHeight="1">
      <c r="A20" s="933" t="str">
        <f>E3</f>
        <v>Org Name</v>
      </c>
      <c r="B20" s="933"/>
      <c r="C20" s="933"/>
      <c r="D20" s="933"/>
      <c r="E20" s="933"/>
      <c r="F20" s="933"/>
      <c r="G20" s="933"/>
      <c r="H20" s="933"/>
      <c r="I20" s="933"/>
      <c r="J20" s="933"/>
      <c r="K20" s="933"/>
      <c r="L20" s="933"/>
      <c r="M20" s="933"/>
      <c r="N20" s="933"/>
      <c r="O20" s="933"/>
      <c r="AB20" s="614"/>
    </row>
    <row r="21" spans="1:31" s="281" customFormat="1" ht="21" customHeight="1">
      <c r="A21" s="296"/>
      <c r="B21" s="943" t="s">
        <v>1058</v>
      </c>
      <c r="C21" s="943"/>
      <c r="D21" s="943"/>
      <c r="E21" s="943"/>
      <c r="F21" s="943"/>
      <c r="G21" s="101"/>
      <c r="H21" s="101"/>
      <c r="I21" s="101"/>
      <c r="J21" s="101"/>
      <c r="K21" s="101"/>
      <c r="L21" s="101"/>
      <c r="M21" s="101"/>
      <c r="N21" s="101"/>
      <c r="O21" s="101"/>
      <c r="AB21" s="614"/>
    </row>
    <row r="22" spans="1:31" s="284" customFormat="1" ht="29.25" customHeight="1">
      <c r="A22" s="297"/>
      <c r="B22" s="331">
        <v>1</v>
      </c>
      <c r="C22" s="950" t="s">
        <v>361</v>
      </c>
      <c r="D22" s="950"/>
      <c r="E22" s="950"/>
      <c r="F22" s="365"/>
      <c r="G22" s="366"/>
      <c r="H22" s="331" t="s">
        <v>550</v>
      </c>
      <c r="I22" s="331" t="s">
        <v>1032</v>
      </c>
      <c r="J22" s="331"/>
      <c r="K22" s="331"/>
      <c r="L22" s="331" t="s">
        <v>1180</v>
      </c>
      <c r="M22" s="367" t="s">
        <v>1014</v>
      </c>
      <c r="N22" s="336"/>
      <c r="O22" s="367" t="s">
        <v>1416</v>
      </c>
      <c r="R22" s="545" t="s">
        <v>1096</v>
      </c>
      <c r="S22" s="546" t="s">
        <v>1097</v>
      </c>
      <c r="T22" s="527" t="s">
        <v>1688</v>
      </c>
      <c r="U22" s="528" t="s">
        <v>1032</v>
      </c>
      <c r="V22" s="529" t="s">
        <v>1180</v>
      </c>
      <c r="W22" s="527" t="s">
        <v>1688</v>
      </c>
      <c r="X22" s="528" t="s">
        <v>1032</v>
      </c>
      <c r="Y22" s="529" t="s">
        <v>1095</v>
      </c>
      <c r="AB22" s="963" t="s">
        <v>1173</v>
      </c>
      <c r="AC22" s="965" t="s">
        <v>1100</v>
      </c>
      <c r="AD22" s="617" t="s">
        <v>1180</v>
      </c>
      <c r="AE22" s="607" t="str">
        <f>R41</f>
        <v/>
      </c>
    </row>
    <row r="23" spans="1:31" s="281" customFormat="1" ht="15.75" customHeight="1">
      <c r="A23" s="298"/>
      <c r="B23" s="101"/>
      <c r="C23" s="942" t="s">
        <v>362</v>
      </c>
      <c r="D23" s="942"/>
      <c r="E23" s="942"/>
      <c r="F23" s="364"/>
      <c r="G23" s="101"/>
      <c r="H23" s="317"/>
      <c r="I23" s="402"/>
      <c r="J23" s="718"/>
      <c r="K23" s="718"/>
      <c r="L23" s="318"/>
      <c r="M23" s="319"/>
      <c r="N23" s="101"/>
      <c r="O23" s="939"/>
      <c r="P23" s="404" t="b">
        <v>0</v>
      </c>
      <c r="Q23" s="542">
        <f>IF(P23,M23,0)</f>
        <v>0</v>
      </c>
      <c r="R23" s="547"/>
      <c r="S23" s="548"/>
      <c r="T23" s="530">
        <f t="shared" ref="T23:T31" si="0">IF($P23=TRUE,$H23,0)</f>
        <v>0</v>
      </c>
      <c r="U23" s="520">
        <f t="shared" ref="U23:U31" si="1">IF($P23=TRUE,$I23,0)</f>
        <v>0</v>
      </c>
      <c r="V23" s="531">
        <f>IF($P23=TRUE,$M23,0)</f>
        <v>0</v>
      </c>
      <c r="W23" s="530">
        <f t="shared" ref="W23:W31" si="2">IF($P23=FALSE,$H23,0)</f>
        <v>0</v>
      </c>
      <c r="X23" s="520">
        <f t="shared" ref="X23:X31" si="3">IF($P23=FALSE,$I23,0)</f>
        <v>0</v>
      </c>
      <c r="Y23" s="531">
        <f>IF($P23=FALSE,$M23,0)</f>
        <v>0</v>
      </c>
      <c r="AB23" s="963"/>
      <c r="AC23" s="965"/>
      <c r="AD23" s="617" t="s">
        <v>1099</v>
      </c>
      <c r="AE23" s="607" t="str">
        <f>S41</f>
        <v/>
      </c>
    </row>
    <row r="24" spans="1:31" s="281" customFormat="1" ht="15.75" customHeight="1">
      <c r="A24" s="298"/>
      <c r="B24" s="101"/>
      <c r="C24" s="942" t="s">
        <v>669</v>
      </c>
      <c r="D24" s="942"/>
      <c r="E24" s="942"/>
      <c r="F24" s="364"/>
      <c r="G24" s="101"/>
      <c r="H24" s="317"/>
      <c r="I24" s="402"/>
      <c r="J24" s="718"/>
      <c r="K24" s="718"/>
      <c r="L24" s="318"/>
      <c r="M24" s="319"/>
      <c r="N24" s="101"/>
      <c r="O24" s="940"/>
      <c r="P24" s="523" t="b">
        <v>0</v>
      </c>
      <c r="Q24" s="543">
        <f t="shared" ref="Q24:Q39" si="4">IF(P24,M24,0)</f>
        <v>0</v>
      </c>
      <c r="R24" s="549"/>
      <c r="S24" s="550"/>
      <c r="T24" s="532">
        <f t="shared" si="0"/>
        <v>0</v>
      </c>
      <c r="U24" s="524">
        <f t="shared" si="1"/>
        <v>0</v>
      </c>
      <c r="V24" s="533">
        <f t="shared" ref="V24:V39" si="5">IF($P24=TRUE,$M24,0)</f>
        <v>0</v>
      </c>
      <c r="W24" s="532">
        <f t="shared" si="2"/>
        <v>0</v>
      </c>
      <c r="X24" s="524">
        <f t="shared" si="3"/>
        <v>0</v>
      </c>
      <c r="Y24" s="533">
        <f t="shared" ref="Y24:Y39" si="6">IF($P24=FALSE,$M24,0)</f>
        <v>0</v>
      </c>
      <c r="AB24" s="963"/>
      <c r="AC24" s="965" t="s">
        <v>363</v>
      </c>
      <c r="AD24" s="617" t="s">
        <v>1180</v>
      </c>
      <c r="AE24" s="607" t="str">
        <f>R42</f>
        <v/>
      </c>
    </row>
    <row r="25" spans="1:31" s="281" customFormat="1" ht="15.75" customHeight="1">
      <c r="A25" s="298"/>
      <c r="B25" s="101"/>
      <c r="C25" s="951"/>
      <c r="D25" s="951"/>
      <c r="E25" s="951"/>
      <c r="F25" s="951"/>
      <c r="G25" s="101"/>
      <c r="H25" s="317"/>
      <c r="I25" s="402"/>
      <c r="J25" s="718"/>
      <c r="K25" s="718"/>
      <c r="L25" s="318"/>
      <c r="M25" s="319"/>
      <c r="N25" s="101"/>
      <c r="O25" s="940"/>
      <c r="P25" s="407" t="b">
        <v>0</v>
      </c>
      <c r="Q25" s="544">
        <f t="shared" si="4"/>
        <v>0</v>
      </c>
      <c r="R25" s="551" t="str">
        <f t="shared" ref="R25:R31" si="7">IF(C25="","",IF(AND(P25=TRUE,M25&lt;&gt;""),C25&amp;",",""))</f>
        <v/>
      </c>
      <c r="S25" s="552" t="str">
        <f t="shared" ref="S25:S31" si="8">IF(C25="","",IF(AND(M25&gt;0,P25=FALSE),C25&amp;",",""))</f>
        <v/>
      </c>
      <c r="T25" s="534">
        <f t="shared" si="0"/>
        <v>0</v>
      </c>
      <c r="U25" s="535">
        <f t="shared" si="1"/>
        <v>0</v>
      </c>
      <c r="V25" s="536">
        <f>IF($P25=TRUE,$M25,0)</f>
        <v>0</v>
      </c>
      <c r="W25" s="534">
        <f t="shared" si="2"/>
        <v>0</v>
      </c>
      <c r="X25" s="535">
        <f t="shared" si="3"/>
        <v>0</v>
      </c>
      <c r="Y25" s="536">
        <f t="shared" si="6"/>
        <v>0</v>
      </c>
      <c r="AB25" s="964"/>
      <c r="AC25" s="966"/>
      <c r="AD25" s="618" t="s">
        <v>1099</v>
      </c>
      <c r="AE25" s="607" t="str">
        <f>S42</f>
        <v/>
      </c>
    </row>
    <row r="26" spans="1:31" s="281" customFormat="1" ht="15.75" customHeight="1">
      <c r="A26" s="298"/>
      <c r="B26" s="101"/>
      <c r="C26" s="924"/>
      <c r="D26" s="924"/>
      <c r="E26" s="924"/>
      <c r="F26" s="924"/>
      <c r="G26" s="101"/>
      <c r="H26" s="317"/>
      <c r="I26" s="402"/>
      <c r="J26" s="718"/>
      <c r="K26" s="718"/>
      <c r="L26" s="318"/>
      <c r="M26" s="319"/>
      <c r="N26" s="101"/>
      <c r="O26" s="940"/>
      <c r="P26" s="404" t="b">
        <v>0</v>
      </c>
      <c r="Q26" s="542">
        <f t="shared" si="4"/>
        <v>0</v>
      </c>
      <c r="R26" s="553" t="str">
        <f t="shared" si="7"/>
        <v/>
      </c>
      <c r="S26" s="554" t="str">
        <f t="shared" si="8"/>
        <v/>
      </c>
      <c r="T26" s="534">
        <f t="shared" si="0"/>
        <v>0</v>
      </c>
      <c r="U26" s="535">
        <f t="shared" si="1"/>
        <v>0</v>
      </c>
      <c r="V26" s="536">
        <f t="shared" si="5"/>
        <v>0</v>
      </c>
      <c r="W26" s="534">
        <f t="shared" si="2"/>
        <v>0</v>
      </c>
      <c r="X26" s="535">
        <f t="shared" si="3"/>
        <v>0</v>
      </c>
      <c r="Y26" s="536">
        <f t="shared" si="6"/>
        <v>0</v>
      </c>
      <c r="AB26" s="646" t="s">
        <v>1775</v>
      </c>
      <c r="AC26" s="967" t="s">
        <v>1100</v>
      </c>
      <c r="AD26" s="619" t="s">
        <v>1180</v>
      </c>
      <c r="AE26" s="607" t="str">
        <f>R53</f>
        <v/>
      </c>
    </row>
    <row r="27" spans="1:31" s="281" customFormat="1" ht="15.75" customHeight="1">
      <c r="A27" s="298"/>
      <c r="B27" s="101"/>
      <c r="C27" s="924"/>
      <c r="D27" s="924"/>
      <c r="E27" s="924"/>
      <c r="F27" s="924"/>
      <c r="G27" s="101"/>
      <c r="H27" s="317"/>
      <c r="I27" s="402"/>
      <c r="J27" s="718"/>
      <c r="K27" s="718"/>
      <c r="L27" s="318"/>
      <c r="M27" s="319"/>
      <c r="N27" s="101"/>
      <c r="O27" s="940"/>
      <c r="P27" s="404" t="b">
        <v>0</v>
      </c>
      <c r="Q27" s="542">
        <f t="shared" si="4"/>
        <v>0</v>
      </c>
      <c r="R27" s="553" t="str">
        <f t="shared" si="7"/>
        <v/>
      </c>
      <c r="S27" s="554" t="str">
        <f t="shared" si="8"/>
        <v/>
      </c>
      <c r="T27" s="534">
        <f t="shared" si="0"/>
        <v>0</v>
      </c>
      <c r="U27" s="535">
        <f t="shared" si="1"/>
        <v>0</v>
      </c>
      <c r="V27" s="536">
        <f t="shared" si="5"/>
        <v>0</v>
      </c>
      <c r="W27" s="534">
        <f t="shared" si="2"/>
        <v>0</v>
      </c>
      <c r="X27" s="535">
        <f t="shared" si="3"/>
        <v>0</v>
      </c>
      <c r="Y27" s="536">
        <f t="shared" si="6"/>
        <v>0</v>
      </c>
      <c r="AB27" s="647"/>
      <c r="AC27" s="965"/>
      <c r="AD27" s="617" t="s">
        <v>1099</v>
      </c>
      <c r="AE27" s="607" t="str">
        <f>S53</f>
        <v/>
      </c>
    </row>
    <row r="28" spans="1:31" s="281" customFormat="1" ht="15.75" customHeight="1">
      <c r="A28" s="298"/>
      <c r="B28" s="101"/>
      <c r="C28" s="924"/>
      <c r="D28" s="924"/>
      <c r="E28" s="924"/>
      <c r="F28" s="924"/>
      <c r="G28" s="101"/>
      <c r="H28" s="317"/>
      <c r="I28" s="402"/>
      <c r="J28" s="718"/>
      <c r="K28" s="718"/>
      <c r="L28" s="318"/>
      <c r="M28" s="319"/>
      <c r="N28" s="101"/>
      <c r="O28" s="940"/>
      <c r="P28" s="404" t="b">
        <v>0</v>
      </c>
      <c r="Q28" s="542">
        <f t="shared" si="4"/>
        <v>0</v>
      </c>
      <c r="R28" s="553" t="str">
        <f t="shared" si="7"/>
        <v/>
      </c>
      <c r="S28" s="554" t="str">
        <f t="shared" si="8"/>
        <v/>
      </c>
      <c r="T28" s="534">
        <f t="shared" si="0"/>
        <v>0</v>
      </c>
      <c r="U28" s="535">
        <f t="shared" si="1"/>
        <v>0</v>
      </c>
      <c r="V28" s="536">
        <f t="shared" si="5"/>
        <v>0</v>
      </c>
      <c r="W28" s="534">
        <f t="shared" si="2"/>
        <v>0</v>
      </c>
      <c r="X28" s="535">
        <f t="shared" si="3"/>
        <v>0</v>
      </c>
      <c r="Y28" s="536">
        <f t="shared" si="6"/>
        <v>0</v>
      </c>
      <c r="AB28" s="647"/>
      <c r="AC28" s="965" t="s">
        <v>363</v>
      </c>
      <c r="AD28" s="617" t="s">
        <v>1180</v>
      </c>
      <c r="AE28" s="607" t="str">
        <f>R54</f>
        <v/>
      </c>
    </row>
    <row r="29" spans="1:31" s="281" customFormat="1" ht="15.75" customHeight="1">
      <c r="A29" s="298"/>
      <c r="B29" s="101"/>
      <c r="C29" s="924"/>
      <c r="D29" s="924"/>
      <c r="E29" s="924"/>
      <c r="F29" s="924"/>
      <c r="G29" s="101"/>
      <c r="H29" s="317"/>
      <c r="I29" s="402"/>
      <c r="J29" s="718"/>
      <c r="K29" s="718"/>
      <c r="L29" s="318"/>
      <c r="M29" s="319"/>
      <c r="N29" s="101"/>
      <c r="O29" s="940"/>
      <c r="P29" s="404" t="b">
        <v>0</v>
      </c>
      <c r="Q29" s="542">
        <f t="shared" si="4"/>
        <v>0</v>
      </c>
      <c r="R29" s="553" t="str">
        <f t="shared" si="7"/>
        <v/>
      </c>
      <c r="S29" s="554" t="str">
        <f t="shared" si="8"/>
        <v/>
      </c>
      <c r="T29" s="534">
        <f t="shared" si="0"/>
        <v>0</v>
      </c>
      <c r="U29" s="535">
        <f t="shared" si="1"/>
        <v>0</v>
      </c>
      <c r="V29" s="536">
        <f t="shared" si="5"/>
        <v>0</v>
      </c>
      <c r="W29" s="534">
        <f t="shared" si="2"/>
        <v>0</v>
      </c>
      <c r="X29" s="535">
        <f t="shared" si="3"/>
        <v>0</v>
      </c>
      <c r="Y29" s="536">
        <f t="shared" si="6"/>
        <v>0</v>
      </c>
      <c r="AB29" s="648"/>
      <c r="AC29" s="966"/>
      <c r="AD29" s="618" t="s">
        <v>1099</v>
      </c>
      <c r="AE29" s="607" t="str">
        <f>S54</f>
        <v/>
      </c>
    </row>
    <row r="30" spans="1:31" s="281" customFormat="1" ht="15.75" customHeight="1">
      <c r="A30" s="298"/>
      <c r="B30" s="101"/>
      <c r="C30" s="924"/>
      <c r="D30" s="924"/>
      <c r="E30" s="924"/>
      <c r="F30" s="924"/>
      <c r="G30" s="101"/>
      <c r="H30" s="317"/>
      <c r="I30" s="402"/>
      <c r="J30" s="718"/>
      <c r="K30" s="718"/>
      <c r="L30" s="318"/>
      <c r="M30" s="319"/>
      <c r="N30" s="101"/>
      <c r="O30" s="940"/>
      <c r="P30" s="404" t="b">
        <v>0</v>
      </c>
      <c r="Q30" s="542">
        <f t="shared" si="4"/>
        <v>0</v>
      </c>
      <c r="R30" s="553" t="str">
        <f t="shared" si="7"/>
        <v/>
      </c>
      <c r="S30" s="554" t="str">
        <f t="shared" si="8"/>
        <v/>
      </c>
      <c r="T30" s="534">
        <f t="shared" si="0"/>
        <v>0</v>
      </c>
      <c r="U30" s="535">
        <f t="shared" si="1"/>
        <v>0</v>
      </c>
      <c r="V30" s="536">
        <f t="shared" si="5"/>
        <v>0</v>
      </c>
      <c r="W30" s="534">
        <f t="shared" si="2"/>
        <v>0</v>
      </c>
      <c r="X30" s="535">
        <f t="shared" si="3"/>
        <v>0</v>
      </c>
      <c r="Y30" s="536">
        <f t="shared" si="6"/>
        <v>0</v>
      </c>
      <c r="AB30" s="968" t="s">
        <v>1177</v>
      </c>
      <c r="AC30" s="967" t="s">
        <v>1100</v>
      </c>
      <c r="AD30" s="619" t="s">
        <v>1180</v>
      </c>
      <c r="AE30" s="607" t="str">
        <f>R63</f>
        <v/>
      </c>
    </row>
    <row r="31" spans="1:31" s="281" customFormat="1" ht="15.75" customHeight="1">
      <c r="A31" s="298"/>
      <c r="B31" s="101"/>
      <c r="C31" s="924"/>
      <c r="D31" s="924"/>
      <c r="E31" s="924"/>
      <c r="F31" s="924"/>
      <c r="G31" s="101"/>
      <c r="H31" s="317"/>
      <c r="I31" s="402"/>
      <c r="J31" s="718"/>
      <c r="K31" s="718"/>
      <c r="L31" s="318"/>
      <c r="M31" s="319"/>
      <c r="N31" s="101"/>
      <c r="O31" s="940"/>
      <c r="P31" s="433" t="b">
        <v>0</v>
      </c>
      <c r="Q31" s="543">
        <f t="shared" si="4"/>
        <v>0</v>
      </c>
      <c r="R31" s="555" t="str">
        <f t="shared" si="7"/>
        <v/>
      </c>
      <c r="S31" s="556" t="str">
        <f t="shared" si="8"/>
        <v/>
      </c>
      <c r="T31" s="537">
        <f t="shared" si="0"/>
        <v>0</v>
      </c>
      <c r="U31" s="521">
        <f t="shared" si="1"/>
        <v>0</v>
      </c>
      <c r="V31" s="538">
        <f t="shared" si="5"/>
        <v>0</v>
      </c>
      <c r="W31" s="537">
        <f t="shared" si="2"/>
        <v>0</v>
      </c>
      <c r="X31" s="521">
        <f t="shared" si="3"/>
        <v>0</v>
      </c>
      <c r="Y31" s="538">
        <f t="shared" si="6"/>
        <v>0</v>
      </c>
      <c r="AB31" s="969"/>
      <c r="AC31" s="965"/>
      <c r="AD31" s="617" t="s">
        <v>1099</v>
      </c>
      <c r="AE31" s="607" t="str">
        <f>S63</f>
        <v/>
      </c>
    </row>
    <row r="32" spans="1:31" s="281" customFormat="1" ht="15.75" customHeight="1">
      <c r="A32" s="298"/>
      <c r="B32" s="101"/>
      <c r="C32" s="942" t="s">
        <v>363</v>
      </c>
      <c r="D32" s="942"/>
      <c r="E32" s="942"/>
      <c r="F32" s="363"/>
      <c r="G32" s="318"/>
      <c r="H32" s="317"/>
      <c r="I32" s="402"/>
      <c r="J32" s="324"/>
      <c r="K32" s="324"/>
      <c r="L32" s="318"/>
      <c r="M32" s="319"/>
      <c r="N32" s="323"/>
      <c r="O32" s="940"/>
      <c r="P32" s="407" t="b">
        <v>0</v>
      </c>
      <c r="Q32" s="544">
        <f t="shared" si="4"/>
        <v>0</v>
      </c>
      <c r="R32" s="557"/>
      <c r="S32" s="558"/>
      <c r="T32" s="564">
        <f t="shared" ref="T32:T39" si="9">IF($P32=TRUE,$H32,0)</f>
        <v>0</v>
      </c>
      <c r="U32" s="565">
        <f t="shared" ref="U32:U39" si="10">IF($P32=TRUE,$I32,0)</f>
        <v>0</v>
      </c>
      <c r="V32" s="536">
        <f>IF($P32=TRUE,$M32,0)</f>
        <v>0</v>
      </c>
      <c r="W32" s="564">
        <f t="shared" ref="W32:W39" si="11">IF($P32=FALSE,$H32,0)</f>
        <v>0</v>
      </c>
      <c r="X32" s="565">
        <f t="shared" ref="X32:X39" si="12">IF($P32=FALSE,$I32,0)</f>
        <v>0</v>
      </c>
      <c r="Y32" s="536">
        <f t="shared" si="6"/>
        <v>0</v>
      </c>
      <c r="AB32" s="969"/>
      <c r="AC32" s="965" t="s">
        <v>1182</v>
      </c>
      <c r="AD32" s="617" t="s">
        <v>1180</v>
      </c>
      <c r="AE32" s="607" t="str">
        <f>R60</f>
        <v/>
      </c>
    </row>
    <row r="33" spans="1:31" s="281" customFormat="1" ht="15.75" customHeight="1">
      <c r="A33" s="298"/>
      <c r="B33" s="101"/>
      <c r="C33" s="924"/>
      <c r="D33" s="924"/>
      <c r="E33" s="924"/>
      <c r="F33" s="924"/>
      <c r="G33" s="318"/>
      <c r="H33" s="317"/>
      <c r="I33" s="402"/>
      <c r="J33" s="324"/>
      <c r="K33" s="324"/>
      <c r="L33" s="318"/>
      <c r="M33" s="319"/>
      <c r="N33" s="323"/>
      <c r="O33" s="940"/>
      <c r="P33" s="404" t="b">
        <v>0</v>
      </c>
      <c r="Q33" s="542">
        <f t="shared" si="4"/>
        <v>0</v>
      </c>
      <c r="R33" s="553" t="str">
        <f t="shared" ref="R33:R39" si="13">IF(C33="","",IF(AND(P33=TRUE,M33&lt;&gt;""),C33&amp;",",""))</f>
        <v/>
      </c>
      <c r="S33" s="554" t="str">
        <f t="shared" ref="S33:S39" si="14">IF(C33="","",IF(AND(M33&gt;0,P33=FALSE),C33&amp;",",""))</f>
        <v/>
      </c>
      <c r="T33" s="564">
        <f t="shared" si="9"/>
        <v>0</v>
      </c>
      <c r="U33" s="565">
        <f t="shared" si="10"/>
        <v>0</v>
      </c>
      <c r="V33" s="536">
        <f t="shared" si="5"/>
        <v>0</v>
      </c>
      <c r="W33" s="564">
        <f t="shared" si="11"/>
        <v>0</v>
      </c>
      <c r="X33" s="565">
        <f t="shared" si="12"/>
        <v>0</v>
      </c>
      <c r="Y33" s="536">
        <f t="shared" si="6"/>
        <v>0</v>
      </c>
      <c r="AB33" s="970"/>
      <c r="AC33" s="966"/>
      <c r="AD33" s="618" t="s">
        <v>1099</v>
      </c>
      <c r="AE33" s="607" t="str">
        <f>S60</f>
        <v/>
      </c>
    </row>
    <row r="34" spans="1:31" s="281" customFormat="1" ht="15.75" customHeight="1">
      <c r="A34" s="298"/>
      <c r="B34" s="101"/>
      <c r="C34" s="924"/>
      <c r="D34" s="924"/>
      <c r="E34" s="924"/>
      <c r="F34" s="924"/>
      <c r="G34" s="318"/>
      <c r="H34" s="317"/>
      <c r="I34" s="402"/>
      <c r="J34" s="324"/>
      <c r="K34" s="324"/>
      <c r="L34" s="318"/>
      <c r="M34" s="319"/>
      <c r="N34" s="323"/>
      <c r="O34" s="940"/>
      <c r="P34" s="404" t="b">
        <v>0</v>
      </c>
      <c r="Q34" s="542">
        <f t="shared" si="4"/>
        <v>0</v>
      </c>
      <c r="R34" s="553" t="str">
        <f t="shared" si="13"/>
        <v/>
      </c>
      <c r="S34" s="554" t="str">
        <f t="shared" si="14"/>
        <v/>
      </c>
      <c r="T34" s="564">
        <f t="shared" si="9"/>
        <v>0</v>
      </c>
      <c r="U34" s="565">
        <f t="shared" si="10"/>
        <v>0</v>
      </c>
      <c r="V34" s="536">
        <f t="shared" si="5"/>
        <v>0</v>
      </c>
      <c r="W34" s="564">
        <f t="shared" si="11"/>
        <v>0</v>
      </c>
      <c r="X34" s="565">
        <f t="shared" si="12"/>
        <v>0</v>
      </c>
      <c r="Y34" s="536">
        <f t="shared" si="6"/>
        <v>0</v>
      </c>
      <c r="AB34" s="953" t="s">
        <v>1184</v>
      </c>
      <c r="AC34" s="900" t="s">
        <v>1101</v>
      </c>
      <c r="AD34" s="607" t="s">
        <v>1101</v>
      </c>
      <c r="AE34" s="607" t="str">
        <f>R71</f>
        <v/>
      </c>
    </row>
    <row r="35" spans="1:31" s="281" customFormat="1" ht="15.75" customHeight="1">
      <c r="A35" s="298"/>
      <c r="B35" s="101"/>
      <c r="C35" s="924"/>
      <c r="D35" s="924"/>
      <c r="E35" s="924"/>
      <c r="F35" s="924"/>
      <c r="G35" s="318"/>
      <c r="H35" s="317"/>
      <c r="I35" s="402"/>
      <c r="J35" s="324"/>
      <c r="K35" s="324"/>
      <c r="L35" s="318"/>
      <c r="M35" s="319"/>
      <c r="N35" s="323"/>
      <c r="O35" s="940"/>
      <c r="P35" s="404" t="b">
        <v>0</v>
      </c>
      <c r="Q35" s="542">
        <f t="shared" si="4"/>
        <v>0</v>
      </c>
      <c r="R35" s="553" t="str">
        <f t="shared" si="13"/>
        <v/>
      </c>
      <c r="S35" s="554" t="str">
        <f t="shared" si="14"/>
        <v/>
      </c>
      <c r="T35" s="564">
        <f t="shared" si="9"/>
        <v>0</v>
      </c>
      <c r="U35" s="565">
        <f t="shared" si="10"/>
        <v>0</v>
      </c>
      <c r="V35" s="536">
        <f t="shared" si="5"/>
        <v>0</v>
      </c>
      <c r="W35" s="564">
        <f t="shared" si="11"/>
        <v>0</v>
      </c>
      <c r="X35" s="565">
        <f t="shared" si="12"/>
        <v>0</v>
      </c>
      <c r="Y35" s="536">
        <f t="shared" si="6"/>
        <v>0</v>
      </c>
      <c r="AB35" s="953"/>
      <c r="AC35" s="901"/>
      <c r="AD35" s="608">
        <v>1</v>
      </c>
      <c r="AE35" s="608" t="str">
        <f>R72</f>
        <v/>
      </c>
    </row>
    <row r="36" spans="1:31" s="281" customFormat="1" ht="15.75" customHeight="1">
      <c r="A36" s="298"/>
      <c r="B36" s="101"/>
      <c r="C36" s="924"/>
      <c r="D36" s="924"/>
      <c r="E36" s="924"/>
      <c r="F36" s="924"/>
      <c r="G36" s="318"/>
      <c r="H36" s="317"/>
      <c r="I36" s="402"/>
      <c r="J36" s="324"/>
      <c r="K36" s="324"/>
      <c r="L36" s="318"/>
      <c r="M36" s="319"/>
      <c r="N36" s="323"/>
      <c r="O36" s="940"/>
      <c r="P36" s="404" t="b">
        <v>0</v>
      </c>
      <c r="Q36" s="542">
        <f t="shared" si="4"/>
        <v>0</v>
      </c>
      <c r="R36" s="553" t="str">
        <f t="shared" si="13"/>
        <v/>
      </c>
      <c r="S36" s="554" t="str">
        <f t="shared" si="14"/>
        <v/>
      </c>
      <c r="T36" s="564">
        <f t="shared" si="9"/>
        <v>0</v>
      </c>
      <c r="U36" s="565">
        <f t="shared" si="10"/>
        <v>0</v>
      </c>
      <c r="V36" s="536">
        <f t="shared" si="5"/>
        <v>0</v>
      </c>
      <c r="W36" s="564">
        <f t="shared" si="11"/>
        <v>0</v>
      </c>
      <c r="X36" s="565">
        <f t="shared" si="12"/>
        <v>0</v>
      </c>
      <c r="Y36" s="536">
        <f t="shared" si="6"/>
        <v>0</v>
      </c>
      <c r="AB36" s="953"/>
      <c r="AC36" s="901"/>
      <c r="AD36" s="608">
        <v>2</v>
      </c>
      <c r="AE36" s="608" t="str">
        <f>R73</f>
        <v/>
      </c>
    </row>
    <row r="37" spans="1:31" s="281" customFormat="1" ht="15.75" customHeight="1">
      <c r="A37" s="298"/>
      <c r="B37" s="101"/>
      <c r="C37" s="924"/>
      <c r="D37" s="924"/>
      <c r="E37" s="924"/>
      <c r="F37" s="924"/>
      <c r="G37" s="318"/>
      <c r="H37" s="317"/>
      <c r="I37" s="402"/>
      <c r="J37" s="324"/>
      <c r="K37" s="324"/>
      <c r="L37" s="318"/>
      <c r="M37" s="319"/>
      <c r="N37" s="323"/>
      <c r="O37" s="940"/>
      <c r="P37" s="404" t="b">
        <v>0</v>
      </c>
      <c r="Q37" s="542">
        <f t="shared" si="4"/>
        <v>0</v>
      </c>
      <c r="R37" s="553" t="str">
        <f t="shared" si="13"/>
        <v/>
      </c>
      <c r="S37" s="554" t="str">
        <f t="shared" si="14"/>
        <v/>
      </c>
      <c r="T37" s="564">
        <f t="shared" si="9"/>
        <v>0</v>
      </c>
      <c r="U37" s="565">
        <f t="shared" si="10"/>
        <v>0</v>
      </c>
      <c r="V37" s="536">
        <f t="shared" si="5"/>
        <v>0</v>
      </c>
      <c r="W37" s="564">
        <f t="shared" si="11"/>
        <v>0</v>
      </c>
      <c r="X37" s="565">
        <f t="shared" si="12"/>
        <v>0</v>
      </c>
      <c r="Y37" s="536">
        <f t="shared" si="6"/>
        <v>0</v>
      </c>
      <c r="AB37" s="953"/>
      <c r="AC37" s="901"/>
      <c r="AD37" s="608">
        <v>3</v>
      </c>
      <c r="AE37" s="608" t="str">
        <f>R74</f>
        <v/>
      </c>
    </row>
    <row r="38" spans="1:31" s="281" customFormat="1" ht="15.75" customHeight="1">
      <c r="A38" s="298"/>
      <c r="B38" s="101"/>
      <c r="C38" s="924"/>
      <c r="D38" s="924"/>
      <c r="E38" s="924"/>
      <c r="F38" s="924"/>
      <c r="G38" s="318"/>
      <c r="H38" s="317"/>
      <c r="I38" s="402"/>
      <c r="J38" s="324"/>
      <c r="K38" s="324"/>
      <c r="L38" s="318"/>
      <c r="M38" s="319"/>
      <c r="N38" s="323"/>
      <c r="O38" s="940"/>
      <c r="P38" s="404" t="b">
        <v>0</v>
      </c>
      <c r="Q38" s="542">
        <f t="shared" si="4"/>
        <v>0</v>
      </c>
      <c r="R38" s="553" t="str">
        <f t="shared" si="13"/>
        <v/>
      </c>
      <c r="S38" s="554" t="str">
        <f t="shared" si="14"/>
        <v/>
      </c>
      <c r="T38" s="564">
        <f t="shared" si="9"/>
        <v>0</v>
      </c>
      <c r="U38" s="565">
        <f t="shared" si="10"/>
        <v>0</v>
      </c>
      <c r="V38" s="536">
        <f t="shared" si="5"/>
        <v>0</v>
      </c>
      <c r="W38" s="564">
        <f t="shared" si="11"/>
        <v>0</v>
      </c>
      <c r="X38" s="565">
        <f t="shared" si="12"/>
        <v>0</v>
      </c>
      <c r="Y38" s="536">
        <f t="shared" si="6"/>
        <v>0</v>
      </c>
      <c r="AB38" s="953"/>
      <c r="AC38" s="900" t="s">
        <v>1780</v>
      </c>
      <c r="AD38" s="607" t="s">
        <v>1102</v>
      </c>
      <c r="AE38" s="607" t="str">
        <f>R75</f>
        <v/>
      </c>
    </row>
    <row r="39" spans="1:31" s="281" customFormat="1" ht="15.75" customHeight="1">
      <c r="A39" s="298"/>
      <c r="B39" s="101"/>
      <c r="C39" s="924"/>
      <c r="D39" s="924"/>
      <c r="E39" s="924"/>
      <c r="F39" s="924"/>
      <c r="G39" s="318"/>
      <c r="H39" s="317"/>
      <c r="I39" s="402"/>
      <c r="J39" s="324"/>
      <c r="K39" s="324"/>
      <c r="L39" s="318"/>
      <c r="M39" s="319"/>
      <c r="N39" s="323"/>
      <c r="O39" s="941"/>
      <c r="P39" s="523" t="b">
        <v>0</v>
      </c>
      <c r="Q39" s="543">
        <f t="shared" si="4"/>
        <v>0</v>
      </c>
      <c r="R39" s="555" t="str">
        <f t="shared" si="13"/>
        <v/>
      </c>
      <c r="S39" s="556" t="str">
        <f t="shared" si="14"/>
        <v/>
      </c>
      <c r="T39" s="566">
        <f t="shared" si="9"/>
        <v>0</v>
      </c>
      <c r="U39" s="567">
        <f t="shared" si="10"/>
        <v>0</v>
      </c>
      <c r="V39" s="538">
        <f t="shared" si="5"/>
        <v>0</v>
      </c>
      <c r="W39" s="566">
        <f t="shared" si="11"/>
        <v>0</v>
      </c>
      <c r="X39" s="567">
        <f t="shared" si="12"/>
        <v>0</v>
      </c>
      <c r="Y39" s="538">
        <f t="shared" si="6"/>
        <v>0</v>
      </c>
      <c r="AB39" s="953"/>
      <c r="AC39" s="901"/>
      <c r="AD39" s="608">
        <v>1</v>
      </c>
      <c r="AE39" s="608" t="str">
        <f>R77</f>
        <v/>
      </c>
    </row>
    <row r="40" spans="1:31" s="281" customFormat="1" ht="6.75" customHeight="1">
      <c r="A40" s="299"/>
      <c r="B40" s="231"/>
      <c r="C40" s="342"/>
      <c r="D40" s="342"/>
      <c r="E40" s="342"/>
      <c r="F40" s="343"/>
      <c r="G40" s="240"/>
      <c r="H40" s="240"/>
      <c r="I40" s="325"/>
      <c r="J40" s="325"/>
      <c r="K40" s="325"/>
      <c r="L40" s="231"/>
      <c r="M40" s="344"/>
      <c r="N40" s="326"/>
      <c r="O40" s="470"/>
      <c r="P40" s="304"/>
      <c r="R40" s="530"/>
      <c r="S40" s="531"/>
      <c r="T40" s="530"/>
      <c r="U40" s="520"/>
      <c r="V40" s="531"/>
      <c r="W40" s="530"/>
      <c r="X40" s="520"/>
      <c r="Y40" s="531"/>
      <c r="AB40" s="953"/>
      <c r="AC40" s="901"/>
      <c r="AD40" s="608">
        <v>2</v>
      </c>
      <c r="AE40" s="608" t="str">
        <f>R77</f>
        <v/>
      </c>
    </row>
    <row r="41" spans="1:31" s="111" customFormat="1" ht="13.5" customHeight="1" thickBot="1">
      <c r="A41" s="300"/>
      <c r="B41" s="949" t="s">
        <v>2449</v>
      </c>
      <c r="C41" s="949"/>
      <c r="D41" s="949"/>
      <c r="E41" s="949"/>
      <c r="F41" s="949"/>
      <c r="G41" s="327"/>
      <c r="H41" s="327">
        <f>SUM(H23:H31)</f>
        <v>0</v>
      </c>
      <c r="I41" s="328">
        <f>SUM(I23:I31)</f>
        <v>0</v>
      </c>
      <c r="J41" s="328"/>
      <c r="K41" s="328"/>
      <c r="L41" s="333"/>
      <c r="M41" s="329">
        <f>SUM(M23:M39)</f>
        <v>0</v>
      </c>
      <c r="N41" s="334"/>
      <c r="O41" s="471"/>
      <c r="P41" s="568"/>
      <c r="Q41" s="571" t="s">
        <v>1098</v>
      </c>
      <c r="R41" s="572" t="str">
        <f>IF(AND(R25="",R26="",R27="",R28="",R30="",R31=""),"",IF(SUMIF($P$25:$P$31,TRUE,$Q$25:$Q$31)&lt;=0,"",LEFT(TRIM((R25&amp;""&amp;R26&amp;""&amp;R27&amp;""&amp;R28&amp;""&amp;R29&amp;""&amp;R30&amp;""&amp;R31)),LEN(TRIM(R25&amp;""&amp;R26&amp;""&amp;R27&amp;""&amp;R28&amp;""&amp;R29&amp;""&amp;R30&amp;""""&amp;R31))-1)))</f>
        <v/>
      </c>
      <c r="S41" s="573" t="str">
        <f>IF(AND(S25="",S26="",S27="",S28="",S29="",S30="",S31=""),"",IF(SUMIF($P$25:$P$31,FALSE,$M$25:$M$31)&lt;=0,"",LEFT(TRIM((S25&amp;" "&amp;S26&amp;" "&amp;S27&amp;" "&amp;S28&amp;" "&amp;S29&amp;" "&amp;S30&amp;" "&amp;S31)),LEN(TRIM(S25&amp;" "&amp;S26&amp;" "&amp;S27&amp;" "&amp;S28&amp;" "&amp;S29&amp;" "&amp;S30&amp;" "&amp;S31))-1)))</f>
        <v/>
      </c>
      <c r="T41" s="572">
        <f>SUM(T25:T31)</f>
        <v>0</v>
      </c>
      <c r="U41" s="574">
        <f>SUM(U25:U31)</f>
        <v>0</v>
      </c>
      <c r="V41" s="573">
        <f t="shared" ref="V41:Y41" si="15">SUM(V25:V31)</f>
        <v>0</v>
      </c>
      <c r="W41" s="574">
        <f>SUM(W25:W31)</f>
        <v>0</v>
      </c>
      <c r="X41" s="574">
        <f t="shared" si="15"/>
        <v>0</v>
      </c>
      <c r="Y41" s="573">
        <f t="shared" si="15"/>
        <v>0</v>
      </c>
      <c r="AB41" s="953"/>
      <c r="AC41" s="901"/>
      <c r="AD41" s="608">
        <v>3</v>
      </c>
      <c r="AE41" s="608" t="str">
        <f>R78</f>
        <v/>
      </c>
    </row>
    <row r="42" spans="1:31" ht="27" customHeight="1" thickTop="1">
      <c r="B42" s="335">
        <v>2</v>
      </c>
      <c r="C42" s="330" t="s">
        <v>1699</v>
      </c>
      <c r="D42" s="330"/>
      <c r="E42" s="330"/>
      <c r="F42" s="330"/>
      <c r="G42" s="364"/>
      <c r="H42" s="335" t="s">
        <v>550</v>
      </c>
      <c r="I42" s="335" t="s">
        <v>1032</v>
      </c>
      <c r="J42" s="335"/>
      <c r="K42" s="335"/>
      <c r="L42" s="335"/>
      <c r="M42" s="335" t="s">
        <v>1014</v>
      </c>
      <c r="N42" s="335"/>
      <c r="O42" s="473" t="s">
        <v>1416</v>
      </c>
      <c r="P42" s="282"/>
      <c r="Q42" s="575" t="s">
        <v>1098</v>
      </c>
      <c r="R42" s="576" t="str">
        <f>IF(AND(R33="",R34="",R35="",R36="",R37="",R38="",R39=""),"",IF(SUMIF($P33:$P39,TRUE,$M33:$M39)&lt;=0,"",LEFT(TRIM(($R33&amp;" "&amp;$R34&amp;" "&amp;$R35&amp;" "&amp;$R36&amp;" "&amp;$R37&amp;" "&amp;$R38&amp;" "&amp;$R39)),LEN(TRIM($R33&amp;" "&amp;$R34&amp;" "&amp;$R35&amp;" "&amp;$R36&amp;" "&amp;$R37&amp;" "&amp;$R38&amp;" "&amp;$R39))-1)))</f>
        <v/>
      </c>
      <c r="S42" s="577" t="str">
        <f>IF(AND(S33="",S34="",S35="",S36="",S37="",S38="",S39=""),"",IF(SUMIF($P33:$P39,FALSE,$M33:$M39)&lt;=0,"",LEFT(TRIM(($S33&amp;" "&amp;$S34&amp;" "&amp;$S35&amp;" "&amp;$S36&amp;" "&amp;$S37&amp;" "&amp;$S38&amp;" "&amp;$S39)),LEN(TRIM($S33&amp;" "&amp;$S34&amp;" "&amp;$S35&amp;" "&amp;$S36&amp;" "&amp;$S37&amp;" "&amp;$S38&amp;" "&amp;$S39))-1)))</f>
        <v/>
      </c>
      <c r="T42" s="578">
        <f t="shared" ref="T42:Y42" si="16">SUM(T32:T39)</f>
        <v>0</v>
      </c>
      <c r="U42" s="578">
        <f t="shared" si="16"/>
        <v>0</v>
      </c>
      <c r="V42" s="577">
        <f t="shared" si="16"/>
        <v>0</v>
      </c>
      <c r="W42" s="578">
        <f t="shared" si="16"/>
        <v>0</v>
      </c>
      <c r="X42" s="578">
        <f t="shared" si="16"/>
        <v>0</v>
      </c>
      <c r="Y42" s="577">
        <f t="shared" si="16"/>
        <v>0</v>
      </c>
      <c r="AB42" s="953"/>
      <c r="AC42" s="900" t="s">
        <v>1781</v>
      </c>
      <c r="AD42" s="607" t="s">
        <v>1781</v>
      </c>
      <c r="AE42" s="607" t="str">
        <f>R79</f>
        <v/>
      </c>
    </row>
    <row r="43" spans="1:31" ht="17.25" customHeight="1">
      <c r="C43" s="951"/>
      <c r="D43" s="951"/>
      <c r="E43" s="951"/>
      <c r="F43" s="951"/>
      <c r="G43" s="364"/>
      <c r="H43" s="317"/>
      <c r="I43" s="402"/>
      <c r="J43" s="718"/>
      <c r="K43" s="718"/>
      <c r="L43" s="368"/>
      <c r="M43" s="319"/>
      <c r="N43" s="369"/>
      <c r="O43" s="958"/>
      <c r="P43" s="404" t="b">
        <v>0</v>
      </c>
      <c r="Q43" s="544">
        <f t="shared" ref="Q43:Q51" si="17">IF(P43,M43,0)</f>
        <v>0</v>
      </c>
      <c r="R43" s="551" t="str">
        <f>IF(C43="","",IF(P43=TRUE,C43&amp;",",""))</f>
        <v/>
      </c>
      <c r="S43" s="552" t="str">
        <f>IF(C43="","",IF(AND(M43&gt;0,P43=FALSE),C43&amp;",",""))</f>
        <v/>
      </c>
      <c r="T43" s="539">
        <f>IF($P43=TRUE,$H43,0)</f>
        <v>0</v>
      </c>
      <c r="U43" s="525">
        <f>IF($P43=TRUE,$I43,0)</f>
        <v>0</v>
      </c>
      <c r="V43" s="579">
        <f>IF($P43=TRUE,$M43,0)</f>
        <v>0</v>
      </c>
      <c r="W43" s="525">
        <f>IF($P43=FALSE,$H43,0)</f>
        <v>0</v>
      </c>
      <c r="X43" s="525">
        <f>IF($P43=FALSE,$I43,0)</f>
        <v>0</v>
      </c>
      <c r="Y43" s="522">
        <f t="shared" ref="Y43:Y51" si="18">IF($P43=FALSE,$M43,0)</f>
        <v>0</v>
      </c>
      <c r="AB43" s="953"/>
      <c r="AC43" s="900"/>
      <c r="AD43" s="608">
        <v>1</v>
      </c>
      <c r="AE43" s="607" t="str">
        <f t="shared" ref="AE43:AE49" si="19">R80</f>
        <v/>
      </c>
    </row>
    <row r="44" spans="1:31" ht="17.25" customHeight="1">
      <c r="C44" s="924"/>
      <c r="D44" s="924"/>
      <c r="E44" s="924"/>
      <c r="F44" s="924"/>
      <c r="G44" s="364"/>
      <c r="H44" s="317"/>
      <c r="I44" s="402"/>
      <c r="J44" s="718"/>
      <c r="K44" s="718"/>
      <c r="L44" s="368"/>
      <c r="M44" s="319"/>
      <c r="N44" s="369"/>
      <c r="O44" s="959"/>
      <c r="P44" s="404" t="b">
        <v>0</v>
      </c>
      <c r="Q44" s="542">
        <f t="shared" si="17"/>
        <v>0</v>
      </c>
      <c r="R44" s="551" t="str">
        <f>IF(C44="","",IF(P44=TRUE,C44&amp;",",""))</f>
        <v/>
      </c>
      <c r="S44" s="552" t="str">
        <f>IF(C44="","",IF(AND(M44&gt;0,P44=FALSE),C44&amp;",",""))</f>
        <v/>
      </c>
      <c r="T44" s="539">
        <f>IF($P44=TRUE,$H44,0)</f>
        <v>0</v>
      </c>
      <c r="U44" s="525">
        <f>IF($P44=TRUE,$I44,0)</f>
        <v>0</v>
      </c>
      <c r="V44" s="579">
        <f>IF($P44=TRUE,$M44,0)</f>
        <v>0</v>
      </c>
      <c r="W44" s="525">
        <f>IF($P44=FALSE,$H44,0)</f>
        <v>0</v>
      </c>
      <c r="X44" s="525">
        <f>IF($P44=FALSE,$I44,0)</f>
        <v>0</v>
      </c>
      <c r="Y44" s="522">
        <f t="shared" si="18"/>
        <v>0</v>
      </c>
      <c r="AB44" s="953"/>
      <c r="AC44" s="900"/>
      <c r="AD44" s="608">
        <v>2</v>
      </c>
      <c r="AE44" s="607" t="str">
        <f t="shared" si="19"/>
        <v/>
      </c>
    </row>
    <row r="45" spans="1:31" ht="17.25" customHeight="1">
      <c r="C45" s="924"/>
      <c r="D45" s="924"/>
      <c r="E45" s="924"/>
      <c r="F45" s="924"/>
      <c r="G45" s="364"/>
      <c r="H45" s="317"/>
      <c r="I45" s="402"/>
      <c r="J45" s="718"/>
      <c r="K45" s="718"/>
      <c r="L45" s="368"/>
      <c r="M45" s="319"/>
      <c r="N45" s="369"/>
      <c r="O45" s="959"/>
      <c r="P45" s="517" t="b">
        <v>0</v>
      </c>
      <c r="Q45" s="543">
        <f t="shared" si="17"/>
        <v>0</v>
      </c>
      <c r="R45" s="555" t="str">
        <f>IF(C45="","",IF(P45=TRUE,C45&amp;",",""))</f>
        <v/>
      </c>
      <c r="S45" s="556" t="str">
        <f>IF(C45="","",IF(AND(M45&gt;0,P45=FALSE),C45&amp;",",""))</f>
        <v/>
      </c>
      <c r="T45" s="580">
        <f>IF($P45=TRUE,$H45,0)</f>
        <v>0</v>
      </c>
      <c r="U45" s="559">
        <f>IF($P45=TRUE,$I45,0)</f>
        <v>0</v>
      </c>
      <c r="V45" s="541">
        <f>IF($P45=TRUE,$M45,0)</f>
        <v>0</v>
      </c>
      <c r="W45" s="559">
        <f>IF($P45=FALSE,$H45,0)</f>
        <v>0</v>
      </c>
      <c r="X45" s="559">
        <f>IF($P45=FALSE,$I45,0)</f>
        <v>0</v>
      </c>
      <c r="Y45" s="540">
        <f t="shared" si="18"/>
        <v>0</v>
      </c>
      <c r="AB45" s="953"/>
      <c r="AC45" s="900"/>
      <c r="AD45" s="608">
        <v>3</v>
      </c>
      <c r="AE45" s="607" t="str">
        <f t="shared" si="19"/>
        <v/>
      </c>
    </row>
    <row r="46" spans="1:31" ht="17.25" customHeight="1">
      <c r="C46" s="982" t="s">
        <v>363</v>
      </c>
      <c r="D46" s="982"/>
      <c r="E46" s="982"/>
      <c r="F46" s="363"/>
      <c r="G46" s="368"/>
      <c r="H46" s="317"/>
      <c r="I46" s="402"/>
      <c r="J46" s="372"/>
      <c r="K46" s="372"/>
      <c r="L46" s="368"/>
      <c r="M46" s="319"/>
      <c r="N46" s="369"/>
      <c r="O46" s="959"/>
      <c r="P46" s="434" t="b">
        <v>0</v>
      </c>
      <c r="Q46" s="544">
        <f t="shared" si="17"/>
        <v>0</v>
      </c>
      <c r="R46" s="557"/>
      <c r="S46" s="558"/>
      <c r="T46" s="581">
        <f t="shared" ref="T46:T51" si="20">IF($P46=TRUE,$H46,0)</f>
        <v>0</v>
      </c>
      <c r="U46" s="562">
        <f t="shared" ref="U46:U51" si="21">IF($P46=TRUE,$I46,0)</f>
        <v>0</v>
      </c>
      <c r="V46" s="579">
        <f t="shared" ref="V46:V51" si="22">IF($P46=TRUE,$M46,0)</f>
        <v>0</v>
      </c>
      <c r="W46" s="581">
        <f t="shared" ref="W46:W51" si="23">IF($P46=FALSE,$H46,0)</f>
        <v>0</v>
      </c>
      <c r="X46" s="562">
        <f t="shared" ref="X46:X51" si="24">IF($P46=FALSE,$I46,0)</f>
        <v>0</v>
      </c>
      <c r="Y46" s="522">
        <f t="shared" si="18"/>
        <v>0</v>
      </c>
      <c r="AB46" s="953"/>
      <c r="AC46" s="667" t="s">
        <v>626</v>
      </c>
      <c r="AD46" s="608">
        <v>1</v>
      </c>
      <c r="AE46" s="607" t="str">
        <f t="shared" si="19"/>
        <v/>
      </c>
    </row>
    <row r="47" spans="1:31" ht="17.25" customHeight="1">
      <c r="C47" s="924"/>
      <c r="D47" s="924"/>
      <c r="E47" s="924"/>
      <c r="F47" s="924"/>
      <c r="G47" s="368"/>
      <c r="H47" s="317"/>
      <c r="I47" s="402"/>
      <c r="J47" s="372"/>
      <c r="K47" s="372"/>
      <c r="L47" s="368"/>
      <c r="M47" s="319"/>
      <c r="N47" s="369"/>
      <c r="O47" s="959"/>
      <c r="P47" s="434" t="b">
        <v>0</v>
      </c>
      <c r="Q47" s="544">
        <f t="shared" si="17"/>
        <v>0</v>
      </c>
      <c r="R47" s="551" t="str">
        <f>IF(C47="","",IF(P47=TRUE,C47&amp;",",""))</f>
        <v/>
      </c>
      <c r="S47" s="552" t="str">
        <f>IF(C47="","",IF(AND(M47&gt;0,P47=FALSE),C47&amp;",",""))</f>
        <v/>
      </c>
      <c r="T47" s="581">
        <f t="shared" si="20"/>
        <v>0</v>
      </c>
      <c r="U47" s="562">
        <f t="shared" si="21"/>
        <v>0</v>
      </c>
      <c r="V47" s="579">
        <f t="shared" si="22"/>
        <v>0</v>
      </c>
      <c r="W47" s="581">
        <f t="shared" si="23"/>
        <v>0</v>
      </c>
      <c r="X47" s="562">
        <f t="shared" si="24"/>
        <v>0</v>
      </c>
      <c r="Y47" s="522">
        <f t="shared" si="18"/>
        <v>0</v>
      </c>
      <c r="AB47" s="953"/>
      <c r="AC47" s="667"/>
      <c r="AD47" s="608">
        <v>2</v>
      </c>
      <c r="AE47" s="607" t="str">
        <f t="shared" si="19"/>
        <v/>
      </c>
    </row>
    <row r="48" spans="1:31" ht="17.25" customHeight="1">
      <c r="C48" s="924"/>
      <c r="D48" s="924"/>
      <c r="E48" s="924"/>
      <c r="F48" s="924"/>
      <c r="G48" s="368"/>
      <c r="H48" s="317"/>
      <c r="I48" s="402"/>
      <c r="J48" s="372"/>
      <c r="K48" s="372"/>
      <c r="L48" s="368"/>
      <c r="M48" s="319"/>
      <c r="N48" s="369"/>
      <c r="O48" s="959"/>
      <c r="P48" s="435" t="b">
        <v>0</v>
      </c>
      <c r="Q48" s="542">
        <f t="shared" si="17"/>
        <v>0</v>
      </c>
      <c r="R48" s="551" t="str">
        <f>IF(C48="","",IF(P48=TRUE,C48&amp;",",""))</f>
        <v/>
      </c>
      <c r="S48" s="552" t="str">
        <f>IF(C48="","",IF(AND(M48&gt;0,P48=FALSE),C48&amp;",",""))</f>
        <v/>
      </c>
      <c r="T48" s="581">
        <f t="shared" si="20"/>
        <v>0</v>
      </c>
      <c r="U48" s="562">
        <f t="shared" si="21"/>
        <v>0</v>
      </c>
      <c r="V48" s="579">
        <f t="shared" si="22"/>
        <v>0</v>
      </c>
      <c r="W48" s="581">
        <f t="shared" si="23"/>
        <v>0</v>
      </c>
      <c r="X48" s="562">
        <f t="shared" si="24"/>
        <v>0</v>
      </c>
      <c r="Y48" s="522">
        <f>IF($P48=FALSE,$M48,0)</f>
        <v>0</v>
      </c>
      <c r="AB48" s="953"/>
      <c r="AC48" s="900" t="s">
        <v>1103</v>
      </c>
      <c r="AD48" s="607" t="s">
        <v>1103</v>
      </c>
      <c r="AE48" s="607" t="str">
        <f t="shared" si="19"/>
        <v/>
      </c>
    </row>
    <row r="49" spans="1:31" ht="17.25" customHeight="1">
      <c r="C49" s="924"/>
      <c r="D49" s="924"/>
      <c r="E49" s="924"/>
      <c r="F49" s="924"/>
      <c r="G49" s="368"/>
      <c r="H49" s="317"/>
      <c r="I49" s="402"/>
      <c r="J49" s="372"/>
      <c r="K49" s="372"/>
      <c r="L49" s="368"/>
      <c r="M49" s="319"/>
      <c r="N49" s="369"/>
      <c r="O49" s="959"/>
      <c r="P49" s="435" t="b">
        <v>0</v>
      </c>
      <c r="Q49" s="542">
        <f t="shared" si="17"/>
        <v>0</v>
      </c>
      <c r="R49" s="551" t="str">
        <f>IF(C49="","",IF(P49=TRUE,C49&amp;",",""))</f>
        <v/>
      </c>
      <c r="S49" s="552" t="str">
        <f>IF(C49="","",IF(AND(M49&gt;0,P49=FALSE),C49&amp;",",""))</f>
        <v/>
      </c>
      <c r="T49" s="581">
        <f t="shared" si="20"/>
        <v>0</v>
      </c>
      <c r="U49" s="562">
        <f t="shared" si="21"/>
        <v>0</v>
      </c>
      <c r="V49" s="579">
        <f t="shared" si="22"/>
        <v>0</v>
      </c>
      <c r="W49" s="581">
        <f t="shared" si="23"/>
        <v>0</v>
      </c>
      <c r="X49" s="562">
        <f t="shared" si="24"/>
        <v>0</v>
      </c>
      <c r="Y49" s="522">
        <f t="shared" si="18"/>
        <v>0</v>
      </c>
      <c r="AB49" s="953"/>
      <c r="AC49" s="900"/>
      <c r="AD49" s="608">
        <v>2</v>
      </c>
      <c r="AE49" s="607" t="str">
        <f t="shared" si="19"/>
        <v/>
      </c>
    </row>
    <row r="50" spans="1:31" ht="17.25" customHeight="1">
      <c r="C50" s="924"/>
      <c r="D50" s="924"/>
      <c r="E50" s="924"/>
      <c r="F50" s="924"/>
      <c r="G50" s="368"/>
      <c r="H50" s="317"/>
      <c r="I50" s="402"/>
      <c r="J50" s="372"/>
      <c r="K50" s="372"/>
      <c r="L50" s="368"/>
      <c r="M50" s="319"/>
      <c r="N50" s="369"/>
      <c r="O50" s="959"/>
      <c r="P50" s="435" t="b">
        <v>0</v>
      </c>
      <c r="Q50" s="542">
        <f t="shared" si="17"/>
        <v>0</v>
      </c>
      <c r="R50" s="551" t="str">
        <f>IF(C50="","",IF(P50=TRUE,C50&amp;",",""))</f>
        <v/>
      </c>
      <c r="S50" s="552" t="str">
        <f>IF(C50="","",IF(AND(M50&gt;0,P50=FALSE),C50&amp;",",""))</f>
        <v/>
      </c>
      <c r="T50" s="581">
        <f t="shared" si="20"/>
        <v>0</v>
      </c>
      <c r="U50" s="562">
        <f t="shared" si="21"/>
        <v>0</v>
      </c>
      <c r="V50" s="579">
        <f t="shared" si="22"/>
        <v>0</v>
      </c>
      <c r="W50" s="581">
        <f t="shared" si="23"/>
        <v>0</v>
      </c>
      <c r="X50" s="562">
        <f t="shared" si="24"/>
        <v>0</v>
      </c>
      <c r="Y50" s="522">
        <f t="shared" si="18"/>
        <v>0</v>
      </c>
      <c r="AB50" s="953"/>
      <c r="AC50" s="609" t="s">
        <v>1104</v>
      </c>
      <c r="AD50" s="608"/>
      <c r="AE50" s="607"/>
    </row>
    <row r="51" spans="1:31" ht="17.25" customHeight="1">
      <c r="C51" s="924"/>
      <c r="D51" s="924"/>
      <c r="E51" s="924"/>
      <c r="F51" s="924"/>
      <c r="G51" s="368"/>
      <c r="H51" s="317"/>
      <c r="I51" s="402"/>
      <c r="J51" s="372"/>
      <c r="K51" s="372"/>
      <c r="L51" s="368"/>
      <c r="M51" s="319"/>
      <c r="N51" s="369"/>
      <c r="O51" s="960"/>
      <c r="P51" s="518" t="b">
        <v>0</v>
      </c>
      <c r="Q51" s="543">
        <f t="shared" si="17"/>
        <v>0</v>
      </c>
      <c r="R51" s="555" t="str">
        <f>IF(C51="","",IF(P51=TRUE,C51&amp;",",""))</f>
        <v/>
      </c>
      <c r="S51" s="556" t="str">
        <f>IF(C51="","",IF(AND(M51&gt;0,P51=FALSE),C51&amp;",",""))</f>
        <v/>
      </c>
      <c r="T51" s="582">
        <f t="shared" si="20"/>
        <v>0</v>
      </c>
      <c r="U51" s="563">
        <f t="shared" si="21"/>
        <v>0</v>
      </c>
      <c r="V51" s="541">
        <f t="shared" si="22"/>
        <v>0</v>
      </c>
      <c r="W51" s="582">
        <f t="shared" si="23"/>
        <v>0</v>
      </c>
      <c r="X51" s="563">
        <f t="shared" si="24"/>
        <v>0</v>
      </c>
      <c r="Y51" s="540">
        <f t="shared" si="18"/>
        <v>0</v>
      </c>
      <c r="AB51" s="954" t="s">
        <v>1106</v>
      </c>
      <c r="AC51" s="609" t="s">
        <v>1105</v>
      </c>
      <c r="AD51" s="608"/>
      <c r="AE51" s="607"/>
    </row>
    <row r="52" spans="1:31" ht="9.75" customHeight="1">
      <c r="C52" s="320"/>
      <c r="D52" s="320"/>
      <c r="E52" s="320"/>
      <c r="F52" s="320"/>
      <c r="I52" s="320"/>
      <c r="J52" s="320"/>
      <c r="K52" s="320"/>
      <c r="M52" s="345"/>
      <c r="N52" s="323"/>
      <c r="O52" s="470"/>
      <c r="P52" s="282"/>
      <c r="Q52" s="282"/>
      <c r="R52" s="530"/>
      <c r="S52" s="561"/>
      <c r="T52" s="583"/>
      <c r="U52" s="283"/>
      <c r="V52" s="561"/>
      <c r="AB52" s="954"/>
      <c r="AC52" s="609" t="s">
        <v>1182</v>
      </c>
      <c r="AD52" s="608"/>
      <c r="AE52" s="607" t="str">
        <f>R89</f>
        <v/>
      </c>
    </row>
    <row r="53" spans="1:31" s="111" customFormat="1" ht="13.5" customHeight="1" thickBot="1">
      <c r="A53" s="300"/>
      <c r="B53" s="949" t="s">
        <v>2449</v>
      </c>
      <c r="C53" s="949"/>
      <c r="D53" s="949"/>
      <c r="E53" s="949"/>
      <c r="F53" s="949"/>
      <c r="G53" s="327"/>
      <c r="H53" s="327">
        <f>SUM(H43:H45)</f>
        <v>0</v>
      </c>
      <c r="I53" s="332">
        <f>SUM(I43:I45)</f>
        <v>0</v>
      </c>
      <c r="J53" s="332"/>
      <c r="K53" s="332"/>
      <c r="L53" s="333"/>
      <c r="M53" s="329">
        <f>SUM(M43:M51)</f>
        <v>0</v>
      </c>
      <c r="N53" s="334"/>
      <c r="O53" s="471"/>
      <c r="P53" s="405"/>
      <c r="Q53" s="571" t="s">
        <v>1098</v>
      </c>
      <c r="R53" s="572" t="str">
        <f>IF(AND(R43="",R44="",R45=""),"",IF(SUMIF($P43:$P45,TRUE,$Q43:$Q45)&lt;=0,"",LEFT(TRIM((R43&amp;" "&amp;R44&amp;" "&amp;R45)),LEN(TRIM(R43&amp;" "&amp;R44&amp;" "&amp;R45))-1)))</f>
        <v/>
      </c>
      <c r="S53" s="573" t="str">
        <f>IF(AND(S43="",S44="",S45=""),"",IF(SUMIF($P43:$P45,FALSE,$M43:$M45)&lt;=0,"",LEFT(TRIM((S43&amp;" "&amp;S44&amp;" "&amp;S45)),LEN(TRIM(S43&amp;" "&amp;S44&amp;" "&amp;S45))-1)))</f>
        <v/>
      </c>
      <c r="T53" s="573">
        <f>SUM(T43:T45)</f>
        <v>0</v>
      </c>
      <c r="U53" s="573">
        <f t="shared" ref="U53:Y53" si="25">SUM(U43:U45)</f>
        <v>0</v>
      </c>
      <c r="V53" s="573">
        <f>SUM(V43:V45)</f>
        <v>0</v>
      </c>
      <c r="W53" s="573">
        <f t="shared" si="25"/>
        <v>0</v>
      </c>
      <c r="X53" s="573">
        <f t="shared" si="25"/>
        <v>0</v>
      </c>
      <c r="Y53" s="573">
        <f t="shared" si="25"/>
        <v>0</v>
      </c>
      <c r="AB53" s="954"/>
      <c r="AC53" s="899" t="s">
        <v>1107</v>
      </c>
      <c r="AD53" s="607" t="s">
        <v>1107</v>
      </c>
      <c r="AE53" s="607">
        <f>R93</f>
        <v>0</v>
      </c>
    </row>
    <row r="54" spans="1:31" ht="24.75" customHeight="1" thickTop="1">
      <c r="A54" s="301"/>
      <c r="B54" s="335">
        <v>3</v>
      </c>
      <c r="C54" s="956" t="s">
        <v>365</v>
      </c>
      <c r="D54" s="956"/>
      <c r="E54" s="956"/>
      <c r="F54" s="956"/>
      <c r="G54" s="364"/>
      <c r="H54" s="335" t="s">
        <v>550</v>
      </c>
      <c r="I54" s="335" t="s">
        <v>1032</v>
      </c>
      <c r="J54" s="335"/>
      <c r="K54" s="335"/>
      <c r="L54" s="335"/>
      <c r="M54" s="335" t="s">
        <v>1014</v>
      </c>
      <c r="N54" s="373"/>
      <c r="O54" s="473" t="s">
        <v>1416</v>
      </c>
      <c r="P54" s="408"/>
      <c r="Q54" s="575" t="s">
        <v>1098</v>
      </c>
      <c r="R54" s="576" t="str">
        <f>IF(AND(R47="",R48="",R49="",R50="",R51=""),"",IF(SUMIF($P47:$P51,TRUE,$Q47:$Q51)&lt;=0,"",LEFT(TRIM((R47&amp;" "&amp;R48&amp;" "&amp;R49&amp;" "&amp;R50&amp;" "&amp;R51&amp;" ")),LEN(TRIM(R47&amp;" "&amp;R48&amp;" "&amp;R49&amp;" "&amp;R50&amp;" "&amp;R51))-1)))</f>
        <v/>
      </c>
      <c r="S54" s="577" t="str">
        <f>IF(AND(S47="",S48="",S49="",S50="",S51),"",IF(SUMIF($P47:$P51,FALSE,$M46:$M51)&lt;=0,"",LEFT(TRIM((S47&amp;" "&amp;S48&amp;" "&amp;S49&amp;" "&amp;S50&amp;" "&amp;S51&amp;" ")),LEN(TRIM(S47&amp;" "&amp;S48&amp;" "&amp;S49&amp;" "&amp;S50&amp;" "&amp;S51))-1)))</f>
        <v/>
      </c>
      <c r="T54" s="578">
        <f t="shared" ref="T54:Y54" si="26">SUM(T46:T51)</f>
        <v>0</v>
      </c>
      <c r="U54" s="578">
        <f t="shared" si="26"/>
        <v>0</v>
      </c>
      <c r="V54" s="577">
        <f t="shared" si="26"/>
        <v>0</v>
      </c>
      <c r="W54" s="578">
        <f t="shared" si="26"/>
        <v>0</v>
      </c>
      <c r="X54" s="578">
        <f t="shared" si="26"/>
        <v>0</v>
      </c>
      <c r="Y54" s="577">
        <f t="shared" si="26"/>
        <v>0</v>
      </c>
      <c r="AB54" s="954"/>
      <c r="AC54" s="899"/>
      <c r="AD54" s="608">
        <v>1</v>
      </c>
      <c r="AE54" s="607" t="str">
        <f t="shared" ref="AE54:AE63" si="27">R94</f>
        <v/>
      </c>
    </row>
    <row r="55" spans="1:31" ht="15.75" customHeight="1">
      <c r="C55" s="942" t="s">
        <v>670</v>
      </c>
      <c r="D55" s="942"/>
      <c r="E55" s="942"/>
      <c r="F55" s="363"/>
      <c r="G55" s="364"/>
      <c r="H55" s="317"/>
      <c r="I55" s="403"/>
      <c r="J55" s="725"/>
      <c r="K55" s="718"/>
      <c r="L55" s="375"/>
      <c r="M55" s="319"/>
      <c r="N55" s="369"/>
      <c r="O55" s="939"/>
      <c r="P55" s="593" t="b">
        <v>0</v>
      </c>
      <c r="Q55" s="594">
        <f t="shared" ref="Q55:Q61" si="28">IF(P55,M55,0)</f>
        <v>0</v>
      </c>
      <c r="R55" s="595"/>
      <c r="S55" s="596"/>
      <c r="T55" s="587">
        <f>IF($P55=TRUE,$H55,0)</f>
        <v>0</v>
      </c>
      <c r="U55" s="588">
        <f t="shared" ref="U55:U60" si="29">IF($P55=TRUE,$I55,0)</f>
        <v>0</v>
      </c>
      <c r="V55" s="589">
        <f t="shared" ref="V55:V60" si="30">IF($P55=TRUE,$M55,0)</f>
        <v>0</v>
      </c>
      <c r="W55" s="592">
        <f t="shared" ref="W55:W61" si="31">IF($P55=FALSE,$H55,0)</f>
        <v>0</v>
      </c>
      <c r="X55" s="588">
        <f t="shared" ref="X55:X61" si="32">IF($P55=FALSE,$I55,0)</f>
        <v>0</v>
      </c>
      <c r="Y55" s="589">
        <f t="shared" ref="Y55:Y60" si="33">IF($P55=FALSE,$M55,0)</f>
        <v>0</v>
      </c>
      <c r="AB55" s="954"/>
      <c r="AC55" s="899"/>
      <c r="AD55" s="608">
        <v>2</v>
      </c>
      <c r="AE55" s="607" t="str">
        <f t="shared" si="27"/>
        <v/>
      </c>
    </row>
    <row r="56" spans="1:31" ht="15.75" customHeight="1">
      <c r="C56" s="951"/>
      <c r="D56" s="951"/>
      <c r="E56" s="951"/>
      <c r="F56" s="951"/>
      <c r="G56" s="364"/>
      <c r="H56" s="317"/>
      <c r="I56" s="403"/>
      <c r="J56" s="725"/>
      <c r="K56" s="718"/>
      <c r="L56" s="375"/>
      <c r="M56" s="319"/>
      <c r="N56" s="369"/>
      <c r="O56" s="940"/>
      <c r="P56" s="628" t="b">
        <v>0</v>
      </c>
      <c r="Q56" s="597">
        <f t="shared" si="28"/>
        <v>0</v>
      </c>
      <c r="R56" s="560" t="str">
        <f>IF(P56=TRUE,C56&amp;",","")</f>
        <v/>
      </c>
      <c r="S56" s="598" t="str">
        <f>IF(AND(M56&gt;0,P56=FALSE),C56&amp;",","")</f>
        <v/>
      </c>
      <c r="T56" s="569">
        <f t="shared" ref="T56:T59" si="34">IF($P56=TRUE,$H56,0)</f>
        <v>0</v>
      </c>
      <c r="U56" s="570">
        <f t="shared" si="29"/>
        <v>0</v>
      </c>
      <c r="V56" s="599">
        <f t="shared" si="30"/>
        <v>0</v>
      </c>
      <c r="W56" s="569">
        <f t="shared" si="31"/>
        <v>0</v>
      </c>
      <c r="X56" s="570">
        <f t="shared" si="32"/>
        <v>0</v>
      </c>
      <c r="Y56" s="599">
        <f t="shared" si="33"/>
        <v>0</v>
      </c>
      <c r="AB56" s="954"/>
      <c r="AC56" s="899"/>
      <c r="AD56" s="608">
        <v>3</v>
      </c>
      <c r="AE56" s="607" t="str">
        <f t="shared" si="27"/>
        <v/>
      </c>
    </row>
    <row r="57" spans="1:31" ht="15.75" customHeight="1">
      <c r="C57" s="924"/>
      <c r="D57" s="924"/>
      <c r="E57" s="924"/>
      <c r="F57" s="924"/>
      <c r="G57" s="364"/>
      <c r="H57" s="317"/>
      <c r="I57" s="403"/>
      <c r="J57" s="725"/>
      <c r="K57" s="718"/>
      <c r="L57" s="375"/>
      <c r="M57" s="319"/>
      <c r="N57" s="369"/>
      <c r="O57" s="940"/>
      <c r="P57" s="433" t="b">
        <v>0</v>
      </c>
      <c r="Q57" s="543">
        <f t="shared" si="28"/>
        <v>0</v>
      </c>
      <c r="R57" s="555" t="str">
        <f>IF(P57=TRUE,C57&amp;",","")</f>
        <v/>
      </c>
      <c r="S57" s="526" t="str">
        <f>IF(AND(M57&gt;0,P57=FALSE),C57&amp;",","")</f>
        <v/>
      </c>
      <c r="T57" s="580">
        <f>IF($P57=TRUE,$H57,0)</f>
        <v>0</v>
      </c>
      <c r="U57" s="559">
        <f t="shared" si="29"/>
        <v>0</v>
      </c>
      <c r="V57" s="541">
        <f t="shared" si="30"/>
        <v>0</v>
      </c>
      <c r="W57" s="580">
        <f t="shared" si="31"/>
        <v>0</v>
      </c>
      <c r="X57" s="559">
        <f t="shared" si="32"/>
        <v>0</v>
      </c>
      <c r="Y57" s="541">
        <f t="shared" si="33"/>
        <v>0</v>
      </c>
      <c r="AB57" s="954"/>
      <c r="AC57" s="899" t="s">
        <v>1108</v>
      </c>
      <c r="AD57" s="607" t="s">
        <v>1108</v>
      </c>
      <c r="AE57" s="607">
        <f t="shared" si="27"/>
        <v>0</v>
      </c>
    </row>
    <row r="58" spans="1:31" ht="15.75" customHeight="1">
      <c r="C58" s="942" t="s">
        <v>2410</v>
      </c>
      <c r="D58" s="942"/>
      <c r="E58" s="942"/>
      <c r="F58" s="363"/>
      <c r="G58" s="364"/>
      <c r="H58" s="317"/>
      <c r="I58" s="403"/>
      <c r="J58" s="725"/>
      <c r="K58" s="718"/>
      <c r="L58" s="375"/>
      <c r="M58" s="319"/>
      <c r="N58" s="369"/>
      <c r="O58" s="940"/>
      <c r="P58" s="600" t="b">
        <v>0</v>
      </c>
      <c r="Q58" s="519">
        <f t="shared" si="28"/>
        <v>0</v>
      </c>
      <c r="R58" s="601"/>
      <c r="S58" s="602"/>
      <c r="T58" s="590">
        <f>IF($P58=TRUE,$H58,0)</f>
        <v>0</v>
      </c>
      <c r="U58" s="167">
        <f t="shared" si="29"/>
        <v>0</v>
      </c>
      <c r="V58" s="591">
        <f t="shared" si="30"/>
        <v>0</v>
      </c>
      <c r="W58" s="590">
        <f t="shared" si="31"/>
        <v>0</v>
      </c>
      <c r="X58" s="167">
        <f t="shared" si="32"/>
        <v>0</v>
      </c>
      <c r="Y58" s="591">
        <f t="shared" si="33"/>
        <v>0</v>
      </c>
      <c r="AB58" s="954"/>
      <c r="AC58" s="899"/>
      <c r="AD58" s="608">
        <v>1</v>
      </c>
      <c r="AE58" s="607" t="str">
        <f t="shared" si="27"/>
        <v/>
      </c>
    </row>
    <row r="59" spans="1:31" ht="15.75" customHeight="1">
      <c r="C59" s="942" t="s">
        <v>1182</v>
      </c>
      <c r="D59" s="942"/>
      <c r="E59" s="942"/>
      <c r="F59" s="363"/>
      <c r="G59" s="364"/>
      <c r="H59" s="317"/>
      <c r="I59" s="403"/>
      <c r="J59" s="725"/>
      <c r="K59" s="718"/>
      <c r="L59" s="375"/>
      <c r="M59" s="319"/>
      <c r="N59" s="369"/>
      <c r="O59" s="940"/>
      <c r="P59" s="628" t="b">
        <v>0</v>
      </c>
      <c r="Q59" s="597">
        <f t="shared" si="28"/>
        <v>0</v>
      </c>
      <c r="R59" s="560"/>
      <c r="S59" s="598"/>
      <c r="T59" s="569">
        <f t="shared" si="34"/>
        <v>0</v>
      </c>
      <c r="U59" s="570">
        <f t="shared" si="29"/>
        <v>0</v>
      </c>
      <c r="V59" s="599">
        <f t="shared" si="30"/>
        <v>0</v>
      </c>
      <c r="W59" s="569">
        <f t="shared" si="31"/>
        <v>0</v>
      </c>
      <c r="X59" s="570">
        <f t="shared" si="32"/>
        <v>0</v>
      </c>
      <c r="Y59" s="599">
        <f t="shared" si="33"/>
        <v>0</v>
      </c>
      <c r="AB59" s="954"/>
      <c r="AC59" s="899"/>
      <c r="AD59" s="608">
        <v>2</v>
      </c>
      <c r="AE59" s="607" t="str">
        <f t="shared" si="27"/>
        <v/>
      </c>
    </row>
    <row r="60" spans="1:31" ht="15.75" customHeight="1">
      <c r="C60" s="951"/>
      <c r="D60" s="951"/>
      <c r="E60" s="951"/>
      <c r="F60" s="951"/>
      <c r="G60" s="374"/>
      <c r="H60" s="317"/>
      <c r="I60" s="402"/>
      <c r="J60" s="725"/>
      <c r="K60" s="718"/>
      <c r="L60" s="375"/>
      <c r="M60" s="319"/>
      <c r="N60" s="369"/>
      <c r="O60" s="940"/>
      <c r="P60" s="433" t="b">
        <v>0</v>
      </c>
      <c r="Q60" s="543">
        <f t="shared" si="28"/>
        <v>0</v>
      </c>
      <c r="R60" s="555" t="str">
        <f>IF(P60=TRUE,C60&amp;",","")</f>
        <v/>
      </c>
      <c r="S60" s="526" t="str">
        <f>IF(AND(M60&gt;0,P60=FALSE),C60&amp;",","")</f>
        <v/>
      </c>
      <c r="T60" s="580">
        <f>IF($P60=TRUE,$H60,0)</f>
        <v>0</v>
      </c>
      <c r="U60" s="559">
        <f t="shared" si="29"/>
        <v>0</v>
      </c>
      <c r="V60" s="541">
        <f t="shared" si="30"/>
        <v>0</v>
      </c>
      <c r="W60" s="580">
        <f t="shared" si="31"/>
        <v>0</v>
      </c>
      <c r="X60" s="559">
        <f t="shared" si="32"/>
        <v>0</v>
      </c>
      <c r="Y60" s="541">
        <f t="shared" si="33"/>
        <v>0</v>
      </c>
      <c r="AB60" s="954"/>
      <c r="AC60" s="899"/>
      <c r="AD60" s="608">
        <v>3</v>
      </c>
      <c r="AE60" s="607" t="str">
        <f t="shared" si="27"/>
        <v/>
      </c>
    </row>
    <row r="61" spans="1:31" ht="15.75" customHeight="1">
      <c r="C61" s="381" t="s">
        <v>363</v>
      </c>
      <c r="D61" s="924"/>
      <c r="E61" s="924"/>
      <c r="F61" s="924"/>
      <c r="G61" s="364"/>
      <c r="H61" s="317"/>
      <c r="I61" s="402"/>
      <c r="J61" s="372"/>
      <c r="K61" s="372"/>
      <c r="L61" s="375"/>
      <c r="M61" s="319"/>
      <c r="N61" s="369"/>
      <c r="O61" s="941"/>
      <c r="P61" s="407" t="b">
        <v>0</v>
      </c>
      <c r="Q61" s="544">
        <f t="shared" si="28"/>
        <v>0</v>
      </c>
      <c r="R61" s="603"/>
      <c r="S61" s="604"/>
      <c r="T61" s="732">
        <f>H61</f>
        <v>0</v>
      </c>
      <c r="U61" s="733">
        <f>I61</f>
        <v>0</v>
      </c>
      <c r="V61" s="605">
        <f>IF($P61=TRUE,$M61,0)</f>
        <v>0</v>
      </c>
      <c r="W61" s="580">
        <f t="shared" si="31"/>
        <v>0</v>
      </c>
      <c r="X61" s="559">
        <f t="shared" si="32"/>
        <v>0</v>
      </c>
      <c r="Y61" s="605">
        <f>IF($P61=FALSE,$M61,0)</f>
        <v>0</v>
      </c>
      <c r="AB61" s="954"/>
      <c r="AC61" s="610" t="s">
        <v>1109</v>
      </c>
      <c r="AD61" s="607" t="s">
        <v>1109</v>
      </c>
      <c r="AE61" s="607" t="str">
        <f t="shared" si="27"/>
        <v/>
      </c>
    </row>
    <row r="62" spans="1:31" ht="9" customHeight="1">
      <c r="C62" s="320"/>
      <c r="D62" s="320"/>
      <c r="E62" s="320"/>
      <c r="F62" s="320"/>
      <c r="H62" s="320"/>
      <c r="I62" s="320"/>
      <c r="J62" s="320"/>
      <c r="K62" s="320"/>
      <c r="M62" s="345"/>
      <c r="N62" s="323"/>
      <c r="O62" s="470"/>
      <c r="P62" s="281"/>
      <c r="Q62" s="281"/>
      <c r="R62" s="281"/>
      <c r="T62" s="583"/>
      <c r="U62" s="283"/>
      <c r="V62" s="561"/>
      <c r="W62" s="583"/>
      <c r="X62" s="283"/>
      <c r="Y62" s="561"/>
      <c r="AB62" s="954"/>
      <c r="AC62" s="227"/>
      <c r="AD62" s="607">
        <v>1</v>
      </c>
      <c r="AE62" s="607" t="str">
        <f t="shared" si="27"/>
        <v/>
      </c>
    </row>
    <row r="63" spans="1:31" s="111" customFormat="1" ht="13.5" customHeight="1" thickBot="1">
      <c r="A63" s="300"/>
      <c r="B63" s="949" t="s">
        <v>2449</v>
      </c>
      <c r="C63" s="949"/>
      <c r="D63" s="949"/>
      <c r="E63" s="949"/>
      <c r="F63" s="949"/>
      <c r="G63" s="327"/>
      <c r="H63" s="327">
        <f>SUM(H55:H59)</f>
        <v>0</v>
      </c>
      <c r="I63" s="332">
        <f>SUM(I55:I59)</f>
        <v>0</v>
      </c>
      <c r="J63" s="332"/>
      <c r="K63" s="332"/>
      <c r="L63" s="333"/>
      <c r="M63" s="329">
        <f>SUM(M55:M61)</f>
        <v>0</v>
      </c>
      <c r="N63" s="334"/>
      <c r="O63" s="471"/>
      <c r="P63" s="405"/>
      <c r="Q63" s="571" t="s">
        <v>1098</v>
      </c>
      <c r="R63" s="572" t="str">
        <f>IF(AND(R56="",R57=""),"",IF(SUMIF($P56:$P57,TRUE,$Q56:$Q57)&lt;=0,"",LEFT(TRIM((R56&amp;" "&amp;R57)),LEN(TRIM(R56&amp;" "&amp;R57))-1)))</f>
        <v/>
      </c>
      <c r="S63" s="574" t="str">
        <f>IF(AND(S56="",S57=""),"",IF(SUMIF($P56:$P57,FALSE,$M56:$M57)&lt;=0,"",LEFT(TRIM((S56&amp;" "&amp;S57)),LEN(TRIM(S56&amp;" "&amp;S57))-1)))</f>
        <v/>
      </c>
      <c r="T63" s="572">
        <f>SUM(T56:T57)</f>
        <v>0</v>
      </c>
      <c r="U63" s="574">
        <f t="shared" ref="U63:Y63" si="35">SUM(U56:U57)</f>
        <v>0</v>
      </c>
      <c r="V63" s="573">
        <f t="shared" si="35"/>
        <v>0</v>
      </c>
      <c r="W63" s="572">
        <f>SUM(W56:W57)</f>
        <v>0</v>
      </c>
      <c r="X63" s="574">
        <f t="shared" si="35"/>
        <v>0</v>
      </c>
      <c r="Y63" s="573">
        <f t="shared" si="35"/>
        <v>0</v>
      </c>
      <c r="AB63" s="954" t="s">
        <v>835</v>
      </c>
      <c r="AC63" s="227"/>
      <c r="AD63" s="607">
        <v>2</v>
      </c>
      <c r="AE63" s="607" t="str">
        <f t="shared" si="27"/>
        <v/>
      </c>
    </row>
    <row r="64" spans="1:31" ht="13.5" thickTop="1">
      <c r="B64" s="335">
        <v>4</v>
      </c>
      <c r="C64" s="979" t="s">
        <v>367</v>
      </c>
      <c r="D64" s="979"/>
      <c r="E64" s="979"/>
      <c r="F64" s="979"/>
      <c r="G64" s="979"/>
      <c r="H64" s="979"/>
      <c r="I64" s="979"/>
      <c r="J64" s="979"/>
      <c r="K64" s="979"/>
      <c r="L64" s="979"/>
      <c r="M64" s="376"/>
      <c r="N64" s="369"/>
      <c r="O64" s="473" t="s">
        <v>1416</v>
      </c>
      <c r="P64" s="281"/>
      <c r="Q64" s="575" t="s">
        <v>1098</v>
      </c>
      <c r="R64" s="576" t="str">
        <f>IF(AND(R59="",R60=""),"",IF(SUMIF($P59:$P60,TRUE,$Q59:$Q60)&lt;=0,"",LEFT(TRIM((R59&amp;" "&amp;R60)),LEN(TRIM(R59&amp;" "&amp;R60))-1)))</f>
        <v/>
      </c>
      <c r="S64" s="586" t="str">
        <f>IF(AND(S59="",S60=""),"",IF(SUMIF($P59:$P60,FALSE,$M59:$M60)&lt;=0,"",LEFT(TRIM((S59&amp;" "&amp;S60)),LEN(TRIM(S59&amp;" "&amp;S60))-1)))</f>
        <v/>
      </c>
      <c r="T64" s="576">
        <f>SUM(T59:T60)</f>
        <v>0</v>
      </c>
      <c r="U64" s="586">
        <f t="shared" ref="U64:Y64" si="36">SUM(U59:U60)</f>
        <v>0</v>
      </c>
      <c r="V64" s="577">
        <f t="shared" si="36"/>
        <v>0</v>
      </c>
      <c r="W64" s="576">
        <f>SUM(W59:W60)</f>
        <v>0</v>
      </c>
      <c r="X64" s="586">
        <f t="shared" si="36"/>
        <v>0</v>
      </c>
      <c r="Y64" s="577">
        <f t="shared" si="36"/>
        <v>0</v>
      </c>
      <c r="AB64" s="954"/>
      <c r="AC64" s="227"/>
      <c r="AD64" s="607"/>
      <c r="AE64" s="607"/>
    </row>
    <row r="65" spans="1:31" ht="34.5" customHeight="1">
      <c r="B65" s="378"/>
      <c r="C65" s="980" t="s">
        <v>56</v>
      </c>
      <c r="D65" s="980"/>
      <c r="E65" s="980"/>
      <c r="F65" s="980"/>
      <c r="G65" s="980"/>
      <c r="H65" s="980"/>
      <c r="I65" s="980"/>
      <c r="J65" s="980"/>
      <c r="K65" s="980"/>
      <c r="L65" s="981"/>
      <c r="M65" s="337">
        <f>ROUND((SUM(Q22:Q39,Q43:Q51,Q55:Q61))*0.09, 0)</f>
        <v>0</v>
      </c>
      <c r="N65" s="369"/>
      <c r="O65" s="939"/>
      <c r="AB65" s="954"/>
      <c r="AC65" s="609" t="s">
        <v>1110</v>
      </c>
      <c r="AD65" s="607" t="s">
        <v>1110</v>
      </c>
      <c r="AE65" s="607"/>
    </row>
    <row r="66" spans="1:31" ht="25.5" customHeight="1">
      <c r="B66" s="378"/>
      <c r="C66" s="980" t="s">
        <v>2364</v>
      </c>
      <c r="D66" s="980"/>
      <c r="E66" s="980"/>
      <c r="F66" s="980"/>
      <c r="G66" s="980"/>
      <c r="H66" s="980"/>
      <c r="I66" s="980"/>
      <c r="J66" s="980"/>
      <c r="K66" s="980"/>
      <c r="L66" s="981"/>
      <c r="M66" s="319"/>
      <c r="N66" s="369"/>
      <c r="O66" s="941"/>
      <c r="AB66" s="954"/>
      <c r="AC66" s="609"/>
      <c r="AD66" s="607">
        <v>1</v>
      </c>
      <c r="AE66" s="607" t="str">
        <f>R108</f>
        <v/>
      </c>
    </row>
    <row r="67" spans="1:31" ht="15.75" customHeight="1">
      <c r="C67" s="346"/>
      <c r="D67" s="951"/>
      <c r="E67" s="951"/>
      <c r="F67" s="951"/>
      <c r="G67" s="951"/>
      <c r="H67" s="951"/>
      <c r="I67" s="320"/>
      <c r="J67" s="320"/>
      <c r="K67" s="320"/>
      <c r="M67" s="344"/>
      <c r="N67" s="323"/>
      <c r="O67" s="470"/>
      <c r="AB67" s="954" t="s">
        <v>840</v>
      </c>
      <c r="AC67" s="609" t="s">
        <v>1775</v>
      </c>
      <c r="AD67" s="608" t="s">
        <v>1775</v>
      </c>
      <c r="AE67" s="607">
        <f>R109</f>
        <v>0</v>
      </c>
    </row>
    <row r="68" spans="1:31">
      <c r="C68" s="346"/>
      <c r="D68" s="347"/>
      <c r="E68" s="347"/>
      <c r="F68" s="347"/>
      <c r="G68" s="347"/>
      <c r="H68" s="347"/>
      <c r="I68" s="320"/>
      <c r="J68" s="320"/>
      <c r="K68" s="320"/>
      <c r="M68" s="344"/>
      <c r="N68" s="323"/>
      <c r="O68" s="470"/>
      <c r="AB68" s="954"/>
      <c r="AC68" s="227"/>
      <c r="AD68" s="608">
        <v>1</v>
      </c>
      <c r="AE68" s="607" t="str">
        <f>R110</f>
        <v/>
      </c>
    </row>
    <row r="69" spans="1:31" s="111" customFormat="1" ht="13.5" customHeight="1" thickBot="1">
      <c r="A69" s="300"/>
      <c r="B69" s="949" t="s">
        <v>2449</v>
      </c>
      <c r="C69" s="949"/>
      <c r="D69" s="949"/>
      <c r="E69" s="949"/>
      <c r="F69" s="949"/>
      <c r="G69" s="327"/>
      <c r="H69" s="327"/>
      <c r="I69" s="333"/>
      <c r="J69" s="333"/>
      <c r="K69" s="333"/>
      <c r="L69" s="333"/>
      <c r="M69" s="508">
        <f>SUM(M65:M66)</f>
        <v>0</v>
      </c>
      <c r="N69" s="334"/>
      <c r="O69" s="471"/>
      <c r="AB69" s="615"/>
      <c r="AC69" s="609" t="s">
        <v>1111</v>
      </c>
      <c r="AD69" s="608"/>
      <c r="AE69" s="607" t="str">
        <f>R130</f>
        <v/>
      </c>
    </row>
    <row r="70" spans="1:31" ht="18" customHeight="1" thickTop="1">
      <c r="B70" s="335">
        <v>5</v>
      </c>
      <c r="C70" s="338" t="s">
        <v>2120</v>
      </c>
      <c r="D70" s="364"/>
      <c r="E70" s="364"/>
      <c r="F70" s="364"/>
      <c r="G70" s="364"/>
      <c r="H70" s="335" t="s">
        <v>876</v>
      </c>
      <c r="I70" s="335" t="s">
        <v>2450</v>
      </c>
      <c r="J70" s="335"/>
      <c r="K70" s="335"/>
      <c r="L70" s="364"/>
      <c r="M70" s="335" t="s">
        <v>1014</v>
      </c>
      <c r="N70" s="373"/>
      <c r="O70" s="473" t="s">
        <v>1416</v>
      </c>
      <c r="AC70" s="609" t="s">
        <v>1112</v>
      </c>
      <c r="AD70" s="608"/>
      <c r="AE70" s="607" t="str">
        <f>R131</f>
        <v/>
      </c>
    </row>
    <row r="71" spans="1:31" ht="15.75" customHeight="1">
      <c r="B71" s="364"/>
      <c r="C71" s="364" t="s">
        <v>1361</v>
      </c>
      <c r="D71" s="364"/>
      <c r="E71" s="364"/>
      <c r="F71" s="364"/>
      <c r="G71" s="364"/>
      <c r="H71" s="410"/>
      <c r="I71" s="410"/>
      <c r="J71" s="724"/>
      <c r="K71" s="724"/>
      <c r="L71" s="364"/>
      <c r="M71" s="319"/>
      <c r="N71" s="364"/>
      <c r="O71" s="939"/>
      <c r="R71" s="106" t="str">
        <f>IF(M71&lt;=0,"","(" &amp;H71 &amp;"/"&amp;I71&amp;")" &amp;", ")</f>
        <v/>
      </c>
      <c r="AC71" s="111"/>
      <c r="AD71" s="111"/>
      <c r="AE71" s="111"/>
    </row>
    <row r="72" spans="1:31" ht="15.75" customHeight="1">
      <c r="B72" s="364"/>
      <c r="C72" s="951"/>
      <c r="D72" s="951"/>
      <c r="E72" s="951"/>
      <c r="F72" s="951"/>
      <c r="G72" s="364"/>
      <c r="H72" s="410"/>
      <c r="I72" s="410"/>
      <c r="J72" s="724"/>
      <c r="K72" s="724"/>
      <c r="L72" s="364"/>
      <c r="M72" s="319"/>
      <c r="N72" s="364"/>
      <c r="O72" s="940"/>
      <c r="Q72" s="584"/>
      <c r="R72" s="585" t="str">
        <f>IF(C72="","",IF(M72&lt;=0,"",C72&amp;" ("&amp;H72&amp;"/"&amp;I72&amp;")"&amp;", "))</f>
        <v/>
      </c>
    </row>
    <row r="73" spans="1:31" ht="15.75" customHeight="1">
      <c r="B73" s="364"/>
      <c r="C73" s="924"/>
      <c r="D73" s="924"/>
      <c r="E73" s="924"/>
      <c r="F73" s="924"/>
      <c r="G73" s="364"/>
      <c r="H73" s="410"/>
      <c r="I73" s="410"/>
      <c r="J73" s="724"/>
      <c r="K73" s="724"/>
      <c r="L73" s="364"/>
      <c r="M73" s="319"/>
      <c r="N73" s="364"/>
      <c r="O73" s="940"/>
      <c r="Q73" s="584"/>
      <c r="R73" s="585" t="str">
        <f>IF(C73="","",IF(M73&lt;=0,"",C73&amp;" ("&amp;H73&amp;"/"&amp;I73&amp;")"&amp;", "))</f>
        <v/>
      </c>
    </row>
    <row r="74" spans="1:31" ht="15.75" customHeight="1">
      <c r="B74" s="364"/>
      <c r="C74" s="924"/>
      <c r="D74" s="924"/>
      <c r="E74" s="924"/>
      <c r="F74" s="924"/>
      <c r="G74" s="364"/>
      <c r="H74" s="410"/>
      <c r="I74" s="410"/>
      <c r="J74" s="724"/>
      <c r="K74" s="724"/>
      <c r="L74" s="364"/>
      <c r="M74" s="319"/>
      <c r="N74" s="364"/>
      <c r="O74" s="940"/>
      <c r="Q74" s="584"/>
      <c r="R74" s="585" t="str">
        <f>IF(C74="","",IF(M74&lt;=0,"",C74&amp;" ("&amp;H74&amp;"/"&amp;I74&amp;")"&amp;", "))</f>
        <v/>
      </c>
    </row>
    <row r="75" spans="1:31" ht="15.75" customHeight="1">
      <c r="B75" s="364"/>
      <c r="C75" s="364" t="s">
        <v>1780</v>
      </c>
      <c r="D75" s="364"/>
      <c r="E75" s="364"/>
      <c r="F75" s="364"/>
      <c r="G75" s="364"/>
      <c r="H75" s="410"/>
      <c r="I75" s="410"/>
      <c r="J75" s="724"/>
      <c r="K75" s="724"/>
      <c r="L75" s="364"/>
      <c r="M75" s="319"/>
      <c r="N75" s="364"/>
      <c r="O75" s="940"/>
      <c r="Q75" s="584"/>
      <c r="R75" s="106" t="str">
        <f>IF(M75&lt;=0,"","(" &amp;H75 &amp;"/"&amp;I75&amp;")" &amp;", ")</f>
        <v/>
      </c>
    </row>
    <row r="76" spans="1:31" ht="15.75" customHeight="1">
      <c r="B76" s="364"/>
      <c r="C76" s="951"/>
      <c r="D76" s="951"/>
      <c r="E76" s="951"/>
      <c r="F76" s="951"/>
      <c r="G76" s="364"/>
      <c r="H76" s="410"/>
      <c r="I76" s="410"/>
      <c r="J76" s="724"/>
      <c r="K76" s="724"/>
      <c r="L76" s="364"/>
      <c r="M76" s="319"/>
      <c r="N76" s="364"/>
      <c r="O76" s="940"/>
      <c r="Q76" s="584"/>
      <c r="R76" s="585" t="str">
        <f>IF(C76="","",IF(M76&lt;=0,"",C76&amp;" ("&amp;H76&amp;"/"&amp;I76&amp;")"&amp;", "))</f>
        <v/>
      </c>
    </row>
    <row r="77" spans="1:31" ht="15.75" customHeight="1">
      <c r="B77" s="364"/>
      <c r="C77" s="924"/>
      <c r="D77" s="924"/>
      <c r="E77" s="924"/>
      <c r="F77" s="924"/>
      <c r="G77" s="364"/>
      <c r="H77" s="410"/>
      <c r="I77" s="410"/>
      <c r="J77" s="724"/>
      <c r="K77" s="724"/>
      <c r="L77" s="364"/>
      <c r="M77" s="319"/>
      <c r="N77" s="364"/>
      <c r="O77" s="940"/>
      <c r="Q77" s="584"/>
      <c r="R77" s="585" t="str">
        <f>IF(C77="","",IF(M77&lt;=0,"",C77&amp;" ("&amp;H77&amp;"/"&amp;I77&amp;")"&amp;", "))</f>
        <v/>
      </c>
    </row>
    <row r="78" spans="1:31" ht="15.75" customHeight="1">
      <c r="B78" s="364"/>
      <c r="C78" s="924"/>
      <c r="D78" s="924"/>
      <c r="E78" s="924"/>
      <c r="F78" s="924"/>
      <c r="G78" s="364"/>
      <c r="H78" s="410"/>
      <c r="I78" s="410"/>
      <c r="J78" s="724"/>
      <c r="K78" s="724"/>
      <c r="L78" s="364"/>
      <c r="M78" s="319"/>
      <c r="N78" s="364"/>
      <c r="O78" s="940"/>
      <c r="Q78" s="584"/>
      <c r="R78" s="585" t="str">
        <f>IF(C78="","",IF(M78&lt;=0,"",C78&amp;" ("&amp;H78&amp;"/"&amp;I78&amp;")"&amp;", "))</f>
        <v/>
      </c>
    </row>
    <row r="79" spans="1:31" ht="15.75" customHeight="1">
      <c r="B79" s="364"/>
      <c r="C79" s="364" t="s">
        <v>1781</v>
      </c>
      <c r="D79" s="364"/>
      <c r="E79" s="364"/>
      <c r="F79" s="364"/>
      <c r="G79" s="364"/>
      <c r="H79" s="410"/>
      <c r="I79" s="410"/>
      <c r="J79" s="724"/>
      <c r="K79" s="724"/>
      <c r="L79" s="364"/>
      <c r="M79" s="319"/>
      <c r="N79" s="364"/>
      <c r="O79" s="940"/>
      <c r="Q79" s="584"/>
      <c r="R79" s="106" t="str">
        <f>IF(M79&lt;=0,"","(" &amp;H79 &amp;"/"&amp;I79&amp;")" &amp;", ")</f>
        <v/>
      </c>
    </row>
    <row r="80" spans="1:31" ht="15.75" customHeight="1">
      <c r="B80" s="364"/>
      <c r="C80" s="951"/>
      <c r="D80" s="951"/>
      <c r="E80" s="951"/>
      <c r="F80" s="951"/>
      <c r="G80" s="364"/>
      <c r="H80" s="410"/>
      <c r="I80" s="410"/>
      <c r="J80" s="724"/>
      <c r="K80" s="724"/>
      <c r="L80" s="364"/>
      <c r="M80" s="319"/>
      <c r="N80" s="364"/>
      <c r="O80" s="940"/>
      <c r="Q80" s="584"/>
      <c r="R80" s="585" t="str">
        <f>IF(C80="","",IF(M80&lt;=0,"",C80&amp;" ("&amp;H80&amp;"/"&amp;I80&amp;")"&amp;", "))</f>
        <v/>
      </c>
    </row>
    <row r="81" spans="1:31" ht="15.75" customHeight="1">
      <c r="B81" s="364"/>
      <c r="C81" s="924"/>
      <c r="D81" s="924"/>
      <c r="E81" s="924"/>
      <c r="F81" s="924"/>
      <c r="G81" s="364"/>
      <c r="H81" s="410"/>
      <c r="I81" s="410"/>
      <c r="J81" s="724"/>
      <c r="K81" s="724"/>
      <c r="L81" s="364"/>
      <c r="M81" s="319"/>
      <c r="N81" s="364"/>
      <c r="O81" s="940"/>
      <c r="Q81" s="584"/>
      <c r="R81" s="585" t="str">
        <f>IF(C81="","",IF(M81&lt;=0,"",C81&amp;" ("&amp;H81&amp;"/"&amp;I81&amp;")"&amp;", "))</f>
        <v/>
      </c>
    </row>
    <row r="82" spans="1:31" ht="15.75" customHeight="1">
      <c r="B82" s="364"/>
      <c r="C82" s="924"/>
      <c r="D82" s="924"/>
      <c r="E82" s="924"/>
      <c r="F82" s="924"/>
      <c r="G82" s="364"/>
      <c r="H82" s="410"/>
      <c r="I82" s="410"/>
      <c r="J82" s="724"/>
      <c r="K82" s="724"/>
      <c r="L82" s="364"/>
      <c r="M82" s="319"/>
      <c r="N82" s="364"/>
      <c r="O82" s="940"/>
      <c r="Q82" s="584"/>
      <c r="R82" s="585" t="str">
        <f>IF(C82="","",IF(M82&lt;=0,"",C82&amp;" ("&amp;H82&amp;"/"&amp;I82&amp;")"&amp;", "))</f>
        <v/>
      </c>
    </row>
    <row r="83" spans="1:31" ht="15.75" customHeight="1">
      <c r="B83" s="364"/>
      <c r="C83" s="368" t="s">
        <v>626</v>
      </c>
      <c r="D83" s="368"/>
      <c r="E83" s="368"/>
      <c r="F83" s="364"/>
      <c r="G83" s="364"/>
      <c r="H83" s="410"/>
      <c r="I83" s="410"/>
      <c r="J83" s="724"/>
      <c r="K83" s="724"/>
      <c r="L83" s="364"/>
      <c r="M83" s="319"/>
      <c r="N83" s="364"/>
      <c r="O83" s="940"/>
      <c r="Q83" s="584"/>
      <c r="R83" s="106" t="str">
        <f>IF(M83&lt;=0,"","(" &amp;H83 &amp;"/"&amp;I83&amp;")" &amp;", ")</f>
        <v/>
      </c>
    </row>
    <row r="84" spans="1:31" ht="15.75" customHeight="1">
      <c r="B84" s="364"/>
      <c r="C84" s="951"/>
      <c r="D84" s="951"/>
      <c r="E84" s="951"/>
      <c r="F84" s="951"/>
      <c r="G84" s="364"/>
      <c r="H84" s="410"/>
      <c r="I84" s="410"/>
      <c r="J84" s="724"/>
      <c r="K84" s="724"/>
      <c r="L84" s="364"/>
      <c r="M84" s="319"/>
      <c r="N84" s="364"/>
      <c r="O84" s="940"/>
      <c r="Q84" s="584"/>
      <c r="R84" s="585" t="str">
        <f>IF(C84="","",IF(M84&lt;=0,"",C84&amp;" ("&amp;H84&amp;"/"&amp;I84&amp;")"&amp;", "))</f>
        <v/>
      </c>
    </row>
    <row r="85" spans="1:31" ht="15.75" customHeight="1">
      <c r="B85" s="364"/>
      <c r="C85" s="368" t="s">
        <v>1782</v>
      </c>
      <c r="D85" s="368"/>
      <c r="E85" s="368"/>
      <c r="F85" s="364"/>
      <c r="G85" s="364"/>
      <c r="H85" s="410"/>
      <c r="I85" s="410"/>
      <c r="J85" s="724"/>
      <c r="K85" s="724"/>
      <c r="L85" s="364"/>
      <c r="M85" s="319"/>
      <c r="N85" s="364"/>
      <c r="O85" s="940"/>
      <c r="Q85" s="584"/>
      <c r="R85" s="106" t="str">
        <f>IF(M85&lt;=0,"","(" &amp;H85 &amp;"/"&amp;I85&amp;")" &amp;", ")</f>
        <v/>
      </c>
    </row>
    <row r="86" spans="1:31" ht="15.75" customHeight="1">
      <c r="B86" s="364"/>
      <c r="C86" s="951"/>
      <c r="D86" s="951"/>
      <c r="E86" s="951"/>
      <c r="F86" s="951"/>
      <c r="G86" s="364"/>
      <c r="H86" s="410"/>
      <c r="I86" s="410"/>
      <c r="J86" s="724"/>
      <c r="K86" s="724"/>
      <c r="L86" s="364"/>
      <c r="M86" s="319"/>
      <c r="N86" s="364"/>
      <c r="O86" s="940"/>
      <c r="Q86" s="584"/>
      <c r="R86" s="585" t="str">
        <f>IF(C86="","",IF(M86&lt;=0,"",C86&amp;" ("&amp;H86&amp;"/"&amp;I86&amp;")"&amp;", "))</f>
        <v/>
      </c>
    </row>
    <row r="87" spans="1:31" ht="29.25" customHeight="1">
      <c r="B87" s="364"/>
      <c r="C87" s="952" t="s">
        <v>2336</v>
      </c>
      <c r="D87" s="952"/>
      <c r="E87" s="952"/>
      <c r="F87" s="952"/>
      <c r="G87" s="316"/>
      <c r="H87" s="410"/>
      <c r="I87" s="410"/>
      <c r="J87" s="724"/>
      <c r="K87" s="724"/>
      <c r="L87" s="364"/>
      <c r="M87" s="319"/>
      <c r="N87" s="364"/>
      <c r="O87" s="940"/>
      <c r="R87" s="106" t="str">
        <f>IF(M87&lt;=0,"","(" &amp;H87 &amp;"/"&amp;I87&amp;")" &amp;", ")</f>
        <v/>
      </c>
    </row>
    <row r="88" spans="1:31" ht="23.25" customHeight="1">
      <c r="B88" s="364"/>
      <c r="C88" s="961" t="s">
        <v>2337</v>
      </c>
      <c r="D88" s="961"/>
      <c r="E88" s="961"/>
      <c r="F88" s="961"/>
      <c r="G88" s="962"/>
      <c r="H88" s="410"/>
      <c r="I88" s="410"/>
      <c r="J88" s="724"/>
      <c r="K88" s="724"/>
      <c r="L88" s="364"/>
      <c r="M88" s="319"/>
      <c r="N88" s="364"/>
      <c r="O88" s="940"/>
      <c r="R88" s="106" t="str">
        <f>IF(M88&lt;=0,"","(" &amp;H88 &amp;"/"&amp;I88&amp;")" &amp;", ")</f>
        <v/>
      </c>
    </row>
    <row r="89" spans="1:31" ht="15.75" customHeight="1">
      <c r="B89" s="364"/>
      <c r="C89" s="316" t="s">
        <v>1182</v>
      </c>
      <c r="D89" s="379"/>
      <c r="E89" s="379"/>
      <c r="F89" s="379"/>
      <c r="G89" s="316"/>
      <c r="H89" s="410"/>
      <c r="I89" s="410"/>
      <c r="J89" s="724"/>
      <c r="K89" s="724"/>
      <c r="L89" s="364"/>
      <c r="M89" s="319"/>
      <c r="N89" s="364"/>
      <c r="O89" s="941"/>
      <c r="R89" s="106" t="str">
        <f>IF(M89&lt;=0,"","(" &amp;H89 &amp;"/"&amp;I89&amp;")" &amp;", ")</f>
        <v/>
      </c>
    </row>
    <row r="90" spans="1:31">
      <c r="C90" s="339"/>
      <c r="M90" s="348"/>
      <c r="O90" s="470"/>
    </row>
    <row r="91" spans="1:31" s="111" customFormat="1" ht="13.5" customHeight="1" thickBot="1">
      <c r="A91" s="300"/>
      <c r="B91" s="949" t="s">
        <v>2449</v>
      </c>
      <c r="C91" s="949"/>
      <c r="D91" s="949"/>
      <c r="E91" s="949"/>
      <c r="F91" s="949"/>
      <c r="G91" s="327"/>
      <c r="H91" s="327"/>
      <c r="I91" s="333"/>
      <c r="J91" s="333"/>
      <c r="K91" s="333"/>
      <c r="L91" s="333"/>
      <c r="M91" s="329">
        <f>SUM(M71:M89)</f>
        <v>0</v>
      </c>
      <c r="N91" s="334"/>
      <c r="O91" s="471"/>
      <c r="R91" s="606"/>
      <c r="AB91" s="615"/>
      <c r="AC91" s="106"/>
      <c r="AD91" s="106"/>
      <c r="AE91" s="106"/>
    </row>
    <row r="92" spans="1:31" ht="22.5" customHeight="1" thickTop="1">
      <c r="A92" s="380"/>
      <c r="B92" s="335">
        <v>6</v>
      </c>
      <c r="C92" s="338" t="s">
        <v>2121</v>
      </c>
      <c r="D92" s="364"/>
      <c r="E92" s="364"/>
      <c r="F92" s="364"/>
      <c r="G92" s="364"/>
      <c r="H92" s="364"/>
      <c r="I92" s="364"/>
      <c r="J92" s="364"/>
      <c r="K92" s="364"/>
      <c r="L92" s="364"/>
      <c r="M92" s="335" t="s">
        <v>1014</v>
      </c>
      <c r="N92" s="373"/>
      <c r="O92" s="473" t="s">
        <v>1416</v>
      </c>
    </row>
    <row r="93" spans="1:31" ht="15.75" customHeight="1">
      <c r="A93" s="380"/>
      <c r="B93" s="364"/>
      <c r="C93" s="942" t="s">
        <v>1024</v>
      </c>
      <c r="D93" s="942"/>
      <c r="E93" s="942"/>
      <c r="F93" s="942"/>
      <c r="G93" s="364"/>
      <c r="H93" s="364"/>
      <c r="I93" s="364"/>
      <c r="J93" s="364"/>
      <c r="K93" s="364"/>
      <c r="L93" s="364"/>
      <c r="M93" s="319"/>
      <c r="N93" s="364"/>
      <c r="O93" s="939"/>
      <c r="AC93" s="111"/>
      <c r="AD93" s="111"/>
      <c r="AE93" s="111"/>
    </row>
    <row r="94" spans="1:31" ht="15.75" customHeight="1">
      <c r="A94" s="380"/>
      <c r="B94" s="364"/>
      <c r="C94" s="951"/>
      <c r="D94" s="951"/>
      <c r="E94" s="951"/>
      <c r="F94" s="951"/>
      <c r="G94" s="364"/>
      <c r="H94" s="364"/>
      <c r="I94" s="364"/>
      <c r="J94" s="364"/>
      <c r="K94" s="364"/>
      <c r="L94" s="364"/>
      <c r="M94" s="319"/>
      <c r="N94" s="364"/>
      <c r="O94" s="940"/>
      <c r="R94" s="585" t="str">
        <f>IF(C94="","",IF(M94&lt;=0,"",C94))</f>
        <v/>
      </c>
    </row>
    <row r="95" spans="1:31" ht="15.75" customHeight="1">
      <c r="A95" s="380"/>
      <c r="B95" s="364"/>
      <c r="C95" s="924"/>
      <c r="D95" s="924"/>
      <c r="E95" s="924"/>
      <c r="F95" s="924"/>
      <c r="G95" s="364"/>
      <c r="H95" s="364"/>
      <c r="I95" s="364"/>
      <c r="J95" s="364"/>
      <c r="K95" s="364"/>
      <c r="L95" s="364"/>
      <c r="M95" s="319"/>
      <c r="N95" s="364"/>
      <c r="O95" s="940"/>
      <c r="R95" s="585" t="str">
        <f>IF(C95="","",IF(M95&lt;=0,"",C95))</f>
        <v/>
      </c>
    </row>
    <row r="96" spans="1:31" ht="15.75" customHeight="1">
      <c r="A96" s="380"/>
      <c r="B96" s="364"/>
      <c r="C96" s="924"/>
      <c r="D96" s="924"/>
      <c r="E96" s="924"/>
      <c r="F96" s="924"/>
      <c r="G96" s="364"/>
      <c r="H96" s="364"/>
      <c r="I96" s="364"/>
      <c r="J96" s="364"/>
      <c r="K96" s="364"/>
      <c r="L96" s="364"/>
      <c r="M96" s="319"/>
      <c r="N96" s="364"/>
      <c r="O96" s="940"/>
      <c r="R96" s="585" t="str">
        <f>IF(C96="","",IF(M96&lt;=0,"",C96))</f>
        <v/>
      </c>
    </row>
    <row r="97" spans="1:31" ht="15.75" customHeight="1">
      <c r="A97" s="380"/>
      <c r="B97" s="364"/>
      <c r="C97" s="381" t="s">
        <v>1025</v>
      </c>
      <c r="D97" s="381"/>
      <c r="E97" s="381"/>
      <c r="F97" s="381"/>
      <c r="G97" s="364"/>
      <c r="H97" s="364"/>
      <c r="I97" s="364"/>
      <c r="J97" s="364"/>
      <c r="K97" s="364"/>
      <c r="L97" s="364"/>
      <c r="M97" s="319"/>
      <c r="N97" s="364"/>
      <c r="O97" s="940"/>
    </row>
    <row r="98" spans="1:31" ht="15.75" customHeight="1">
      <c r="A98" s="380"/>
      <c r="B98" s="364"/>
      <c r="C98" s="951"/>
      <c r="D98" s="951"/>
      <c r="E98" s="951"/>
      <c r="F98" s="951"/>
      <c r="G98" s="364"/>
      <c r="H98" s="364"/>
      <c r="I98" s="364"/>
      <c r="J98" s="364"/>
      <c r="K98" s="364"/>
      <c r="L98" s="364"/>
      <c r="M98" s="319"/>
      <c r="N98" s="364"/>
      <c r="O98" s="940"/>
      <c r="R98" s="585" t="str">
        <f t="shared" ref="R98:R103" si="37">IF(C98="","",IF(M98&lt;=0,"",C98))</f>
        <v/>
      </c>
    </row>
    <row r="99" spans="1:31" ht="15.75" customHeight="1">
      <c r="A99" s="380"/>
      <c r="B99" s="364"/>
      <c r="C99" s="951"/>
      <c r="D99" s="951"/>
      <c r="E99" s="951"/>
      <c r="F99" s="951"/>
      <c r="G99" s="364"/>
      <c r="H99" s="364"/>
      <c r="I99" s="364"/>
      <c r="J99" s="364"/>
      <c r="K99" s="364"/>
      <c r="L99" s="364"/>
      <c r="M99" s="319"/>
      <c r="N99" s="364"/>
      <c r="O99" s="940"/>
      <c r="R99" s="585" t="str">
        <f t="shared" si="37"/>
        <v/>
      </c>
    </row>
    <row r="100" spans="1:31" ht="15.75" customHeight="1">
      <c r="A100" s="380"/>
      <c r="B100" s="364"/>
      <c r="C100" s="951"/>
      <c r="D100" s="951"/>
      <c r="E100" s="951"/>
      <c r="F100" s="951"/>
      <c r="G100" s="364"/>
      <c r="H100" s="364"/>
      <c r="I100" s="364"/>
      <c r="J100" s="364"/>
      <c r="K100" s="364"/>
      <c r="L100" s="364"/>
      <c r="M100" s="319"/>
      <c r="N100" s="364"/>
      <c r="O100" s="940"/>
      <c r="R100" s="585" t="str">
        <f t="shared" si="37"/>
        <v/>
      </c>
    </row>
    <row r="101" spans="1:31" ht="15.75" customHeight="1">
      <c r="A101" s="380"/>
      <c r="B101" s="364"/>
      <c r="C101" s="942" t="s">
        <v>1026</v>
      </c>
      <c r="D101" s="942"/>
      <c r="E101" s="942"/>
      <c r="F101" s="942"/>
      <c r="G101" s="364"/>
      <c r="H101" s="364"/>
      <c r="I101" s="364"/>
      <c r="J101" s="364"/>
      <c r="K101" s="364"/>
      <c r="L101" s="364"/>
      <c r="M101" s="319"/>
      <c r="N101" s="364"/>
      <c r="O101" s="940"/>
      <c r="R101" s="106" t="str">
        <f t="shared" si="37"/>
        <v/>
      </c>
    </row>
    <row r="102" spans="1:31" ht="15.75" customHeight="1">
      <c r="A102" s="380"/>
      <c r="B102" s="364"/>
      <c r="C102" s="951"/>
      <c r="D102" s="951"/>
      <c r="E102" s="951"/>
      <c r="F102" s="951"/>
      <c r="G102" s="364"/>
      <c r="H102" s="364"/>
      <c r="I102" s="364"/>
      <c r="J102" s="364"/>
      <c r="K102" s="364"/>
      <c r="L102" s="364"/>
      <c r="M102" s="319"/>
      <c r="N102" s="364"/>
      <c r="O102" s="940"/>
      <c r="R102" s="585" t="str">
        <f t="shared" si="37"/>
        <v/>
      </c>
    </row>
    <row r="103" spans="1:31" ht="15.75" customHeight="1">
      <c r="A103" s="380"/>
      <c r="B103" s="364"/>
      <c r="C103" s="951"/>
      <c r="D103" s="951"/>
      <c r="E103" s="951"/>
      <c r="F103" s="951"/>
      <c r="G103" s="364"/>
      <c r="H103" s="364"/>
      <c r="I103" s="364"/>
      <c r="J103" s="364"/>
      <c r="K103" s="364"/>
      <c r="L103" s="364"/>
      <c r="M103" s="319"/>
      <c r="N103" s="364"/>
      <c r="O103" s="941"/>
      <c r="R103" s="585" t="str">
        <f t="shared" si="37"/>
        <v/>
      </c>
    </row>
    <row r="104" spans="1:31" ht="9.75" customHeight="1">
      <c r="C104" s="991"/>
      <c r="D104" s="991"/>
      <c r="E104" s="991"/>
      <c r="M104" s="349"/>
      <c r="O104" s="470"/>
    </row>
    <row r="105" spans="1:31" s="111" customFormat="1" ht="13.5" customHeight="1" thickBot="1">
      <c r="A105" s="300"/>
      <c r="B105" s="949" t="s">
        <v>2449</v>
      </c>
      <c r="C105" s="949"/>
      <c r="D105" s="949"/>
      <c r="E105" s="949"/>
      <c r="F105" s="949"/>
      <c r="G105" s="327"/>
      <c r="H105" s="327"/>
      <c r="I105" s="333"/>
      <c r="J105" s="333"/>
      <c r="K105" s="333"/>
      <c r="L105" s="333"/>
      <c r="M105" s="329">
        <f>SUM(M93:M103)</f>
        <v>0</v>
      </c>
      <c r="N105" s="334"/>
      <c r="O105" s="471"/>
      <c r="AB105" s="615"/>
      <c r="AC105" s="106"/>
      <c r="AD105" s="106"/>
      <c r="AE105" s="106"/>
    </row>
    <row r="106" spans="1:31" ht="18" customHeight="1" thickTop="1">
      <c r="B106" s="335">
        <v>7</v>
      </c>
      <c r="C106" s="338" t="s">
        <v>2365</v>
      </c>
      <c r="D106" s="364"/>
      <c r="E106" s="364"/>
      <c r="F106" s="364"/>
      <c r="G106" s="364"/>
      <c r="H106" s="364"/>
      <c r="I106" s="364"/>
      <c r="J106" s="364"/>
      <c r="K106" s="364"/>
      <c r="L106" s="364"/>
      <c r="M106" s="335" t="s">
        <v>1014</v>
      </c>
      <c r="N106" s="373"/>
      <c r="O106" s="473" t="s">
        <v>1416</v>
      </c>
    </row>
    <row r="107" spans="1:31" ht="15.75" customHeight="1">
      <c r="B107" s="364"/>
      <c r="C107" s="942" t="s">
        <v>1774</v>
      </c>
      <c r="D107" s="942"/>
      <c r="E107" s="942"/>
      <c r="F107" s="364"/>
      <c r="G107" s="364"/>
      <c r="H107" s="364"/>
      <c r="I107" s="364"/>
      <c r="J107" s="364"/>
      <c r="K107" s="364"/>
      <c r="L107" s="364"/>
      <c r="M107" s="319"/>
      <c r="N107" s="364"/>
      <c r="O107" s="939"/>
      <c r="AC107" s="111"/>
      <c r="AD107" s="111"/>
      <c r="AE107" s="111"/>
    </row>
    <row r="108" spans="1:31" ht="15.75" customHeight="1">
      <c r="B108" s="364"/>
      <c r="C108" s="951"/>
      <c r="D108" s="951"/>
      <c r="E108" s="951"/>
      <c r="F108" s="951"/>
      <c r="G108" s="364"/>
      <c r="H108" s="364"/>
      <c r="I108" s="364"/>
      <c r="J108" s="364"/>
      <c r="K108" s="364"/>
      <c r="L108" s="364"/>
      <c r="M108" s="319"/>
      <c r="N108" s="364"/>
      <c r="O108" s="940"/>
      <c r="R108" s="585" t="str">
        <f>IF(C108="","",IF(M108&lt;=0,"",C108))</f>
        <v/>
      </c>
    </row>
    <row r="109" spans="1:31" ht="15.75" customHeight="1">
      <c r="B109" s="364"/>
      <c r="C109" s="942" t="s">
        <v>1775</v>
      </c>
      <c r="D109" s="942"/>
      <c r="E109" s="942"/>
      <c r="F109" s="364"/>
      <c r="G109" s="364"/>
      <c r="H109" s="364"/>
      <c r="I109" s="364"/>
      <c r="J109" s="364"/>
      <c r="K109" s="364"/>
      <c r="L109" s="364"/>
      <c r="M109" s="319"/>
      <c r="N109" s="364"/>
      <c r="O109" s="940"/>
    </row>
    <row r="110" spans="1:31" ht="15.75" customHeight="1">
      <c r="B110" s="364"/>
      <c r="C110" s="951"/>
      <c r="D110" s="951"/>
      <c r="E110" s="951"/>
      <c r="F110" s="951"/>
      <c r="G110" s="364"/>
      <c r="H110" s="364"/>
      <c r="I110" s="364"/>
      <c r="J110" s="364"/>
      <c r="K110" s="364"/>
      <c r="L110" s="364"/>
      <c r="M110" s="319"/>
      <c r="N110" s="364"/>
      <c r="O110" s="940"/>
      <c r="R110" s="585" t="str">
        <f>IF(C110="","",IF(M110&lt;=0,"",C110))</f>
        <v/>
      </c>
    </row>
    <row r="111" spans="1:31" ht="15.75" customHeight="1">
      <c r="B111" s="364"/>
      <c r="C111" s="381" t="s">
        <v>1182</v>
      </c>
      <c r="D111" s="993"/>
      <c r="E111" s="993"/>
      <c r="F111" s="993"/>
      <c r="G111" s="364"/>
      <c r="H111" s="364"/>
      <c r="I111" s="364"/>
      <c r="J111" s="364"/>
      <c r="K111" s="364"/>
      <c r="L111" s="364"/>
      <c r="M111" s="319"/>
      <c r="N111" s="364"/>
      <c r="O111" s="941"/>
    </row>
    <row r="112" spans="1:31" ht="9.75" customHeight="1">
      <c r="O112" s="470"/>
    </row>
    <row r="113" spans="1:31" s="111" customFormat="1" ht="13.5" customHeight="1" thickBot="1">
      <c r="A113" s="300"/>
      <c r="B113" s="949" t="s">
        <v>2449</v>
      </c>
      <c r="C113" s="949"/>
      <c r="D113" s="949"/>
      <c r="E113" s="949"/>
      <c r="F113" s="949"/>
      <c r="G113" s="327"/>
      <c r="H113" s="327"/>
      <c r="I113" s="333"/>
      <c r="J113" s="333"/>
      <c r="K113" s="333"/>
      <c r="L113" s="333"/>
      <c r="M113" s="329">
        <f>SUM(M107:M111)</f>
        <v>0</v>
      </c>
      <c r="N113" s="334"/>
      <c r="O113" s="471"/>
      <c r="AB113" s="615"/>
      <c r="AC113" s="106"/>
      <c r="AD113" s="106"/>
      <c r="AE113" s="106"/>
    </row>
    <row r="114" spans="1:31" s="111" customFormat="1" ht="8.25" customHeight="1" thickTop="1">
      <c r="A114" s="300"/>
      <c r="B114" s="350"/>
      <c r="C114" s="350"/>
      <c r="D114" s="350"/>
      <c r="E114" s="350"/>
      <c r="F114" s="350"/>
      <c r="G114" s="351"/>
      <c r="H114" s="351"/>
      <c r="I114" s="352"/>
      <c r="J114" s="352"/>
      <c r="K114" s="352"/>
      <c r="L114" s="352"/>
      <c r="M114" s="353"/>
      <c r="N114" s="353"/>
      <c r="O114" s="470"/>
      <c r="AB114" s="615"/>
      <c r="AC114" s="106"/>
      <c r="AD114" s="106"/>
      <c r="AE114" s="106"/>
    </row>
    <row r="115" spans="1:31">
      <c r="B115" s="335">
        <v>8</v>
      </c>
      <c r="C115" s="338" t="s">
        <v>1698</v>
      </c>
      <c r="D115" s="364"/>
      <c r="E115" s="364"/>
      <c r="F115" s="364"/>
      <c r="G115" s="364"/>
      <c r="H115" s="429"/>
      <c r="I115" s="430"/>
      <c r="J115" s="430"/>
      <c r="K115" s="430"/>
      <c r="L115" s="364"/>
      <c r="M115" s="335" t="s">
        <v>1014</v>
      </c>
      <c r="N115" s="373"/>
      <c r="O115" s="473" t="s">
        <v>1416</v>
      </c>
      <c r="AC115" s="111"/>
      <c r="AD115" s="111"/>
      <c r="AE115" s="111"/>
    </row>
    <row r="116" spans="1:31" ht="15.75" customHeight="1">
      <c r="B116" s="364"/>
      <c r="C116" s="440" t="s">
        <v>1841</v>
      </c>
      <c r="D116" s="364"/>
      <c r="E116" s="364"/>
      <c r="G116" s="364"/>
      <c r="H116" s="431"/>
      <c r="I116" s="377"/>
      <c r="J116" s="377"/>
      <c r="K116" s="377"/>
      <c r="L116" s="364"/>
      <c r="M116" s="319"/>
      <c r="N116" s="364"/>
      <c r="O116" s="939"/>
      <c r="AC116" s="111"/>
      <c r="AD116" s="111"/>
      <c r="AE116" s="111"/>
    </row>
    <row r="117" spans="1:31" ht="15.75" customHeight="1">
      <c r="B117" s="364"/>
      <c r="C117" s="955" t="s">
        <v>2452</v>
      </c>
      <c r="D117" s="955"/>
      <c r="E117" s="955"/>
      <c r="F117" s="955"/>
      <c r="G117" s="364"/>
      <c r="H117" s="377"/>
      <c r="I117" s="431"/>
      <c r="J117" s="431"/>
      <c r="K117" s="431"/>
      <c r="L117" s="364"/>
      <c r="M117" s="319"/>
      <c r="N117" s="364"/>
      <c r="O117" s="940"/>
    </row>
    <row r="118" spans="1:31" ht="15.75" customHeight="1">
      <c r="B118" s="364"/>
      <c r="C118" s="957" t="s">
        <v>372</v>
      </c>
      <c r="D118" s="957"/>
      <c r="E118" s="957"/>
      <c r="F118" s="957"/>
      <c r="G118" s="364"/>
      <c r="H118" s="377"/>
      <c r="I118" s="377"/>
      <c r="J118" s="377"/>
      <c r="K118" s="377"/>
      <c r="L118" s="364"/>
      <c r="M118" s="319"/>
      <c r="N118" s="364"/>
      <c r="O118" s="940"/>
    </row>
    <row r="119" spans="1:31" ht="15.75" customHeight="1">
      <c r="B119" s="364"/>
      <c r="C119" s="955" t="s">
        <v>2453</v>
      </c>
      <c r="D119" s="955"/>
      <c r="E119" s="955"/>
      <c r="F119" s="955"/>
      <c r="G119" s="364"/>
      <c r="H119" s="377"/>
      <c r="I119" s="377"/>
      <c r="J119" s="377"/>
      <c r="K119" s="377"/>
      <c r="L119" s="364"/>
      <c r="M119" s="319"/>
      <c r="N119" s="364"/>
      <c r="O119" s="940"/>
    </row>
    <row r="120" spans="1:31" ht="15.75" customHeight="1">
      <c r="B120" s="364"/>
      <c r="C120" s="955" t="s">
        <v>1842</v>
      </c>
      <c r="D120" s="955"/>
      <c r="E120" s="955"/>
      <c r="F120" s="955"/>
      <c r="G120" s="364"/>
      <c r="H120" s="377"/>
      <c r="I120" s="377"/>
      <c r="J120" s="377"/>
      <c r="K120" s="377"/>
      <c r="L120" s="364"/>
      <c r="M120" s="319"/>
      <c r="N120" s="364"/>
      <c r="O120" s="940"/>
    </row>
    <row r="121" spans="1:31" ht="15.75" customHeight="1">
      <c r="B121" s="364"/>
      <c r="C121" s="955" t="s">
        <v>1844</v>
      </c>
      <c r="D121" s="955"/>
      <c r="E121" s="955"/>
      <c r="F121" s="955"/>
      <c r="G121" s="364"/>
      <c r="H121" s="377"/>
      <c r="I121" s="377"/>
      <c r="J121" s="377"/>
      <c r="K121" s="377"/>
      <c r="L121" s="364"/>
      <c r="M121" s="319"/>
      <c r="N121" s="364"/>
      <c r="O121" s="940"/>
    </row>
    <row r="122" spans="1:31" ht="15.75" customHeight="1">
      <c r="B122" s="364"/>
      <c r="C122" s="955" t="s">
        <v>1846</v>
      </c>
      <c r="D122" s="955"/>
      <c r="E122" s="955"/>
      <c r="F122" s="955"/>
      <c r="G122" s="364"/>
      <c r="H122" s="377"/>
      <c r="I122" s="377"/>
      <c r="J122" s="377"/>
      <c r="K122" s="377"/>
      <c r="L122" s="364"/>
      <c r="M122" s="319"/>
      <c r="N122" s="364"/>
      <c r="O122" s="940"/>
    </row>
    <row r="123" spans="1:31" ht="15.75" customHeight="1">
      <c r="B123" s="364"/>
      <c r="C123" s="955" t="s">
        <v>1843</v>
      </c>
      <c r="D123" s="955"/>
      <c r="E123" s="955"/>
      <c r="F123" s="955"/>
      <c r="G123" s="364"/>
      <c r="H123" s="377"/>
      <c r="I123" s="377"/>
      <c r="J123" s="377"/>
      <c r="K123" s="377"/>
      <c r="L123" s="364"/>
      <c r="M123" s="319"/>
      <c r="N123" s="364"/>
      <c r="O123" s="941"/>
    </row>
    <row r="124" spans="1:31">
      <c r="H124" s="354"/>
      <c r="I124" s="354"/>
      <c r="J124" s="354"/>
      <c r="K124" s="354"/>
      <c r="O124" s="470"/>
    </row>
    <row r="125" spans="1:31" s="111" customFormat="1" ht="13.5" customHeight="1" thickBot="1">
      <c r="A125" s="300"/>
      <c r="B125" s="949" t="s">
        <v>2449</v>
      </c>
      <c r="C125" s="949"/>
      <c r="D125" s="949"/>
      <c r="E125" s="949"/>
      <c r="F125" s="949"/>
      <c r="G125" s="327"/>
      <c r="H125" s="327"/>
      <c r="I125" s="333"/>
      <c r="J125" s="333"/>
      <c r="K125" s="333"/>
      <c r="L125" s="333"/>
      <c r="M125" s="329">
        <f>SUM(M116:M123)</f>
        <v>0</v>
      </c>
      <c r="N125" s="334"/>
      <c r="O125" s="471"/>
      <c r="AB125" s="615"/>
      <c r="AC125" s="106"/>
      <c r="AD125" s="106"/>
      <c r="AE125" s="106"/>
    </row>
    <row r="126" spans="1:31" s="111" customFormat="1" ht="15.75" customHeight="1" thickTop="1">
      <c r="A126" s="300"/>
      <c r="B126" s="350"/>
      <c r="C126" s="350"/>
      <c r="D126" s="350"/>
      <c r="E126" s="350"/>
      <c r="F126" s="350"/>
      <c r="G126" s="351"/>
      <c r="H126" s="351"/>
      <c r="I126" s="352"/>
      <c r="J126" s="352"/>
      <c r="K126" s="352"/>
      <c r="L126" s="352"/>
      <c r="M126" s="353"/>
      <c r="N126" s="353"/>
      <c r="O126" s="473" t="s">
        <v>1416</v>
      </c>
      <c r="AB126" s="615"/>
      <c r="AC126" s="106"/>
      <c r="AD126" s="106"/>
      <c r="AE126" s="106"/>
    </row>
    <row r="127" spans="1:31">
      <c r="B127" s="335">
        <v>9</v>
      </c>
      <c r="C127" s="990" t="s">
        <v>822</v>
      </c>
      <c r="D127" s="990"/>
      <c r="E127" s="990"/>
      <c r="F127" s="990"/>
      <c r="G127" s="990"/>
      <c r="H127" s="990"/>
      <c r="I127" s="990"/>
      <c r="J127" s="707"/>
      <c r="K127" s="707"/>
      <c r="L127" s="364"/>
      <c r="M127" s="377"/>
      <c r="N127" s="364"/>
      <c r="O127" s="939"/>
      <c r="AC127" s="111"/>
      <c r="AD127" s="111"/>
      <c r="AE127" s="111"/>
    </row>
    <row r="128" spans="1:31" ht="9" customHeight="1">
      <c r="B128" s="338"/>
      <c r="C128" s="364"/>
      <c r="D128" s="364"/>
      <c r="E128" s="364"/>
      <c r="F128" s="364"/>
      <c r="G128" s="364"/>
      <c r="H128" s="382"/>
      <c r="I128" s="382"/>
      <c r="J128" s="382"/>
      <c r="K128" s="382"/>
      <c r="L128" s="364"/>
      <c r="M128" s="364"/>
      <c r="N128" s="364"/>
      <c r="O128" s="940"/>
      <c r="AC128" s="111"/>
      <c r="AD128" s="111"/>
      <c r="AE128" s="111"/>
    </row>
    <row r="129" spans="1:31" ht="42" customHeight="1">
      <c r="B129" s="383">
        <v>10</v>
      </c>
      <c r="C129" s="992" t="s">
        <v>2366</v>
      </c>
      <c r="D129" s="992"/>
      <c r="E129" s="992"/>
      <c r="F129" s="992"/>
      <c r="G129" s="992"/>
      <c r="H129" s="992"/>
      <c r="I129" s="992"/>
      <c r="J129" s="992"/>
      <c r="K129" s="992"/>
      <c r="L129" s="992"/>
      <c r="M129" s="335" t="s">
        <v>1014</v>
      </c>
      <c r="N129" s="373"/>
      <c r="O129" s="940"/>
    </row>
    <row r="130" spans="1:31" ht="15.75" customHeight="1">
      <c r="B130" s="364"/>
      <c r="C130" s="942" t="s">
        <v>1028</v>
      </c>
      <c r="D130" s="942"/>
      <c r="E130" s="942"/>
      <c r="F130" s="370"/>
      <c r="G130" s="951"/>
      <c r="H130" s="951"/>
      <c r="I130" s="951"/>
      <c r="J130" s="717"/>
      <c r="K130" s="717"/>
      <c r="L130" s="384"/>
      <c r="M130" s="319"/>
      <c r="N130" s="364"/>
      <c r="O130" s="940"/>
      <c r="R130" s="585" t="str">
        <f>IF(G130="","",IF(M130&lt;=0,"",G130))</f>
        <v/>
      </c>
    </row>
    <row r="131" spans="1:31" ht="15.75" customHeight="1">
      <c r="B131" s="364"/>
      <c r="C131" s="385" t="s">
        <v>1027</v>
      </c>
      <c r="D131" s="385"/>
      <c r="E131" s="385"/>
      <c r="F131" s="385"/>
      <c r="G131" s="924"/>
      <c r="H131" s="924"/>
      <c r="I131" s="924"/>
      <c r="J131" s="717"/>
      <c r="K131" s="717"/>
      <c r="L131" s="386"/>
      <c r="M131" s="319"/>
      <c r="N131" s="364"/>
      <c r="O131" s="940"/>
      <c r="R131" s="585" t="str">
        <f>IF(G131="","",IF(M131&lt;=0,"",G131))</f>
        <v/>
      </c>
    </row>
    <row r="132" spans="1:31">
      <c r="A132" s="299"/>
      <c r="B132" s="231"/>
      <c r="C132" s="343"/>
      <c r="D132" s="343"/>
      <c r="E132" s="343"/>
      <c r="F132" s="231"/>
      <c r="G132" s="231"/>
      <c r="H132" s="231"/>
      <c r="I132" s="231"/>
      <c r="J132" s="231"/>
      <c r="K132" s="231"/>
      <c r="L132" s="231"/>
      <c r="M132" s="355"/>
      <c r="N132" s="231"/>
      <c r="O132" s="469"/>
    </row>
    <row r="133" spans="1:31" s="111" customFormat="1" ht="13.5" customHeight="1" thickBot="1">
      <c r="A133" s="300"/>
      <c r="B133" s="949" t="s">
        <v>2449</v>
      </c>
      <c r="C133" s="949"/>
      <c r="D133" s="949"/>
      <c r="E133" s="949"/>
      <c r="F133" s="949"/>
      <c r="G133" s="327"/>
      <c r="H133" s="327"/>
      <c r="I133" s="333"/>
      <c r="J133" s="333"/>
      <c r="K133" s="333"/>
      <c r="L133" s="333"/>
      <c r="M133" s="329">
        <f>SUM(M130:M131)</f>
        <v>0</v>
      </c>
      <c r="N133" s="334"/>
      <c r="O133" s="471"/>
      <c r="AB133" s="615"/>
      <c r="AC133" s="106"/>
      <c r="AD133" s="106"/>
      <c r="AE133" s="106"/>
    </row>
    <row r="134" spans="1:31" ht="5.25" customHeight="1" thickTop="1" thickBot="1">
      <c r="D134" s="288"/>
      <c r="O134" s="436"/>
    </row>
    <row r="135" spans="1:31" s="111" customFormat="1" ht="21.75" customHeight="1" thickTop="1" thickBot="1">
      <c r="A135" s="302"/>
      <c r="B135" s="989" t="s">
        <v>1850</v>
      </c>
      <c r="C135" s="989"/>
      <c r="D135" s="989"/>
      <c r="E135" s="989"/>
      <c r="F135" s="989"/>
      <c r="G135" s="989"/>
      <c r="H135" s="989"/>
      <c r="I135" s="989"/>
      <c r="J135" s="706"/>
      <c r="K135" s="706"/>
      <c r="L135" s="340"/>
      <c r="M135" s="356">
        <f>M41+M53+M91+M105+M113+M125+M133+M69+M63</f>
        <v>0</v>
      </c>
      <c r="N135" s="341"/>
      <c r="O135" s="472"/>
      <c r="P135" s="106"/>
      <c r="Q135" s="106"/>
      <c r="R135" s="106"/>
      <c r="S135" s="106"/>
      <c r="T135" s="106"/>
      <c r="U135" s="106"/>
      <c r="V135" s="283"/>
      <c r="W135" s="106"/>
      <c r="X135" s="106"/>
      <c r="Y135" s="283"/>
      <c r="Z135" s="283"/>
      <c r="AA135" s="283"/>
      <c r="AB135" s="616"/>
    </row>
    <row r="136" spans="1:31" s="111" customFormat="1" ht="6" customHeight="1" thickTop="1">
      <c r="A136" s="302"/>
      <c r="B136" s="655"/>
      <c r="C136" s="655"/>
      <c r="D136" s="655"/>
      <c r="E136" s="655"/>
      <c r="F136" s="655"/>
      <c r="G136" s="655"/>
      <c r="H136" s="655"/>
      <c r="I136" s="655"/>
      <c r="J136" s="655"/>
      <c r="K136" s="655"/>
      <c r="L136" s="655"/>
      <c r="M136" s="656"/>
      <c r="N136" s="353"/>
      <c r="O136" s="657"/>
      <c r="P136" s="106"/>
      <c r="Q136" s="106"/>
      <c r="R136" s="106"/>
      <c r="S136" s="106"/>
      <c r="T136" s="106"/>
      <c r="U136" s="106"/>
      <c r="V136" s="283"/>
      <c r="W136" s="106"/>
      <c r="X136" s="106"/>
      <c r="Y136" s="283"/>
      <c r="Z136" s="283"/>
      <c r="AA136" s="283"/>
      <c r="AB136" s="616"/>
      <c r="AC136" s="106"/>
      <c r="AD136" s="106"/>
      <c r="AE136" s="106"/>
    </row>
    <row r="137" spans="1:31" ht="15.75">
      <c r="B137" s="439" t="s">
        <v>2535</v>
      </c>
    </row>
    <row r="138" spans="1:31" ht="15.75">
      <c r="B138" s="677" t="s">
        <v>3440</v>
      </c>
      <c r="D138" s="437"/>
      <c r="E138" s="437"/>
      <c r="F138" s="437"/>
      <c r="G138" s="437"/>
      <c r="H138" s="281"/>
      <c r="I138" s="281"/>
      <c r="J138" s="281"/>
      <c r="K138" s="281"/>
      <c r="L138" s="281"/>
      <c r="M138" s="281"/>
      <c r="N138" s="281"/>
      <c r="O138" s="281"/>
      <c r="P138" s="281"/>
      <c r="Q138" s="281"/>
      <c r="R138" s="281"/>
      <c r="S138" s="281"/>
      <c r="T138" s="281"/>
      <c r="U138" s="281"/>
      <c r="V138" s="281"/>
      <c r="W138" s="281"/>
      <c r="X138" s="281"/>
      <c r="Y138" s="281"/>
      <c r="Z138" s="281"/>
      <c r="AA138" s="281"/>
      <c r="AB138" s="614"/>
      <c r="AC138" s="111"/>
      <c r="AD138" s="111"/>
      <c r="AE138" s="111"/>
    </row>
    <row r="139" spans="1:31" ht="31.5" customHeight="1">
      <c r="B139" s="439"/>
      <c r="D139" s="437"/>
      <c r="E139" s="437"/>
      <c r="F139" s="437"/>
      <c r="G139" s="437"/>
      <c r="H139" s="281"/>
      <c r="I139" s="281"/>
      <c r="J139" s="281"/>
      <c r="K139" s="281"/>
      <c r="L139" s="281"/>
      <c r="M139" s="281"/>
      <c r="N139" s="281"/>
      <c r="O139" s="281"/>
      <c r="P139" s="281"/>
      <c r="Q139" s="281"/>
      <c r="R139" s="281"/>
      <c r="S139" s="281"/>
      <c r="T139" s="281"/>
      <c r="U139" s="281"/>
      <c r="V139" s="281"/>
      <c r="W139" s="281"/>
      <c r="X139" s="281"/>
      <c r="Y139" s="281"/>
      <c r="Z139" s="281"/>
      <c r="AA139" s="281"/>
      <c r="AB139" s="614"/>
    </row>
    <row r="140" spans="1:31" ht="12.75" customHeight="1">
      <c r="E140" s="974" t="s">
        <v>1014</v>
      </c>
      <c r="F140" s="975"/>
      <c r="G140" s="975"/>
      <c r="H140" s="975"/>
      <c r="I140" s="975"/>
      <c r="J140" s="975"/>
      <c r="K140" s="976"/>
      <c r="L140" s="983" t="s">
        <v>3456</v>
      </c>
      <c r="M140" s="984"/>
      <c r="N140" s="984"/>
      <c r="O140" s="985"/>
      <c r="P140" s="661"/>
      <c r="Q140" s="625"/>
      <c r="R140" s="101"/>
      <c r="AB140" s="106"/>
      <c r="AC140" s="111"/>
      <c r="AD140" s="111"/>
    </row>
    <row r="141" spans="1:31" ht="26.25" customHeight="1">
      <c r="D141" s="728"/>
      <c r="E141" s="721" t="s">
        <v>2526</v>
      </c>
      <c r="F141" s="683" t="s">
        <v>2534</v>
      </c>
      <c r="G141" s="722" t="s">
        <v>2539</v>
      </c>
      <c r="H141" s="722" t="s">
        <v>2540</v>
      </c>
      <c r="I141" s="683" t="s">
        <v>3448</v>
      </c>
      <c r="J141" s="752"/>
      <c r="K141" s="683" t="s">
        <v>1048</v>
      </c>
      <c r="L141" s="986"/>
      <c r="M141" s="987"/>
      <c r="N141" s="987"/>
      <c r="O141" s="988"/>
      <c r="P141" s="661"/>
      <c r="Q141" s="625"/>
      <c r="AB141" s="106"/>
    </row>
    <row r="142" spans="1:31" ht="18" customHeight="1">
      <c r="D142" s="468"/>
      <c r="E142" s="729"/>
      <c r="F142" s="731" t="s">
        <v>2543</v>
      </c>
      <c r="G142" s="731" t="s">
        <v>2543</v>
      </c>
      <c r="H142" s="731" t="s">
        <v>2543</v>
      </c>
      <c r="I142" s="731" t="s">
        <v>2543</v>
      </c>
      <c r="J142" s="762"/>
      <c r="K142" s="730"/>
      <c r="L142" s="708"/>
      <c r="M142" s="709"/>
      <c r="N142" s="709"/>
      <c r="O142" s="710"/>
      <c r="P142" s="661"/>
      <c r="Q142" s="625"/>
      <c r="AB142" s="106"/>
    </row>
    <row r="143" spans="1:31" ht="90.75" customHeight="1">
      <c r="B143" s="441">
        <v>1</v>
      </c>
      <c r="C143" s="947" t="s">
        <v>2118</v>
      </c>
      <c r="D143" s="948"/>
      <c r="E143" s="763"/>
      <c r="F143" s="664">
        <f>$M41</f>
        <v>0</v>
      </c>
      <c r="G143" s="687"/>
      <c r="H143" s="512"/>
      <c r="I143" s="512"/>
      <c r="J143" s="753"/>
      <c r="K143" s="719">
        <f>SUM(E143:J143)</f>
        <v>0</v>
      </c>
      <c r="L143" s="971"/>
      <c r="M143" s="972"/>
      <c r="N143" s="972"/>
      <c r="O143" s="973"/>
      <c r="P143" s="662"/>
      <c r="Q143" s="626"/>
      <c r="AB143" s="106"/>
      <c r="AC143" s="281"/>
      <c r="AD143" s="281"/>
    </row>
    <row r="144" spans="1:31" ht="90.75" customHeight="1">
      <c r="B144" s="441">
        <v>2</v>
      </c>
      <c r="C144" s="944" t="s">
        <v>1742</v>
      </c>
      <c r="D144" s="946"/>
      <c r="E144" s="754"/>
      <c r="F144" s="665">
        <f>$M53</f>
        <v>0</v>
      </c>
      <c r="G144" s="688"/>
      <c r="H144" s="513"/>
      <c r="I144" s="513"/>
      <c r="J144" s="753"/>
      <c r="K144" s="719">
        <f>SUM(E144:J144)</f>
        <v>0</v>
      </c>
      <c r="L144" s="971"/>
      <c r="M144" s="972"/>
      <c r="N144" s="972"/>
      <c r="O144" s="973"/>
      <c r="P144" s="662"/>
      <c r="Q144" s="626"/>
      <c r="AB144" s="106"/>
      <c r="AC144" s="281"/>
      <c r="AD144" s="281"/>
    </row>
    <row r="145" spans="2:29" ht="90.75" customHeight="1">
      <c r="B145" s="441">
        <v>3</v>
      </c>
      <c r="C145" s="947" t="s">
        <v>365</v>
      </c>
      <c r="D145" s="948"/>
      <c r="E145" s="754"/>
      <c r="F145" s="665">
        <f>$M63</f>
        <v>0</v>
      </c>
      <c r="G145" s="688"/>
      <c r="H145" s="513"/>
      <c r="I145" s="513"/>
      <c r="J145" s="753"/>
      <c r="K145" s="719">
        <f t="shared" ref="K145:K152" si="38">SUM(E145:J145)</f>
        <v>0</v>
      </c>
      <c r="L145" s="971"/>
      <c r="M145" s="972"/>
      <c r="N145" s="972"/>
      <c r="O145" s="973"/>
      <c r="P145" s="662"/>
      <c r="Q145" s="626"/>
      <c r="AB145" s="106"/>
      <c r="AC145" s="105"/>
    </row>
    <row r="146" spans="2:29" ht="90.75" customHeight="1">
      <c r="B146" s="441">
        <v>4</v>
      </c>
      <c r="C146" s="947" t="s">
        <v>2119</v>
      </c>
      <c r="D146" s="948"/>
      <c r="E146" s="754"/>
      <c r="F146" s="665">
        <f>$M69</f>
        <v>0</v>
      </c>
      <c r="G146" s="688"/>
      <c r="H146" s="513"/>
      <c r="I146" s="513"/>
      <c r="J146" s="753"/>
      <c r="K146" s="719">
        <f t="shared" si="38"/>
        <v>0</v>
      </c>
      <c r="L146" s="971"/>
      <c r="M146" s="972"/>
      <c r="N146" s="972"/>
      <c r="O146" s="973"/>
      <c r="P146" s="662"/>
      <c r="Q146" s="626"/>
      <c r="AB146" s="106"/>
      <c r="AC146" s="105"/>
    </row>
    <row r="147" spans="2:29" ht="90.75" customHeight="1">
      <c r="B147" s="441">
        <v>5</v>
      </c>
      <c r="C147" s="944" t="s">
        <v>2120</v>
      </c>
      <c r="D147" s="946"/>
      <c r="E147" s="754"/>
      <c r="F147" s="665">
        <f>$M91</f>
        <v>0</v>
      </c>
      <c r="G147" s="688"/>
      <c r="H147" s="513"/>
      <c r="I147" s="513"/>
      <c r="J147" s="753"/>
      <c r="K147" s="719">
        <f t="shared" si="38"/>
        <v>0</v>
      </c>
      <c r="L147" s="971"/>
      <c r="M147" s="972"/>
      <c r="N147" s="972"/>
      <c r="O147" s="973"/>
      <c r="P147" s="662"/>
      <c r="Q147" s="626"/>
      <c r="AB147" s="106"/>
      <c r="AC147" s="105"/>
    </row>
    <row r="148" spans="2:29" ht="90.75" customHeight="1">
      <c r="B148" s="441">
        <v>6</v>
      </c>
      <c r="C148" s="944" t="s">
        <v>2121</v>
      </c>
      <c r="D148" s="946"/>
      <c r="E148" s="754"/>
      <c r="F148" s="665">
        <f>$M105</f>
        <v>0</v>
      </c>
      <c r="G148" s="688"/>
      <c r="H148" s="513"/>
      <c r="I148" s="513"/>
      <c r="J148" s="753"/>
      <c r="K148" s="719">
        <f t="shared" si="38"/>
        <v>0</v>
      </c>
      <c r="L148" s="971"/>
      <c r="M148" s="972"/>
      <c r="N148" s="972"/>
      <c r="O148" s="973"/>
      <c r="P148" s="662"/>
      <c r="Q148" s="626"/>
      <c r="AB148" s="106"/>
      <c r="AC148" s="105"/>
    </row>
    <row r="149" spans="2:29" ht="90.75" customHeight="1">
      <c r="B149" s="441">
        <v>7</v>
      </c>
      <c r="C149" s="944" t="s">
        <v>2122</v>
      </c>
      <c r="D149" s="946"/>
      <c r="E149" s="754"/>
      <c r="F149" s="665">
        <f>$M113</f>
        <v>0</v>
      </c>
      <c r="G149" s="688"/>
      <c r="H149" s="513"/>
      <c r="I149" s="513"/>
      <c r="J149" s="753"/>
      <c r="K149" s="719">
        <f t="shared" si="38"/>
        <v>0</v>
      </c>
      <c r="L149" s="971"/>
      <c r="M149" s="972"/>
      <c r="N149" s="972"/>
      <c r="O149" s="973"/>
      <c r="P149" s="662"/>
      <c r="Q149" s="626"/>
      <c r="AB149" s="106"/>
      <c r="AC149" s="105"/>
    </row>
    <row r="150" spans="2:29" ht="90.75" customHeight="1">
      <c r="B150" s="441">
        <v>8</v>
      </c>
      <c r="C150" s="944" t="s">
        <v>2123</v>
      </c>
      <c r="D150" s="946"/>
      <c r="E150" s="754"/>
      <c r="F150" s="665">
        <f>$M125</f>
        <v>0</v>
      </c>
      <c r="G150" s="688"/>
      <c r="H150" s="513"/>
      <c r="I150" s="513"/>
      <c r="J150" s="753"/>
      <c r="K150" s="719">
        <f t="shared" si="38"/>
        <v>0</v>
      </c>
      <c r="L150" s="971"/>
      <c r="M150" s="972"/>
      <c r="N150" s="972"/>
      <c r="O150" s="973"/>
      <c r="P150" s="662"/>
      <c r="Q150" s="626"/>
      <c r="AB150" s="106"/>
      <c r="AC150" s="105"/>
    </row>
    <row r="151" spans="2:29" ht="90.75" customHeight="1">
      <c r="B151" s="442">
        <v>10</v>
      </c>
      <c r="C151" s="944" t="s">
        <v>2124</v>
      </c>
      <c r="D151" s="946"/>
      <c r="E151" s="754"/>
      <c r="F151" s="665">
        <f>$M133</f>
        <v>0</v>
      </c>
      <c r="G151" s="688"/>
      <c r="H151" s="513"/>
      <c r="I151" s="513"/>
      <c r="J151" s="753"/>
      <c r="K151" s="719">
        <f t="shared" si="38"/>
        <v>0</v>
      </c>
      <c r="L151" s="971"/>
      <c r="M151" s="972"/>
      <c r="N151" s="972"/>
      <c r="O151" s="973"/>
      <c r="P151" s="662"/>
      <c r="Q151" s="626"/>
      <c r="AB151" s="106"/>
      <c r="AC151" s="105"/>
    </row>
    <row r="152" spans="2:29" ht="39" customHeight="1">
      <c r="B152" s="944" t="s">
        <v>1121</v>
      </c>
      <c r="C152" s="945"/>
      <c r="D152" s="946"/>
      <c r="E152" s="755">
        <f>SUM(E143:E151)</f>
        <v>0</v>
      </c>
      <c r="F152" s="666">
        <f t="shared" ref="F152:I152" si="39">SUM(F143:F151)</f>
        <v>0</v>
      </c>
      <c r="G152" s="514">
        <f t="shared" si="39"/>
        <v>0</v>
      </c>
      <c r="H152" s="514">
        <f t="shared" si="39"/>
        <v>0</v>
      </c>
      <c r="I152" s="723">
        <f t="shared" si="39"/>
        <v>0</v>
      </c>
      <c r="J152" s="749"/>
      <c r="K152" s="720">
        <f t="shared" si="38"/>
        <v>0</v>
      </c>
      <c r="L152" s="622"/>
      <c r="M152" s="623"/>
      <c r="N152" s="623"/>
      <c r="O152" s="624"/>
      <c r="P152" s="663"/>
      <c r="Q152" s="627"/>
      <c r="AB152" s="106"/>
      <c r="AC152" s="105"/>
    </row>
    <row r="153" spans="2:29">
      <c r="AC153" s="105"/>
    </row>
  </sheetData>
  <sheetProtection password="CC18" sheet="1" objects="1" scenarios="1"/>
  <mergeCells count="158">
    <mergeCell ref="L140:O141"/>
    <mergeCell ref="G131:I131"/>
    <mergeCell ref="C103:F103"/>
    <mergeCell ref="B135:I135"/>
    <mergeCell ref="C130:E130"/>
    <mergeCell ref="B113:F113"/>
    <mergeCell ref="C117:F117"/>
    <mergeCell ref="O127:O131"/>
    <mergeCell ref="O107:O111"/>
    <mergeCell ref="C121:F121"/>
    <mergeCell ref="C127:I127"/>
    <mergeCell ref="G130:I130"/>
    <mergeCell ref="C108:F108"/>
    <mergeCell ref="C104:E104"/>
    <mergeCell ref="C129:L129"/>
    <mergeCell ref="D111:F111"/>
    <mergeCell ref="L144:O144"/>
    <mergeCell ref="L143:O143"/>
    <mergeCell ref="E140:K140"/>
    <mergeCell ref="B11:O11"/>
    <mergeCell ref="B63:F63"/>
    <mergeCell ref="C64:L64"/>
    <mergeCell ref="C65:L65"/>
    <mergeCell ref="C66:L66"/>
    <mergeCell ref="O71:O89"/>
    <mergeCell ref="O65:O66"/>
    <mergeCell ref="C77:F77"/>
    <mergeCell ref="C78:F78"/>
    <mergeCell ref="C74:F74"/>
    <mergeCell ref="C49:F49"/>
    <mergeCell ref="C39:F39"/>
    <mergeCell ref="C46:E46"/>
    <mergeCell ref="C43:F43"/>
    <mergeCell ref="C58:E58"/>
    <mergeCell ref="C48:F48"/>
    <mergeCell ref="C25:F25"/>
    <mergeCell ref="C24:E24"/>
    <mergeCell ref="O116:O123"/>
    <mergeCell ref="B69:F69"/>
    <mergeCell ref="C94:F94"/>
    <mergeCell ref="L151:O151"/>
    <mergeCell ref="C147:D147"/>
    <mergeCell ref="C148:D148"/>
    <mergeCell ref="C149:D149"/>
    <mergeCell ref="C150:D150"/>
    <mergeCell ref="C151:D151"/>
    <mergeCell ref="L145:O145"/>
    <mergeCell ref="L146:O146"/>
    <mergeCell ref="L150:O150"/>
    <mergeCell ref="L148:O148"/>
    <mergeCell ref="L149:O149"/>
    <mergeCell ref="L147:O147"/>
    <mergeCell ref="AB22:AB25"/>
    <mergeCell ref="AC22:AC23"/>
    <mergeCell ref="AC24:AC25"/>
    <mergeCell ref="AC26:AC27"/>
    <mergeCell ref="C122:F122"/>
    <mergeCell ref="C123:F123"/>
    <mergeCell ref="C44:F44"/>
    <mergeCell ref="C99:F99"/>
    <mergeCell ref="C98:F98"/>
    <mergeCell ref="C96:F96"/>
    <mergeCell ref="C84:F84"/>
    <mergeCell ref="C86:F86"/>
    <mergeCell ref="B91:F91"/>
    <mergeCell ref="C47:F47"/>
    <mergeCell ref="C59:E59"/>
    <mergeCell ref="C73:F73"/>
    <mergeCell ref="C50:F50"/>
    <mergeCell ref="C56:F56"/>
    <mergeCell ref="C60:F60"/>
    <mergeCell ref="C72:F72"/>
    <mergeCell ref="AB30:AB33"/>
    <mergeCell ref="AC30:AC31"/>
    <mergeCell ref="AC32:AC33"/>
    <mergeCell ref="AC28:AC29"/>
    <mergeCell ref="C102:F102"/>
    <mergeCell ref="O43:O51"/>
    <mergeCell ref="C88:G88"/>
    <mergeCell ref="C35:F35"/>
    <mergeCell ref="B41:F41"/>
    <mergeCell ref="C55:E55"/>
    <mergeCell ref="O93:O103"/>
    <mergeCell ref="C93:F93"/>
    <mergeCell ref="C57:F57"/>
    <mergeCell ref="C101:F101"/>
    <mergeCell ref="AC34:AC37"/>
    <mergeCell ref="AC38:AC41"/>
    <mergeCell ref="AC42:AC45"/>
    <mergeCell ref="AC48:AC49"/>
    <mergeCell ref="B125:F125"/>
    <mergeCell ref="AB34:AB50"/>
    <mergeCell ref="AC53:AC56"/>
    <mergeCell ref="AC57:AC60"/>
    <mergeCell ref="AB63:AB66"/>
    <mergeCell ref="AB67:AB68"/>
    <mergeCell ref="C119:F119"/>
    <mergeCell ref="C100:F100"/>
    <mergeCell ref="C54:F54"/>
    <mergeCell ref="B53:F53"/>
    <mergeCell ref="C118:F118"/>
    <mergeCell ref="C107:E107"/>
    <mergeCell ref="C109:E109"/>
    <mergeCell ref="O55:O61"/>
    <mergeCell ref="C37:F37"/>
    <mergeCell ref="B105:F105"/>
    <mergeCell ref="C120:F120"/>
    <mergeCell ref="C110:F110"/>
    <mergeCell ref="AB51:AB62"/>
    <mergeCell ref="C38:F38"/>
    <mergeCell ref="C32:E32"/>
    <mergeCell ref="C36:F36"/>
    <mergeCell ref="C34:F34"/>
    <mergeCell ref="B21:F21"/>
    <mergeCell ref="B152:D152"/>
    <mergeCell ref="C144:D144"/>
    <mergeCell ref="C145:D145"/>
    <mergeCell ref="C146:D146"/>
    <mergeCell ref="B133:F133"/>
    <mergeCell ref="C143:D143"/>
    <mergeCell ref="C22:E22"/>
    <mergeCell ref="C23:E23"/>
    <mergeCell ref="C31:F31"/>
    <mergeCell ref="C28:F28"/>
    <mergeCell ref="C29:F29"/>
    <mergeCell ref="C80:F80"/>
    <mergeCell ref="C51:F51"/>
    <mergeCell ref="D67:H67"/>
    <mergeCell ref="C87:F87"/>
    <mergeCell ref="C95:F95"/>
    <mergeCell ref="C81:F81"/>
    <mergeCell ref="C82:F82"/>
    <mergeCell ref="C76:F76"/>
    <mergeCell ref="D61:F61"/>
    <mergeCell ref="B16:O16"/>
    <mergeCell ref="B17:O17"/>
    <mergeCell ref="C19:O19"/>
    <mergeCell ref="C45:F45"/>
    <mergeCell ref="B1:O1"/>
    <mergeCell ref="E3:O3"/>
    <mergeCell ref="B3:D3"/>
    <mergeCell ref="B4:O4"/>
    <mergeCell ref="B2:N2"/>
    <mergeCell ref="B7:O7"/>
    <mergeCell ref="B5:O5"/>
    <mergeCell ref="B9:O9"/>
    <mergeCell ref="C30:F30"/>
    <mergeCell ref="B6:O6"/>
    <mergeCell ref="B13:O13"/>
    <mergeCell ref="A20:O20"/>
    <mergeCell ref="B14:O14"/>
    <mergeCell ref="B12:O12"/>
    <mergeCell ref="B8:O8"/>
    <mergeCell ref="B10:O10"/>
    <mergeCell ref="O23:O39"/>
    <mergeCell ref="C26:F26"/>
    <mergeCell ref="C27:F27"/>
    <mergeCell ref="C33:F33"/>
  </mergeCells>
  <phoneticPr fontId="0" type="noConversion"/>
  <conditionalFormatting sqref="H71:H89">
    <cfRule type="expression" dxfId="17" priority="10" stopIfTrue="1">
      <formula>AND($M71&lt;&gt;"",$H71="")</formula>
    </cfRule>
    <cfRule type="expression" dxfId="16" priority="11" stopIfTrue="1">
      <formula>AND($M71="",$H71&lt;&gt;"")</formula>
    </cfRule>
  </conditionalFormatting>
  <conditionalFormatting sqref="G69:H69 M69 G91:H91 M91 G105:H105 M105 G113:H114 M113:M114 G125:H126 M125:M126 G133:H133 M41 G53:H53 M53 G63:H63 M63 G41:K41">
    <cfRule type="expression" dxfId="15" priority="17" stopIfTrue="1">
      <formula>#REF!/$O$115&gt;0.1</formula>
    </cfRule>
  </conditionalFormatting>
  <conditionalFormatting sqref="I71:I89">
    <cfRule type="expression" dxfId="14" priority="1" stopIfTrue="1">
      <formula>AND($M71&lt;&gt;"",$H71="")</formula>
    </cfRule>
  </conditionalFormatting>
  <dataValidations xWindow="648" yWindow="325" count="5">
    <dataValidation type="list" allowBlank="1" showInputMessage="1" showErrorMessage="1" sqref="F142:I142">
      <formula1>schooloption</formula1>
    </dataValidation>
    <dataValidation allowBlank="1" showErrorMessage="1" prompt="_x000a_" sqref="B13 B17 M64:M66 M62"/>
    <dataValidation allowBlank="1" showInputMessage="1" showErrorMessage="1" prompt="IMPORTANT - if you are contributing to MTRS you must go to the budget pages and click the MTRS box - 9% will be calculated automatically_x000a_" sqref="M52"/>
    <dataValidation type="whole" allowBlank="1" showInputMessage="1" showErrorMessage="1" error="Please enter a numeric value." sqref="M55:M6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M23:M40 M43:M51">
      <formula1>0</formula1>
      <formula2>10000000</formula2>
    </dataValidation>
  </dataValidations>
  <hyperlinks>
    <hyperlink ref="B8:O8" location="'LEA Level Budget'!A154" tooltip="SUMMARY OF GRANT REQUEST ACROSS THREE YEARS" display="SUMMARY OF GRANT REQUEST ACROSS FIVE YEARS (FY17 to FY20)"/>
    <hyperlink ref="B6:N6" location="'LEA-Level Budget'!A21" display="REQUIRED PROGRAM INFORMATION - ALLOCATION OF FUNDS"/>
    <hyperlink ref="B6" location="'LEA-Level Budget'!A41" tooltip="REQUIRED PROGRAM INFORMATION - ALLOCATION OF FUNDS" display="REQUIRED PROGRAM INFORMATION - ALLOCATION OF FUNDS"/>
    <hyperlink ref="B6:O6" location="'LEA Level Budget'!A16" tooltip="REQUIRED PROGRAM INFORMATION - ALLOCATION OF FUNDS" display="GRANT BUDGET NARRATIVE"/>
    <hyperlink ref="B7:N7" location="'LEA-Level Budget'!A21" display="REQUIRED PROGRAM INFORMATION - ALLOCATION OF FUNDS"/>
    <hyperlink ref="B7" location="'LEA-Level Budget'!A41" tooltip="REQUIRED PROGRAM INFORMATION - ALLOCATION OF FUNDS" display="REQUIRED PROGRAM INFORMATION - ALLOCATION OF FUNDS"/>
    <hyperlink ref="B7:O7" location="'LEA Level Budget'!A25" tooltip="REQUIRED PROGRAM INFORMATION - ALLOCATION OF FUNDS" display="ALLOCATION OF FUNDS FORM"/>
  </hyperlinks>
  <printOptions horizontalCentered="1"/>
  <pageMargins left="0.5" right="0.5" top="0.25" bottom="0.25" header="0.25" footer="0.25"/>
  <pageSetup scale="70" fitToHeight="8" orientation="portrait" r:id="rId1"/>
  <headerFooter alignWithMargins="0">
    <oddFooter>&amp;CPage &amp;P of &amp;N</oddFooter>
  </headerFooter>
  <rowBreaks count="3" manualBreakCount="3">
    <brk id="15" min="1" max="17" man="1"/>
    <brk id="69" min="1" max="17" man="1"/>
    <brk id="136" min="1" max="17" man="1"/>
  </rowBreaks>
  <drawing r:id="rId2"/>
  <legacyDrawing r:id="rId3"/>
</worksheet>
</file>

<file path=xl/worksheets/sheet8.xml><?xml version="1.0" encoding="utf-8"?>
<worksheet xmlns="http://schemas.openxmlformats.org/spreadsheetml/2006/main" xmlns:r="http://schemas.openxmlformats.org/officeDocument/2006/relationships">
  <sheetPr codeName="Sheet25">
    <pageSetUpPr autoPageBreaks="0"/>
  </sheetPr>
  <dimension ref="A1:AH153"/>
  <sheetViews>
    <sheetView showGridLines="0" zoomScaleNormal="100" zoomScaleSheetLayoutView="75" workbookViewId="0">
      <pane ySplit="8" topLeftCell="A152" activePane="bottomLeft" state="frozen"/>
      <selection pane="bottomLeft" activeCell="L140" sqref="L140:O141"/>
    </sheetView>
  </sheetViews>
  <sheetFormatPr defaultColWidth="9.140625" defaultRowHeight="12.75"/>
  <cols>
    <col min="1" max="1" width="2.42578125" style="298" customWidth="1"/>
    <col min="2" max="2" width="2.7109375" style="101" customWidth="1"/>
    <col min="3" max="5" width="8.42578125" style="101" customWidth="1"/>
    <col min="6" max="7" width="9.5703125" style="101" customWidth="1"/>
    <col min="8" max="8" width="9.140625" style="101"/>
    <col min="9" max="9" width="8.85546875" style="101" customWidth="1"/>
    <col min="10" max="10" width="9.42578125" style="101" customWidth="1"/>
    <col min="11" max="11" width="8.85546875" style="101" customWidth="1"/>
    <col min="12" max="12" width="8.28515625" style="101" customWidth="1"/>
    <col min="13" max="13" width="15.28515625" style="101" customWidth="1"/>
    <col min="14" max="14" width="2.28515625" style="101" customWidth="1"/>
    <col min="15" max="15" width="25.140625" style="101" customWidth="1"/>
    <col min="16" max="27" width="9.42578125" style="106" hidden="1" customWidth="1"/>
    <col min="28" max="28" width="9.42578125" style="105" hidden="1" customWidth="1"/>
    <col min="29" max="30" width="9.42578125" style="106" hidden="1" customWidth="1"/>
    <col min="31" max="31" width="9.140625" style="106" hidden="1" customWidth="1"/>
    <col min="32" max="32" width="1.85546875" style="106" customWidth="1"/>
    <col min="33" max="33" width="9.140625" style="106" customWidth="1"/>
    <col min="34" max="16384" width="9.140625" style="106"/>
  </cols>
  <sheetData>
    <row r="1" spans="1:34" s="305" customFormat="1" ht="18" customHeight="1">
      <c r="B1" s="925" t="s">
        <v>2409</v>
      </c>
      <c r="C1" s="925"/>
      <c r="D1" s="925"/>
      <c r="E1" s="925"/>
      <c r="F1" s="925"/>
      <c r="G1" s="925"/>
      <c r="H1" s="925"/>
      <c r="I1" s="925"/>
      <c r="J1" s="925"/>
      <c r="K1" s="925"/>
      <c r="L1" s="925"/>
      <c r="M1" s="925"/>
      <c r="N1" s="925"/>
      <c r="O1" s="925"/>
      <c r="AB1" s="611"/>
    </row>
    <row r="2" spans="1:34" s="227" customFormat="1" ht="21" customHeight="1">
      <c r="B2" s="998" t="s">
        <v>2408</v>
      </c>
      <c r="C2" s="998"/>
      <c r="D2" s="998"/>
      <c r="E2" s="998"/>
      <c r="F2" s="998"/>
      <c r="G2" s="926"/>
      <c r="H2" s="926"/>
      <c r="I2" s="926"/>
      <c r="J2" s="926"/>
      <c r="K2" s="926"/>
      <c r="L2" s="926"/>
      <c r="M2" s="926"/>
      <c r="N2" s="926"/>
      <c r="O2" s="926"/>
      <c r="P2" s="712"/>
      <c r="Q2" s="711"/>
      <c r="R2" s="711"/>
      <c r="S2" s="711"/>
      <c r="T2" s="711"/>
      <c r="U2" s="711"/>
      <c r="V2" s="711"/>
      <c r="W2" s="711"/>
      <c r="X2" s="711"/>
      <c r="Y2" s="711"/>
      <c r="Z2" s="711"/>
      <c r="AA2" s="711"/>
      <c r="AB2" s="612"/>
      <c r="AC2" s="711"/>
      <c r="AD2" s="711"/>
      <c r="AE2"/>
      <c r="AF2"/>
      <c r="AG2"/>
      <c r="AH2"/>
    </row>
    <row r="3" spans="1:34" customFormat="1" ht="24" customHeight="1">
      <c r="B3" s="999" t="str">
        <f>"Federal intervention model: "</f>
        <v xml:space="preserve">Federal intervention model: </v>
      </c>
      <c r="C3" s="999"/>
      <c r="D3" s="999"/>
      <c r="E3" s="999"/>
      <c r="F3" s="999"/>
      <c r="G3" s="1000"/>
      <c r="H3" s="1000"/>
      <c r="I3" s="1000"/>
      <c r="J3" s="1000"/>
      <c r="K3" s="1000"/>
      <c r="L3" s="1000"/>
      <c r="M3" s="1000"/>
      <c r="N3" s="1000"/>
      <c r="O3" s="1000"/>
      <c r="P3" s="699"/>
      <c r="Q3" s="699"/>
      <c r="R3" s="699"/>
      <c r="S3" s="699"/>
      <c r="T3" s="699"/>
      <c r="U3" s="699"/>
      <c r="V3" s="699"/>
      <c r="W3" s="699"/>
      <c r="X3" s="699"/>
      <c r="Y3" s="699"/>
      <c r="Z3" s="699"/>
      <c r="AA3" s="699"/>
      <c r="AB3" s="613"/>
      <c r="AC3" s="699"/>
      <c r="AD3" s="699"/>
      <c r="AE3" s="227"/>
      <c r="AF3" s="227"/>
      <c r="AG3" s="227"/>
      <c r="AH3" s="227"/>
    </row>
    <row r="4" spans="1:34" s="229" customFormat="1" ht="30" customHeight="1">
      <c r="B4" s="927" t="s">
        <v>3422</v>
      </c>
      <c r="C4" s="927"/>
      <c r="D4" s="927"/>
      <c r="E4" s="927"/>
      <c r="F4" s="927"/>
      <c r="G4" s="927"/>
      <c r="H4" s="927"/>
      <c r="I4" s="927"/>
      <c r="J4" s="927"/>
      <c r="K4" s="927"/>
      <c r="L4" s="927"/>
      <c r="M4" s="927"/>
      <c r="N4" s="927"/>
      <c r="O4" s="927"/>
      <c r="Y4" s="711"/>
      <c r="Z4" s="711"/>
      <c r="AA4" s="711"/>
      <c r="AB4" s="612"/>
      <c r="AC4" s="711"/>
      <c r="AD4" s="711"/>
      <c r="AE4"/>
    </row>
    <row r="5" spans="1:34" s="229" customFormat="1" ht="17.25" customHeight="1">
      <c r="B5" s="930" t="s">
        <v>3451</v>
      </c>
      <c r="C5" s="930"/>
      <c r="D5" s="930"/>
      <c r="E5" s="930"/>
      <c r="F5" s="930"/>
      <c r="G5" s="930"/>
      <c r="H5" s="930"/>
      <c r="I5" s="930"/>
      <c r="J5" s="930"/>
      <c r="K5" s="930"/>
      <c r="L5" s="930"/>
      <c r="M5" s="930"/>
      <c r="N5" s="930"/>
      <c r="O5" s="930"/>
      <c r="Y5" s="711"/>
      <c r="Z5" s="711"/>
      <c r="AA5" s="711"/>
      <c r="AB5" s="612"/>
      <c r="AC5" s="711"/>
      <c r="AD5" s="711"/>
      <c r="AE5"/>
    </row>
    <row r="6" spans="1:34" s="686" customFormat="1" ht="15.75" customHeight="1">
      <c r="A6" s="684" t="s">
        <v>886</v>
      </c>
      <c r="B6" s="1003" t="s">
        <v>1119</v>
      </c>
      <c r="C6" s="1003"/>
      <c r="D6" s="1003"/>
      <c r="E6" s="1003"/>
      <c r="F6" s="1003"/>
      <c r="G6" s="1003"/>
      <c r="H6" s="1003"/>
      <c r="I6" s="1003"/>
      <c r="J6" s="1003"/>
      <c r="K6" s="1003"/>
      <c r="L6" s="1003"/>
      <c r="M6" s="1003"/>
      <c r="N6" s="1003"/>
      <c r="O6" s="1003"/>
      <c r="P6" s="650"/>
      <c r="Q6" s="650"/>
      <c r="R6" s="650"/>
      <c r="S6" s="650"/>
      <c r="T6" s="650"/>
      <c r="U6" s="650"/>
      <c r="V6" s="650"/>
      <c r="W6" s="650"/>
      <c r="X6" s="650"/>
      <c r="Y6" s="650"/>
      <c r="Z6" s="650"/>
      <c r="AA6" s="650"/>
      <c r="AB6" s="651"/>
      <c r="AC6" s="650"/>
      <c r="AD6" s="650"/>
      <c r="AE6" s="685"/>
    </row>
    <row r="7" spans="1:34" s="686" customFormat="1" ht="15.75" customHeight="1">
      <c r="A7" s="684"/>
      <c r="B7" s="1003" t="s">
        <v>1120</v>
      </c>
      <c r="C7" s="1003"/>
      <c r="D7" s="1003"/>
      <c r="E7" s="1003"/>
      <c r="F7" s="1003"/>
      <c r="G7" s="1003"/>
      <c r="H7" s="1003"/>
      <c r="I7" s="1003"/>
      <c r="J7" s="1003"/>
      <c r="K7" s="1003"/>
      <c r="L7" s="1003"/>
      <c r="M7" s="1003"/>
      <c r="N7" s="1003"/>
      <c r="O7" s="1003"/>
      <c r="P7" s="650"/>
      <c r="Q7" s="650"/>
      <c r="R7" s="650"/>
      <c r="S7" s="650"/>
      <c r="T7" s="650"/>
      <c r="U7" s="650"/>
      <c r="V7" s="650"/>
      <c r="W7" s="650"/>
      <c r="X7" s="650"/>
      <c r="Y7" s="650"/>
      <c r="Z7" s="650"/>
      <c r="AA7" s="650"/>
      <c r="AB7" s="651"/>
      <c r="AC7" s="650"/>
      <c r="AD7" s="650"/>
      <c r="AE7" s="685"/>
    </row>
    <row r="8" spans="1:34" s="428" customFormat="1" ht="18" customHeight="1" thickBot="1">
      <c r="A8" s="432" t="s">
        <v>1405</v>
      </c>
      <c r="B8" s="1001" t="s">
        <v>3437</v>
      </c>
      <c r="C8" s="1001"/>
      <c r="D8" s="1001"/>
      <c r="E8" s="1001"/>
      <c r="F8" s="1001"/>
      <c r="G8" s="1001"/>
      <c r="H8" s="1001"/>
      <c r="I8" s="1001"/>
      <c r="J8" s="1001"/>
      <c r="K8" s="1001"/>
      <c r="L8" s="1001"/>
      <c r="M8" s="1001"/>
      <c r="N8" s="1001"/>
      <c r="O8" s="1001"/>
      <c r="V8" s="653"/>
      <c r="Y8" s="653"/>
      <c r="Z8" s="652"/>
      <c r="AA8" s="652"/>
      <c r="AB8" s="654"/>
      <c r="AC8" s="652"/>
      <c r="AD8" s="652"/>
      <c r="AE8" s="652"/>
    </row>
    <row r="9" spans="1:34" s="287" customFormat="1" ht="23.25" customHeight="1">
      <c r="A9" s="291"/>
      <c r="B9" s="1002" t="s">
        <v>3485</v>
      </c>
      <c r="C9" s="1002"/>
      <c r="D9" s="1002"/>
      <c r="E9" s="1002"/>
      <c r="F9" s="1002"/>
      <c r="G9" s="1002"/>
      <c r="H9" s="1002"/>
      <c r="I9" s="1002"/>
      <c r="J9" s="1002"/>
      <c r="K9" s="1002"/>
      <c r="L9" s="1002"/>
      <c r="M9" s="1002"/>
      <c r="N9" s="1002"/>
      <c r="O9" s="1002"/>
      <c r="V9" s="428"/>
      <c r="Y9" s="428"/>
      <c r="Z9" s="428"/>
      <c r="AA9" s="428"/>
      <c r="AB9" s="428"/>
      <c r="AC9" s="428"/>
      <c r="AD9" s="428"/>
      <c r="AE9" s="428"/>
    </row>
    <row r="10" spans="1:34" ht="58.5" customHeight="1">
      <c r="A10" s="292"/>
      <c r="B10" s="977" t="s">
        <v>3487</v>
      </c>
      <c r="C10" s="978"/>
      <c r="D10" s="978"/>
      <c r="E10" s="978"/>
      <c r="F10" s="978"/>
      <c r="G10" s="978"/>
      <c r="H10" s="978"/>
      <c r="I10" s="978"/>
      <c r="J10" s="978"/>
      <c r="K10" s="978"/>
      <c r="L10" s="978"/>
      <c r="M10" s="978"/>
      <c r="N10" s="978"/>
      <c r="O10" s="978"/>
      <c r="P10" s="281"/>
      <c r="Q10" s="281"/>
      <c r="R10" s="281"/>
      <c r="S10" s="281"/>
      <c r="T10" s="281"/>
      <c r="U10" s="281"/>
      <c r="V10" s="281"/>
      <c r="W10" s="281"/>
      <c r="X10" s="281"/>
      <c r="Y10" s="281"/>
      <c r="Z10" s="281"/>
      <c r="AA10" s="281"/>
      <c r="AB10" s="614"/>
      <c r="AC10" s="281"/>
      <c r="AD10" s="281"/>
      <c r="AE10" s="281"/>
    </row>
    <row r="11" spans="1:34" s="281" customFormat="1" ht="77.25" customHeight="1">
      <c r="A11" s="293"/>
      <c r="B11" s="934" t="s">
        <v>3486</v>
      </c>
      <c r="C11" s="935"/>
      <c r="D11" s="935"/>
      <c r="E11" s="935"/>
      <c r="F11" s="936"/>
      <c r="G11" s="936"/>
      <c r="H11" s="936"/>
      <c r="I11" s="936"/>
      <c r="J11" s="936"/>
      <c r="K11" s="936"/>
      <c r="L11" s="936"/>
      <c r="M11" s="936"/>
      <c r="N11" s="936"/>
      <c r="O11" s="936"/>
      <c r="AB11" s="614"/>
    </row>
    <row r="12" spans="1:34" s="284" customFormat="1" ht="46.5" customHeight="1">
      <c r="A12" s="427"/>
      <c r="B12" s="1004"/>
      <c r="C12" s="1004"/>
      <c r="D12" s="1004"/>
      <c r="E12" s="1004"/>
      <c r="F12" s="1004"/>
      <c r="G12" s="1004"/>
      <c r="H12" s="1004"/>
      <c r="I12" s="1004"/>
      <c r="J12" s="1004"/>
      <c r="K12" s="1004"/>
      <c r="L12" s="1004"/>
      <c r="M12" s="1004"/>
      <c r="N12" s="1004"/>
      <c r="O12" s="1004"/>
      <c r="P12" s="281"/>
      <c r="Q12" s="281"/>
      <c r="R12" s="281"/>
      <c r="S12" s="281"/>
      <c r="T12" s="281"/>
      <c r="U12" s="281"/>
      <c r="V12" s="281"/>
      <c r="W12" s="281"/>
      <c r="X12" s="281"/>
      <c r="Y12" s="281"/>
      <c r="Z12" s="281"/>
      <c r="AA12" s="281"/>
      <c r="AB12" s="614"/>
      <c r="AC12" s="281"/>
      <c r="AD12" s="281"/>
    </row>
    <row r="13" spans="1:34" s="281" customFormat="1" ht="198" customHeight="1">
      <c r="A13" s="295"/>
      <c r="B13" s="932"/>
      <c r="C13" s="932"/>
      <c r="D13" s="932"/>
      <c r="E13" s="932"/>
      <c r="F13" s="932"/>
      <c r="G13" s="932"/>
      <c r="H13" s="932"/>
      <c r="I13" s="932"/>
      <c r="J13" s="932"/>
      <c r="K13" s="932"/>
      <c r="L13" s="932"/>
      <c r="M13" s="932"/>
      <c r="N13" s="932"/>
      <c r="O13" s="932"/>
      <c r="P13" s="285"/>
      <c r="Q13" s="303"/>
      <c r="AB13" s="614"/>
    </row>
    <row r="14" spans="1:34" s="281" customFormat="1" ht="116.25" customHeight="1">
      <c r="A14" s="294"/>
      <c r="B14" s="919"/>
      <c r="C14" s="920"/>
      <c r="D14" s="920"/>
      <c r="E14" s="920"/>
      <c r="F14" s="920"/>
      <c r="G14" s="920"/>
      <c r="H14" s="920"/>
      <c r="I14" s="920"/>
      <c r="J14" s="920"/>
      <c r="K14" s="920"/>
      <c r="L14" s="920"/>
      <c r="M14" s="920"/>
      <c r="N14" s="920"/>
      <c r="O14" s="920"/>
      <c r="AB14" s="614"/>
    </row>
    <row r="15" spans="1:34" s="281" customFormat="1" ht="9" hidden="1" customHeight="1">
      <c r="A15" s="295"/>
      <c r="B15" s="932"/>
      <c r="C15" s="932"/>
      <c r="D15" s="932"/>
      <c r="E15" s="932"/>
      <c r="F15" s="932"/>
      <c r="G15" s="932"/>
      <c r="H15" s="932"/>
      <c r="I15" s="932"/>
      <c r="J15" s="932"/>
      <c r="K15" s="932"/>
      <c r="L15" s="932"/>
      <c r="M15" s="932"/>
      <c r="N15" s="932"/>
      <c r="O15" s="932"/>
      <c r="P15" s="285"/>
      <c r="Q15" s="303"/>
      <c r="AB15" s="614"/>
    </row>
    <row r="16" spans="1:34" s="281" customFormat="1" ht="11.25" hidden="1" customHeight="1">
      <c r="A16" s="294"/>
      <c r="B16" s="919"/>
      <c r="C16" s="920"/>
      <c r="D16" s="920"/>
      <c r="E16" s="920"/>
      <c r="F16" s="920"/>
      <c r="G16" s="920"/>
      <c r="H16" s="920"/>
      <c r="I16" s="920"/>
      <c r="J16" s="920"/>
      <c r="K16" s="920"/>
      <c r="L16" s="920"/>
      <c r="M16" s="920"/>
      <c r="N16" s="920"/>
      <c r="O16" s="920"/>
      <c r="AB16" s="614"/>
    </row>
    <row r="17" spans="1:31" s="281" customFormat="1" ht="3" customHeight="1">
      <c r="A17" s="295"/>
      <c r="B17" s="932"/>
      <c r="C17" s="932"/>
      <c r="D17" s="932"/>
      <c r="E17" s="932"/>
      <c r="F17" s="932"/>
      <c r="G17" s="932"/>
      <c r="H17" s="932"/>
      <c r="I17" s="932"/>
      <c r="J17" s="932"/>
      <c r="K17" s="932"/>
      <c r="L17" s="932"/>
      <c r="M17" s="932"/>
      <c r="N17" s="932"/>
      <c r="O17" s="932"/>
      <c r="P17" s="285"/>
      <c r="Q17" s="303"/>
      <c r="AB17" s="614"/>
    </row>
    <row r="18" spans="1:31" s="281" customFormat="1" ht="36.75" hidden="1" customHeight="1">
      <c r="A18" s="294"/>
      <c r="B18" s="644"/>
      <c r="C18" s="645"/>
      <c r="D18" s="645"/>
      <c r="E18" s="645"/>
      <c r="F18" s="645"/>
      <c r="G18" s="645"/>
      <c r="H18" s="645"/>
      <c r="I18" s="645"/>
      <c r="J18" s="705"/>
      <c r="K18" s="705"/>
      <c r="L18" s="645"/>
      <c r="M18" s="645"/>
      <c r="N18" s="645"/>
      <c r="O18" s="645"/>
      <c r="AB18" s="614"/>
    </row>
    <row r="19" spans="1:31" s="281" customFormat="1" ht="16.5" customHeight="1">
      <c r="B19" s="660"/>
      <c r="C19" s="923" t="s">
        <v>3438</v>
      </c>
      <c r="D19" s="923"/>
      <c r="E19" s="923"/>
      <c r="F19" s="923"/>
      <c r="G19" s="923"/>
      <c r="H19" s="923"/>
      <c r="I19" s="923"/>
      <c r="J19" s="923"/>
      <c r="K19" s="923"/>
      <c r="L19" s="923"/>
      <c r="M19" s="923"/>
      <c r="N19" s="923"/>
      <c r="O19" s="923"/>
      <c r="P19" s="285"/>
      <c r="Q19" s="303"/>
      <c r="AB19" s="614"/>
    </row>
    <row r="20" spans="1:31" s="281" customFormat="1" ht="23.25" customHeight="1">
      <c r="A20" s="933"/>
      <c r="B20" s="933"/>
      <c r="C20" s="933"/>
      <c r="D20" s="933"/>
      <c r="E20" s="933"/>
      <c r="F20" s="933"/>
      <c r="G20" s="933"/>
      <c r="H20" s="933"/>
      <c r="I20" s="933"/>
      <c r="J20" s="933"/>
      <c r="K20" s="933"/>
      <c r="L20" s="933"/>
      <c r="M20" s="933"/>
      <c r="N20" s="933"/>
      <c r="O20" s="933"/>
      <c r="AB20" s="614"/>
    </row>
    <row r="21" spans="1:31" s="281" customFormat="1" ht="21" customHeight="1">
      <c r="A21" s="296"/>
      <c r="B21" s="943" t="s">
        <v>1058</v>
      </c>
      <c r="C21" s="943"/>
      <c r="D21" s="943"/>
      <c r="E21" s="943"/>
      <c r="F21" s="943"/>
      <c r="G21" s="101"/>
      <c r="H21" s="101"/>
      <c r="I21" s="101"/>
      <c r="J21" s="101"/>
      <c r="K21" s="101"/>
      <c r="L21" s="101"/>
      <c r="M21" s="101"/>
      <c r="N21" s="101"/>
      <c r="O21" s="101"/>
      <c r="AB21" s="614"/>
    </row>
    <row r="22" spans="1:31" s="284" customFormat="1" ht="29.25" customHeight="1">
      <c r="A22" s="297"/>
      <c r="B22" s="331">
        <v>1</v>
      </c>
      <c r="C22" s="950" t="s">
        <v>361</v>
      </c>
      <c r="D22" s="950"/>
      <c r="E22" s="950"/>
      <c r="F22" s="365"/>
      <c r="G22" s="366"/>
      <c r="H22" s="331" t="s">
        <v>550</v>
      </c>
      <c r="I22" s="331" t="s">
        <v>1032</v>
      </c>
      <c r="J22" s="331"/>
      <c r="K22" s="331"/>
      <c r="L22" s="331" t="s">
        <v>1180</v>
      </c>
      <c r="M22" s="367" t="s">
        <v>1014</v>
      </c>
      <c r="N22" s="336"/>
      <c r="O22" s="367" t="s">
        <v>1416</v>
      </c>
      <c r="R22" s="545" t="s">
        <v>1096</v>
      </c>
      <c r="S22" s="546" t="s">
        <v>1097</v>
      </c>
      <c r="T22" s="527" t="s">
        <v>1688</v>
      </c>
      <c r="U22" s="528" t="s">
        <v>1032</v>
      </c>
      <c r="V22" s="529" t="s">
        <v>1180</v>
      </c>
      <c r="W22" s="527" t="s">
        <v>1688</v>
      </c>
      <c r="X22" s="528" t="s">
        <v>1032</v>
      </c>
      <c r="Y22" s="529" t="s">
        <v>1095</v>
      </c>
      <c r="AB22" s="963" t="s">
        <v>1173</v>
      </c>
      <c r="AC22" s="965" t="s">
        <v>1100</v>
      </c>
      <c r="AD22" s="617" t="s">
        <v>1180</v>
      </c>
      <c r="AE22" s="607" t="str">
        <f>R41</f>
        <v/>
      </c>
    </row>
    <row r="23" spans="1:31" s="281" customFormat="1" ht="15.75" customHeight="1">
      <c r="A23" s="298"/>
      <c r="B23" s="101"/>
      <c r="C23" s="942" t="s">
        <v>362</v>
      </c>
      <c r="D23" s="942"/>
      <c r="E23" s="942"/>
      <c r="F23" s="364"/>
      <c r="G23" s="101"/>
      <c r="H23" s="317"/>
      <c r="I23" s="402"/>
      <c r="J23" s="718"/>
      <c r="K23" s="718"/>
      <c r="L23" s="318"/>
      <c r="M23" s="319"/>
      <c r="N23" s="101"/>
      <c r="O23" s="939"/>
      <c r="P23" s="404" t="b">
        <v>0</v>
      </c>
      <c r="Q23" s="542">
        <f>IF(P23,M23,0)</f>
        <v>0</v>
      </c>
      <c r="R23" s="547"/>
      <c r="S23" s="548"/>
      <c r="T23" s="530">
        <f t="shared" ref="T23:T31" si="0">IF($P23=TRUE,$H23,0)</f>
        <v>0</v>
      </c>
      <c r="U23" s="520">
        <f t="shared" ref="U23:U31" si="1">IF($P23=TRUE,$I23,0)</f>
        <v>0</v>
      </c>
      <c r="V23" s="531">
        <f>IF($P23=TRUE,$M23,0)</f>
        <v>0</v>
      </c>
      <c r="W23" s="530">
        <f t="shared" ref="W23:W31" si="2">IF($P23=FALSE,$H23,0)</f>
        <v>0</v>
      </c>
      <c r="X23" s="520">
        <f t="shared" ref="X23:X31" si="3">IF($P23=FALSE,$I23,0)</f>
        <v>0</v>
      </c>
      <c r="Y23" s="531">
        <f>IF($P23=FALSE,$M23,0)</f>
        <v>0</v>
      </c>
      <c r="AB23" s="963"/>
      <c r="AC23" s="965"/>
      <c r="AD23" s="617" t="s">
        <v>1099</v>
      </c>
      <c r="AE23" s="607" t="str">
        <f>S41</f>
        <v/>
      </c>
    </row>
    <row r="24" spans="1:31" s="281" customFormat="1" ht="15.75" customHeight="1">
      <c r="A24" s="298"/>
      <c r="B24" s="101"/>
      <c r="C24" s="942" t="s">
        <v>669</v>
      </c>
      <c r="D24" s="942"/>
      <c r="E24" s="942"/>
      <c r="F24" s="364"/>
      <c r="G24" s="101"/>
      <c r="H24" s="317"/>
      <c r="I24" s="402"/>
      <c r="J24" s="718"/>
      <c r="K24" s="718"/>
      <c r="L24" s="318"/>
      <c r="M24" s="319"/>
      <c r="N24" s="101"/>
      <c r="O24" s="940"/>
      <c r="P24" s="523" t="b">
        <v>0</v>
      </c>
      <c r="Q24" s="543">
        <f t="shared" ref="Q24:Q39" si="4">IF(P24,M24,0)</f>
        <v>0</v>
      </c>
      <c r="R24" s="549"/>
      <c r="S24" s="550"/>
      <c r="T24" s="532">
        <f t="shared" si="0"/>
        <v>0</v>
      </c>
      <c r="U24" s="524">
        <f t="shared" si="1"/>
        <v>0</v>
      </c>
      <c r="V24" s="533">
        <f t="shared" ref="V24:V39" si="5">IF($P24=TRUE,$M24,0)</f>
        <v>0</v>
      </c>
      <c r="W24" s="532">
        <f t="shared" si="2"/>
        <v>0</v>
      </c>
      <c r="X24" s="524">
        <f t="shared" si="3"/>
        <v>0</v>
      </c>
      <c r="Y24" s="533">
        <f t="shared" ref="Y24:Y39" si="6">IF($P24=FALSE,$M24,0)</f>
        <v>0</v>
      </c>
      <c r="AB24" s="963"/>
      <c r="AC24" s="965" t="s">
        <v>363</v>
      </c>
      <c r="AD24" s="617" t="s">
        <v>1180</v>
      </c>
      <c r="AE24" s="607" t="str">
        <f>R42</f>
        <v/>
      </c>
    </row>
    <row r="25" spans="1:31" s="281" customFormat="1" ht="15.75" customHeight="1">
      <c r="A25" s="298"/>
      <c r="B25" s="101"/>
      <c r="C25" s="951"/>
      <c r="D25" s="951"/>
      <c r="E25" s="951"/>
      <c r="F25" s="951"/>
      <c r="G25" s="101"/>
      <c r="H25" s="317"/>
      <c r="I25" s="402"/>
      <c r="J25" s="718"/>
      <c r="K25" s="718"/>
      <c r="L25" s="318"/>
      <c r="M25" s="319"/>
      <c r="N25" s="101"/>
      <c r="O25" s="940"/>
      <c r="P25" s="407" t="b">
        <v>0</v>
      </c>
      <c r="Q25" s="544">
        <f t="shared" si="4"/>
        <v>0</v>
      </c>
      <c r="R25" s="551" t="str">
        <f t="shared" ref="R25:R31" si="7">IF(C25="","",IF(AND(P25=TRUE,M25&lt;&gt;""),C25&amp;",",""))</f>
        <v/>
      </c>
      <c r="S25" s="552" t="str">
        <f t="shared" ref="S25:S31" si="8">IF(C25="","",IF(AND(M25&gt;0,P25=FALSE),C25&amp;",",""))</f>
        <v/>
      </c>
      <c r="T25" s="534">
        <f t="shared" si="0"/>
        <v>0</v>
      </c>
      <c r="U25" s="535">
        <f t="shared" si="1"/>
        <v>0</v>
      </c>
      <c r="V25" s="536">
        <f>IF($P25=TRUE,$M25,0)</f>
        <v>0</v>
      </c>
      <c r="W25" s="534">
        <f t="shared" si="2"/>
        <v>0</v>
      </c>
      <c r="X25" s="535">
        <f t="shared" si="3"/>
        <v>0</v>
      </c>
      <c r="Y25" s="536">
        <f t="shared" si="6"/>
        <v>0</v>
      </c>
      <c r="AB25" s="964"/>
      <c r="AC25" s="966"/>
      <c r="AD25" s="618" t="s">
        <v>1099</v>
      </c>
      <c r="AE25" s="607" t="str">
        <f>S42</f>
        <v/>
      </c>
    </row>
    <row r="26" spans="1:31" s="281" customFormat="1" ht="15.75" customHeight="1">
      <c r="A26" s="298"/>
      <c r="B26" s="101"/>
      <c r="C26" s="924"/>
      <c r="D26" s="924"/>
      <c r="E26" s="924"/>
      <c r="F26" s="924"/>
      <c r="G26" s="101"/>
      <c r="H26" s="317"/>
      <c r="I26" s="402"/>
      <c r="J26" s="718"/>
      <c r="K26" s="718"/>
      <c r="L26" s="318"/>
      <c r="M26" s="319"/>
      <c r="N26" s="101"/>
      <c r="O26" s="940"/>
      <c r="P26" s="404" t="b">
        <v>0</v>
      </c>
      <c r="Q26" s="542">
        <f t="shared" si="4"/>
        <v>0</v>
      </c>
      <c r="R26" s="553" t="str">
        <f t="shared" si="7"/>
        <v/>
      </c>
      <c r="S26" s="554" t="str">
        <f t="shared" si="8"/>
        <v/>
      </c>
      <c r="T26" s="534">
        <f t="shared" si="0"/>
        <v>0</v>
      </c>
      <c r="U26" s="535">
        <f t="shared" si="1"/>
        <v>0</v>
      </c>
      <c r="V26" s="536">
        <f t="shared" si="5"/>
        <v>0</v>
      </c>
      <c r="W26" s="534">
        <f t="shared" si="2"/>
        <v>0</v>
      </c>
      <c r="X26" s="535">
        <f t="shared" si="3"/>
        <v>0</v>
      </c>
      <c r="Y26" s="536">
        <f t="shared" si="6"/>
        <v>0</v>
      </c>
      <c r="AB26" s="701" t="s">
        <v>1775</v>
      </c>
      <c r="AC26" s="967" t="s">
        <v>1100</v>
      </c>
      <c r="AD26" s="619" t="s">
        <v>1180</v>
      </c>
      <c r="AE26" s="607" t="str">
        <f>R53</f>
        <v/>
      </c>
    </row>
    <row r="27" spans="1:31" s="281" customFormat="1" ht="15.75" customHeight="1">
      <c r="A27" s="298"/>
      <c r="B27" s="101"/>
      <c r="C27" s="924"/>
      <c r="D27" s="924"/>
      <c r="E27" s="924"/>
      <c r="F27" s="924"/>
      <c r="G27" s="101"/>
      <c r="H27" s="317"/>
      <c r="I27" s="402"/>
      <c r="J27" s="718"/>
      <c r="K27" s="718"/>
      <c r="L27" s="318"/>
      <c r="M27" s="319"/>
      <c r="N27" s="101"/>
      <c r="O27" s="940"/>
      <c r="P27" s="404" t="b">
        <v>0</v>
      </c>
      <c r="Q27" s="542">
        <f t="shared" si="4"/>
        <v>0</v>
      </c>
      <c r="R27" s="553" t="str">
        <f t="shared" si="7"/>
        <v/>
      </c>
      <c r="S27" s="554" t="str">
        <f t="shared" si="8"/>
        <v/>
      </c>
      <c r="T27" s="534">
        <f t="shared" si="0"/>
        <v>0</v>
      </c>
      <c r="U27" s="535">
        <f t="shared" si="1"/>
        <v>0</v>
      </c>
      <c r="V27" s="536">
        <f t="shared" si="5"/>
        <v>0</v>
      </c>
      <c r="W27" s="534">
        <f t="shared" si="2"/>
        <v>0</v>
      </c>
      <c r="X27" s="535">
        <f t="shared" si="3"/>
        <v>0</v>
      </c>
      <c r="Y27" s="536">
        <f t="shared" si="6"/>
        <v>0</v>
      </c>
      <c r="AB27" s="702"/>
      <c r="AC27" s="965"/>
      <c r="AD27" s="617" t="s">
        <v>1099</v>
      </c>
      <c r="AE27" s="607" t="str">
        <f>S53</f>
        <v/>
      </c>
    </row>
    <row r="28" spans="1:31" s="281" customFormat="1" ht="15.75" customHeight="1">
      <c r="A28" s="298"/>
      <c r="B28" s="101"/>
      <c r="C28" s="924"/>
      <c r="D28" s="924"/>
      <c r="E28" s="924"/>
      <c r="F28" s="924"/>
      <c r="G28" s="101"/>
      <c r="H28" s="317"/>
      <c r="I28" s="402"/>
      <c r="J28" s="718"/>
      <c r="K28" s="718"/>
      <c r="L28" s="318"/>
      <c r="M28" s="319"/>
      <c r="N28" s="101"/>
      <c r="O28" s="940"/>
      <c r="P28" s="404" t="b">
        <v>0</v>
      </c>
      <c r="Q28" s="542">
        <f t="shared" si="4"/>
        <v>0</v>
      </c>
      <c r="R28" s="553" t="str">
        <f t="shared" si="7"/>
        <v/>
      </c>
      <c r="S28" s="554" t="str">
        <f t="shared" si="8"/>
        <v/>
      </c>
      <c r="T28" s="534">
        <f t="shared" si="0"/>
        <v>0</v>
      </c>
      <c r="U28" s="535">
        <f t="shared" si="1"/>
        <v>0</v>
      </c>
      <c r="V28" s="536">
        <f t="shared" si="5"/>
        <v>0</v>
      </c>
      <c r="W28" s="534">
        <f t="shared" si="2"/>
        <v>0</v>
      </c>
      <c r="X28" s="535">
        <f t="shared" si="3"/>
        <v>0</v>
      </c>
      <c r="Y28" s="536">
        <f t="shared" si="6"/>
        <v>0</v>
      </c>
      <c r="AB28" s="702"/>
      <c r="AC28" s="965" t="s">
        <v>363</v>
      </c>
      <c r="AD28" s="617" t="s">
        <v>1180</v>
      </c>
      <c r="AE28" s="607" t="str">
        <f>R54</f>
        <v/>
      </c>
    </row>
    <row r="29" spans="1:31" s="281" customFormat="1" ht="15.75" customHeight="1">
      <c r="A29" s="298"/>
      <c r="B29" s="101"/>
      <c r="C29" s="924"/>
      <c r="D29" s="924"/>
      <c r="E29" s="924"/>
      <c r="F29" s="924"/>
      <c r="G29" s="101"/>
      <c r="H29" s="317"/>
      <c r="I29" s="402"/>
      <c r="J29" s="718"/>
      <c r="K29" s="718"/>
      <c r="L29" s="318"/>
      <c r="M29" s="319"/>
      <c r="N29" s="101"/>
      <c r="O29" s="940"/>
      <c r="P29" s="404" t="b">
        <v>0</v>
      </c>
      <c r="Q29" s="542">
        <f t="shared" si="4"/>
        <v>0</v>
      </c>
      <c r="R29" s="553" t="str">
        <f t="shared" si="7"/>
        <v/>
      </c>
      <c r="S29" s="554" t="str">
        <f t="shared" si="8"/>
        <v/>
      </c>
      <c r="T29" s="534">
        <f t="shared" si="0"/>
        <v>0</v>
      </c>
      <c r="U29" s="535">
        <f t="shared" si="1"/>
        <v>0</v>
      </c>
      <c r="V29" s="536">
        <f t="shared" si="5"/>
        <v>0</v>
      </c>
      <c r="W29" s="534">
        <f t="shared" si="2"/>
        <v>0</v>
      </c>
      <c r="X29" s="535">
        <f t="shared" si="3"/>
        <v>0</v>
      </c>
      <c r="Y29" s="536">
        <f t="shared" si="6"/>
        <v>0</v>
      </c>
      <c r="AB29" s="703"/>
      <c r="AC29" s="966"/>
      <c r="AD29" s="618" t="s">
        <v>1099</v>
      </c>
      <c r="AE29" s="607" t="str">
        <f>S54</f>
        <v/>
      </c>
    </row>
    <row r="30" spans="1:31" s="281" customFormat="1" ht="15.75" customHeight="1">
      <c r="A30" s="298"/>
      <c r="B30" s="101"/>
      <c r="C30" s="924"/>
      <c r="D30" s="924"/>
      <c r="E30" s="924"/>
      <c r="F30" s="924"/>
      <c r="G30" s="101"/>
      <c r="H30" s="317"/>
      <c r="I30" s="402"/>
      <c r="J30" s="718"/>
      <c r="K30" s="718"/>
      <c r="L30" s="318"/>
      <c r="M30" s="319"/>
      <c r="N30" s="101"/>
      <c r="O30" s="940"/>
      <c r="P30" s="404" t="b">
        <v>0</v>
      </c>
      <c r="Q30" s="542">
        <f t="shared" si="4"/>
        <v>0</v>
      </c>
      <c r="R30" s="553" t="str">
        <f t="shared" si="7"/>
        <v/>
      </c>
      <c r="S30" s="554" t="str">
        <f t="shared" si="8"/>
        <v/>
      </c>
      <c r="T30" s="534">
        <f t="shared" si="0"/>
        <v>0</v>
      </c>
      <c r="U30" s="535">
        <f t="shared" si="1"/>
        <v>0</v>
      </c>
      <c r="V30" s="536">
        <f t="shared" si="5"/>
        <v>0</v>
      </c>
      <c r="W30" s="534">
        <f t="shared" si="2"/>
        <v>0</v>
      </c>
      <c r="X30" s="535">
        <f t="shared" si="3"/>
        <v>0</v>
      </c>
      <c r="Y30" s="536">
        <f t="shared" si="6"/>
        <v>0</v>
      </c>
      <c r="AB30" s="968" t="s">
        <v>1177</v>
      </c>
      <c r="AC30" s="967" t="s">
        <v>1100</v>
      </c>
      <c r="AD30" s="619" t="s">
        <v>1180</v>
      </c>
      <c r="AE30" s="607" t="str">
        <f>R63</f>
        <v/>
      </c>
    </row>
    <row r="31" spans="1:31" s="281" customFormat="1" ht="15.75" customHeight="1">
      <c r="A31" s="298"/>
      <c r="B31" s="101"/>
      <c r="C31" s="924"/>
      <c r="D31" s="924"/>
      <c r="E31" s="924"/>
      <c r="F31" s="924"/>
      <c r="G31" s="101"/>
      <c r="H31" s="317"/>
      <c r="I31" s="402"/>
      <c r="J31" s="718"/>
      <c r="K31" s="718"/>
      <c r="L31" s="318"/>
      <c r="M31" s="319"/>
      <c r="N31" s="101"/>
      <c r="O31" s="940"/>
      <c r="P31" s="433" t="b">
        <v>0</v>
      </c>
      <c r="Q31" s="543">
        <f t="shared" si="4"/>
        <v>0</v>
      </c>
      <c r="R31" s="555" t="str">
        <f t="shared" si="7"/>
        <v/>
      </c>
      <c r="S31" s="556" t="str">
        <f t="shared" si="8"/>
        <v/>
      </c>
      <c r="T31" s="537">
        <f t="shared" si="0"/>
        <v>0</v>
      </c>
      <c r="U31" s="521">
        <f t="shared" si="1"/>
        <v>0</v>
      </c>
      <c r="V31" s="538">
        <f t="shared" si="5"/>
        <v>0</v>
      </c>
      <c r="W31" s="537">
        <f t="shared" si="2"/>
        <v>0</v>
      </c>
      <c r="X31" s="521">
        <f t="shared" si="3"/>
        <v>0</v>
      </c>
      <c r="Y31" s="538">
        <f t="shared" si="6"/>
        <v>0</v>
      </c>
      <c r="AB31" s="969"/>
      <c r="AC31" s="965"/>
      <c r="AD31" s="617" t="s">
        <v>1099</v>
      </c>
      <c r="AE31" s="607" t="str">
        <f>S63</f>
        <v/>
      </c>
    </row>
    <row r="32" spans="1:31" s="281" customFormat="1" ht="15.75" customHeight="1">
      <c r="A32" s="298"/>
      <c r="B32" s="101"/>
      <c r="C32" s="942" t="s">
        <v>363</v>
      </c>
      <c r="D32" s="942"/>
      <c r="E32" s="942"/>
      <c r="F32" s="363"/>
      <c r="G32" s="318"/>
      <c r="H32" s="318"/>
      <c r="I32" s="321"/>
      <c r="J32" s="324"/>
      <c r="K32" s="324"/>
      <c r="L32" s="318"/>
      <c r="M32" s="322"/>
      <c r="N32" s="323"/>
      <c r="O32" s="940"/>
      <c r="P32" s="407" t="b">
        <v>0</v>
      </c>
      <c r="Q32" s="544">
        <f t="shared" si="4"/>
        <v>0</v>
      </c>
      <c r="R32" s="557"/>
      <c r="S32" s="558"/>
      <c r="T32" s="564">
        <f t="shared" ref="T32:T39" si="9">IF($P32=TRUE,$H32,0)</f>
        <v>0</v>
      </c>
      <c r="U32" s="565">
        <f t="shared" ref="U32:U39" si="10">IF($P32=TRUE,$I32,0)</f>
        <v>0</v>
      </c>
      <c r="V32" s="536">
        <f>IF($P32=TRUE,$M32,0)</f>
        <v>0</v>
      </c>
      <c r="W32" s="564">
        <f t="shared" ref="W32:W39" si="11">IF($P32=FALSE,$H32,0)</f>
        <v>0</v>
      </c>
      <c r="X32" s="565">
        <f t="shared" ref="X32:X39" si="12">IF($P32=FALSE,$I32,0)</f>
        <v>0</v>
      </c>
      <c r="Y32" s="536">
        <f t="shared" si="6"/>
        <v>0</v>
      </c>
      <c r="AB32" s="969"/>
      <c r="AC32" s="965" t="s">
        <v>1182</v>
      </c>
      <c r="AD32" s="617" t="s">
        <v>1180</v>
      </c>
      <c r="AE32" s="607" t="str">
        <f>R60</f>
        <v/>
      </c>
    </row>
    <row r="33" spans="1:31" s="281" customFormat="1" ht="15.75" customHeight="1">
      <c r="A33" s="298"/>
      <c r="B33" s="101"/>
      <c r="C33" s="924"/>
      <c r="D33" s="924"/>
      <c r="E33" s="924"/>
      <c r="F33" s="924"/>
      <c r="G33" s="318"/>
      <c r="H33" s="318"/>
      <c r="I33" s="324"/>
      <c r="J33" s="324"/>
      <c r="K33" s="324"/>
      <c r="L33" s="318"/>
      <c r="M33" s="322"/>
      <c r="N33" s="323"/>
      <c r="O33" s="940"/>
      <c r="P33" s="404" t="b">
        <v>0</v>
      </c>
      <c r="Q33" s="542">
        <f t="shared" si="4"/>
        <v>0</v>
      </c>
      <c r="R33" s="553" t="str">
        <f t="shared" ref="R33:R39" si="13">IF(C33="","",IF(AND(P33=TRUE,M33&lt;&gt;""),C33&amp;",",""))</f>
        <v/>
      </c>
      <c r="S33" s="554" t="str">
        <f t="shared" ref="S33:S39" si="14">IF(C33="","",IF(AND(M33&gt;0,P33=FALSE),C33&amp;",",""))</f>
        <v/>
      </c>
      <c r="T33" s="564">
        <f t="shared" si="9"/>
        <v>0</v>
      </c>
      <c r="U33" s="565">
        <f t="shared" si="10"/>
        <v>0</v>
      </c>
      <c r="V33" s="536">
        <f t="shared" si="5"/>
        <v>0</v>
      </c>
      <c r="W33" s="564">
        <f t="shared" si="11"/>
        <v>0</v>
      </c>
      <c r="X33" s="565">
        <f t="shared" si="12"/>
        <v>0</v>
      </c>
      <c r="Y33" s="536">
        <f t="shared" si="6"/>
        <v>0</v>
      </c>
      <c r="AB33" s="970"/>
      <c r="AC33" s="966"/>
      <c r="AD33" s="618" t="s">
        <v>1099</v>
      </c>
      <c r="AE33" s="607" t="str">
        <f>S60</f>
        <v/>
      </c>
    </row>
    <row r="34" spans="1:31" s="281" customFormat="1" ht="15.75" customHeight="1">
      <c r="A34" s="298"/>
      <c r="B34" s="101"/>
      <c r="C34" s="924"/>
      <c r="D34" s="924"/>
      <c r="E34" s="924"/>
      <c r="F34" s="924"/>
      <c r="G34" s="318"/>
      <c r="H34" s="318"/>
      <c r="I34" s="324"/>
      <c r="J34" s="324"/>
      <c r="K34" s="324"/>
      <c r="L34" s="318"/>
      <c r="M34" s="322"/>
      <c r="N34" s="323"/>
      <c r="O34" s="940"/>
      <c r="P34" s="404" t="b">
        <v>0</v>
      </c>
      <c r="Q34" s="542">
        <f t="shared" si="4"/>
        <v>0</v>
      </c>
      <c r="R34" s="553" t="str">
        <f t="shared" si="13"/>
        <v/>
      </c>
      <c r="S34" s="554" t="str">
        <f t="shared" si="14"/>
        <v/>
      </c>
      <c r="T34" s="564">
        <f t="shared" si="9"/>
        <v>0</v>
      </c>
      <c r="U34" s="565">
        <f t="shared" si="10"/>
        <v>0</v>
      </c>
      <c r="V34" s="536">
        <f t="shared" si="5"/>
        <v>0</v>
      </c>
      <c r="W34" s="564">
        <f t="shared" si="11"/>
        <v>0</v>
      </c>
      <c r="X34" s="565">
        <f t="shared" si="12"/>
        <v>0</v>
      </c>
      <c r="Y34" s="536">
        <f t="shared" si="6"/>
        <v>0</v>
      </c>
      <c r="AB34" s="953" t="s">
        <v>1184</v>
      </c>
      <c r="AC34" s="900" t="s">
        <v>1101</v>
      </c>
      <c r="AD34" s="704" t="s">
        <v>1101</v>
      </c>
      <c r="AE34" s="607" t="str">
        <f>R71</f>
        <v/>
      </c>
    </row>
    <row r="35" spans="1:31" s="281" customFormat="1" ht="15.75" customHeight="1">
      <c r="A35" s="298"/>
      <c r="B35" s="101"/>
      <c r="C35" s="924"/>
      <c r="D35" s="924"/>
      <c r="E35" s="924"/>
      <c r="F35" s="924"/>
      <c r="G35" s="318"/>
      <c r="H35" s="318"/>
      <c r="I35" s="324"/>
      <c r="J35" s="324"/>
      <c r="K35" s="324"/>
      <c r="L35" s="318"/>
      <c r="M35" s="322"/>
      <c r="N35" s="323"/>
      <c r="O35" s="940"/>
      <c r="P35" s="404" t="b">
        <v>0</v>
      </c>
      <c r="Q35" s="542">
        <f t="shared" si="4"/>
        <v>0</v>
      </c>
      <c r="R35" s="553" t="str">
        <f t="shared" si="13"/>
        <v/>
      </c>
      <c r="S35" s="554" t="str">
        <f t="shared" si="14"/>
        <v/>
      </c>
      <c r="T35" s="564">
        <f t="shared" si="9"/>
        <v>0</v>
      </c>
      <c r="U35" s="565">
        <f t="shared" si="10"/>
        <v>0</v>
      </c>
      <c r="V35" s="536">
        <f t="shared" si="5"/>
        <v>0</v>
      </c>
      <c r="W35" s="564">
        <f t="shared" si="11"/>
        <v>0</v>
      </c>
      <c r="X35" s="565">
        <f t="shared" si="12"/>
        <v>0</v>
      </c>
      <c r="Y35" s="536">
        <f t="shared" si="6"/>
        <v>0</v>
      </c>
      <c r="AB35" s="953"/>
      <c r="AC35" s="901"/>
      <c r="AD35" s="608">
        <v>1</v>
      </c>
      <c r="AE35" s="608" t="str">
        <f>R72</f>
        <v/>
      </c>
    </row>
    <row r="36" spans="1:31" s="281" customFormat="1" ht="15.75" customHeight="1">
      <c r="A36" s="298"/>
      <c r="B36" s="101"/>
      <c r="C36" s="924"/>
      <c r="D36" s="924"/>
      <c r="E36" s="924"/>
      <c r="F36" s="924"/>
      <c r="G36" s="318"/>
      <c r="H36" s="318"/>
      <c r="I36" s="324"/>
      <c r="J36" s="324"/>
      <c r="K36" s="324"/>
      <c r="L36" s="318"/>
      <c r="M36" s="322"/>
      <c r="N36" s="323"/>
      <c r="O36" s="940"/>
      <c r="P36" s="404" t="b">
        <v>0</v>
      </c>
      <c r="Q36" s="542">
        <f t="shared" si="4"/>
        <v>0</v>
      </c>
      <c r="R36" s="553" t="str">
        <f t="shared" si="13"/>
        <v/>
      </c>
      <c r="S36" s="554" t="str">
        <f t="shared" si="14"/>
        <v/>
      </c>
      <c r="T36" s="564">
        <f t="shared" si="9"/>
        <v>0</v>
      </c>
      <c r="U36" s="565">
        <f t="shared" si="10"/>
        <v>0</v>
      </c>
      <c r="V36" s="536">
        <f t="shared" si="5"/>
        <v>0</v>
      </c>
      <c r="W36" s="564">
        <f t="shared" si="11"/>
        <v>0</v>
      </c>
      <c r="X36" s="565">
        <f t="shared" si="12"/>
        <v>0</v>
      </c>
      <c r="Y36" s="536">
        <f t="shared" si="6"/>
        <v>0</v>
      </c>
      <c r="AB36" s="953"/>
      <c r="AC36" s="901"/>
      <c r="AD36" s="608">
        <v>2</v>
      </c>
      <c r="AE36" s="608" t="str">
        <f>R73</f>
        <v/>
      </c>
    </row>
    <row r="37" spans="1:31" s="281" customFormat="1" ht="15.75" customHeight="1">
      <c r="A37" s="298"/>
      <c r="B37" s="101"/>
      <c r="C37" s="924"/>
      <c r="D37" s="924"/>
      <c r="E37" s="924"/>
      <c r="F37" s="924"/>
      <c r="G37" s="318"/>
      <c r="H37" s="318"/>
      <c r="I37" s="324"/>
      <c r="J37" s="324"/>
      <c r="K37" s="324"/>
      <c r="L37" s="318"/>
      <c r="M37" s="322"/>
      <c r="N37" s="323"/>
      <c r="O37" s="940"/>
      <c r="P37" s="404" t="b">
        <v>0</v>
      </c>
      <c r="Q37" s="542">
        <f t="shared" si="4"/>
        <v>0</v>
      </c>
      <c r="R37" s="553" t="str">
        <f t="shared" si="13"/>
        <v/>
      </c>
      <c r="S37" s="554" t="str">
        <f t="shared" si="14"/>
        <v/>
      </c>
      <c r="T37" s="564">
        <f t="shared" si="9"/>
        <v>0</v>
      </c>
      <c r="U37" s="565">
        <f t="shared" si="10"/>
        <v>0</v>
      </c>
      <c r="V37" s="536">
        <f t="shared" si="5"/>
        <v>0</v>
      </c>
      <c r="W37" s="564">
        <f t="shared" si="11"/>
        <v>0</v>
      </c>
      <c r="X37" s="565">
        <f t="shared" si="12"/>
        <v>0</v>
      </c>
      <c r="Y37" s="536">
        <f t="shared" si="6"/>
        <v>0</v>
      </c>
      <c r="AB37" s="953"/>
      <c r="AC37" s="901"/>
      <c r="AD37" s="608">
        <v>3</v>
      </c>
      <c r="AE37" s="608" t="str">
        <f>R74</f>
        <v/>
      </c>
    </row>
    <row r="38" spans="1:31" s="281" customFormat="1" ht="15.75" customHeight="1">
      <c r="A38" s="298"/>
      <c r="B38" s="101"/>
      <c r="C38" s="924"/>
      <c r="D38" s="924"/>
      <c r="E38" s="924"/>
      <c r="F38" s="924"/>
      <c r="G38" s="318"/>
      <c r="H38" s="318"/>
      <c r="I38" s="324"/>
      <c r="J38" s="324"/>
      <c r="K38" s="324"/>
      <c r="L38" s="318"/>
      <c r="M38" s="322"/>
      <c r="N38" s="323"/>
      <c r="O38" s="940"/>
      <c r="P38" s="404" t="b">
        <v>0</v>
      </c>
      <c r="Q38" s="542">
        <f t="shared" si="4"/>
        <v>0</v>
      </c>
      <c r="R38" s="553" t="str">
        <f t="shared" si="13"/>
        <v/>
      </c>
      <c r="S38" s="554" t="str">
        <f t="shared" si="14"/>
        <v/>
      </c>
      <c r="T38" s="564">
        <f t="shared" si="9"/>
        <v>0</v>
      </c>
      <c r="U38" s="565">
        <f t="shared" si="10"/>
        <v>0</v>
      </c>
      <c r="V38" s="536">
        <f t="shared" si="5"/>
        <v>0</v>
      </c>
      <c r="W38" s="564">
        <f t="shared" si="11"/>
        <v>0</v>
      </c>
      <c r="X38" s="565">
        <f t="shared" si="12"/>
        <v>0</v>
      </c>
      <c r="Y38" s="536">
        <f t="shared" si="6"/>
        <v>0</v>
      </c>
      <c r="AB38" s="953"/>
      <c r="AC38" s="900" t="s">
        <v>1780</v>
      </c>
      <c r="AD38" s="704" t="s">
        <v>1102</v>
      </c>
      <c r="AE38" s="607" t="str">
        <f>R75</f>
        <v/>
      </c>
    </row>
    <row r="39" spans="1:31" s="281" customFormat="1" ht="15.75" customHeight="1">
      <c r="A39" s="298"/>
      <c r="B39" s="101"/>
      <c r="C39" s="924"/>
      <c r="D39" s="924"/>
      <c r="E39" s="924"/>
      <c r="F39" s="924"/>
      <c r="G39" s="318"/>
      <c r="H39" s="318"/>
      <c r="I39" s="324"/>
      <c r="J39" s="324"/>
      <c r="K39" s="324"/>
      <c r="L39" s="318"/>
      <c r="M39" s="322"/>
      <c r="N39" s="323"/>
      <c r="O39" s="941"/>
      <c r="P39" s="523" t="b">
        <v>0</v>
      </c>
      <c r="Q39" s="543">
        <f t="shared" si="4"/>
        <v>0</v>
      </c>
      <c r="R39" s="555" t="str">
        <f t="shared" si="13"/>
        <v/>
      </c>
      <c r="S39" s="556" t="str">
        <f t="shared" si="14"/>
        <v/>
      </c>
      <c r="T39" s="566">
        <f t="shared" si="9"/>
        <v>0</v>
      </c>
      <c r="U39" s="567">
        <f t="shared" si="10"/>
        <v>0</v>
      </c>
      <c r="V39" s="538">
        <f t="shared" si="5"/>
        <v>0</v>
      </c>
      <c r="W39" s="566">
        <f t="shared" si="11"/>
        <v>0</v>
      </c>
      <c r="X39" s="567">
        <f t="shared" si="12"/>
        <v>0</v>
      </c>
      <c r="Y39" s="538">
        <f t="shared" si="6"/>
        <v>0</v>
      </c>
      <c r="AB39" s="953"/>
      <c r="AC39" s="901"/>
      <c r="AD39" s="608">
        <v>1</v>
      </c>
      <c r="AE39" s="608" t="str">
        <f>R77</f>
        <v/>
      </c>
    </row>
    <row r="40" spans="1:31" s="281" customFormat="1" ht="6.75" customHeight="1">
      <c r="A40" s="299"/>
      <c r="B40" s="231"/>
      <c r="C40" s="342"/>
      <c r="D40" s="342"/>
      <c r="E40" s="342"/>
      <c r="F40" s="343"/>
      <c r="G40" s="240"/>
      <c r="H40" s="240"/>
      <c r="I40" s="325"/>
      <c r="J40" s="325"/>
      <c r="K40" s="325"/>
      <c r="L40" s="231"/>
      <c r="M40" s="344"/>
      <c r="N40" s="326"/>
      <c r="O40" s="470"/>
      <c r="P40" s="304"/>
      <c r="R40" s="530"/>
      <c r="S40" s="531"/>
      <c r="T40" s="530"/>
      <c r="U40" s="520"/>
      <c r="V40" s="531"/>
      <c r="W40" s="530"/>
      <c r="X40" s="520"/>
      <c r="Y40" s="531"/>
      <c r="AB40" s="953"/>
      <c r="AC40" s="901"/>
      <c r="AD40" s="608">
        <v>2</v>
      </c>
      <c r="AE40" s="608" t="str">
        <f>R77</f>
        <v/>
      </c>
    </row>
    <row r="41" spans="1:31" s="111" customFormat="1" ht="13.5" customHeight="1" thickBot="1">
      <c r="A41" s="300"/>
      <c r="B41" s="949" t="s">
        <v>2449</v>
      </c>
      <c r="C41" s="949"/>
      <c r="D41" s="949"/>
      <c r="E41" s="949"/>
      <c r="F41" s="949"/>
      <c r="G41" s="327"/>
      <c r="H41" s="327">
        <f>SUM(H23:H31)</f>
        <v>0</v>
      </c>
      <c r="I41" s="328">
        <f>SUM(I23:I31)</f>
        <v>0</v>
      </c>
      <c r="J41" s="328"/>
      <c r="K41" s="328"/>
      <c r="L41" s="333"/>
      <c r="M41" s="329">
        <f>SUM(M23:M39)</f>
        <v>0</v>
      </c>
      <c r="N41" s="334"/>
      <c r="O41" s="471"/>
      <c r="P41" s="568"/>
      <c r="Q41" s="571" t="s">
        <v>1098</v>
      </c>
      <c r="R41" s="572" t="str">
        <f>IF(AND(R25="",R26="",R27="",R28="",R30="",R31=""),"",IF(SUMIF($P$25:$P$31,TRUE,$Q$25:$Q$31)&lt;=0,"",LEFT(TRIM((R25&amp;""&amp;R26&amp;""&amp;R27&amp;""&amp;R28&amp;""&amp;R29&amp;""&amp;R30&amp;""&amp;R31)),LEN(TRIM(R25&amp;""&amp;R26&amp;""&amp;R27&amp;""&amp;R28&amp;""&amp;R29&amp;""&amp;R30&amp;""""&amp;R31))-1)))</f>
        <v/>
      </c>
      <c r="S41" s="573" t="str">
        <f>IF(AND(S25="",S26="",S27="",S28="",S29="",S30="",S31=""),"",IF(SUMIF($P$25:$P$31,FALSE,$M$25:$M$31)&lt;=0,"",LEFT(TRIM((S25&amp;" "&amp;S26&amp;" "&amp;S27&amp;" "&amp;S28&amp;" "&amp;S29&amp;" "&amp;S30&amp;" "&amp;S31)),LEN(TRIM(S25&amp;" "&amp;S26&amp;" "&amp;S27&amp;" "&amp;S28&amp;" "&amp;S29&amp;" "&amp;S30&amp;" "&amp;S31))-1)))</f>
        <v/>
      </c>
      <c r="T41" s="572">
        <f>SUM(T25:T31)</f>
        <v>0</v>
      </c>
      <c r="U41" s="574">
        <f>SUM(U25:U31)</f>
        <v>0</v>
      </c>
      <c r="V41" s="573">
        <f t="shared" ref="V41:Y41" si="15">SUM(V25:V31)</f>
        <v>0</v>
      </c>
      <c r="W41" s="574">
        <f t="shared" si="15"/>
        <v>0</v>
      </c>
      <c r="X41" s="574">
        <f t="shared" si="15"/>
        <v>0</v>
      </c>
      <c r="Y41" s="573">
        <f t="shared" si="15"/>
        <v>0</v>
      </c>
      <c r="AB41" s="953"/>
      <c r="AC41" s="901"/>
      <c r="AD41" s="608">
        <v>3</v>
      </c>
      <c r="AE41" s="608" t="str">
        <f>R78</f>
        <v/>
      </c>
    </row>
    <row r="42" spans="1:31" ht="27" customHeight="1" thickTop="1">
      <c r="B42" s="335">
        <v>2</v>
      </c>
      <c r="C42" s="330" t="s">
        <v>1699</v>
      </c>
      <c r="D42" s="330"/>
      <c r="E42" s="330"/>
      <c r="F42" s="330"/>
      <c r="G42" s="364"/>
      <c r="H42" s="335" t="s">
        <v>550</v>
      </c>
      <c r="I42" s="335" t="s">
        <v>1032</v>
      </c>
      <c r="J42" s="335"/>
      <c r="K42" s="335"/>
      <c r="L42" s="335"/>
      <c r="M42" s="335" t="s">
        <v>1014</v>
      </c>
      <c r="N42" s="335"/>
      <c r="O42" s="473" t="s">
        <v>1416</v>
      </c>
      <c r="P42" s="282"/>
      <c r="Q42" s="575" t="s">
        <v>1098</v>
      </c>
      <c r="R42" s="576" t="str">
        <f>IF(AND(R33="",R34="",R35="",R36="",R37="",R38="",R39=""),"",IF(SUMIF($P33:$P39,TRUE,$M33:$M39)&lt;=0,"",LEFT(TRIM(($R33&amp;" "&amp;$R34&amp;" "&amp;$R35&amp;" "&amp;$R36&amp;" "&amp;$R37&amp;" "&amp;$R38&amp;" "&amp;$R39)),LEN(TRIM($R33&amp;" "&amp;$R34&amp;" "&amp;$R35&amp;" "&amp;$R36&amp;" "&amp;$R37&amp;" "&amp;$R38&amp;" "&amp;$R39))-1)))</f>
        <v/>
      </c>
      <c r="S42" s="577" t="str">
        <f>IF(AND(S33="",S34="",S35="",S36="",S37="",S38="",S39=""),"",IF(SUMIF($P33:$P39,FALSE,$M33:$M39)&lt;=0,"",LEFT(TRIM(($S33&amp;" "&amp;$S34&amp;" "&amp;$S35&amp;" "&amp;$S36&amp;" "&amp;$S37&amp;" "&amp;$S38&amp;" "&amp;$S39)),LEN(TRIM($S33&amp;" "&amp;$S34&amp;" "&amp;$S35&amp;" "&amp;$S36&amp;" "&amp;$S37&amp;" "&amp;$S38&amp;" "&amp;$S39))-1)))</f>
        <v/>
      </c>
      <c r="T42" s="578">
        <f t="shared" ref="T42:Y42" si="16">SUM(T32:T39)</f>
        <v>0</v>
      </c>
      <c r="U42" s="578">
        <f t="shared" si="16"/>
        <v>0</v>
      </c>
      <c r="V42" s="577">
        <f t="shared" si="16"/>
        <v>0</v>
      </c>
      <c r="W42" s="578">
        <f t="shared" si="16"/>
        <v>0</v>
      </c>
      <c r="X42" s="578">
        <f t="shared" si="16"/>
        <v>0</v>
      </c>
      <c r="Y42" s="577">
        <f t="shared" si="16"/>
        <v>0</v>
      </c>
      <c r="AB42" s="953"/>
      <c r="AC42" s="900" t="s">
        <v>1781</v>
      </c>
      <c r="AD42" s="704" t="s">
        <v>1781</v>
      </c>
      <c r="AE42" s="607" t="str">
        <f>R79</f>
        <v/>
      </c>
    </row>
    <row r="43" spans="1:31" ht="17.25" customHeight="1">
      <c r="C43" s="951"/>
      <c r="D43" s="951"/>
      <c r="E43" s="951"/>
      <c r="F43" s="951"/>
      <c r="G43" s="364"/>
      <c r="H43" s="317"/>
      <c r="I43" s="402"/>
      <c r="J43" s="718"/>
      <c r="K43" s="718"/>
      <c r="L43" s="368"/>
      <c r="M43" s="319"/>
      <c r="N43" s="369"/>
      <c r="O43" s="958"/>
      <c r="P43" s="404" t="b">
        <v>0</v>
      </c>
      <c r="Q43" s="544">
        <f t="shared" ref="Q43:Q51" si="17">IF(P43,M43,0)</f>
        <v>0</v>
      </c>
      <c r="R43" s="551" t="str">
        <f>IF(C43="","",IF(P43=TRUE,C43&amp;",",""))</f>
        <v/>
      </c>
      <c r="S43" s="552" t="str">
        <f>IF(C43="","",IF(AND(M43&gt;0,P43=FALSE),C43&amp;",",""))</f>
        <v/>
      </c>
      <c r="T43" s="539">
        <f>IF($P43=TRUE,$H43,0)</f>
        <v>0</v>
      </c>
      <c r="U43" s="525">
        <f>IF($P43=TRUE,$I43,0)</f>
        <v>0</v>
      </c>
      <c r="V43" s="579">
        <f>IF($P43=TRUE,$M43,0)</f>
        <v>0</v>
      </c>
      <c r="W43" s="525">
        <f>IF($P43=FALSE,$H43,0)</f>
        <v>0</v>
      </c>
      <c r="X43" s="525">
        <f>IF($P43=FALSE,$I43,0)</f>
        <v>0</v>
      </c>
      <c r="Y43" s="522">
        <f t="shared" ref="Y43:Y51" si="18">IF($P43=FALSE,$M43,0)</f>
        <v>0</v>
      </c>
      <c r="AB43" s="953"/>
      <c r="AC43" s="900"/>
      <c r="AD43" s="608">
        <v>1</v>
      </c>
      <c r="AE43" s="607" t="str">
        <f t="shared" ref="AE43:AE49" si="19">R80</f>
        <v/>
      </c>
    </row>
    <row r="44" spans="1:31" ht="17.25" customHeight="1">
      <c r="C44" s="924"/>
      <c r="D44" s="924"/>
      <c r="E44" s="924"/>
      <c r="F44" s="924"/>
      <c r="G44" s="364"/>
      <c r="H44" s="317"/>
      <c r="I44" s="402"/>
      <c r="J44" s="718"/>
      <c r="K44" s="718"/>
      <c r="L44" s="368"/>
      <c r="M44" s="319"/>
      <c r="N44" s="369"/>
      <c r="O44" s="959"/>
      <c r="P44" s="404" t="b">
        <v>0</v>
      </c>
      <c r="Q44" s="542">
        <f t="shared" si="17"/>
        <v>0</v>
      </c>
      <c r="R44" s="551" t="str">
        <f>IF(C44="","",IF(P44=TRUE,C44&amp;",",""))</f>
        <v/>
      </c>
      <c r="S44" s="552" t="str">
        <f>IF(C44="","",IF(AND(M44&gt;0,P44=FALSE),C44&amp;",",""))</f>
        <v/>
      </c>
      <c r="T44" s="539">
        <f>IF($P44=TRUE,$H44,0)</f>
        <v>0</v>
      </c>
      <c r="U44" s="525">
        <f>IF($P44=TRUE,$I44,0)</f>
        <v>0</v>
      </c>
      <c r="V44" s="579">
        <f>IF($P44=TRUE,$M44,0)</f>
        <v>0</v>
      </c>
      <c r="W44" s="525">
        <f>IF($P44=FALSE,$H44,0)</f>
        <v>0</v>
      </c>
      <c r="X44" s="525">
        <f>IF($P44=FALSE,$I44,0)</f>
        <v>0</v>
      </c>
      <c r="Y44" s="522">
        <f t="shared" si="18"/>
        <v>0</v>
      </c>
      <c r="AB44" s="953"/>
      <c r="AC44" s="900"/>
      <c r="AD44" s="608">
        <v>2</v>
      </c>
      <c r="AE44" s="607" t="str">
        <f t="shared" si="19"/>
        <v/>
      </c>
    </row>
    <row r="45" spans="1:31" ht="17.25" customHeight="1">
      <c r="C45" s="924"/>
      <c r="D45" s="924"/>
      <c r="E45" s="924"/>
      <c r="F45" s="924"/>
      <c r="G45" s="364"/>
      <c r="H45" s="317"/>
      <c r="I45" s="402"/>
      <c r="J45" s="718"/>
      <c r="K45" s="718"/>
      <c r="L45" s="368"/>
      <c r="M45" s="319"/>
      <c r="N45" s="369"/>
      <c r="O45" s="959"/>
      <c r="P45" s="517" t="b">
        <v>0</v>
      </c>
      <c r="Q45" s="543">
        <f t="shared" si="17"/>
        <v>0</v>
      </c>
      <c r="R45" s="555" t="str">
        <f>IF(C45="","",IF(P45=TRUE,C45&amp;",",""))</f>
        <v/>
      </c>
      <c r="S45" s="556" t="str">
        <f>IF(C45="","",IF(AND(M45&gt;0,P45=FALSE),C45&amp;",",""))</f>
        <v/>
      </c>
      <c r="T45" s="580">
        <f>IF($P45=TRUE,$H45,0)</f>
        <v>0</v>
      </c>
      <c r="U45" s="559">
        <f>IF($P45=TRUE,$I45,0)</f>
        <v>0</v>
      </c>
      <c r="V45" s="541">
        <f>IF($P45=TRUE,$M45,0)</f>
        <v>0</v>
      </c>
      <c r="W45" s="559">
        <f>IF($P45=FALSE,$H45,0)</f>
        <v>0</v>
      </c>
      <c r="X45" s="559">
        <f>IF($P45=FALSE,$I45,0)</f>
        <v>0</v>
      </c>
      <c r="Y45" s="540">
        <f t="shared" si="18"/>
        <v>0</v>
      </c>
      <c r="AB45" s="953"/>
      <c r="AC45" s="900"/>
      <c r="AD45" s="608">
        <v>3</v>
      </c>
      <c r="AE45" s="607" t="str">
        <f t="shared" si="19"/>
        <v/>
      </c>
    </row>
    <row r="46" spans="1:31" ht="17.25" customHeight="1">
      <c r="C46" s="982" t="s">
        <v>363</v>
      </c>
      <c r="D46" s="982"/>
      <c r="E46" s="982"/>
      <c r="F46" s="363"/>
      <c r="G46" s="368"/>
      <c r="H46" s="368"/>
      <c r="I46" s="371"/>
      <c r="J46" s="372"/>
      <c r="K46" s="372"/>
      <c r="L46" s="368"/>
      <c r="M46" s="319"/>
      <c r="N46" s="369"/>
      <c r="O46" s="959"/>
      <c r="P46" s="434" t="b">
        <v>0</v>
      </c>
      <c r="Q46" s="544">
        <f t="shared" si="17"/>
        <v>0</v>
      </c>
      <c r="R46" s="557"/>
      <c r="S46" s="558"/>
      <c r="T46" s="581">
        <f t="shared" ref="T46:T51" si="20">IF($P46=TRUE,$H46,0)</f>
        <v>0</v>
      </c>
      <c r="U46" s="562">
        <f t="shared" ref="U46:U51" si="21">IF($P46=TRUE,$I46,0)</f>
        <v>0</v>
      </c>
      <c r="V46" s="579">
        <f t="shared" ref="V46:V51" si="22">IF($P46=TRUE,$M46,0)</f>
        <v>0</v>
      </c>
      <c r="W46" s="581">
        <f t="shared" ref="W46:W51" si="23">IF($P46=FALSE,$H46,0)</f>
        <v>0</v>
      </c>
      <c r="X46" s="562">
        <f t="shared" ref="X46:X51" si="24">IF($P46=FALSE,$I46,0)</f>
        <v>0</v>
      </c>
      <c r="Y46" s="522">
        <f t="shared" si="18"/>
        <v>0</v>
      </c>
      <c r="AB46" s="953"/>
      <c r="AC46" s="700" t="s">
        <v>626</v>
      </c>
      <c r="AD46" s="608">
        <v>1</v>
      </c>
      <c r="AE46" s="607" t="str">
        <f t="shared" si="19"/>
        <v/>
      </c>
    </row>
    <row r="47" spans="1:31" ht="17.25" customHeight="1">
      <c r="C47" s="924"/>
      <c r="D47" s="924"/>
      <c r="E47" s="924"/>
      <c r="F47" s="924"/>
      <c r="G47" s="368"/>
      <c r="H47" s="368"/>
      <c r="I47" s="372"/>
      <c r="J47" s="372"/>
      <c r="K47" s="372"/>
      <c r="L47" s="368"/>
      <c r="M47" s="319"/>
      <c r="N47" s="369"/>
      <c r="O47" s="959"/>
      <c r="P47" s="434" t="b">
        <v>0</v>
      </c>
      <c r="Q47" s="544">
        <f t="shared" si="17"/>
        <v>0</v>
      </c>
      <c r="R47" s="551" t="str">
        <f>IF(C47="","",IF(P47=TRUE,C47&amp;",",""))</f>
        <v/>
      </c>
      <c r="S47" s="552" t="str">
        <f>IF(C47="","",IF(AND(M47&gt;0,P47=FALSE),C47&amp;",",""))</f>
        <v/>
      </c>
      <c r="T47" s="581">
        <f t="shared" si="20"/>
        <v>0</v>
      </c>
      <c r="U47" s="562">
        <f t="shared" si="21"/>
        <v>0</v>
      </c>
      <c r="V47" s="579">
        <f t="shared" si="22"/>
        <v>0</v>
      </c>
      <c r="W47" s="581">
        <f t="shared" si="23"/>
        <v>0</v>
      </c>
      <c r="X47" s="562">
        <f t="shared" si="24"/>
        <v>0</v>
      </c>
      <c r="Y47" s="522">
        <f t="shared" si="18"/>
        <v>0</v>
      </c>
      <c r="AB47" s="953"/>
      <c r="AC47" s="700"/>
      <c r="AD47" s="608">
        <v>2</v>
      </c>
      <c r="AE47" s="607" t="str">
        <f t="shared" si="19"/>
        <v/>
      </c>
    </row>
    <row r="48" spans="1:31" ht="17.25" customHeight="1">
      <c r="C48" s="924"/>
      <c r="D48" s="924"/>
      <c r="E48" s="924"/>
      <c r="F48" s="924"/>
      <c r="G48" s="368"/>
      <c r="H48" s="368"/>
      <c r="I48" s="372"/>
      <c r="J48" s="372"/>
      <c r="K48" s="372"/>
      <c r="L48" s="368"/>
      <c r="M48" s="319"/>
      <c r="N48" s="369"/>
      <c r="O48" s="959"/>
      <c r="P48" s="435" t="b">
        <v>0</v>
      </c>
      <c r="Q48" s="542">
        <f t="shared" si="17"/>
        <v>0</v>
      </c>
      <c r="R48" s="551" t="str">
        <f>IF(C48="","",IF(P48=TRUE,C48&amp;",",""))</f>
        <v/>
      </c>
      <c r="S48" s="552" t="str">
        <f>IF(C48="","",IF(AND(M48&gt;0,P48=FALSE),C48&amp;",",""))</f>
        <v/>
      </c>
      <c r="T48" s="581">
        <f t="shared" si="20"/>
        <v>0</v>
      </c>
      <c r="U48" s="562">
        <f t="shared" si="21"/>
        <v>0</v>
      </c>
      <c r="V48" s="579">
        <f t="shared" si="22"/>
        <v>0</v>
      </c>
      <c r="W48" s="581">
        <f t="shared" si="23"/>
        <v>0</v>
      </c>
      <c r="X48" s="562">
        <f t="shared" si="24"/>
        <v>0</v>
      </c>
      <c r="Y48" s="522">
        <f>IF($P48=FALSE,$M48,0)</f>
        <v>0</v>
      </c>
      <c r="AB48" s="953"/>
      <c r="AC48" s="900" t="s">
        <v>1103</v>
      </c>
      <c r="AD48" s="704" t="s">
        <v>1103</v>
      </c>
      <c r="AE48" s="607" t="str">
        <f t="shared" si="19"/>
        <v/>
      </c>
    </row>
    <row r="49" spans="1:31" ht="17.25" customHeight="1">
      <c r="C49" s="924"/>
      <c r="D49" s="924"/>
      <c r="E49" s="924"/>
      <c r="F49" s="924"/>
      <c r="G49" s="368"/>
      <c r="H49" s="368"/>
      <c r="I49" s="372"/>
      <c r="J49" s="372"/>
      <c r="K49" s="372"/>
      <c r="L49" s="368"/>
      <c r="M49" s="319"/>
      <c r="N49" s="369"/>
      <c r="O49" s="959"/>
      <c r="P49" s="435" t="b">
        <v>0</v>
      </c>
      <c r="Q49" s="542">
        <f t="shared" si="17"/>
        <v>0</v>
      </c>
      <c r="R49" s="551" t="str">
        <f>IF(C49="","",IF(P49=TRUE,C49&amp;",",""))</f>
        <v/>
      </c>
      <c r="S49" s="552" t="str">
        <f>IF(C49="","",IF(AND(M49&gt;0,P49=FALSE),C49&amp;",",""))</f>
        <v/>
      </c>
      <c r="T49" s="581">
        <f t="shared" si="20"/>
        <v>0</v>
      </c>
      <c r="U49" s="562">
        <f t="shared" si="21"/>
        <v>0</v>
      </c>
      <c r="V49" s="579">
        <f t="shared" si="22"/>
        <v>0</v>
      </c>
      <c r="W49" s="581">
        <f t="shared" si="23"/>
        <v>0</v>
      </c>
      <c r="X49" s="562">
        <f t="shared" si="24"/>
        <v>0</v>
      </c>
      <c r="Y49" s="522">
        <f t="shared" si="18"/>
        <v>0</v>
      </c>
      <c r="AB49" s="953"/>
      <c r="AC49" s="900"/>
      <c r="AD49" s="608">
        <v>2</v>
      </c>
      <c r="AE49" s="607" t="str">
        <f t="shared" si="19"/>
        <v/>
      </c>
    </row>
    <row r="50" spans="1:31" ht="17.25" customHeight="1">
      <c r="C50" s="924"/>
      <c r="D50" s="924"/>
      <c r="E50" s="924"/>
      <c r="F50" s="924"/>
      <c r="G50" s="368"/>
      <c r="H50" s="368"/>
      <c r="I50" s="372"/>
      <c r="J50" s="372"/>
      <c r="K50" s="372"/>
      <c r="L50" s="368"/>
      <c r="M50" s="319"/>
      <c r="N50" s="369"/>
      <c r="O50" s="959"/>
      <c r="P50" s="435" t="b">
        <v>0</v>
      </c>
      <c r="Q50" s="542">
        <f t="shared" si="17"/>
        <v>0</v>
      </c>
      <c r="R50" s="551" t="str">
        <f>IF(C50="","",IF(P50=TRUE,C50&amp;",",""))</f>
        <v/>
      </c>
      <c r="S50" s="552" t="str">
        <f>IF(C50="","",IF(AND(M50&gt;0,P50=FALSE),C50&amp;",",""))</f>
        <v/>
      </c>
      <c r="T50" s="581">
        <f t="shared" si="20"/>
        <v>0</v>
      </c>
      <c r="U50" s="562">
        <f t="shared" si="21"/>
        <v>0</v>
      </c>
      <c r="V50" s="579">
        <f t="shared" si="22"/>
        <v>0</v>
      </c>
      <c r="W50" s="581">
        <f t="shared" si="23"/>
        <v>0</v>
      </c>
      <c r="X50" s="562">
        <f t="shared" si="24"/>
        <v>0</v>
      </c>
      <c r="Y50" s="522">
        <f t="shared" si="18"/>
        <v>0</v>
      </c>
      <c r="AB50" s="953"/>
      <c r="AC50" s="698" t="s">
        <v>1104</v>
      </c>
      <c r="AD50" s="608"/>
      <c r="AE50" s="607"/>
    </row>
    <row r="51" spans="1:31" ht="17.25" customHeight="1">
      <c r="C51" s="924"/>
      <c r="D51" s="924"/>
      <c r="E51" s="924"/>
      <c r="F51" s="924"/>
      <c r="G51" s="368"/>
      <c r="H51" s="368"/>
      <c r="I51" s="372"/>
      <c r="J51" s="372"/>
      <c r="K51" s="372"/>
      <c r="L51" s="368"/>
      <c r="M51" s="319"/>
      <c r="N51" s="369"/>
      <c r="O51" s="960"/>
      <c r="P51" s="518" t="b">
        <v>0</v>
      </c>
      <c r="Q51" s="543">
        <f t="shared" si="17"/>
        <v>0</v>
      </c>
      <c r="R51" s="555" t="str">
        <f>IF(C51="","",IF(P51=TRUE,C51&amp;",",""))</f>
        <v/>
      </c>
      <c r="S51" s="556" t="str">
        <f>IF(C51="","",IF(AND(M51&gt;0,P51=FALSE),C51&amp;",",""))</f>
        <v/>
      </c>
      <c r="T51" s="582">
        <f t="shared" si="20"/>
        <v>0</v>
      </c>
      <c r="U51" s="563">
        <f t="shared" si="21"/>
        <v>0</v>
      </c>
      <c r="V51" s="541">
        <f t="shared" si="22"/>
        <v>0</v>
      </c>
      <c r="W51" s="582">
        <f t="shared" si="23"/>
        <v>0</v>
      </c>
      <c r="X51" s="563">
        <f t="shared" si="24"/>
        <v>0</v>
      </c>
      <c r="Y51" s="540">
        <f t="shared" si="18"/>
        <v>0</v>
      </c>
      <c r="AB51" s="954" t="s">
        <v>1106</v>
      </c>
      <c r="AC51" s="698" t="s">
        <v>1105</v>
      </c>
      <c r="AD51" s="608"/>
      <c r="AE51" s="607"/>
    </row>
    <row r="52" spans="1:31" ht="9.75" customHeight="1">
      <c r="C52" s="320"/>
      <c r="D52" s="320"/>
      <c r="E52" s="320"/>
      <c r="F52" s="320"/>
      <c r="I52" s="320"/>
      <c r="J52" s="320"/>
      <c r="K52" s="320"/>
      <c r="M52" s="345"/>
      <c r="N52" s="323"/>
      <c r="O52" s="470"/>
      <c r="P52" s="282"/>
      <c r="Q52" s="282"/>
      <c r="R52" s="530"/>
      <c r="S52" s="561"/>
      <c r="T52" s="583"/>
      <c r="U52" s="283"/>
      <c r="V52" s="561"/>
      <c r="AB52" s="954"/>
      <c r="AC52" s="698" t="s">
        <v>1182</v>
      </c>
      <c r="AD52" s="608"/>
      <c r="AE52" s="607" t="str">
        <f>R89</f>
        <v/>
      </c>
    </row>
    <row r="53" spans="1:31" s="111" customFormat="1" ht="13.5" customHeight="1" thickBot="1">
      <c r="A53" s="300"/>
      <c r="B53" s="949" t="s">
        <v>2449</v>
      </c>
      <c r="C53" s="949"/>
      <c r="D53" s="949"/>
      <c r="E53" s="949"/>
      <c r="F53" s="949"/>
      <c r="G53" s="327"/>
      <c r="H53" s="327">
        <f>SUM(H43:H45)</f>
        <v>0</v>
      </c>
      <c r="I53" s="332">
        <f>SUM(I43:I45)</f>
        <v>0</v>
      </c>
      <c r="J53" s="332"/>
      <c r="K53" s="332"/>
      <c r="L53" s="333"/>
      <c r="M53" s="329">
        <f>SUM(M43:M51)</f>
        <v>0</v>
      </c>
      <c r="N53" s="334"/>
      <c r="O53" s="471"/>
      <c r="P53" s="405"/>
      <c r="Q53" s="571" t="s">
        <v>1098</v>
      </c>
      <c r="R53" s="572" t="str">
        <f>IF(AND(R43="",R44="",R45=""),"",IF(SUMIF($P43:$P45,TRUE,$Q43:$Q45)&lt;=0,"",LEFT(TRIM((R43&amp;" "&amp;R44&amp;" "&amp;R45)),LEN(TRIM(R43&amp;" "&amp;R44&amp;" "&amp;R45))-1)))</f>
        <v/>
      </c>
      <c r="S53" s="573" t="str">
        <f>IF(AND(S43="",S44="",S45=""),"",IF(SUMIF($P43:$P45,FALSE,$M43:$M45)&lt;=0,"",LEFT(TRIM((S43&amp;" "&amp;S44&amp;" "&amp;S45)),LEN(TRIM(S43&amp;" "&amp;S44&amp;" "&amp;S45))-1)))</f>
        <v/>
      </c>
      <c r="T53" s="573">
        <f t="shared" ref="T53:Y53" si="25">SUM(T43:T45)</f>
        <v>0</v>
      </c>
      <c r="U53" s="573">
        <f t="shared" si="25"/>
        <v>0</v>
      </c>
      <c r="V53" s="573">
        <f t="shared" si="25"/>
        <v>0</v>
      </c>
      <c r="W53" s="573">
        <f t="shared" si="25"/>
        <v>0</v>
      </c>
      <c r="X53" s="573">
        <f t="shared" si="25"/>
        <v>0</v>
      </c>
      <c r="Y53" s="573">
        <f t="shared" si="25"/>
        <v>0</v>
      </c>
      <c r="AB53" s="954"/>
      <c r="AC53" s="899" t="s">
        <v>1107</v>
      </c>
      <c r="AD53" s="704" t="s">
        <v>1107</v>
      </c>
      <c r="AE53" s="607">
        <f>R93</f>
        <v>0</v>
      </c>
    </row>
    <row r="54" spans="1:31" ht="24.75" customHeight="1" thickTop="1">
      <c r="A54" s="301"/>
      <c r="B54" s="335">
        <v>3</v>
      </c>
      <c r="C54" s="956" t="s">
        <v>365</v>
      </c>
      <c r="D54" s="956"/>
      <c r="E54" s="956"/>
      <c r="F54" s="956"/>
      <c r="G54" s="364"/>
      <c r="H54" s="335" t="s">
        <v>550</v>
      </c>
      <c r="I54" s="335" t="s">
        <v>1032</v>
      </c>
      <c r="J54" s="726"/>
      <c r="K54" s="726"/>
      <c r="L54" s="335"/>
      <c r="M54" s="335" t="s">
        <v>1014</v>
      </c>
      <c r="N54" s="373"/>
      <c r="O54" s="473" t="s">
        <v>1416</v>
      </c>
      <c r="P54" s="408"/>
      <c r="Q54" s="575" t="s">
        <v>1098</v>
      </c>
      <c r="R54" s="576" t="str">
        <f>IF(AND(R47="",R48="",R49="",R50="",R51=""),"",IF(SUMIF($P47:$P51,TRUE,$Q47:$Q51)&lt;=0,"",LEFT(TRIM((R47&amp;" "&amp;R48&amp;" "&amp;R49&amp;" "&amp;R50&amp;" "&amp;R51&amp;" ")),LEN(TRIM(R47&amp;" "&amp;R48&amp;" "&amp;R49&amp;" "&amp;R50&amp;" "&amp;R51))-1)))</f>
        <v/>
      </c>
      <c r="S54" s="577" t="str">
        <f>IF(AND(S47="",S48="",S49="",S50="",S51),"",IF(SUMIF($P47:$P51,FALSE,$M46:$M51)&lt;=0,"",LEFT(TRIM((S47&amp;" "&amp;S48&amp;" "&amp;S49&amp;" "&amp;S50&amp;" "&amp;S51&amp;" ")),LEN(TRIM(S47&amp;" "&amp;S48&amp;" "&amp;S49&amp;" "&amp;S50&amp;" "&amp;S51))-1)))</f>
        <v/>
      </c>
      <c r="T54" s="578">
        <f t="shared" ref="T54:Y54" si="26">SUM(T46:T51)</f>
        <v>0</v>
      </c>
      <c r="U54" s="578">
        <f t="shared" si="26"/>
        <v>0</v>
      </c>
      <c r="V54" s="577">
        <f t="shared" si="26"/>
        <v>0</v>
      </c>
      <c r="W54" s="578">
        <f t="shared" si="26"/>
        <v>0</v>
      </c>
      <c r="X54" s="578">
        <f t="shared" si="26"/>
        <v>0</v>
      </c>
      <c r="Y54" s="577">
        <f t="shared" si="26"/>
        <v>0</v>
      </c>
      <c r="AB54" s="954"/>
      <c r="AC54" s="899"/>
      <c r="AD54" s="608">
        <v>1</v>
      </c>
      <c r="AE54" s="607" t="str">
        <f t="shared" ref="AE54:AE63" si="27">R94</f>
        <v/>
      </c>
    </row>
    <row r="55" spans="1:31" ht="15.75" customHeight="1">
      <c r="C55" s="942" t="s">
        <v>670</v>
      </c>
      <c r="D55" s="942"/>
      <c r="E55" s="942"/>
      <c r="F55" s="363"/>
      <c r="G55" s="364"/>
      <c r="H55" s="317"/>
      <c r="I55" s="402"/>
      <c r="J55" s="718"/>
      <c r="K55" s="718"/>
      <c r="L55" s="375"/>
      <c r="M55" s="319"/>
      <c r="N55" s="369"/>
      <c r="O55" s="939"/>
      <c r="P55" s="593" t="b">
        <v>0</v>
      </c>
      <c r="Q55" s="594">
        <f t="shared" ref="Q55:Q61" si="28">IF(P55,M55,0)</f>
        <v>0</v>
      </c>
      <c r="R55" s="595"/>
      <c r="S55" s="596"/>
      <c r="T55" s="587">
        <f t="shared" ref="T55:T60" si="29">IF($P55=TRUE,$H55,0)</f>
        <v>0</v>
      </c>
      <c r="U55" s="588">
        <f t="shared" ref="U55:U60" si="30">IF($P55=TRUE,$I55,0)</f>
        <v>0</v>
      </c>
      <c r="V55" s="589">
        <f t="shared" ref="V55:V61" si="31">IF($P55=TRUE,$M55,0)</f>
        <v>0</v>
      </c>
      <c r="W55" s="592">
        <f t="shared" ref="W55:W61" si="32">IF($P55=FALSE,$H55,0)</f>
        <v>0</v>
      </c>
      <c r="X55" s="588">
        <f t="shared" ref="X55:X61" si="33">IF($P55=FALSE,$I55,0)</f>
        <v>0</v>
      </c>
      <c r="Y55" s="589">
        <f t="shared" ref="Y55:Y60" si="34">IF($P55=FALSE,$M55,0)</f>
        <v>0</v>
      </c>
      <c r="AB55" s="954"/>
      <c r="AC55" s="899"/>
      <c r="AD55" s="608">
        <v>2</v>
      </c>
      <c r="AE55" s="607" t="str">
        <f t="shared" si="27"/>
        <v/>
      </c>
    </row>
    <row r="56" spans="1:31" ht="15.75" customHeight="1">
      <c r="C56" s="951"/>
      <c r="D56" s="951"/>
      <c r="E56" s="951"/>
      <c r="F56" s="951"/>
      <c r="G56" s="364"/>
      <c r="H56" s="317"/>
      <c r="I56" s="402"/>
      <c r="J56" s="718"/>
      <c r="K56" s="718"/>
      <c r="L56" s="375"/>
      <c r="M56" s="319"/>
      <c r="N56" s="369"/>
      <c r="O56" s="940"/>
      <c r="P56" s="628" t="b">
        <v>0</v>
      </c>
      <c r="Q56" s="597">
        <f t="shared" si="28"/>
        <v>0</v>
      </c>
      <c r="R56" s="560" t="str">
        <f>IF(P56=TRUE,C56&amp;",","")</f>
        <v/>
      </c>
      <c r="S56" s="598" t="str">
        <f>IF(AND(M56&gt;0,P56=FALSE),C56&amp;",","")</f>
        <v/>
      </c>
      <c r="T56" s="569">
        <f t="shared" si="29"/>
        <v>0</v>
      </c>
      <c r="U56" s="570">
        <f t="shared" si="30"/>
        <v>0</v>
      </c>
      <c r="V56" s="599">
        <f t="shared" si="31"/>
        <v>0</v>
      </c>
      <c r="W56" s="569">
        <f t="shared" si="32"/>
        <v>0</v>
      </c>
      <c r="X56" s="570">
        <f t="shared" si="33"/>
        <v>0</v>
      </c>
      <c r="Y56" s="599">
        <f t="shared" si="34"/>
        <v>0</v>
      </c>
      <c r="AB56" s="954"/>
      <c r="AC56" s="899"/>
      <c r="AD56" s="608">
        <v>3</v>
      </c>
      <c r="AE56" s="607" t="str">
        <f t="shared" si="27"/>
        <v/>
      </c>
    </row>
    <row r="57" spans="1:31" ht="15.75" customHeight="1">
      <c r="C57" s="924"/>
      <c r="D57" s="924"/>
      <c r="E57" s="924"/>
      <c r="F57" s="924"/>
      <c r="G57" s="364"/>
      <c r="H57" s="317"/>
      <c r="I57" s="402"/>
      <c r="J57" s="718"/>
      <c r="K57" s="718"/>
      <c r="L57" s="375"/>
      <c r="M57" s="319"/>
      <c r="N57" s="369"/>
      <c r="O57" s="940"/>
      <c r="P57" s="433" t="b">
        <v>0</v>
      </c>
      <c r="Q57" s="543">
        <f t="shared" si="28"/>
        <v>0</v>
      </c>
      <c r="R57" s="555" t="str">
        <f>IF(P57=TRUE,C57&amp;",","")</f>
        <v/>
      </c>
      <c r="S57" s="526" t="str">
        <f>IF(AND(M57&gt;0,P57=FALSE),C57&amp;",","")</f>
        <v/>
      </c>
      <c r="T57" s="580">
        <f t="shared" si="29"/>
        <v>0</v>
      </c>
      <c r="U57" s="559">
        <f t="shared" si="30"/>
        <v>0</v>
      </c>
      <c r="V57" s="541">
        <f t="shared" si="31"/>
        <v>0</v>
      </c>
      <c r="W57" s="580">
        <f t="shared" si="32"/>
        <v>0</v>
      </c>
      <c r="X57" s="559">
        <f t="shared" si="33"/>
        <v>0</v>
      </c>
      <c r="Y57" s="541">
        <f t="shared" si="34"/>
        <v>0</v>
      </c>
      <c r="AB57" s="954"/>
      <c r="AC57" s="899" t="s">
        <v>1108</v>
      </c>
      <c r="AD57" s="704" t="s">
        <v>1108</v>
      </c>
      <c r="AE57" s="607">
        <f t="shared" si="27"/>
        <v>0</v>
      </c>
    </row>
    <row r="58" spans="1:31" ht="15.75" customHeight="1">
      <c r="C58" s="942" t="s">
        <v>2410</v>
      </c>
      <c r="D58" s="942"/>
      <c r="E58" s="942"/>
      <c r="F58" s="363"/>
      <c r="G58" s="364"/>
      <c r="H58" s="317"/>
      <c r="I58" s="402"/>
      <c r="J58" s="718"/>
      <c r="K58" s="718"/>
      <c r="L58" s="375"/>
      <c r="M58" s="319"/>
      <c r="N58" s="369"/>
      <c r="O58" s="940"/>
      <c r="P58" s="600" t="b">
        <v>0</v>
      </c>
      <c r="Q58" s="519">
        <f t="shared" si="28"/>
        <v>0</v>
      </c>
      <c r="R58" s="601"/>
      <c r="S58" s="602"/>
      <c r="T58" s="590">
        <f t="shared" si="29"/>
        <v>0</v>
      </c>
      <c r="U58" s="167">
        <f t="shared" si="30"/>
        <v>0</v>
      </c>
      <c r="V58" s="591">
        <f t="shared" si="31"/>
        <v>0</v>
      </c>
      <c r="W58" s="590">
        <f t="shared" si="32"/>
        <v>0</v>
      </c>
      <c r="X58" s="167">
        <f t="shared" si="33"/>
        <v>0</v>
      </c>
      <c r="Y58" s="591">
        <f t="shared" si="34"/>
        <v>0</v>
      </c>
      <c r="AB58" s="954"/>
      <c r="AC58" s="899"/>
      <c r="AD58" s="608">
        <v>1</v>
      </c>
      <c r="AE58" s="607" t="str">
        <f t="shared" si="27"/>
        <v/>
      </c>
    </row>
    <row r="59" spans="1:31" ht="15.75" customHeight="1">
      <c r="C59" s="942" t="s">
        <v>1182</v>
      </c>
      <c r="D59" s="942"/>
      <c r="E59" s="942"/>
      <c r="F59" s="363"/>
      <c r="G59" s="364"/>
      <c r="H59" s="317"/>
      <c r="I59" s="402"/>
      <c r="J59" s="718"/>
      <c r="K59" s="718"/>
      <c r="L59" s="375"/>
      <c r="M59" s="319"/>
      <c r="N59" s="369"/>
      <c r="O59" s="940"/>
      <c r="P59" s="628" t="b">
        <v>0</v>
      </c>
      <c r="Q59" s="597">
        <f t="shared" si="28"/>
        <v>0</v>
      </c>
      <c r="R59" s="560"/>
      <c r="S59" s="598"/>
      <c r="T59" s="569">
        <f t="shared" si="29"/>
        <v>0</v>
      </c>
      <c r="U59" s="570">
        <f t="shared" si="30"/>
        <v>0</v>
      </c>
      <c r="V59" s="599">
        <f t="shared" si="31"/>
        <v>0</v>
      </c>
      <c r="W59" s="569">
        <f t="shared" si="32"/>
        <v>0</v>
      </c>
      <c r="X59" s="570">
        <f t="shared" si="33"/>
        <v>0</v>
      </c>
      <c r="Y59" s="599">
        <f t="shared" si="34"/>
        <v>0</v>
      </c>
      <c r="AB59" s="954"/>
      <c r="AC59" s="899"/>
      <c r="AD59" s="608">
        <v>2</v>
      </c>
      <c r="AE59" s="607" t="str">
        <f t="shared" si="27"/>
        <v/>
      </c>
    </row>
    <row r="60" spans="1:31" ht="15.75" customHeight="1">
      <c r="C60" s="951"/>
      <c r="D60" s="951"/>
      <c r="E60" s="951"/>
      <c r="F60" s="951"/>
      <c r="G60" s="374"/>
      <c r="H60" s="317"/>
      <c r="I60" s="402"/>
      <c r="J60" s="718"/>
      <c r="K60" s="718"/>
      <c r="L60" s="375"/>
      <c r="M60" s="319"/>
      <c r="N60" s="369"/>
      <c r="O60" s="940"/>
      <c r="P60" s="433" t="b">
        <v>0</v>
      </c>
      <c r="Q60" s="543">
        <f t="shared" si="28"/>
        <v>0</v>
      </c>
      <c r="R60" s="555" t="str">
        <f>IF(P60=TRUE,C60&amp;",","")</f>
        <v/>
      </c>
      <c r="S60" s="526" t="str">
        <f>IF(AND(M60&gt;0,P60=FALSE),C60&amp;",","")</f>
        <v/>
      </c>
      <c r="T60" s="580">
        <f t="shared" si="29"/>
        <v>0</v>
      </c>
      <c r="U60" s="559">
        <f t="shared" si="30"/>
        <v>0</v>
      </c>
      <c r="V60" s="541">
        <f t="shared" si="31"/>
        <v>0</v>
      </c>
      <c r="W60" s="580">
        <f t="shared" si="32"/>
        <v>0</v>
      </c>
      <c r="X60" s="559">
        <f t="shared" si="33"/>
        <v>0</v>
      </c>
      <c r="Y60" s="541">
        <f t="shared" si="34"/>
        <v>0</v>
      </c>
      <c r="AB60" s="954"/>
      <c r="AC60" s="899"/>
      <c r="AD60" s="608">
        <v>3</v>
      </c>
      <c r="AE60" s="607" t="str">
        <f t="shared" si="27"/>
        <v/>
      </c>
    </row>
    <row r="61" spans="1:31" ht="15.75" customHeight="1">
      <c r="C61" s="381" t="s">
        <v>363</v>
      </c>
      <c r="D61" s="997"/>
      <c r="E61" s="997"/>
      <c r="F61" s="997"/>
      <c r="G61" s="364"/>
      <c r="H61" s="317"/>
      <c r="I61" s="402"/>
      <c r="J61" s="372"/>
      <c r="K61" s="372"/>
      <c r="L61" s="375"/>
      <c r="M61" s="319"/>
      <c r="N61" s="369"/>
      <c r="O61" s="941"/>
      <c r="P61" s="407" t="b">
        <v>0</v>
      </c>
      <c r="Q61" s="544">
        <f t="shared" si="28"/>
        <v>0</v>
      </c>
      <c r="R61" s="603"/>
      <c r="S61" s="604"/>
      <c r="T61" s="732">
        <f>H61</f>
        <v>0</v>
      </c>
      <c r="U61" s="733">
        <f>I61</f>
        <v>0</v>
      </c>
      <c r="V61" s="605">
        <f t="shared" si="31"/>
        <v>0</v>
      </c>
      <c r="W61" s="580">
        <f t="shared" si="32"/>
        <v>0</v>
      </c>
      <c r="X61" s="559">
        <f t="shared" si="33"/>
        <v>0</v>
      </c>
      <c r="Y61" s="605">
        <f>IF($P61=FALSE,$M61,0)</f>
        <v>0</v>
      </c>
      <c r="AB61" s="954"/>
      <c r="AC61" s="610" t="s">
        <v>1109</v>
      </c>
      <c r="AD61" s="704" t="s">
        <v>1109</v>
      </c>
      <c r="AE61" s="607" t="str">
        <f t="shared" si="27"/>
        <v/>
      </c>
    </row>
    <row r="62" spans="1:31" ht="9" customHeight="1">
      <c r="C62" s="320"/>
      <c r="D62" s="320"/>
      <c r="E62" s="320"/>
      <c r="F62" s="320"/>
      <c r="H62" s="320"/>
      <c r="I62" s="320"/>
      <c r="J62" s="320"/>
      <c r="K62" s="320"/>
      <c r="M62" s="345"/>
      <c r="N62" s="323"/>
      <c r="O62" s="470"/>
      <c r="P62" s="281"/>
      <c r="Q62" s="281"/>
      <c r="R62" s="281"/>
      <c r="T62" s="583"/>
      <c r="U62" s="283"/>
      <c r="V62" s="561"/>
      <c r="W62" s="583"/>
      <c r="X62" s="283"/>
      <c r="Y62" s="561"/>
      <c r="AB62" s="954"/>
      <c r="AC62" s="699"/>
      <c r="AD62" s="704">
        <v>1</v>
      </c>
      <c r="AE62" s="607" t="str">
        <f t="shared" si="27"/>
        <v/>
      </c>
    </row>
    <row r="63" spans="1:31" s="111" customFormat="1" ht="13.5" customHeight="1" thickBot="1">
      <c r="A63" s="300"/>
      <c r="B63" s="949" t="s">
        <v>2449</v>
      </c>
      <c r="C63" s="949"/>
      <c r="D63" s="949"/>
      <c r="E63" s="949"/>
      <c r="F63" s="949"/>
      <c r="G63" s="327"/>
      <c r="H63" s="327">
        <f>SUM(H55:H59)</f>
        <v>0</v>
      </c>
      <c r="I63" s="332">
        <f>SUM(I55:I59)</f>
        <v>0</v>
      </c>
      <c r="J63" s="332"/>
      <c r="K63" s="332"/>
      <c r="L63" s="333"/>
      <c r="M63" s="329">
        <f>SUM(M55:M61)</f>
        <v>0</v>
      </c>
      <c r="N63" s="334"/>
      <c r="O63" s="471"/>
      <c r="P63" s="405"/>
      <c r="Q63" s="571" t="s">
        <v>1098</v>
      </c>
      <c r="R63" s="572" t="str">
        <f>IF(AND(R56="",R57=""),"",IF(SUMIF($P56:$P57,TRUE,$Q56:$Q57)&lt;=0,"",LEFT(TRIM((R56&amp;" "&amp;R57)),LEN(TRIM(R56&amp;" "&amp;R57))-1)))</f>
        <v/>
      </c>
      <c r="S63" s="574" t="str">
        <f>IF(AND(S56="",S57=""),"",IF(SUMIF($P56:$P57,FALSE,$M56:$M57)&lt;=0,"",LEFT(TRIM((S56&amp;" "&amp;S57)),LEN(TRIM(S56&amp;" "&amp;S57))-1)))</f>
        <v/>
      </c>
      <c r="T63" s="572">
        <f>SUM(T56:T57)</f>
        <v>0</v>
      </c>
      <c r="U63" s="574">
        <f t="shared" ref="U63:Y63" si="35">SUM(U56:U57)</f>
        <v>0</v>
      </c>
      <c r="V63" s="573">
        <f t="shared" si="35"/>
        <v>0</v>
      </c>
      <c r="W63" s="572">
        <f>SUM(W56:W57)</f>
        <v>0</v>
      </c>
      <c r="X63" s="574">
        <f t="shared" si="35"/>
        <v>0</v>
      </c>
      <c r="Y63" s="573">
        <f t="shared" si="35"/>
        <v>0</v>
      </c>
      <c r="AB63" s="954" t="s">
        <v>835</v>
      </c>
      <c r="AC63" s="699"/>
      <c r="AD63" s="704">
        <v>2</v>
      </c>
      <c r="AE63" s="607" t="str">
        <f t="shared" si="27"/>
        <v/>
      </c>
    </row>
    <row r="64" spans="1:31" ht="13.5" thickTop="1">
      <c r="B64" s="335">
        <v>4</v>
      </c>
      <c r="C64" s="979" t="s">
        <v>367</v>
      </c>
      <c r="D64" s="979"/>
      <c r="E64" s="979"/>
      <c r="F64" s="979"/>
      <c r="G64" s="979"/>
      <c r="H64" s="979"/>
      <c r="I64" s="979"/>
      <c r="J64" s="979"/>
      <c r="K64" s="979"/>
      <c r="L64" s="979"/>
      <c r="M64" s="376"/>
      <c r="N64" s="369"/>
      <c r="O64" s="473" t="s">
        <v>1416</v>
      </c>
      <c r="P64" s="281"/>
      <c r="Q64" s="575" t="s">
        <v>1098</v>
      </c>
      <c r="R64" s="576" t="str">
        <f>IF(AND(R59="",R60=""),"",IF(SUMIF($P59:$P60,TRUE,$Q59:$Q60)&lt;=0,"",LEFT(TRIM((R59&amp;" "&amp;R60)),LEN(TRIM(R59&amp;" "&amp;R60))-1)))</f>
        <v/>
      </c>
      <c r="S64" s="586" t="str">
        <f>IF(AND(S59="",S60=""),"",IF(SUMIF($P59:$P60,FALSE,$M59:$M60)&lt;=0,"",LEFT(TRIM((S59&amp;" "&amp;S60)),LEN(TRIM(S59&amp;" "&amp;S60))-1)))</f>
        <v/>
      </c>
      <c r="T64" s="576">
        <f t="shared" ref="T64:Y64" si="36">SUM(T59:T60)</f>
        <v>0</v>
      </c>
      <c r="U64" s="586">
        <f t="shared" si="36"/>
        <v>0</v>
      </c>
      <c r="V64" s="577">
        <f t="shared" si="36"/>
        <v>0</v>
      </c>
      <c r="W64" s="576">
        <f>SUM(W59:W60)</f>
        <v>0</v>
      </c>
      <c r="X64" s="586">
        <f t="shared" si="36"/>
        <v>0</v>
      </c>
      <c r="Y64" s="577">
        <f t="shared" si="36"/>
        <v>0</v>
      </c>
      <c r="AB64" s="954"/>
      <c r="AC64" s="699"/>
      <c r="AD64" s="704"/>
      <c r="AE64" s="607"/>
    </row>
    <row r="65" spans="1:31" ht="34.5" customHeight="1">
      <c r="B65" s="378"/>
      <c r="C65" s="980" t="s">
        <v>56</v>
      </c>
      <c r="D65" s="980"/>
      <c r="E65" s="980"/>
      <c r="F65" s="980"/>
      <c r="G65" s="980"/>
      <c r="H65" s="980"/>
      <c r="I65" s="980"/>
      <c r="J65" s="980"/>
      <c r="K65" s="980"/>
      <c r="L65" s="981"/>
      <c r="M65" s="337">
        <f>ROUND((SUM(Q22:Q39,Q43:Q51,Q55:Q61))*0.09, 0)</f>
        <v>0</v>
      </c>
      <c r="N65" s="369"/>
      <c r="O65" s="939"/>
      <c r="AB65" s="954"/>
      <c r="AC65" s="698" t="s">
        <v>1110</v>
      </c>
      <c r="AD65" s="704" t="s">
        <v>1110</v>
      </c>
      <c r="AE65" s="607"/>
    </row>
    <row r="66" spans="1:31" ht="25.5" customHeight="1">
      <c r="B66" s="378"/>
      <c r="C66" s="980" t="s">
        <v>2364</v>
      </c>
      <c r="D66" s="980"/>
      <c r="E66" s="980"/>
      <c r="F66" s="980"/>
      <c r="G66" s="980"/>
      <c r="H66" s="980"/>
      <c r="I66" s="980"/>
      <c r="J66" s="980"/>
      <c r="K66" s="980"/>
      <c r="L66" s="981"/>
      <c r="M66" s="319"/>
      <c r="N66" s="369"/>
      <c r="O66" s="941"/>
      <c r="AB66" s="954"/>
      <c r="AC66" s="698"/>
      <c r="AD66" s="704">
        <v>1</v>
      </c>
      <c r="AE66" s="607" t="str">
        <f>R108</f>
        <v/>
      </c>
    </row>
    <row r="67" spans="1:31" ht="15.75" customHeight="1">
      <c r="C67" s="346"/>
      <c r="D67" s="951"/>
      <c r="E67" s="951"/>
      <c r="F67" s="951"/>
      <c r="G67" s="951"/>
      <c r="H67" s="951"/>
      <c r="I67" s="320"/>
      <c r="J67" s="320"/>
      <c r="K67" s="320"/>
      <c r="M67" s="344"/>
      <c r="N67" s="323"/>
      <c r="O67" s="470"/>
      <c r="AB67" s="954" t="s">
        <v>840</v>
      </c>
      <c r="AC67" s="698" t="s">
        <v>1775</v>
      </c>
      <c r="AD67" s="608" t="s">
        <v>1775</v>
      </c>
      <c r="AE67" s="607">
        <f>R109</f>
        <v>0</v>
      </c>
    </row>
    <row r="68" spans="1:31">
      <c r="C68" s="346"/>
      <c r="D68" s="347"/>
      <c r="E68" s="347"/>
      <c r="F68" s="347"/>
      <c r="G68" s="347"/>
      <c r="H68" s="347"/>
      <c r="I68" s="320"/>
      <c r="J68" s="320"/>
      <c r="K68" s="320"/>
      <c r="M68" s="344"/>
      <c r="N68" s="323"/>
      <c r="O68" s="470"/>
      <c r="AB68" s="954"/>
      <c r="AC68" s="699"/>
      <c r="AD68" s="608">
        <v>1</v>
      </c>
      <c r="AE68" s="607" t="str">
        <f>R110</f>
        <v/>
      </c>
    </row>
    <row r="69" spans="1:31" s="111" customFormat="1" ht="13.5" customHeight="1" thickBot="1">
      <c r="A69" s="300"/>
      <c r="B69" s="949" t="s">
        <v>2449</v>
      </c>
      <c r="C69" s="949"/>
      <c r="D69" s="949"/>
      <c r="E69" s="949"/>
      <c r="F69" s="949"/>
      <c r="G69" s="327"/>
      <c r="H69" s="327"/>
      <c r="I69" s="333"/>
      <c r="J69" s="333"/>
      <c r="K69" s="333"/>
      <c r="L69" s="333"/>
      <c r="M69" s="508">
        <f>SUM(M65:M66)</f>
        <v>0</v>
      </c>
      <c r="N69" s="334"/>
      <c r="O69" s="471"/>
      <c r="AB69" s="615"/>
      <c r="AC69" s="698" t="s">
        <v>1111</v>
      </c>
      <c r="AD69" s="608"/>
      <c r="AE69" s="607" t="str">
        <f>R130</f>
        <v/>
      </c>
    </row>
    <row r="70" spans="1:31" ht="18" customHeight="1" thickTop="1">
      <c r="B70" s="335">
        <v>5</v>
      </c>
      <c r="C70" s="338" t="s">
        <v>2120</v>
      </c>
      <c r="D70" s="364"/>
      <c r="E70" s="364"/>
      <c r="F70" s="364"/>
      <c r="G70" s="364"/>
      <c r="H70" s="335" t="s">
        <v>876</v>
      </c>
      <c r="I70" s="335" t="s">
        <v>2450</v>
      </c>
      <c r="J70" s="335"/>
      <c r="K70" s="335"/>
      <c r="L70" s="364"/>
      <c r="M70" s="335" t="s">
        <v>1014</v>
      </c>
      <c r="N70" s="373"/>
      <c r="O70" s="473" t="s">
        <v>1416</v>
      </c>
      <c r="AC70" s="698" t="s">
        <v>1112</v>
      </c>
      <c r="AD70" s="608"/>
      <c r="AE70" s="607" t="str">
        <f>R131</f>
        <v/>
      </c>
    </row>
    <row r="71" spans="1:31" ht="15.75" customHeight="1">
      <c r="B71" s="364"/>
      <c r="C71" s="364" t="s">
        <v>1361</v>
      </c>
      <c r="D71" s="364"/>
      <c r="E71" s="364"/>
      <c r="F71" s="364"/>
      <c r="G71" s="364"/>
      <c r="H71" s="410"/>
      <c r="I71" s="410"/>
      <c r="J71" s="724"/>
      <c r="K71" s="724"/>
      <c r="L71" s="364"/>
      <c r="M71" s="319"/>
      <c r="N71" s="364"/>
      <c r="O71" s="939"/>
      <c r="R71" s="106" t="str">
        <f>IF(M71&lt;=0,"","(" &amp;H71 &amp;"/"&amp;I71&amp;")" &amp;", ")</f>
        <v/>
      </c>
      <c r="AC71" s="111"/>
      <c r="AD71" s="111"/>
      <c r="AE71" s="111"/>
    </row>
    <row r="72" spans="1:31" ht="15.75" customHeight="1">
      <c r="B72" s="364"/>
      <c r="C72" s="951"/>
      <c r="D72" s="951"/>
      <c r="E72" s="951"/>
      <c r="F72" s="951"/>
      <c r="G72" s="364"/>
      <c r="H72" s="410"/>
      <c r="I72" s="410"/>
      <c r="J72" s="724"/>
      <c r="K72" s="724"/>
      <c r="L72" s="364"/>
      <c r="M72" s="319"/>
      <c r="N72" s="364"/>
      <c r="O72" s="940"/>
      <c r="Q72" s="584"/>
      <c r="R72" s="585" t="str">
        <f>IF(C72="","",IF(M72&lt;=0,"",C72&amp;" ("&amp;H72&amp;"/"&amp;I72&amp;")"&amp;", "))</f>
        <v/>
      </c>
    </row>
    <row r="73" spans="1:31" ht="15.75" customHeight="1">
      <c r="B73" s="364"/>
      <c r="C73" s="924"/>
      <c r="D73" s="924"/>
      <c r="E73" s="924"/>
      <c r="F73" s="924"/>
      <c r="G73" s="364"/>
      <c r="H73" s="410"/>
      <c r="I73" s="410"/>
      <c r="J73" s="724"/>
      <c r="K73" s="724"/>
      <c r="L73" s="364"/>
      <c r="M73" s="319"/>
      <c r="N73" s="364"/>
      <c r="O73" s="940"/>
      <c r="Q73" s="584"/>
      <c r="R73" s="585" t="str">
        <f>IF(C73="","",IF(M73&lt;=0,"",C73&amp;" ("&amp;H73&amp;"/"&amp;I73&amp;")"&amp;", "))</f>
        <v/>
      </c>
    </row>
    <row r="74" spans="1:31" ht="15.75" customHeight="1">
      <c r="B74" s="364"/>
      <c r="C74" s="924"/>
      <c r="D74" s="924"/>
      <c r="E74" s="924"/>
      <c r="F74" s="924"/>
      <c r="G74" s="364"/>
      <c r="H74" s="410"/>
      <c r="I74" s="410"/>
      <c r="J74" s="724"/>
      <c r="K74" s="724"/>
      <c r="L74" s="364"/>
      <c r="M74" s="319"/>
      <c r="N74" s="364"/>
      <c r="O74" s="940"/>
      <c r="Q74" s="584"/>
      <c r="R74" s="585" t="str">
        <f>IF(C74="","",IF(M74&lt;=0,"",C74&amp;" ("&amp;H74&amp;"/"&amp;I74&amp;")"&amp;", "))</f>
        <v/>
      </c>
    </row>
    <row r="75" spans="1:31" ht="15.75" customHeight="1">
      <c r="B75" s="364"/>
      <c r="C75" s="364" t="s">
        <v>1780</v>
      </c>
      <c r="D75" s="364"/>
      <c r="E75" s="364"/>
      <c r="F75" s="364"/>
      <c r="G75" s="364"/>
      <c r="H75" s="410"/>
      <c r="I75" s="410"/>
      <c r="J75" s="724"/>
      <c r="K75" s="724"/>
      <c r="L75" s="364"/>
      <c r="M75" s="319"/>
      <c r="N75" s="364"/>
      <c r="O75" s="940"/>
      <c r="Q75" s="584"/>
      <c r="R75" s="106" t="str">
        <f>IF(M75&lt;=0,"","(" &amp;H75 &amp;"/"&amp;I75&amp;")" &amp;", ")</f>
        <v/>
      </c>
    </row>
    <row r="76" spans="1:31" ht="15.75" customHeight="1">
      <c r="B76" s="364"/>
      <c r="C76" s="951"/>
      <c r="D76" s="951"/>
      <c r="E76" s="951"/>
      <c r="F76" s="951"/>
      <c r="G76" s="364"/>
      <c r="H76" s="410"/>
      <c r="I76" s="410"/>
      <c r="J76" s="724"/>
      <c r="K76" s="724"/>
      <c r="L76" s="364"/>
      <c r="M76" s="319"/>
      <c r="N76" s="364"/>
      <c r="O76" s="940"/>
      <c r="Q76" s="584"/>
      <c r="R76" s="585" t="str">
        <f>IF(C76="","",IF(M76&lt;=0,"",C76&amp;" ("&amp;H76&amp;"/"&amp;I76&amp;")"&amp;", "))</f>
        <v/>
      </c>
    </row>
    <row r="77" spans="1:31" ht="15.75" customHeight="1">
      <c r="B77" s="364"/>
      <c r="C77" s="924"/>
      <c r="D77" s="924"/>
      <c r="E77" s="924"/>
      <c r="F77" s="924"/>
      <c r="G77" s="364"/>
      <c r="H77" s="410"/>
      <c r="I77" s="410"/>
      <c r="J77" s="724"/>
      <c r="K77" s="724"/>
      <c r="L77" s="364"/>
      <c r="M77" s="319"/>
      <c r="N77" s="364"/>
      <c r="O77" s="940"/>
      <c r="Q77" s="584"/>
      <c r="R77" s="585" t="str">
        <f>IF(C77="","",IF(M77&lt;=0,"",C77&amp;" ("&amp;H77&amp;"/"&amp;I77&amp;")"&amp;", "))</f>
        <v/>
      </c>
    </row>
    <row r="78" spans="1:31" ht="15.75" customHeight="1">
      <c r="B78" s="364"/>
      <c r="C78" s="924"/>
      <c r="D78" s="924"/>
      <c r="E78" s="924"/>
      <c r="F78" s="924"/>
      <c r="G78" s="364"/>
      <c r="H78" s="410"/>
      <c r="I78" s="410"/>
      <c r="J78" s="724"/>
      <c r="K78" s="724"/>
      <c r="L78" s="364"/>
      <c r="M78" s="319"/>
      <c r="N78" s="364"/>
      <c r="O78" s="940"/>
      <c r="Q78" s="584"/>
      <c r="R78" s="585" t="str">
        <f>IF(C78="","",IF(M78&lt;=0,"",C78&amp;" ("&amp;H78&amp;"/"&amp;I78&amp;")"&amp;", "))</f>
        <v/>
      </c>
    </row>
    <row r="79" spans="1:31" ht="15.75" customHeight="1">
      <c r="B79" s="364"/>
      <c r="C79" s="364" t="s">
        <v>1781</v>
      </c>
      <c r="D79" s="364"/>
      <c r="E79" s="364"/>
      <c r="F79" s="364"/>
      <c r="G79" s="364"/>
      <c r="H79" s="410"/>
      <c r="I79" s="410"/>
      <c r="J79" s="724"/>
      <c r="K79" s="724"/>
      <c r="L79" s="364"/>
      <c r="M79" s="319"/>
      <c r="N79" s="364"/>
      <c r="O79" s="940"/>
      <c r="Q79" s="584"/>
      <c r="R79" s="106" t="str">
        <f>IF(M79&lt;=0,"","(" &amp;H79 &amp;"/"&amp;I79&amp;")" &amp;", ")</f>
        <v/>
      </c>
    </row>
    <row r="80" spans="1:31" ht="15.75" customHeight="1">
      <c r="B80" s="364"/>
      <c r="C80" s="951"/>
      <c r="D80" s="951"/>
      <c r="E80" s="951"/>
      <c r="F80" s="951"/>
      <c r="G80" s="364"/>
      <c r="H80" s="410"/>
      <c r="I80" s="410"/>
      <c r="J80" s="724"/>
      <c r="K80" s="724"/>
      <c r="L80" s="364"/>
      <c r="M80" s="319"/>
      <c r="N80" s="364"/>
      <c r="O80" s="940"/>
      <c r="Q80" s="584"/>
      <c r="R80" s="585" t="str">
        <f>IF(C80="","",IF(M80&lt;=0,"",C80&amp;" ("&amp;H80&amp;"/"&amp;I80&amp;")"&amp;", "))</f>
        <v/>
      </c>
    </row>
    <row r="81" spans="1:31" ht="15.75" customHeight="1">
      <c r="B81" s="364"/>
      <c r="C81" s="924"/>
      <c r="D81" s="924"/>
      <c r="E81" s="924"/>
      <c r="F81" s="924"/>
      <c r="G81" s="364"/>
      <c r="H81" s="410"/>
      <c r="I81" s="410"/>
      <c r="J81" s="724"/>
      <c r="K81" s="724"/>
      <c r="L81" s="364"/>
      <c r="M81" s="319"/>
      <c r="N81" s="364"/>
      <c r="O81" s="940"/>
      <c r="Q81" s="584"/>
      <c r="R81" s="585" t="str">
        <f>IF(C81="","",IF(M81&lt;=0,"",C81&amp;" ("&amp;H81&amp;"/"&amp;I81&amp;")"&amp;", "))</f>
        <v/>
      </c>
    </row>
    <row r="82" spans="1:31" ht="15.75" customHeight="1">
      <c r="B82" s="364"/>
      <c r="C82" s="924"/>
      <c r="D82" s="924"/>
      <c r="E82" s="924"/>
      <c r="F82" s="924"/>
      <c r="G82" s="364"/>
      <c r="H82" s="410"/>
      <c r="I82" s="410"/>
      <c r="J82" s="724"/>
      <c r="K82" s="724"/>
      <c r="L82" s="364"/>
      <c r="M82" s="319"/>
      <c r="N82" s="364"/>
      <c r="O82" s="940"/>
      <c r="Q82" s="584"/>
      <c r="R82" s="585" t="str">
        <f>IF(C82="","",IF(M82&lt;=0,"",C82&amp;" ("&amp;H82&amp;"/"&amp;I82&amp;")"&amp;", "))</f>
        <v/>
      </c>
    </row>
    <row r="83" spans="1:31" ht="15.75" customHeight="1">
      <c r="B83" s="364"/>
      <c r="C83" s="368" t="s">
        <v>626</v>
      </c>
      <c r="D83" s="368"/>
      <c r="E83" s="368"/>
      <c r="F83" s="364"/>
      <c r="G83" s="364"/>
      <c r="H83" s="410"/>
      <c r="I83" s="410"/>
      <c r="J83" s="724"/>
      <c r="K83" s="724"/>
      <c r="L83" s="364"/>
      <c r="M83" s="319"/>
      <c r="N83" s="364"/>
      <c r="O83" s="940"/>
      <c r="Q83" s="584"/>
      <c r="R83" s="106" t="str">
        <f>IF(M83&lt;=0,"","(" &amp;H83 &amp;"/"&amp;I83&amp;")" &amp;", ")</f>
        <v/>
      </c>
    </row>
    <row r="84" spans="1:31" ht="15.75" customHeight="1">
      <c r="B84" s="364"/>
      <c r="C84" s="951"/>
      <c r="D84" s="951"/>
      <c r="E84" s="951"/>
      <c r="F84" s="951"/>
      <c r="G84" s="364"/>
      <c r="H84" s="410"/>
      <c r="I84" s="410"/>
      <c r="J84" s="724"/>
      <c r="K84" s="724"/>
      <c r="L84" s="364"/>
      <c r="M84" s="319"/>
      <c r="N84" s="364"/>
      <c r="O84" s="940"/>
      <c r="Q84" s="584"/>
      <c r="R84" s="585" t="str">
        <f>IF(C84="","",IF(M84&lt;=0,"",C84&amp;" ("&amp;H84&amp;"/"&amp;I84&amp;")"&amp;", "))</f>
        <v/>
      </c>
    </row>
    <row r="85" spans="1:31" ht="15.75" customHeight="1">
      <c r="B85" s="364"/>
      <c r="C85" s="368" t="s">
        <v>1782</v>
      </c>
      <c r="D85" s="368"/>
      <c r="E85" s="368"/>
      <c r="F85" s="364"/>
      <c r="G85" s="364"/>
      <c r="H85" s="410"/>
      <c r="I85" s="410"/>
      <c r="J85" s="724"/>
      <c r="K85" s="724"/>
      <c r="L85" s="364"/>
      <c r="M85" s="319"/>
      <c r="N85" s="364"/>
      <c r="O85" s="940"/>
      <c r="Q85" s="584"/>
      <c r="R85" s="106" t="str">
        <f>IF(M85&lt;=0,"","(" &amp;H85 &amp;"/"&amp;I85&amp;")" &amp;", ")</f>
        <v/>
      </c>
    </row>
    <row r="86" spans="1:31" ht="15.75" customHeight="1">
      <c r="B86" s="364"/>
      <c r="C86" s="951"/>
      <c r="D86" s="951"/>
      <c r="E86" s="951"/>
      <c r="F86" s="951"/>
      <c r="G86" s="364"/>
      <c r="H86" s="410"/>
      <c r="I86" s="410"/>
      <c r="J86" s="724"/>
      <c r="K86" s="724"/>
      <c r="L86" s="364"/>
      <c r="M86" s="319"/>
      <c r="N86" s="364"/>
      <c r="O86" s="940"/>
      <c r="Q86" s="584"/>
      <c r="R86" s="585" t="str">
        <f>IF(C86="","",IF(M86&lt;=0,"",C86&amp;" ("&amp;H86&amp;"/"&amp;I86&amp;")"&amp;", "))</f>
        <v/>
      </c>
    </row>
    <row r="87" spans="1:31" ht="29.25" customHeight="1">
      <c r="B87" s="364"/>
      <c r="C87" s="952" t="s">
        <v>2336</v>
      </c>
      <c r="D87" s="952"/>
      <c r="E87" s="952"/>
      <c r="F87" s="952"/>
      <c r="G87" s="316"/>
      <c r="H87" s="410"/>
      <c r="I87" s="410"/>
      <c r="J87" s="724"/>
      <c r="K87" s="724"/>
      <c r="L87" s="364"/>
      <c r="M87" s="319"/>
      <c r="N87" s="364"/>
      <c r="O87" s="940"/>
      <c r="R87" s="106" t="str">
        <f>IF(M87&lt;=0,"","(" &amp;H87 &amp;"/"&amp;I87&amp;")" &amp;", ")</f>
        <v/>
      </c>
    </row>
    <row r="88" spans="1:31" ht="23.25" customHeight="1">
      <c r="B88" s="364"/>
      <c r="C88" s="961" t="s">
        <v>2337</v>
      </c>
      <c r="D88" s="961"/>
      <c r="E88" s="961"/>
      <c r="F88" s="961"/>
      <c r="G88" s="962"/>
      <c r="H88" s="410"/>
      <c r="I88" s="410"/>
      <c r="J88" s="724"/>
      <c r="K88" s="724"/>
      <c r="L88" s="364"/>
      <c r="M88" s="319"/>
      <c r="N88" s="364"/>
      <c r="O88" s="940"/>
      <c r="R88" s="106" t="str">
        <f>IF(M88&lt;=0,"","(" &amp;H88 &amp;"/"&amp;I88&amp;")" &amp;", ")</f>
        <v/>
      </c>
    </row>
    <row r="89" spans="1:31" ht="15.75" customHeight="1">
      <c r="B89" s="364"/>
      <c r="C89" s="316" t="s">
        <v>1182</v>
      </c>
      <c r="D89" s="379"/>
      <c r="E89" s="379"/>
      <c r="F89" s="379"/>
      <c r="G89" s="316"/>
      <c r="H89" s="410"/>
      <c r="I89" s="410"/>
      <c r="J89" s="724"/>
      <c r="K89" s="724"/>
      <c r="L89" s="364"/>
      <c r="M89" s="319"/>
      <c r="N89" s="364"/>
      <c r="O89" s="941"/>
      <c r="R89" s="106" t="str">
        <f>IF(M89&lt;=0,"","(" &amp;H89 &amp;"/"&amp;I89&amp;")" &amp;", ")</f>
        <v/>
      </c>
    </row>
    <row r="90" spans="1:31">
      <c r="C90" s="339"/>
      <c r="M90" s="348"/>
      <c r="O90" s="470"/>
    </row>
    <row r="91" spans="1:31" s="111" customFormat="1" ht="13.5" customHeight="1" thickBot="1">
      <c r="A91" s="300"/>
      <c r="B91" s="949" t="s">
        <v>2449</v>
      </c>
      <c r="C91" s="949"/>
      <c r="D91" s="949"/>
      <c r="E91" s="949"/>
      <c r="F91" s="949"/>
      <c r="G91" s="327"/>
      <c r="H91" s="327"/>
      <c r="I91" s="333"/>
      <c r="J91" s="333"/>
      <c r="K91" s="333"/>
      <c r="L91" s="333"/>
      <c r="M91" s="329">
        <f>SUM(M71:M89)</f>
        <v>0</v>
      </c>
      <c r="N91" s="334"/>
      <c r="O91" s="471"/>
      <c r="R91" s="606"/>
      <c r="AB91" s="615"/>
      <c r="AC91" s="106"/>
      <c r="AD91" s="106"/>
      <c r="AE91" s="106"/>
    </row>
    <row r="92" spans="1:31" ht="22.5" customHeight="1" thickTop="1">
      <c r="A92" s="380"/>
      <c r="B92" s="335">
        <v>6</v>
      </c>
      <c r="C92" s="338" t="s">
        <v>2121</v>
      </c>
      <c r="D92" s="364"/>
      <c r="E92" s="364"/>
      <c r="F92" s="364"/>
      <c r="G92" s="364"/>
      <c r="H92" s="364"/>
      <c r="I92" s="364"/>
      <c r="J92" s="364"/>
      <c r="K92" s="364"/>
      <c r="L92" s="364"/>
      <c r="M92" s="335" t="s">
        <v>1014</v>
      </c>
      <c r="N92" s="373"/>
      <c r="O92" s="473" t="s">
        <v>1416</v>
      </c>
    </row>
    <row r="93" spans="1:31" ht="15.75" customHeight="1">
      <c r="A93" s="380"/>
      <c r="B93" s="364"/>
      <c r="C93" s="942" t="s">
        <v>1024</v>
      </c>
      <c r="D93" s="942"/>
      <c r="E93" s="942"/>
      <c r="F93" s="942"/>
      <c r="G93" s="364"/>
      <c r="H93" s="364"/>
      <c r="I93" s="364"/>
      <c r="J93" s="364"/>
      <c r="K93" s="364"/>
      <c r="L93" s="364"/>
      <c r="M93" s="319"/>
      <c r="N93" s="364"/>
      <c r="O93" s="939"/>
      <c r="AC93" s="111"/>
      <c r="AD93" s="111"/>
      <c r="AE93" s="111"/>
    </row>
    <row r="94" spans="1:31" ht="15.75" customHeight="1">
      <c r="A94" s="380"/>
      <c r="B94" s="364"/>
      <c r="C94" s="951"/>
      <c r="D94" s="951"/>
      <c r="E94" s="951"/>
      <c r="F94" s="951"/>
      <c r="G94" s="364"/>
      <c r="H94" s="364"/>
      <c r="I94" s="364"/>
      <c r="J94" s="364"/>
      <c r="K94" s="364"/>
      <c r="L94" s="364"/>
      <c r="M94" s="319"/>
      <c r="N94" s="364"/>
      <c r="O94" s="940"/>
      <c r="R94" s="585" t="str">
        <f>IF(C94="","",IF(M94&lt;=0,"",C94))</f>
        <v/>
      </c>
    </row>
    <row r="95" spans="1:31" ht="15.75" customHeight="1">
      <c r="A95" s="380"/>
      <c r="B95" s="364"/>
      <c r="C95" s="924"/>
      <c r="D95" s="924"/>
      <c r="E95" s="924"/>
      <c r="F95" s="924"/>
      <c r="G95" s="364"/>
      <c r="H95" s="364"/>
      <c r="I95" s="364"/>
      <c r="J95" s="364"/>
      <c r="K95" s="364"/>
      <c r="L95" s="364"/>
      <c r="M95" s="319"/>
      <c r="N95" s="364"/>
      <c r="O95" s="940"/>
      <c r="R95" s="585" t="str">
        <f>IF(C95="","",IF(M95&lt;=0,"",C95))</f>
        <v/>
      </c>
    </row>
    <row r="96" spans="1:31" ht="15.75" customHeight="1">
      <c r="A96" s="380"/>
      <c r="B96" s="364"/>
      <c r="C96" s="924"/>
      <c r="D96" s="924"/>
      <c r="E96" s="924"/>
      <c r="F96" s="924"/>
      <c r="G96" s="364"/>
      <c r="H96" s="364"/>
      <c r="I96" s="364"/>
      <c r="J96" s="364"/>
      <c r="K96" s="364"/>
      <c r="L96" s="364"/>
      <c r="M96" s="319"/>
      <c r="N96" s="364"/>
      <c r="O96" s="940"/>
      <c r="R96" s="585" t="str">
        <f>IF(C96="","",IF(M96&lt;=0,"",C96))</f>
        <v/>
      </c>
    </row>
    <row r="97" spans="1:31" ht="15.75" customHeight="1">
      <c r="A97" s="380"/>
      <c r="B97" s="364"/>
      <c r="C97" s="381" t="s">
        <v>1025</v>
      </c>
      <c r="D97" s="381"/>
      <c r="E97" s="381"/>
      <c r="F97" s="381"/>
      <c r="G97" s="364"/>
      <c r="H97" s="364"/>
      <c r="I97" s="364"/>
      <c r="J97" s="364"/>
      <c r="K97" s="364"/>
      <c r="L97" s="364"/>
      <c r="M97" s="319"/>
      <c r="N97" s="364"/>
      <c r="O97" s="940"/>
    </row>
    <row r="98" spans="1:31" ht="15.75" customHeight="1">
      <c r="A98" s="380"/>
      <c r="B98" s="364"/>
      <c r="C98" s="951"/>
      <c r="D98" s="951"/>
      <c r="E98" s="951"/>
      <c r="F98" s="951"/>
      <c r="G98" s="364"/>
      <c r="H98" s="364"/>
      <c r="I98" s="364"/>
      <c r="J98" s="364"/>
      <c r="K98" s="364"/>
      <c r="L98" s="364"/>
      <c r="M98" s="319"/>
      <c r="N98" s="364"/>
      <c r="O98" s="940"/>
      <c r="R98" s="585" t="str">
        <f t="shared" ref="R98:R103" si="37">IF(C98="","",IF(M98&lt;=0,"",C98))</f>
        <v/>
      </c>
    </row>
    <row r="99" spans="1:31" ht="15.75" customHeight="1">
      <c r="A99" s="380"/>
      <c r="B99" s="364"/>
      <c r="C99" s="951"/>
      <c r="D99" s="951"/>
      <c r="E99" s="951"/>
      <c r="F99" s="951"/>
      <c r="G99" s="364"/>
      <c r="H99" s="364"/>
      <c r="I99" s="364"/>
      <c r="J99" s="364"/>
      <c r="K99" s="364"/>
      <c r="L99" s="364"/>
      <c r="M99" s="319"/>
      <c r="N99" s="364"/>
      <c r="O99" s="940"/>
      <c r="R99" s="585" t="str">
        <f t="shared" si="37"/>
        <v/>
      </c>
    </row>
    <row r="100" spans="1:31" ht="15.75" customHeight="1">
      <c r="A100" s="380"/>
      <c r="B100" s="364"/>
      <c r="C100" s="951"/>
      <c r="D100" s="951"/>
      <c r="E100" s="951"/>
      <c r="F100" s="951"/>
      <c r="G100" s="364"/>
      <c r="H100" s="364"/>
      <c r="I100" s="364"/>
      <c r="J100" s="364"/>
      <c r="K100" s="364"/>
      <c r="L100" s="364"/>
      <c r="M100" s="319"/>
      <c r="N100" s="364"/>
      <c r="O100" s="940"/>
      <c r="R100" s="585" t="str">
        <f t="shared" si="37"/>
        <v/>
      </c>
    </row>
    <row r="101" spans="1:31" ht="15.75" customHeight="1">
      <c r="A101" s="380"/>
      <c r="B101" s="364"/>
      <c r="C101" s="942" t="s">
        <v>1026</v>
      </c>
      <c r="D101" s="942"/>
      <c r="E101" s="942"/>
      <c r="F101" s="942"/>
      <c r="G101" s="364"/>
      <c r="H101" s="364"/>
      <c r="I101" s="364"/>
      <c r="J101" s="364"/>
      <c r="K101" s="364"/>
      <c r="L101" s="364"/>
      <c r="M101" s="319"/>
      <c r="N101" s="364"/>
      <c r="O101" s="940"/>
      <c r="R101" s="106" t="str">
        <f t="shared" si="37"/>
        <v/>
      </c>
    </row>
    <row r="102" spans="1:31" ht="15.75" customHeight="1">
      <c r="A102" s="380"/>
      <c r="B102" s="364"/>
      <c r="C102" s="951"/>
      <c r="D102" s="951"/>
      <c r="E102" s="951"/>
      <c r="F102" s="951"/>
      <c r="G102" s="364"/>
      <c r="H102" s="364"/>
      <c r="I102" s="364"/>
      <c r="J102" s="364"/>
      <c r="K102" s="364"/>
      <c r="L102" s="364"/>
      <c r="M102" s="319"/>
      <c r="N102" s="364"/>
      <c r="O102" s="940"/>
      <c r="R102" s="585" t="str">
        <f t="shared" si="37"/>
        <v/>
      </c>
    </row>
    <row r="103" spans="1:31" ht="15.75" customHeight="1">
      <c r="A103" s="380"/>
      <c r="B103" s="364"/>
      <c r="C103" s="951"/>
      <c r="D103" s="951"/>
      <c r="E103" s="951"/>
      <c r="F103" s="951"/>
      <c r="G103" s="364"/>
      <c r="H103" s="364"/>
      <c r="I103" s="364"/>
      <c r="J103" s="364"/>
      <c r="K103" s="364"/>
      <c r="L103" s="364"/>
      <c r="M103" s="319"/>
      <c r="N103" s="364"/>
      <c r="O103" s="941"/>
      <c r="R103" s="585" t="str">
        <f t="shared" si="37"/>
        <v/>
      </c>
    </row>
    <row r="104" spans="1:31" ht="9.75" customHeight="1">
      <c r="C104" s="991"/>
      <c r="D104" s="991"/>
      <c r="E104" s="991"/>
      <c r="M104" s="349"/>
      <c r="O104" s="470"/>
    </row>
    <row r="105" spans="1:31" s="111" customFormat="1" ht="13.5" customHeight="1" thickBot="1">
      <c r="A105" s="300"/>
      <c r="B105" s="949" t="s">
        <v>2449</v>
      </c>
      <c r="C105" s="949"/>
      <c r="D105" s="949"/>
      <c r="E105" s="949"/>
      <c r="F105" s="949"/>
      <c r="G105" s="327"/>
      <c r="H105" s="327"/>
      <c r="I105" s="333"/>
      <c r="J105" s="333"/>
      <c r="K105" s="333"/>
      <c r="L105" s="333"/>
      <c r="M105" s="329">
        <f>SUM(M93:M103)</f>
        <v>0</v>
      </c>
      <c r="N105" s="334"/>
      <c r="O105" s="471"/>
      <c r="AB105" s="615"/>
      <c r="AC105" s="106"/>
      <c r="AD105" s="106"/>
      <c r="AE105" s="106"/>
    </row>
    <row r="106" spans="1:31" ht="18" customHeight="1" thickTop="1">
      <c r="B106" s="335">
        <v>7</v>
      </c>
      <c r="C106" s="338" t="s">
        <v>2365</v>
      </c>
      <c r="D106" s="364"/>
      <c r="E106" s="364"/>
      <c r="F106" s="364"/>
      <c r="G106" s="364"/>
      <c r="H106" s="364"/>
      <c r="I106" s="364"/>
      <c r="J106" s="364"/>
      <c r="K106" s="364"/>
      <c r="L106" s="364"/>
      <c r="M106" s="335" t="s">
        <v>1014</v>
      </c>
      <c r="N106" s="373"/>
      <c r="O106" s="473" t="s">
        <v>1416</v>
      </c>
    </row>
    <row r="107" spans="1:31" ht="15.75" customHeight="1">
      <c r="B107" s="364"/>
      <c r="C107" s="942" t="s">
        <v>1774</v>
      </c>
      <c r="D107" s="942"/>
      <c r="E107" s="942"/>
      <c r="F107" s="364"/>
      <c r="G107" s="364"/>
      <c r="H107" s="364"/>
      <c r="I107" s="364"/>
      <c r="J107" s="364"/>
      <c r="K107" s="364"/>
      <c r="L107" s="364"/>
      <c r="M107" s="319"/>
      <c r="N107" s="364"/>
      <c r="O107" s="939"/>
      <c r="AC107" s="111"/>
      <c r="AD107" s="111"/>
      <c r="AE107" s="111"/>
    </row>
    <row r="108" spans="1:31" ht="15.75" customHeight="1">
      <c r="B108" s="364"/>
      <c r="C108" s="951"/>
      <c r="D108" s="951"/>
      <c r="E108" s="951"/>
      <c r="F108" s="951"/>
      <c r="G108" s="364"/>
      <c r="H108" s="364"/>
      <c r="I108" s="364"/>
      <c r="J108" s="364"/>
      <c r="K108" s="364"/>
      <c r="L108" s="364"/>
      <c r="M108" s="319"/>
      <c r="N108" s="364"/>
      <c r="O108" s="940"/>
      <c r="R108" s="585" t="str">
        <f>IF(C108="","",IF(M108&lt;=0,"",C108))</f>
        <v/>
      </c>
    </row>
    <row r="109" spans="1:31" ht="15.75" customHeight="1">
      <c r="B109" s="364"/>
      <c r="C109" s="942" t="s">
        <v>1775</v>
      </c>
      <c r="D109" s="942"/>
      <c r="E109" s="942"/>
      <c r="F109" s="364"/>
      <c r="G109" s="364"/>
      <c r="H109" s="364"/>
      <c r="I109" s="364"/>
      <c r="J109" s="364"/>
      <c r="K109" s="364"/>
      <c r="L109" s="364"/>
      <c r="M109" s="319"/>
      <c r="N109" s="364"/>
      <c r="O109" s="940"/>
    </row>
    <row r="110" spans="1:31" ht="15.75" customHeight="1">
      <c r="B110" s="364"/>
      <c r="C110" s="951"/>
      <c r="D110" s="951"/>
      <c r="E110" s="951"/>
      <c r="F110" s="951"/>
      <c r="G110" s="364"/>
      <c r="H110" s="364"/>
      <c r="I110" s="364"/>
      <c r="J110" s="364"/>
      <c r="K110" s="364"/>
      <c r="L110" s="364"/>
      <c r="M110" s="319"/>
      <c r="N110" s="364"/>
      <c r="O110" s="940"/>
      <c r="R110" s="585" t="str">
        <f>IF(C110="","",IF(M110&lt;=0,"",C110))</f>
        <v/>
      </c>
    </row>
    <row r="111" spans="1:31" ht="15.75" customHeight="1">
      <c r="B111" s="364"/>
      <c r="C111" s="381" t="s">
        <v>1182</v>
      </c>
      <c r="D111" s="924"/>
      <c r="E111" s="924"/>
      <c r="F111" s="924"/>
      <c r="G111" s="364"/>
      <c r="H111" s="364"/>
      <c r="I111" s="364"/>
      <c r="J111" s="364"/>
      <c r="K111" s="364"/>
      <c r="L111" s="364"/>
      <c r="M111" s="319"/>
      <c r="N111" s="364"/>
      <c r="O111" s="941"/>
    </row>
    <row r="112" spans="1:31" ht="9.75" customHeight="1">
      <c r="O112" s="470"/>
    </row>
    <row r="113" spans="1:31" s="111" customFormat="1" ht="13.5" customHeight="1" thickBot="1">
      <c r="A113" s="300"/>
      <c r="B113" s="949" t="s">
        <v>2449</v>
      </c>
      <c r="C113" s="949"/>
      <c r="D113" s="949"/>
      <c r="E113" s="949"/>
      <c r="F113" s="949"/>
      <c r="G113" s="327"/>
      <c r="H113" s="327"/>
      <c r="I113" s="333"/>
      <c r="J113" s="333"/>
      <c r="K113" s="333"/>
      <c r="L113" s="333"/>
      <c r="M113" s="329">
        <f>SUM(M107:M111)</f>
        <v>0</v>
      </c>
      <c r="N113" s="334"/>
      <c r="O113" s="471"/>
      <c r="AB113" s="615"/>
      <c r="AC113" s="106"/>
      <c r="AD113" s="106"/>
      <c r="AE113" s="106"/>
    </row>
    <row r="114" spans="1:31" s="111" customFormat="1" ht="8.25" customHeight="1" thickTop="1">
      <c r="A114" s="300"/>
      <c r="B114" s="350"/>
      <c r="C114" s="350"/>
      <c r="D114" s="350"/>
      <c r="E114" s="350"/>
      <c r="F114" s="350"/>
      <c r="G114" s="351"/>
      <c r="H114" s="351"/>
      <c r="I114" s="352"/>
      <c r="J114" s="352"/>
      <c r="K114" s="352"/>
      <c r="L114" s="352"/>
      <c r="M114" s="353"/>
      <c r="N114" s="353"/>
      <c r="O114" s="470"/>
      <c r="AB114" s="615"/>
      <c r="AC114" s="106"/>
      <c r="AD114" s="106"/>
      <c r="AE114" s="106"/>
    </row>
    <row r="115" spans="1:31">
      <c r="B115" s="335">
        <v>8</v>
      </c>
      <c r="C115" s="338" t="s">
        <v>1698</v>
      </c>
      <c r="D115" s="364"/>
      <c r="E115" s="364"/>
      <c r="F115" s="364"/>
      <c r="G115" s="364"/>
      <c r="H115" s="429"/>
      <c r="I115" s="430"/>
      <c r="J115" s="430"/>
      <c r="K115" s="430"/>
      <c r="L115" s="364"/>
      <c r="M115" s="335" t="s">
        <v>1014</v>
      </c>
      <c r="N115" s="373"/>
      <c r="O115" s="473" t="s">
        <v>1416</v>
      </c>
      <c r="AC115" s="111"/>
      <c r="AD115" s="111"/>
      <c r="AE115" s="111"/>
    </row>
    <row r="116" spans="1:31" ht="15.75" customHeight="1">
      <c r="B116" s="364"/>
      <c r="C116" s="440" t="s">
        <v>1841</v>
      </c>
      <c r="D116" s="364"/>
      <c r="E116" s="364"/>
      <c r="G116" s="364"/>
      <c r="H116" s="431"/>
      <c r="I116" s="377"/>
      <c r="J116" s="377"/>
      <c r="K116" s="377"/>
      <c r="L116" s="364"/>
      <c r="M116" s="319"/>
      <c r="N116" s="364"/>
      <c r="O116" s="939"/>
      <c r="AC116" s="111"/>
      <c r="AD116" s="111"/>
      <c r="AE116" s="111"/>
    </row>
    <row r="117" spans="1:31" ht="15.75" customHeight="1">
      <c r="B117" s="364"/>
      <c r="C117" s="955" t="s">
        <v>2452</v>
      </c>
      <c r="D117" s="955"/>
      <c r="E117" s="955"/>
      <c r="F117" s="955"/>
      <c r="G117" s="364"/>
      <c r="H117" s="377"/>
      <c r="I117" s="431"/>
      <c r="J117" s="431"/>
      <c r="K117" s="431"/>
      <c r="L117" s="364"/>
      <c r="M117" s="319"/>
      <c r="N117" s="364"/>
      <c r="O117" s="940"/>
    </row>
    <row r="118" spans="1:31" ht="15.75" customHeight="1">
      <c r="B118" s="364"/>
      <c r="C118" s="957" t="s">
        <v>372</v>
      </c>
      <c r="D118" s="957"/>
      <c r="E118" s="957"/>
      <c r="F118" s="957"/>
      <c r="G118" s="364"/>
      <c r="H118" s="377"/>
      <c r="I118" s="377"/>
      <c r="J118" s="377"/>
      <c r="K118" s="377"/>
      <c r="L118" s="364"/>
      <c r="M118" s="319"/>
      <c r="N118" s="364"/>
      <c r="O118" s="940"/>
    </row>
    <row r="119" spans="1:31" ht="15.75" customHeight="1">
      <c r="B119" s="364"/>
      <c r="C119" s="955" t="s">
        <v>2453</v>
      </c>
      <c r="D119" s="955"/>
      <c r="E119" s="955"/>
      <c r="F119" s="955"/>
      <c r="G119" s="364"/>
      <c r="H119" s="377"/>
      <c r="I119" s="377"/>
      <c r="J119" s="377"/>
      <c r="K119" s="377"/>
      <c r="L119" s="364"/>
      <c r="M119" s="319"/>
      <c r="N119" s="364"/>
      <c r="O119" s="940"/>
    </row>
    <row r="120" spans="1:31" ht="15.75" customHeight="1">
      <c r="B120" s="364"/>
      <c r="C120" s="955" t="s">
        <v>1842</v>
      </c>
      <c r="D120" s="955"/>
      <c r="E120" s="955"/>
      <c r="F120" s="955"/>
      <c r="G120" s="364"/>
      <c r="H120" s="377"/>
      <c r="I120" s="377"/>
      <c r="J120" s="377"/>
      <c r="K120" s="377"/>
      <c r="L120" s="364"/>
      <c r="M120" s="319"/>
      <c r="N120" s="364"/>
      <c r="O120" s="940"/>
    </row>
    <row r="121" spans="1:31" ht="15.75" customHeight="1">
      <c r="B121" s="364"/>
      <c r="C121" s="955" t="s">
        <v>1844</v>
      </c>
      <c r="D121" s="955"/>
      <c r="E121" s="955"/>
      <c r="F121" s="955"/>
      <c r="G121" s="364"/>
      <c r="H121" s="377"/>
      <c r="I121" s="377"/>
      <c r="J121" s="377"/>
      <c r="K121" s="377"/>
      <c r="L121" s="364"/>
      <c r="M121" s="319"/>
      <c r="N121" s="364"/>
      <c r="O121" s="940"/>
    </row>
    <row r="122" spans="1:31" ht="15.75" customHeight="1">
      <c r="B122" s="364"/>
      <c r="C122" s="955" t="s">
        <v>1846</v>
      </c>
      <c r="D122" s="955"/>
      <c r="E122" s="955"/>
      <c r="F122" s="955"/>
      <c r="G122" s="364"/>
      <c r="H122" s="377"/>
      <c r="I122" s="377"/>
      <c r="J122" s="377"/>
      <c r="K122" s="377"/>
      <c r="L122" s="364"/>
      <c r="M122" s="319"/>
      <c r="N122" s="364"/>
      <c r="O122" s="940"/>
    </row>
    <row r="123" spans="1:31" ht="15.75" customHeight="1">
      <c r="B123" s="364"/>
      <c r="C123" s="955" t="s">
        <v>1843</v>
      </c>
      <c r="D123" s="955"/>
      <c r="E123" s="955"/>
      <c r="F123" s="955"/>
      <c r="G123" s="364"/>
      <c r="H123" s="377"/>
      <c r="I123" s="377"/>
      <c r="J123" s="377"/>
      <c r="K123" s="377"/>
      <c r="L123" s="364"/>
      <c r="M123" s="319"/>
      <c r="N123" s="364"/>
      <c r="O123" s="941"/>
    </row>
    <row r="124" spans="1:31">
      <c r="H124" s="354"/>
      <c r="I124" s="354"/>
      <c r="J124" s="354"/>
      <c r="K124" s="354"/>
      <c r="O124" s="470"/>
    </row>
    <row r="125" spans="1:31" s="111" customFormat="1" ht="13.5" customHeight="1" thickBot="1">
      <c r="A125" s="300"/>
      <c r="B125" s="949" t="s">
        <v>2449</v>
      </c>
      <c r="C125" s="949"/>
      <c r="D125" s="949"/>
      <c r="E125" s="949"/>
      <c r="F125" s="949"/>
      <c r="G125" s="327"/>
      <c r="H125" s="327"/>
      <c r="I125" s="333"/>
      <c r="J125" s="333"/>
      <c r="K125" s="333"/>
      <c r="L125" s="333"/>
      <c r="M125" s="329">
        <f>SUM(M116:M123)</f>
        <v>0</v>
      </c>
      <c r="N125" s="334"/>
      <c r="O125" s="471"/>
      <c r="AB125" s="615"/>
      <c r="AC125" s="106"/>
      <c r="AD125" s="106"/>
      <c r="AE125" s="106"/>
    </row>
    <row r="126" spans="1:31" s="111" customFormat="1" ht="15.75" customHeight="1" thickTop="1">
      <c r="A126" s="300"/>
      <c r="B126" s="350"/>
      <c r="C126" s="350"/>
      <c r="D126" s="350"/>
      <c r="E126" s="350"/>
      <c r="F126" s="350"/>
      <c r="G126" s="351"/>
      <c r="H126" s="351"/>
      <c r="I126" s="352"/>
      <c r="J126" s="352"/>
      <c r="K126" s="352"/>
      <c r="L126" s="352"/>
      <c r="M126" s="353"/>
      <c r="N126" s="353"/>
      <c r="O126" s="473" t="s">
        <v>1416</v>
      </c>
      <c r="AB126" s="615"/>
      <c r="AC126" s="106"/>
      <c r="AD126" s="106"/>
      <c r="AE126" s="106"/>
    </row>
    <row r="127" spans="1:31">
      <c r="B127" s="335">
        <v>9</v>
      </c>
      <c r="C127" s="990" t="s">
        <v>822</v>
      </c>
      <c r="D127" s="990"/>
      <c r="E127" s="990"/>
      <c r="F127" s="990"/>
      <c r="G127" s="990"/>
      <c r="H127" s="990"/>
      <c r="I127" s="990"/>
      <c r="J127" s="707"/>
      <c r="K127" s="707"/>
      <c r="L127" s="364"/>
      <c r="M127" s="377"/>
      <c r="N127" s="364"/>
      <c r="O127" s="939"/>
      <c r="AC127" s="111"/>
      <c r="AD127" s="111"/>
      <c r="AE127" s="111"/>
    </row>
    <row r="128" spans="1:31" ht="9" customHeight="1">
      <c r="B128" s="338"/>
      <c r="C128" s="364"/>
      <c r="D128" s="364"/>
      <c r="E128" s="364"/>
      <c r="F128" s="364"/>
      <c r="G128" s="364"/>
      <c r="H128" s="382"/>
      <c r="I128" s="382"/>
      <c r="J128" s="382"/>
      <c r="K128" s="382"/>
      <c r="L128" s="364"/>
      <c r="M128" s="364"/>
      <c r="N128" s="364"/>
      <c r="O128" s="940"/>
      <c r="AC128" s="111"/>
      <c r="AD128" s="111"/>
      <c r="AE128" s="111"/>
    </row>
    <row r="129" spans="1:31" ht="42" customHeight="1">
      <c r="B129" s="383">
        <v>10</v>
      </c>
      <c r="C129" s="992" t="s">
        <v>2366</v>
      </c>
      <c r="D129" s="992"/>
      <c r="E129" s="992"/>
      <c r="F129" s="992"/>
      <c r="G129" s="992"/>
      <c r="H129" s="992"/>
      <c r="I129" s="992"/>
      <c r="J129" s="992"/>
      <c r="K129" s="992"/>
      <c r="L129" s="992"/>
      <c r="M129" s="335" t="s">
        <v>1014</v>
      </c>
      <c r="N129" s="373"/>
      <c r="O129" s="940"/>
    </row>
    <row r="130" spans="1:31" ht="15.75" customHeight="1">
      <c r="B130" s="364"/>
      <c r="C130" s="942" t="s">
        <v>1028</v>
      </c>
      <c r="D130" s="942"/>
      <c r="E130" s="942"/>
      <c r="F130" s="370"/>
      <c r="G130" s="951"/>
      <c r="H130" s="951"/>
      <c r="I130" s="951"/>
      <c r="J130" s="717"/>
      <c r="K130" s="717"/>
      <c r="L130" s="384"/>
      <c r="M130" s="319"/>
      <c r="N130" s="364"/>
      <c r="O130" s="940"/>
      <c r="R130" s="585" t="str">
        <f>IF(G130="","",IF(M130&lt;=0,"",G130))</f>
        <v/>
      </c>
    </row>
    <row r="131" spans="1:31" ht="15.75" customHeight="1">
      <c r="B131" s="364"/>
      <c r="C131" s="385" t="s">
        <v>1027</v>
      </c>
      <c r="D131" s="385"/>
      <c r="E131" s="385"/>
      <c r="F131" s="385"/>
      <c r="G131" s="924"/>
      <c r="H131" s="924"/>
      <c r="I131" s="924"/>
      <c r="J131" s="717"/>
      <c r="K131" s="717"/>
      <c r="L131" s="386"/>
      <c r="M131" s="319"/>
      <c r="N131" s="364"/>
      <c r="O131" s="940"/>
      <c r="R131" s="585" t="str">
        <f>IF(G131="","",IF(M131&lt;=0,"",G131))</f>
        <v/>
      </c>
    </row>
    <row r="132" spans="1:31">
      <c r="A132" s="299"/>
      <c r="B132" s="231"/>
      <c r="C132" s="343"/>
      <c r="D132" s="343"/>
      <c r="E132" s="343"/>
      <c r="F132" s="231"/>
      <c r="G132" s="231"/>
      <c r="H132" s="231"/>
      <c r="I132" s="231"/>
      <c r="J132" s="231"/>
      <c r="K132" s="231"/>
      <c r="L132" s="231"/>
      <c r="M132" s="355"/>
      <c r="N132" s="231"/>
      <c r="O132" s="469"/>
    </row>
    <row r="133" spans="1:31" s="111" customFormat="1" ht="13.5" customHeight="1" thickBot="1">
      <c r="A133" s="300"/>
      <c r="B133" s="949" t="s">
        <v>2449</v>
      </c>
      <c r="C133" s="949"/>
      <c r="D133" s="949"/>
      <c r="E133" s="949"/>
      <c r="F133" s="949"/>
      <c r="G133" s="327"/>
      <c r="H133" s="327"/>
      <c r="I133" s="333"/>
      <c r="J133" s="333"/>
      <c r="K133" s="333"/>
      <c r="L133" s="333"/>
      <c r="M133" s="329">
        <f>SUM(M130:M131)</f>
        <v>0</v>
      </c>
      <c r="N133" s="334"/>
      <c r="O133" s="471"/>
      <c r="AB133" s="615"/>
      <c r="AC133" s="106"/>
      <c r="AD133" s="106"/>
      <c r="AE133" s="106"/>
    </row>
    <row r="134" spans="1:31" ht="5.25" customHeight="1" thickTop="1" thickBot="1">
      <c r="D134" s="288"/>
      <c r="O134" s="436"/>
    </row>
    <row r="135" spans="1:31" s="111" customFormat="1" ht="18.75" customHeight="1" thickTop="1" thickBot="1">
      <c r="A135" s="302"/>
      <c r="B135" s="989" t="s">
        <v>1850</v>
      </c>
      <c r="C135" s="989"/>
      <c r="D135" s="989"/>
      <c r="E135" s="989"/>
      <c r="F135" s="989"/>
      <c r="G135" s="989"/>
      <c r="H135" s="989"/>
      <c r="I135" s="989"/>
      <c r="J135" s="706"/>
      <c r="K135" s="706"/>
      <c r="L135" s="340"/>
      <c r="M135" s="356">
        <f>M41+M53+M91+M105+M113+M125+M133+M69+M63</f>
        <v>0</v>
      </c>
      <c r="N135" s="341"/>
      <c r="O135" s="472"/>
      <c r="P135" s="106"/>
      <c r="Q135" s="106"/>
      <c r="R135" s="106"/>
      <c r="S135" s="106"/>
      <c r="T135" s="106"/>
      <c r="U135" s="106"/>
      <c r="V135" s="283"/>
      <c r="W135" s="106"/>
      <c r="X135" s="106"/>
      <c r="Y135" s="283"/>
      <c r="Z135" s="283"/>
      <c r="AA135" s="283"/>
      <c r="AB135" s="616"/>
    </row>
    <row r="136" spans="1:31" s="111" customFormat="1" ht="4.5" customHeight="1" thickTop="1">
      <c r="A136" s="302"/>
      <c r="B136" s="655"/>
      <c r="C136" s="655"/>
      <c r="D136" s="655"/>
      <c r="E136" s="655"/>
      <c r="F136" s="655"/>
      <c r="G136" s="655"/>
      <c r="H136" s="655"/>
      <c r="I136" s="655"/>
      <c r="J136" s="655"/>
      <c r="K136" s="655"/>
      <c r="L136" s="655"/>
      <c r="M136" s="656"/>
      <c r="N136" s="353"/>
      <c r="O136" s="657"/>
      <c r="P136" s="106"/>
      <c r="Q136" s="106"/>
      <c r="R136" s="106"/>
      <c r="S136" s="106"/>
      <c r="T136" s="106"/>
      <c r="U136" s="106"/>
      <c r="V136" s="283"/>
      <c r="W136" s="106"/>
      <c r="X136" s="106"/>
      <c r="Y136" s="283"/>
      <c r="Z136" s="283"/>
      <c r="AA136" s="283"/>
      <c r="AB136" s="616"/>
    </row>
    <row r="137" spans="1:31" ht="15.75">
      <c r="B137" s="439" t="s">
        <v>3435</v>
      </c>
    </row>
    <row r="138" spans="1:31" ht="14.25" customHeight="1">
      <c r="B138" s="677" t="s">
        <v>3434</v>
      </c>
      <c r="D138" s="437"/>
      <c r="E138" s="437"/>
      <c r="F138" s="437"/>
      <c r="G138" s="437"/>
      <c r="H138" s="281"/>
      <c r="I138" s="281"/>
      <c r="J138" s="281"/>
      <c r="K138" s="281"/>
      <c r="L138" s="281"/>
      <c r="M138" s="281"/>
      <c r="N138" s="281"/>
      <c r="O138" s="281"/>
      <c r="P138" s="281"/>
      <c r="Q138" s="281"/>
      <c r="R138" s="281"/>
      <c r="S138" s="281"/>
      <c r="T138" s="281"/>
      <c r="U138" s="281"/>
      <c r="V138" s="281"/>
      <c r="W138" s="281"/>
      <c r="X138" s="281"/>
      <c r="Y138" s="281"/>
      <c r="Z138" s="281"/>
      <c r="AA138" s="281"/>
      <c r="AB138" s="614"/>
      <c r="AC138" s="111"/>
      <c r="AD138" s="111"/>
      <c r="AE138" s="111"/>
    </row>
    <row r="139" spans="1:31" ht="14.25" customHeight="1">
      <c r="B139" s="677"/>
      <c r="D139" s="437"/>
      <c r="E139" s="437"/>
      <c r="F139" s="437"/>
      <c r="G139" s="437"/>
      <c r="H139" s="281"/>
      <c r="I139" s="281"/>
      <c r="J139" s="281"/>
      <c r="K139" s="281"/>
      <c r="L139" s="281"/>
      <c r="M139" s="281"/>
      <c r="N139" s="281"/>
      <c r="O139" s="281"/>
      <c r="P139" s="281"/>
      <c r="Q139" s="281"/>
      <c r="R139" s="281"/>
      <c r="S139" s="281"/>
      <c r="T139" s="281"/>
      <c r="U139" s="281"/>
      <c r="V139" s="281"/>
      <c r="W139" s="281"/>
      <c r="X139" s="281"/>
      <c r="Y139" s="281"/>
      <c r="Z139" s="281"/>
      <c r="AA139" s="281"/>
      <c r="AB139" s="614"/>
      <c r="AC139" s="111"/>
      <c r="AD139" s="111"/>
      <c r="AE139" s="111"/>
    </row>
    <row r="140" spans="1:31" ht="12.75" customHeight="1">
      <c r="E140" s="994" t="s">
        <v>1014</v>
      </c>
      <c r="F140" s="995"/>
      <c r="G140" s="995"/>
      <c r="H140" s="995"/>
      <c r="I140" s="995"/>
      <c r="J140" s="995"/>
      <c r="K140" s="996"/>
      <c r="L140" s="983" t="s">
        <v>3488</v>
      </c>
      <c r="M140" s="984"/>
      <c r="N140" s="984"/>
      <c r="O140" s="985"/>
      <c r="P140" s="661"/>
      <c r="Q140" s="625"/>
      <c r="R140" s="101"/>
      <c r="AB140" s="106"/>
      <c r="AC140" s="111"/>
      <c r="AD140" s="111"/>
    </row>
    <row r="141" spans="1:31">
      <c r="D141" s="728"/>
      <c r="E141" s="680" t="s">
        <v>2520</v>
      </c>
      <c r="F141" s="681" t="s">
        <v>2526</v>
      </c>
      <c r="G141" s="682" t="s">
        <v>2534</v>
      </c>
      <c r="H141" s="682" t="s">
        <v>2539</v>
      </c>
      <c r="I141" s="681" t="s">
        <v>2540</v>
      </c>
      <c r="J141" s="750"/>
      <c r="K141" s="681" t="s">
        <v>1048</v>
      </c>
      <c r="L141" s="986"/>
      <c r="M141" s="987"/>
      <c r="N141" s="987"/>
      <c r="O141" s="988"/>
      <c r="P141" s="661"/>
      <c r="Q141" s="625"/>
      <c r="AB141" s="106"/>
    </row>
    <row r="142" spans="1:31">
      <c r="D142" s="468"/>
      <c r="E142" s="729"/>
      <c r="F142" s="731" t="s">
        <v>2543</v>
      </c>
      <c r="G142" s="731" t="s">
        <v>2543</v>
      </c>
      <c r="H142" s="731" t="s">
        <v>2543</v>
      </c>
      <c r="I142" s="731" t="s">
        <v>2543</v>
      </c>
      <c r="J142" s="759"/>
      <c r="K142" s="730"/>
      <c r="L142" s="708"/>
      <c r="M142" s="709"/>
      <c r="N142" s="709"/>
      <c r="O142" s="710"/>
      <c r="P142" s="661"/>
      <c r="Q142" s="625"/>
      <c r="AB142" s="106"/>
    </row>
    <row r="143" spans="1:31" ht="90.75" customHeight="1">
      <c r="B143" s="441">
        <v>1</v>
      </c>
      <c r="C143" s="947" t="s">
        <v>2118</v>
      </c>
      <c r="D143" s="948"/>
      <c r="E143" s="763"/>
      <c r="F143" s="664">
        <f>$M41</f>
        <v>0</v>
      </c>
      <c r="G143" s="687"/>
      <c r="H143" s="512"/>
      <c r="I143" s="512"/>
      <c r="J143" s="760"/>
      <c r="K143" s="664">
        <f>SUM(E143:J143)</f>
        <v>0</v>
      </c>
      <c r="L143" s="971"/>
      <c r="M143" s="972"/>
      <c r="N143" s="972"/>
      <c r="O143" s="973"/>
      <c r="P143" s="662"/>
      <c r="Q143" s="626"/>
      <c r="AB143" s="106"/>
      <c r="AC143" s="281"/>
      <c r="AD143" s="281"/>
    </row>
    <row r="144" spans="1:31" ht="90.75" customHeight="1">
      <c r="B144" s="441">
        <v>2</v>
      </c>
      <c r="C144" s="944" t="s">
        <v>1742</v>
      </c>
      <c r="D144" s="946"/>
      <c r="E144" s="748"/>
      <c r="F144" s="665">
        <f>$M53</f>
        <v>0</v>
      </c>
      <c r="G144" s="688"/>
      <c r="H144" s="513"/>
      <c r="I144" s="513"/>
      <c r="J144" s="761"/>
      <c r="K144" s="664">
        <f t="shared" ref="K144:K151" si="38">SUM(E144:J144)</f>
        <v>0</v>
      </c>
      <c r="L144" s="971"/>
      <c r="M144" s="972"/>
      <c r="N144" s="972"/>
      <c r="O144" s="973"/>
      <c r="P144" s="662"/>
      <c r="Q144" s="626"/>
      <c r="AB144" s="106"/>
      <c r="AC144" s="281"/>
      <c r="AD144" s="281"/>
    </row>
    <row r="145" spans="2:29" ht="90.75" customHeight="1">
      <c r="B145" s="441">
        <v>3</v>
      </c>
      <c r="C145" s="947" t="s">
        <v>365</v>
      </c>
      <c r="D145" s="948"/>
      <c r="E145" s="748"/>
      <c r="F145" s="665">
        <f>$M63</f>
        <v>0</v>
      </c>
      <c r="G145" s="688"/>
      <c r="H145" s="513"/>
      <c r="I145" s="513"/>
      <c r="J145" s="761"/>
      <c r="K145" s="664">
        <f t="shared" si="38"/>
        <v>0</v>
      </c>
      <c r="L145" s="971"/>
      <c r="M145" s="972"/>
      <c r="N145" s="972"/>
      <c r="O145" s="973"/>
      <c r="P145" s="662"/>
      <c r="Q145" s="626"/>
      <c r="AB145" s="106"/>
      <c r="AC145" s="105"/>
    </row>
    <row r="146" spans="2:29" ht="90.75" customHeight="1">
      <c r="B146" s="441">
        <v>4</v>
      </c>
      <c r="C146" s="947" t="s">
        <v>2119</v>
      </c>
      <c r="D146" s="948"/>
      <c r="E146" s="748"/>
      <c r="F146" s="665">
        <f>$M69</f>
        <v>0</v>
      </c>
      <c r="G146" s="688"/>
      <c r="H146" s="513"/>
      <c r="I146" s="513"/>
      <c r="J146" s="761"/>
      <c r="K146" s="664">
        <f t="shared" si="38"/>
        <v>0</v>
      </c>
      <c r="L146" s="971"/>
      <c r="M146" s="972"/>
      <c r="N146" s="972"/>
      <c r="O146" s="973"/>
      <c r="P146" s="662"/>
      <c r="Q146" s="626"/>
      <c r="AB146" s="106"/>
      <c r="AC146" s="105"/>
    </row>
    <row r="147" spans="2:29" ht="90.75" customHeight="1">
      <c r="B147" s="441">
        <v>5</v>
      </c>
      <c r="C147" s="944" t="s">
        <v>2120</v>
      </c>
      <c r="D147" s="946"/>
      <c r="E147" s="748"/>
      <c r="F147" s="665">
        <f>$M91</f>
        <v>0</v>
      </c>
      <c r="G147" s="688"/>
      <c r="H147" s="513"/>
      <c r="I147" s="513"/>
      <c r="J147" s="761"/>
      <c r="K147" s="664">
        <f t="shared" si="38"/>
        <v>0</v>
      </c>
      <c r="L147" s="971"/>
      <c r="M147" s="972"/>
      <c r="N147" s="972"/>
      <c r="O147" s="973"/>
      <c r="P147" s="662"/>
      <c r="Q147" s="626"/>
      <c r="AB147" s="106"/>
      <c r="AC147" s="105"/>
    </row>
    <row r="148" spans="2:29" ht="90.75" customHeight="1">
      <c r="B148" s="441">
        <v>6</v>
      </c>
      <c r="C148" s="944" t="s">
        <v>2121</v>
      </c>
      <c r="D148" s="946"/>
      <c r="E148" s="748"/>
      <c r="F148" s="665">
        <f>$M105</f>
        <v>0</v>
      </c>
      <c r="G148" s="688"/>
      <c r="H148" s="513"/>
      <c r="I148" s="513"/>
      <c r="J148" s="761"/>
      <c r="K148" s="664">
        <f t="shared" si="38"/>
        <v>0</v>
      </c>
      <c r="L148" s="971"/>
      <c r="M148" s="972"/>
      <c r="N148" s="972"/>
      <c r="O148" s="973"/>
      <c r="P148" s="662"/>
      <c r="Q148" s="626"/>
      <c r="AB148" s="106"/>
      <c r="AC148" s="105"/>
    </row>
    <row r="149" spans="2:29" ht="90.75" customHeight="1">
      <c r="B149" s="441">
        <v>7</v>
      </c>
      <c r="C149" s="944" t="s">
        <v>2122</v>
      </c>
      <c r="D149" s="946"/>
      <c r="E149" s="748"/>
      <c r="F149" s="665">
        <f>$M113</f>
        <v>0</v>
      </c>
      <c r="G149" s="688"/>
      <c r="H149" s="513"/>
      <c r="I149" s="513"/>
      <c r="J149" s="761"/>
      <c r="K149" s="664">
        <f t="shared" si="38"/>
        <v>0</v>
      </c>
      <c r="L149" s="971"/>
      <c r="M149" s="972"/>
      <c r="N149" s="972"/>
      <c r="O149" s="973"/>
      <c r="P149" s="662"/>
      <c r="Q149" s="626"/>
      <c r="AB149" s="106"/>
      <c r="AC149" s="105"/>
    </row>
    <row r="150" spans="2:29" ht="90.75" customHeight="1">
      <c r="B150" s="441">
        <v>8</v>
      </c>
      <c r="C150" s="944" t="s">
        <v>2123</v>
      </c>
      <c r="D150" s="946"/>
      <c r="E150" s="748"/>
      <c r="F150" s="665">
        <f>$M125</f>
        <v>0</v>
      </c>
      <c r="G150" s="688"/>
      <c r="H150" s="513"/>
      <c r="I150" s="513"/>
      <c r="J150" s="761"/>
      <c r="K150" s="664">
        <f t="shared" si="38"/>
        <v>0</v>
      </c>
      <c r="L150" s="971"/>
      <c r="M150" s="972"/>
      <c r="N150" s="972"/>
      <c r="O150" s="973"/>
      <c r="P150" s="662"/>
      <c r="Q150" s="626"/>
      <c r="AB150" s="106"/>
      <c r="AC150" s="105"/>
    </row>
    <row r="151" spans="2:29" ht="90.75" customHeight="1">
      <c r="B151" s="442">
        <v>10</v>
      </c>
      <c r="C151" s="944" t="s">
        <v>2124</v>
      </c>
      <c r="D151" s="946"/>
      <c r="E151" s="748"/>
      <c r="F151" s="665">
        <f>$M133</f>
        <v>0</v>
      </c>
      <c r="G151" s="688"/>
      <c r="H151" s="513"/>
      <c r="I151" s="513"/>
      <c r="J151" s="761"/>
      <c r="K151" s="664">
        <f t="shared" si="38"/>
        <v>0</v>
      </c>
      <c r="L151" s="971"/>
      <c r="M151" s="972"/>
      <c r="N151" s="972"/>
      <c r="O151" s="973"/>
      <c r="P151" s="662"/>
      <c r="Q151" s="626"/>
      <c r="AB151" s="106"/>
      <c r="AC151" s="105"/>
    </row>
    <row r="152" spans="2:29" ht="34.5" customHeight="1">
      <c r="B152" s="944" t="s">
        <v>1121</v>
      </c>
      <c r="C152" s="945"/>
      <c r="D152" s="946"/>
      <c r="E152" s="666">
        <f t="shared" ref="E152:I152" si="39">SUM(E143:E151)</f>
        <v>0</v>
      </c>
      <c r="F152" s="666">
        <f t="shared" si="39"/>
        <v>0</v>
      </c>
      <c r="G152" s="514">
        <f t="shared" si="39"/>
        <v>0</v>
      </c>
      <c r="H152" s="514">
        <f t="shared" si="39"/>
        <v>0</v>
      </c>
      <c r="I152" s="514">
        <f t="shared" si="39"/>
        <v>0</v>
      </c>
      <c r="J152" s="751"/>
      <c r="K152" s="720">
        <f>SUM(E152:J152)</f>
        <v>0</v>
      </c>
      <c r="L152" s="622"/>
      <c r="M152" s="623"/>
      <c r="N152" s="623"/>
      <c r="O152" s="624"/>
      <c r="P152" s="663"/>
      <c r="Q152" s="627"/>
      <c r="AB152" s="106"/>
      <c r="AC152" s="105"/>
    </row>
    <row r="153" spans="2:29">
      <c r="AC153" s="105"/>
    </row>
  </sheetData>
  <mergeCells count="160">
    <mergeCell ref="D111:F111"/>
    <mergeCell ref="AC57:AC60"/>
    <mergeCell ref="B6:O6"/>
    <mergeCell ref="B7:O7"/>
    <mergeCell ref="B10:O10"/>
    <mergeCell ref="B12:O12"/>
    <mergeCell ref="C32:E32"/>
    <mergeCell ref="C29:F29"/>
    <mergeCell ref="AB22:AB25"/>
    <mergeCell ref="AC53:AC56"/>
    <mergeCell ref="AC32:AC33"/>
    <mergeCell ref="C33:F33"/>
    <mergeCell ref="C50:F50"/>
    <mergeCell ref="AC42:AC45"/>
    <mergeCell ref="C43:F43"/>
    <mergeCell ref="O43:O51"/>
    <mergeCell ref="C44:F44"/>
    <mergeCell ref="C45:F45"/>
    <mergeCell ref="C19:O19"/>
    <mergeCell ref="A20:O20"/>
    <mergeCell ref="B21:F21"/>
    <mergeCell ref="C22:E22"/>
    <mergeCell ref="AC22:AC23"/>
    <mergeCell ref="B41:F41"/>
    <mergeCell ref="B1:O1"/>
    <mergeCell ref="B4:O4"/>
    <mergeCell ref="B5:O5"/>
    <mergeCell ref="B2:F2"/>
    <mergeCell ref="G2:O2"/>
    <mergeCell ref="B3:F3"/>
    <mergeCell ref="G3:O3"/>
    <mergeCell ref="B11:O11"/>
    <mergeCell ref="C23:E23"/>
    <mergeCell ref="B16:O16"/>
    <mergeCell ref="B17:O17"/>
    <mergeCell ref="B8:O8"/>
    <mergeCell ref="B9:O9"/>
    <mergeCell ref="B13:O13"/>
    <mergeCell ref="B14:O14"/>
    <mergeCell ref="B15:O15"/>
    <mergeCell ref="C49:F49"/>
    <mergeCell ref="AB34:AB50"/>
    <mergeCell ref="AC34:AC37"/>
    <mergeCell ref="C35:F35"/>
    <mergeCell ref="C36:F36"/>
    <mergeCell ref="C37:F37"/>
    <mergeCell ref="C38:F38"/>
    <mergeCell ref="AC38:AC41"/>
    <mergeCell ref="C39:F39"/>
    <mergeCell ref="C47:F47"/>
    <mergeCell ref="C48:F48"/>
    <mergeCell ref="C46:E46"/>
    <mergeCell ref="AC48:AC49"/>
    <mergeCell ref="C34:F34"/>
    <mergeCell ref="AC24:AC25"/>
    <mergeCell ref="AC28:AC29"/>
    <mergeCell ref="AB30:AB33"/>
    <mergeCell ref="C28:F28"/>
    <mergeCell ref="AC30:AC31"/>
    <mergeCell ref="C31:F31"/>
    <mergeCell ref="AC26:AC27"/>
    <mergeCell ref="C27:F27"/>
    <mergeCell ref="O23:O39"/>
    <mergeCell ref="C24:E24"/>
    <mergeCell ref="C26:F26"/>
    <mergeCell ref="C25:F25"/>
    <mergeCell ref="C30:F30"/>
    <mergeCell ref="AB51:AB62"/>
    <mergeCell ref="B53:F53"/>
    <mergeCell ref="C54:F54"/>
    <mergeCell ref="C55:E55"/>
    <mergeCell ref="O55:O61"/>
    <mergeCell ref="C56:F56"/>
    <mergeCell ref="C57:F57"/>
    <mergeCell ref="C58:E58"/>
    <mergeCell ref="C59:E59"/>
    <mergeCell ref="C60:F60"/>
    <mergeCell ref="C51:F51"/>
    <mergeCell ref="D61:F61"/>
    <mergeCell ref="AB67:AB68"/>
    <mergeCell ref="B63:F63"/>
    <mergeCell ref="D67:H67"/>
    <mergeCell ref="C76:F76"/>
    <mergeCell ref="C72:F72"/>
    <mergeCell ref="C73:F73"/>
    <mergeCell ref="O71:O89"/>
    <mergeCell ref="C74:F74"/>
    <mergeCell ref="C86:F86"/>
    <mergeCell ref="B69:F69"/>
    <mergeCell ref="C80:F80"/>
    <mergeCell ref="C78:F78"/>
    <mergeCell ref="C87:F87"/>
    <mergeCell ref="C88:G88"/>
    <mergeCell ref="C77:F77"/>
    <mergeCell ref="AB63:AB66"/>
    <mergeCell ref="C64:L64"/>
    <mergeCell ref="C65:L65"/>
    <mergeCell ref="O65:O66"/>
    <mergeCell ref="C66:L66"/>
    <mergeCell ref="C93:F93"/>
    <mergeCell ref="C81:F81"/>
    <mergeCell ref="C82:F82"/>
    <mergeCell ref="C84:F84"/>
    <mergeCell ref="B91:F91"/>
    <mergeCell ref="O93:O103"/>
    <mergeCell ref="C94:F94"/>
    <mergeCell ref="C95:F95"/>
    <mergeCell ref="C96:F96"/>
    <mergeCell ref="C98:F98"/>
    <mergeCell ref="C99:F99"/>
    <mergeCell ref="C100:F100"/>
    <mergeCell ref="C101:F101"/>
    <mergeCell ref="C102:F102"/>
    <mergeCell ref="C103:F103"/>
    <mergeCell ref="O116:O123"/>
    <mergeCell ref="C117:F117"/>
    <mergeCell ref="B133:F133"/>
    <mergeCell ref="B135:I135"/>
    <mergeCell ref="C127:I127"/>
    <mergeCell ref="C104:E104"/>
    <mergeCell ref="B105:F105"/>
    <mergeCell ref="C107:E107"/>
    <mergeCell ref="O107:O111"/>
    <mergeCell ref="C108:F108"/>
    <mergeCell ref="C109:E109"/>
    <mergeCell ref="C110:F110"/>
    <mergeCell ref="G131:I131"/>
    <mergeCell ref="B113:F113"/>
    <mergeCell ref="C118:F118"/>
    <mergeCell ref="C119:F119"/>
    <mergeCell ref="C120:F120"/>
    <mergeCell ref="B125:F125"/>
    <mergeCell ref="C121:F121"/>
    <mergeCell ref="C122:F122"/>
    <mergeCell ref="C123:F123"/>
    <mergeCell ref="O127:O131"/>
    <mergeCell ref="C129:L129"/>
    <mergeCell ref="C130:E130"/>
    <mergeCell ref="G130:I130"/>
    <mergeCell ref="L143:O143"/>
    <mergeCell ref="B152:D152"/>
    <mergeCell ref="C147:D147"/>
    <mergeCell ref="L147:O147"/>
    <mergeCell ref="C148:D148"/>
    <mergeCell ref="L148:O148"/>
    <mergeCell ref="C143:D143"/>
    <mergeCell ref="C146:D146"/>
    <mergeCell ref="L150:O150"/>
    <mergeCell ref="C151:D151"/>
    <mergeCell ref="L151:O151"/>
    <mergeCell ref="L144:O144"/>
    <mergeCell ref="C145:D145"/>
    <mergeCell ref="C149:D149"/>
    <mergeCell ref="L149:O149"/>
    <mergeCell ref="L146:O146"/>
    <mergeCell ref="C150:D150"/>
    <mergeCell ref="L145:O145"/>
    <mergeCell ref="C144:D144"/>
    <mergeCell ref="E140:K140"/>
    <mergeCell ref="L140:O141"/>
  </mergeCells>
  <phoneticPr fontId="0" type="noConversion"/>
  <conditionalFormatting sqref="H71:H89">
    <cfRule type="expression" dxfId="13" priority="8" stopIfTrue="1">
      <formula>AND($M71&lt;&gt;"",$H71="")</formula>
    </cfRule>
    <cfRule type="expression" dxfId="12" priority="9" stopIfTrue="1">
      <formula>AND($M71="",$H71&lt;&gt;"")</formula>
    </cfRule>
  </conditionalFormatting>
  <conditionalFormatting sqref="I71:I89">
    <cfRule type="expression" dxfId="11" priority="6" stopIfTrue="1">
      <formula>AND($M71&lt;&gt;"",$I71="")</formula>
    </cfRule>
  </conditionalFormatting>
  <conditionalFormatting sqref="G69:H69 M69 G91:H91 M91 G105:H105 M105 G113:H114 M113:M114 G125:H126 M125:M126 G133:H133 M41 G53:H53 M53 G63:H63 M63 G41:K41">
    <cfRule type="expression" dxfId="10" priority="5" stopIfTrue="1">
      <formula>#REF!/$O$115&gt;0.1</formula>
    </cfRule>
  </conditionalFormatting>
  <dataValidations count="5">
    <dataValidation type="list" allowBlank="1" showInputMessage="1" showErrorMessage="1" sqref="F142:J142">
      <formula1>schooloption</formula1>
    </dataValidation>
    <dataValidation type="whole" allowBlank="1" showInputMessage="1" showErrorMessage="1" error="Please enter a numeric value." prompt="IMPORTANT - if you are contributing to MTRS you must click the MTRS box - 9% will be calculated automatically_x000a_" sqref="M43:M51 M23:M40">
      <formula1>0</formula1>
      <formula2>10000000</formula2>
    </dataValidation>
    <dataValidation type="whole" allowBlank="1" showInputMessage="1" showErrorMessage="1" error="Please enter a numeric value." sqref="M55:M61">
      <formula1>0</formula1>
      <formula2>10000000</formula2>
    </dataValidation>
    <dataValidation allowBlank="1" showInputMessage="1" showErrorMessage="1" prompt="IMPORTANT - if you are contributing to MTRS you must go to the budget pages and click the MTRS box - 9% will be calculated automatically_x000a_" sqref="M52"/>
    <dataValidation allowBlank="1" showErrorMessage="1" prompt="_x000a_" sqref="M62 B17 B13 B15 M64:M66"/>
  </dataValidations>
  <hyperlinks>
    <hyperlink ref="B6:O6" location="School1!A44" display="GRANT BUDGET NARRATIVE"/>
    <hyperlink ref="B7:O7" location="School1!A44" display="ALLOCATION OF FUNDS FORM"/>
    <hyperlink ref="B8:O8" location="School1!A147" display="SUMMARY OF GRANT REQUEST ACROSS FIVE YEARS (FY16 to FY20)"/>
  </hyperlinks>
  <printOptions horizontalCentered="1"/>
  <pageMargins left="0.5" right="0.5" top="0.25" bottom="0.25" header="0.25" footer="0.25"/>
  <pageSetup scale="70" fitToHeight="8" orientation="portrait" r:id="rId1"/>
  <headerFooter alignWithMargins="0">
    <oddFooter>&amp;CPage &amp;P of &amp;N</oddFooter>
  </headerFooter>
  <rowBreaks count="3" manualBreakCount="3">
    <brk id="16" min="1" max="17" man="1"/>
    <brk id="69" min="1" max="17" man="1"/>
    <brk id="136" min="1" max="17" man="1"/>
  </rowBreaks>
  <drawing r:id="rId2"/>
  <legacyDrawing r:id="rId3"/>
</worksheet>
</file>

<file path=xl/worksheets/sheet9.xml><?xml version="1.0" encoding="utf-8"?>
<worksheet xmlns="http://schemas.openxmlformats.org/spreadsheetml/2006/main" xmlns:r="http://schemas.openxmlformats.org/officeDocument/2006/relationships">
  <sheetPr codeName="Sheet26">
    <pageSetUpPr autoPageBreaks="0"/>
  </sheetPr>
  <dimension ref="A1:AH153"/>
  <sheetViews>
    <sheetView showGridLines="0" zoomScaleNormal="100" zoomScaleSheetLayoutView="75" workbookViewId="0">
      <pane ySplit="8" topLeftCell="A99" activePane="bottomLeft" state="frozen"/>
      <selection pane="bottomLeft" activeCell="E143" sqref="E143"/>
    </sheetView>
  </sheetViews>
  <sheetFormatPr defaultColWidth="9.140625" defaultRowHeight="12.75"/>
  <cols>
    <col min="1" max="1" width="2.42578125" style="298" customWidth="1"/>
    <col min="2" max="2" width="2.7109375" style="101" customWidth="1"/>
    <col min="3" max="5" width="8.42578125" style="101" customWidth="1"/>
    <col min="6" max="7" width="9.5703125" style="101" customWidth="1"/>
    <col min="8" max="8" width="9.140625" style="101"/>
    <col min="9" max="9" width="8.85546875" style="101" customWidth="1"/>
    <col min="10" max="10" width="9.42578125" style="101" customWidth="1"/>
    <col min="11" max="11" width="8.85546875" style="101" customWidth="1"/>
    <col min="12" max="12" width="8.28515625" style="101" customWidth="1"/>
    <col min="13" max="13" width="15.28515625" style="101" customWidth="1"/>
    <col min="14" max="14" width="2.28515625" style="101" customWidth="1"/>
    <col min="15" max="15" width="25.140625" style="101" customWidth="1"/>
    <col min="16" max="27" width="9.42578125" style="106" hidden="1" customWidth="1"/>
    <col min="28" max="28" width="9.42578125" style="105" hidden="1" customWidth="1"/>
    <col min="29" max="30" width="9.42578125" style="106" hidden="1" customWidth="1"/>
    <col min="31" max="31" width="9.140625" style="106" hidden="1" customWidth="1"/>
    <col min="32" max="32" width="1.85546875" style="106" customWidth="1"/>
    <col min="33" max="33" width="9.140625" style="106" customWidth="1"/>
    <col min="34" max="16384" width="9.140625" style="106"/>
  </cols>
  <sheetData>
    <row r="1" spans="1:34" s="305" customFormat="1" ht="18" customHeight="1">
      <c r="B1" s="925" t="s">
        <v>2409</v>
      </c>
      <c r="C1" s="925"/>
      <c r="D1" s="925"/>
      <c r="E1" s="925"/>
      <c r="F1" s="925"/>
      <c r="G1" s="925"/>
      <c r="H1" s="925"/>
      <c r="I1" s="925"/>
      <c r="J1" s="925"/>
      <c r="K1" s="925"/>
      <c r="L1" s="925"/>
      <c r="M1" s="925"/>
      <c r="N1" s="925"/>
      <c r="O1" s="925"/>
      <c r="AB1" s="611"/>
    </row>
    <row r="2" spans="1:34" s="765" customFormat="1" ht="21" customHeight="1">
      <c r="B2" s="998" t="s">
        <v>2408</v>
      </c>
      <c r="C2" s="998"/>
      <c r="D2" s="998"/>
      <c r="E2" s="998"/>
      <c r="F2" s="998"/>
      <c r="G2" s="926" t="str">
        <f>'Schools Served'!F8</f>
        <v/>
      </c>
      <c r="H2" s="926"/>
      <c r="I2" s="926"/>
      <c r="J2" s="926"/>
      <c r="K2" s="926"/>
      <c r="L2" s="926"/>
      <c r="M2" s="926"/>
      <c r="N2" s="926"/>
      <c r="O2" s="926"/>
      <c r="P2" s="712"/>
      <c r="Q2" s="742"/>
      <c r="R2" s="742"/>
      <c r="S2" s="742"/>
      <c r="T2" s="742"/>
      <c r="U2" s="742"/>
      <c r="V2" s="742"/>
      <c r="W2" s="742"/>
      <c r="X2" s="742"/>
      <c r="Y2" s="742"/>
      <c r="Z2" s="742"/>
      <c r="AA2" s="742"/>
      <c r="AB2" s="612"/>
      <c r="AC2" s="742"/>
      <c r="AD2" s="742"/>
      <c r="AE2" s="742"/>
      <c r="AF2" s="742"/>
      <c r="AG2" s="742"/>
      <c r="AH2" s="742"/>
    </row>
    <row r="3" spans="1:34" s="742" customFormat="1" ht="24" customHeight="1">
      <c r="B3" s="999" t="str">
        <f>"Federal intervention model: "</f>
        <v xml:space="preserve">Federal intervention model: </v>
      </c>
      <c r="C3" s="999"/>
      <c r="D3" s="999"/>
      <c r="E3" s="999"/>
      <c r="F3" s="999"/>
      <c r="G3" s="1000">
        <f>'Schools Served'!M8</f>
        <v>0</v>
      </c>
      <c r="H3" s="1000"/>
      <c r="I3" s="1000"/>
      <c r="J3" s="1000"/>
      <c r="K3" s="1000"/>
      <c r="L3" s="1000"/>
      <c r="M3" s="1000"/>
      <c r="N3" s="1000"/>
      <c r="O3" s="1000"/>
      <c r="P3" s="765"/>
      <c r="Q3" s="765"/>
      <c r="R3" s="765"/>
      <c r="S3" s="765"/>
      <c r="T3" s="765"/>
      <c r="U3" s="765"/>
      <c r="V3" s="765"/>
      <c r="W3" s="765"/>
      <c r="X3" s="765"/>
      <c r="Y3" s="765"/>
      <c r="Z3" s="765"/>
      <c r="AA3" s="765"/>
      <c r="AB3" s="613"/>
      <c r="AC3" s="765"/>
      <c r="AD3" s="765"/>
      <c r="AE3" s="765"/>
      <c r="AF3" s="765"/>
      <c r="AG3" s="765"/>
      <c r="AH3" s="765"/>
    </row>
    <row r="4" spans="1:34" s="229" customFormat="1" ht="30" customHeight="1">
      <c r="B4" s="927" t="s">
        <v>3422</v>
      </c>
      <c r="C4" s="927"/>
      <c r="D4" s="927"/>
      <c r="E4" s="927"/>
      <c r="F4" s="927"/>
      <c r="G4" s="927"/>
      <c r="H4" s="927"/>
      <c r="I4" s="927"/>
      <c r="J4" s="927"/>
      <c r="K4" s="927"/>
      <c r="L4" s="927"/>
      <c r="M4" s="927"/>
      <c r="N4" s="927"/>
      <c r="O4" s="927"/>
      <c r="Y4" s="742"/>
      <c r="Z4" s="742"/>
      <c r="AA4" s="742"/>
      <c r="AB4" s="612"/>
      <c r="AC4" s="742"/>
      <c r="AD4" s="742"/>
      <c r="AE4" s="742"/>
    </row>
    <row r="5" spans="1:34" s="229" customFormat="1" ht="17.25" customHeight="1">
      <c r="B5" s="930" t="s">
        <v>3423</v>
      </c>
      <c r="C5" s="930"/>
      <c r="D5" s="930"/>
      <c r="E5" s="930"/>
      <c r="F5" s="930"/>
      <c r="G5" s="930"/>
      <c r="H5" s="930"/>
      <c r="I5" s="930"/>
      <c r="J5" s="930"/>
      <c r="K5" s="930"/>
      <c r="L5" s="930"/>
      <c r="M5" s="930"/>
      <c r="N5" s="930"/>
      <c r="O5" s="930"/>
      <c r="Y5" s="742"/>
      <c r="Z5" s="742"/>
      <c r="AA5" s="742"/>
      <c r="AB5" s="612"/>
      <c r="AC5" s="742"/>
      <c r="AD5" s="742"/>
      <c r="AE5" s="742"/>
    </row>
    <row r="6" spans="1:34" s="686" customFormat="1" ht="15.75" customHeight="1">
      <c r="A6" s="684" t="s">
        <v>886</v>
      </c>
      <c r="B6" s="1003" t="s">
        <v>1119</v>
      </c>
      <c r="C6" s="1003"/>
      <c r="D6" s="1003"/>
      <c r="E6" s="1003"/>
      <c r="F6" s="1003"/>
      <c r="G6" s="1003"/>
      <c r="H6" s="1003"/>
      <c r="I6" s="1003"/>
      <c r="J6" s="1003"/>
      <c r="K6" s="1003"/>
      <c r="L6" s="1003"/>
      <c r="M6" s="1003"/>
      <c r="N6" s="1003"/>
      <c r="O6" s="1003"/>
      <c r="P6" s="650"/>
      <c r="Q6" s="650"/>
      <c r="R6" s="650"/>
      <c r="S6" s="650"/>
      <c r="T6" s="650"/>
      <c r="U6" s="650"/>
      <c r="V6" s="650"/>
      <c r="W6" s="650"/>
      <c r="X6" s="650"/>
      <c r="Y6" s="650"/>
      <c r="Z6" s="650"/>
      <c r="AA6" s="650"/>
      <c r="AB6" s="651"/>
      <c r="AC6" s="650"/>
      <c r="AD6" s="650"/>
      <c r="AE6" s="685"/>
    </row>
    <row r="7" spans="1:34" s="686" customFormat="1" ht="15.75" customHeight="1">
      <c r="A7" s="684"/>
      <c r="B7" s="1003" t="s">
        <v>1120</v>
      </c>
      <c r="C7" s="1003"/>
      <c r="D7" s="1003"/>
      <c r="E7" s="1003"/>
      <c r="F7" s="1003"/>
      <c r="G7" s="1003"/>
      <c r="H7" s="1003"/>
      <c r="I7" s="1003"/>
      <c r="J7" s="1003"/>
      <c r="K7" s="1003"/>
      <c r="L7" s="1003"/>
      <c r="M7" s="1003"/>
      <c r="N7" s="1003"/>
      <c r="O7" s="1003"/>
      <c r="P7" s="650"/>
      <c r="Q7" s="650"/>
      <c r="R7" s="650"/>
      <c r="S7" s="650"/>
      <c r="T7" s="650"/>
      <c r="U7" s="650"/>
      <c r="V7" s="650"/>
      <c r="W7" s="650"/>
      <c r="X7" s="650"/>
      <c r="Y7" s="650"/>
      <c r="Z7" s="650"/>
      <c r="AA7" s="650"/>
      <c r="AB7" s="651"/>
      <c r="AC7" s="650"/>
      <c r="AD7" s="650"/>
      <c r="AE7" s="685"/>
    </row>
    <row r="8" spans="1:34" s="428" customFormat="1" ht="18" customHeight="1" thickBot="1">
      <c r="A8" s="432" t="s">
        <v>1405</v>
      </c>
      <c r="B8" s="1001" t="s">
        <v>3437</v>
      </c>
      <c r="C8" s="1001"/>
      <c r="D8" s="1001"/>
      <c r="E8" s="1001"/>
      <c r="F8" s="1001"/>
      <c r="G8" s="1001"/>
      <c r="H8" s="1001"/>
      <c r="I8" s="1001"/>
      <c r="J8" s="1001"/>
      <c r="K8" s="1001"/>
      <c r="L8" s="1001"/>
      <c r="M8" s="1001"/>
      <c r="N8" s="1001"/>
      <c r="O8" s="1001"/>
      <c r="V8" s="653"/>
      <c r="Y8" s="653"/>
      <c r="Z8" s="652"/>
      <c r="AA8" s="652"/>
      <c r="AB8" s="654"/>
      <c r="AC8" s="652"/>
      <c r="AD8" s="652"/>
      <c r="AE8" s="652"/>
    </row>
    <row r="9" spans="1:34" s="287" customFormat="1" ht="23.25" customHeight="1">
      <c r="A9" s="291"/>
      <c r="B9" s="1002" t="s">
        <v>3424</v>
      </c>
      <c r="C9" s="1002"/>
      <c r="D9" s="1002"/>
      <c r="E9" s="1002"/>
      <c r="F9" s="1002"/>
      <c r="G9" s="1002"/>
      <c r="H9" s="1002"/>
      <c r="I9" s="1002"/>
      <c r="J9" s="1002"/>
      <c r="K9" s="1002"/>
      <c r="L9" s="1002"/>
      <c r="M9" s="1002"/>
      <c r="N9" s="1002"/>
      <c r="O9" s="1002"/>
      <c r="V9" s="428"/>
      <c r="Y9" s="428"/>
      <c r="Z9" s="428"/>
      <c r="AA9" s="428"/>
      <c r="AB9" s="428"/>
      <c r="AC9" s="428"/>
      <c r="AD9" s="428"/>
      <c r="AE9" s="428"/>
    </row>
    <row r="10" spans="1:34" ht="58.5" customHeight="1">
      <c r="A10" s="292"/>
      <c r="B10" s="977" t="s">
        <v>3421</v>
      </c>
      <c r="C10" s="978"/>
      <c r="D10" s="978"/>
      <c r="E10" s="978"/>
      <c r="F10" s="978"/>
      <c r="G10" s="978"/>
      <c r="H10" s="978"/>
      <c r="I10" s="978"/>
      <c r="J10" s="978"/>
      <c r="K10" s="978"/>
      <c r="L10" s="978"/>
      <c r="M10" s="978"/>
      <c r="N10" s="978"/>
      <c r="O10" s="978"/>
      <c r="P10" s="281"/>
      <c r="Q10" s="281"/>
      <c r="R10" s="281"/>
      <c r="S10" s="281"/>
      <c r="T10" s="281"/>
      <c r="U10" s="281"/>
      <c r="V10" s="281"/>
      <c r="W10" s="281"/>
      <c r="X10" s="281"/>
      <c r="Y10" s="281"/>
      <c r="Z10" s="281"/>
      <c r="AA10" s="281"/>
      <c r="AB10" s="614"/>
      <c r="AC10" s="281"/>
      <c r="AD10" s="281"/>
      <c r="AE10" s="281"/>
    </row>
    <row r="11" spans="1:34" s="281" customFormat="1" ht="77.25" customHeight="1">
      <c r="A11" s="293"/>
      <c r="B11" s="934" t="s">
        <v>3439</v>
      </c>
      <c r="C11" s="935"/>
      <c r="D11" s="935"/>
      <c r="E11" s="935"/>
      <c r="F11" s="936"/>
      <c r="G11" s="936"/>
      <c r="H11" s="936"/>
      <c r="I11" s="936"/>
      <c r="J11" s="936"/>
      <c r="K11" s="936"/>
      <c r="L11" s="936"/>
      <c r="M11" s="936"/>
      <c r="N11" s="936"/>
      <c r="O11" s="936"/>
      <c r="AB11" s="614"/>
    </row>
    <row r="12" spans="1:34" s="284" customFormat="1" ht="46.5" customHeight="1">
      <c r="A12" s="427"/>
      <c r="B12" s="1004"/>
      <c r="C12" s="1004"/>
      <c r="D12" s="1004"/>
      <c r="E12" s="1004"/>
      <c r="F12" s="1004"/>
      <c r="G12" s="1004"/>
      <c r="H12" s="1004"/>
      <c r="I12" s="1004"/>
      <c r="J12" s="1004"/>
      <c r="K12" s="1004"/>
      <c r="L12" s="1004"/>
      <c r="M12" s="1004"/>
      <c r="N12" s="1004"/>
      <c r="O12" s="1004"/>
      <c r="P12" s="281"/>
      <c r="Q12" s="281"/>
      <c r="R12" s="281"/>
      <c r="S12" s="281"/>
      <c r="T12" s="281"/>
      <c r="U12" s="281"/>
      <c r="V12" s="281"/>
      <c r="W12" s="281"/>
      <c r="X12" s="281"/>
      <c r="Y12" s="281"/>
      <c r="Z12" s="281"/>
      <c r="AA12" s="281"/>
      <c r="AB12" s="614"/>
      <c r="AC12" s="281"/>
      <c r="AD12" s="281"/>
    </row>
    <row r="13" spans="1:34" s="281" customFormat="1" ht="198" customHeight="1">
      <c r="A13" s="295"/>
      <c r="B13" s="932"/>
      <c r="C13" s="932"/>
      <c r="D13" s="932"/>
      <c r="E13" s="932"/>
      <c r="F13" s="932"/>
      <c r="G13" s="932"/>
      <c r="H13" s="932"/>
      <c r="I13" s="932"/>
      <c r="J13" s="932"/>
      <c r="K13" s="932"/>
      <c r="L13" s="932"/>
      <c r="M13" s="932"/>
      <c r="N13" s="932"/>
      <c r="O13" s="932"/>
      <c r="P13" s="285"/>
      <c r="Q13" s="303"/>
      <c r="AB13" s="614"/>
    </row>
    <row r="14" spans="1:34" s="281" customFormat="1" ht="116.25" customHeight="1">
      <c r="A14" s="294"/>
      <c r="B14" s="919"/>
      <c r="C14" s="920"/>
      <c r="D14" s="920"/>
      <c r="E14" s="920"/>
      <c r="F14" s="920"/>
      <c r="G14" s="920"/>
      <c r="H14" s="920"/>
      <c r="I14" s="920"/>
      <c r="J14" s="920"/>
      <c r="K14" s="920"/>
      <c r="L14" s="920"/>
      <c r="M14" s="920"/>
      <c r="N14" s="920"/>
      <c r="O14" s="920"/>
      <c r="AB14" s="614"/>
    </row>
    <row r="15" spans="1:34" s="281" customFormat="1" ht="9" hidden="1" customHeight="1">
      <c r="A15" s="295"/>
      <c r="B15" s="932"/>
      <c r="C15" s="932"/>
      <c r="D15" s="932"/>
      <c r="E15" s="932"/>
      <c r="F15" s="932"/>
      <c r="G15" s="932"/>
      <c r="H15" s="932"/>
      <c r="I15" s="932"/>
      <c r="J15" s="932"/>
      <c r="K15" s="932"/>
      <c r="L15" s="932"/>
      <c r="M15" s="932"/>
      <c r="N15" s="932"/>
      <c r="O15" s="932"/>
      <c r="P15" s="285"/>
      <c r="Q15" s="303"/>
      <c r="AB15" s="614"/>
    </row>
    <row r="16" spans="1:34" s="281" customFormat="1" ht="11.25" hidden="1" customHeight="1">
      <c r="A16" s="294"/>
      <c r="B16" s="919"/>
      <c r="C16" s="920"/>
      <c r="D16" s="920"/>
      <c r="E16" s="920"/>
      <c r="F16" s="920"/>
      <c r="G16" s="920"/>
      <c r="H16" s="920"/>
      <c r="I16" s="920"/>
      <c r="J16" s="920"/>
      <c r="K16" s="920"/>
      <c r="L16" s="920"/>
      <c r="M16" s="920"/>
      <c r="N16" s="920"/>
      <c r="O16" s="920"/>
      <c r="AB16" s="614"/>
    </row>
    <row r="17" spans="1:31" s="281" customFormat="1" ht="3" customHeight="1">
      <c r="A17" s="295"/>
      <c r="B17" s="932"/>
      <c r="C17" s="932"/>
      <c r="D17" s="932"/>
      <c r="E17" s="932"/>
      <c r="F17" s="932"/>
      <c r="G17" s="932"/>
      <c r="H17" s="932"/>
      <c r="I17" s="932"/>
      <c r="J17" s="932"/>
      <c r="K17" s="932"/>
      <c r="L17" s="932"/>
      <c r="M17" s="932"/>
      <c r="N17" s="932"/>
      <c r="O17" s="932"/>
      <c r="P17" s="285"/>
      <c r="Q17" s="303"/>
      <c r="AB17" s="614"/>
    </row>
    <row r="18" spans="1:31" s="281" customFormat="1" ht="36.75" hidden="1" customHeight="1">
      <c r="A18" s="294"/>
      <c r="B18" s="780"/>
      <c r="C18" s="781"/>
      <c r="D18" s="781"/>
      <c r="E18" s="781"/>
      <c r="F18" s="781"/>
      <c r="G18" s="781"/>
      <c r="H18" s="781"/>
      <c r="I18" s="781"/>
      <c r="J18" s="781"/>
      <c r="K18" s="781"/>
      <c r="L18" s="781"/>
      <c r="M18" s="781"/>
      <c r="N18" s="781"/>
      <c r="O18" s="781"/>
      <c r="AB18" s="614"/>
    </row>
    <row r="19" spans="1:31" s="281" customFormat="1" ht="16.5" customHeight="1">
      <c r="B19" s="660"/>
      <c r="C19" s="923" t="s">
        <v>3438</v>
      </c>
      <c r="D19" s="923"/>
      <c r="E19" s="923"/>
      <c r="F19" s="923"/>
      <c r="G19" s="923"/>
      <c r="H19" s="923"/>
      <c r="I19" s="923"/>
      <c r="J19" s="923"/>
      <c r="K19" s="923"/>
      <c r="L19" s="923"/>
      <c r="M19" s="923"/>
      <c r="N19" s="923"/>
      <c r="O19" s="923"/>
      <c r="P19" s="285"/>
      <c r="Q19" s="303"/>
      <c r="AB19" s="614"/>
    </row>
    <row r="20" spans="1:31" s="281" customFormat="1" ht="23.25" customHeight="1">
      <c r="A20" s="933"/>
      <c r="B20" s="933"/>
      <c r="C20" s="933"/>
      <c r="D20" s="933"/>
      <c r="E20" s="933"/>
      <c r="F20" s="933"/>
      <c r="G20" s="933"/>
      <c r="H20" s="933"/>
      <c r="I20" s="933"/>
      <c r="J20" s="933"/>
      <c r="K20" s="933"/>
      <c r="L20" s="933"/>
      <c r="M20" s="933"/>
      <c r="N20" s="933"/>
      <c r="O20" s="933"/>
      <c r="AB20" s="614"/>
    </row>
    <row r="21" spans="1:31" s="281" customFormat="1" ht="21" customHeight="1">
      <c r="A21" s="296"/>
      <c r="B21" s="943" t="s">
        <v>1058</v>
      </c>
      <c r="C21" s="943"/>
      <c r="D21" s="943"/>
      <c r="E21" s="943"/>
      <c r="F21" s="943"/>
      <c r="G21" s="101"/>
      <c r="H21" s="101"/>
      <c r="I21" s="101"/>
      <c r="J21" s="101"/>
      <c r="K21" s="101"/>
      <c r="L21" s="101"/>
      <c r="M21" s="101"/>
      <c r="N21" s="101"/>
      <c r="O21" s="101"/>
      <c r="AB21" s="614"/>
    </row>
    <row r="22" spans="1:31" s="284" customFormat="1" ht="29.25" customHeight="1">
      <c r="A22" s="297"/>
      <c r="B22" s="331">
        <v>1</v>
      </c>
      <c r="C22" s="950" t="s">
        <v>361</v>
      </c>
      <c r="D22" s="950"/>
      <c r="E22" s="950"/>
      <c r="F22" s="365"/>
      <c r="G22" s="366"/>
      <c r="H22" s="331" t="s">
        <v>550</v>
      </c>
      <c r="I22" s="331" t="s">
        <v>1032</v>
      </c>
      <c r="J22" s="331"/>
      <c r="K22" s="331"/>
      <c r="L22" s="331" t="s">
        <v>1180</v>
      </c>
      <c r="M22" s="367" t="s">
        <v>1014</v>
      </c>
      <c r="N22" s="774"/>
      <c r="O22" s="367" t="s">
        <v>1416</v>
      </c>
      <c r="R22" s="545" t="s">
        <v>1096</v>
      </c>
      <c r="S22" s="546" t="s">
        <v>1097</v>
      </c>
      <c r="T22" s="527" t="s">
        <v>1688</v>
      </c>
      <c r="U22" s="528" t="s">
        <v>1032</v>
      </c>
      <c r="V22" s="529" t="s">
        <v>1180</v>
      </c>
      <c r="W22" s="527" t="s">
        <v>1688</v>
      </c>
      <c r="X22" s="528" t="s">
        <v>1032</v>
      </c>
      <c r="Y22" s="529" t="s">
        <v>1095</v>
      </c>
      <c r="AB22" s="963" t="s">
        <v>1173</v>
      </c>
      <c r="AC22" s="965" t="s">
        <v>1100</v>
      </c>
      <c r="AD22" s="617" t="s">
        <v>1180</v>
      </c>
      <c r="AE22" s="767" t="str">
        <f>R41</f>
        <v/>
      </c>
    </row>
    <row r="23" spans="1:31" s="281" customFormat="1" ht="15.75" customHeight="1">
      <c r="A23" s="298"/>
      <c r="B23" s="101"/>
      <c r="C23" s="942" t="s">
        <v>362</v>
      </c>
      <c r="D23" s="942"/>
      <c r="E23" s="942"/>
      <c r="F23" s="364"/>
      <c r="G23" s="101"/>
      <c r="H23" s="317"/>
      <c r="I23" s="402"/>
      <c r="J23" s="718"/>
      <c r="K23" s="718"/>
      <c r="L23" s="318"/>
      <c r="M23" s="319"/>
      <c r="N23" s="101"/>
      <c r="O23" s="939"/>
      <c r="P23" s="404" t="b">
        <v>0</v>
      </c>
      <c r="Q23" s="542">
        <f>IF(P23,M23,0)</f>
        <v>0</v>
      </c>
      <c r="R23" s="547"/>
      <c r="S23" s="548"/>
      <c r="T23" s="530">
        <f t="shared" ref="T23:T39" si="0">IF($P23=TRUE,$H23,0)</f>
        <v>0</v>
      </c>
      <c r="U23" s="520">
        <f t="shared" ref="U23:U39" si="1">IF($P23=TRUE,$I23,0)</f>
        <v>0</v>
      </c>
      <c r="V23" s="531">
        <f>IF($P23=TRUE,$M23,0)</f>
        <v>0</v>
      </c>
      <c r="W23" s="530">
        <f t="shared" ref="W23:W39" si="2">IF($P23=FALSE,$H23,0)</f>
        <v>0</v>
      </c>
      <c r="X23" s="520">
        <f t="shared" ref="X23:X39" si="3">IF($P23=FALSE,$I23,0)</f>
        <v>0</v>
      </c>
      <c r="Y23" s="531">
        <f>IF($P23=FALSE,$M23,0)</f>
        <v>0</v>
      </c>
      <c r="AB23" s="963"/>
      <c r="AC23" s="965"/>
      <c r="AD23" s="617" t="s">
        <v>1099</v>
      </c>
      <c r="AE23" s="767" t="str">
        <f>S41</f>
        <v/>
      </c>
    </row>
    <row r="24" spans="1:31" s="281" customFormat="1" ht="15.75" customHeight="1">
      <c r="A24" s="298"/>
      <c r="B24" s="101"/>
      <c r="C24" s="942" t="s">
        <v>669</v>
      </c>
      <c r="D24" s="942"/>
      <c r="E24" s="942"/>
      <c r="F24" s="364"/>
      <c r="G24" s="101"/>
      <c r="H24" s="317"/>
      <c r="I24" s="402"/>
      <c r="J24" s="718"/>
      <c r="K24" s="718"/>
      <c r="L24" s="318"/>
      <c r="M24" s="319"/>
      <c r="N24" s="101"/>
      <c r="O24" s="940"/>
      <c r="P24" s="523" t="b">
        <v>0</v>
      </c>
      <c r="Q24" s="543">
        <f t="shared" ref="Q24:Q39" si="4">IF(P24,M24,0)</f>
        <v>0</v>
      </c>
      <c r="R24" s="549"/>
      <c r="S24" s="550"/>
      <c r="T24" s="532">
        <f t="shared" si="0"/>
        <v>0</v>
      </c>
      <c r="U24" s="524">
        <f t="shared" si="1"/>
        <v>0</v>
      </c>
      <c r="V24" s="533">
        <f t="shared" ref="V24:V39" si="5">IF($P24=TRUE,$M24,0)</f>
        <v>0</v>
      </c>
      <c r="W24" s="532">
        <f t="shared" si="2"/>
        <v>0</v>
      </c>
      <c r="X24" s="524">
        <f t="shared" si="3"/>
        <v>0</v>
      </c>
      <c r="Y24" s="533">
        <f t="shared" ref="Y24:Y39" si="6">IF($P24=FALSE,$M24,0)</f>
        <v>0</v>
      </c>
      <c r="AB24" s="963"/>
      <c r="AC24" s="965" t="s">
        <v>363</v>
      </c>
      <c r="AD24" s="617" t="s">
        <v>1180</v>
      </c>
      <c r="AE24" s="767" t="str">
        <f>R42</f>
        <v/>
      </c>
    </row>
    <row r="25" spans="1:31" s="281" customFormat="1" ht="15.75" customHeight="1">
      <c r="A25" s="298"/>
      <c r="B25" s="101"/>
      <c r="C25" s="951"/>
      <c r="D25" s="951"/>
      <c r="E25" s="951"/>
      <c r="F25" s="951"/>
      <c r="G25" s="101"/>
      <c r="H25" s="317"/>
      <c r="I25" s="402"/>
      <c r="J25" s="718"/>
      <c r="K25" s="718"/>
      <c r="L25" s="318"/>
      <c r="M25" s="319"/>
      <c r="N25" s="101"/>
      <c r="O25" s="940"/>
      <c r="P25" s="407" t="b">
        <v>0</v>
      </c>
      <c r="Q25" s="544">
        <f t="shared" si="4"/>
        <v>0</v>
      </c>
      <c r="R25" s="551" t="str">
        <f t="shared" ref="R25:R31" si="7">IF(C25="","",IF(AND(P25=TRUE,M25&lt;&gt;""),C25&amp;",",""))</f>
        <v/>
      </c>
      <c r="S25" s="552" t="str">
        <f t="shared" ref="S25:S31" si="8">IF(C25="","",IF(AND(M25&gt;0,P25=FALSE),C25&amp;",",""))</f>
        <v/>
      </c>
      <c r="T25" s="534">
        <f t="shared" si="0"/>
        <v>0</v>
      </c>
      <c r="U25" s="535">
        <f t="shared" si="1"/>
        <v>0</v>
      </c>
      <c r="V25" s="536">
        <f>IF($P25=TRUE,$M25,0)</f>
        <v>0</v>
      </c>
      <c r="W25" s="534">
        <f t="shared" si="2"/>
        <v>0</v>
      </c>
      <c r="X25" s="535">
        <f t="shared" si="3"/>
        <v>0</v>
      </c>
      <c r="Y25" s="536">
        <f t="shared" si="6"/>
        <v>0</v>
      </c>
      <c r="AB25" s="964"/>
      <c r="AC25" s="966"/>
      <c r="AD25" s="618" t="s">
        <v>1099</v>
      </c>
      <c r="AE25" s="767" t="str">
        <f>S42</f>
        <v/>
      </c>
    </row>
    <row r="26" spans="1:31" s="281" customFormat="1" ht="15.75" customHeight="1">
      <c r="A26" s="298"/>
      <c r="B26" s="101"/>
      <c r="C26" s="924"/>
      <c r="D26" s="924"/>
      <c r="E26" s="924"/>
      <c r="F26" s="924"/>
      <c r="G26" s="101"/>
      <c r="H26" s="317"/>
      <c r="I26" s="402"/>
      <c r="J26" s="718"/>
      <c r="K26" s="718"/>
      <c r="L26" s="318"/>
      <c r="M26" s="319"/>
      <c r="N26" s="101"/>
      <c r="O26" s="940"/>
      <c r="P26" s="404" t="b">
        <v>0</v>
      </c>
      <c r="Q26" s="542">
        <f t="shared" si="4"/>
        <v>0</v>
      </c>
      <c r="R26" s="553" t="str">
        <f t="shared" si="7"/>
        <v/>
      </c>
      <c r="S26" s="554" t="str">
        <f t="shared" si="8"/>
        <v/>
      </c>
      <c r="T26" s="534">
        <f t="shared" si="0"/>
        <v>0</v>
      </c>
      <c r="U26" s="535">
        <f t="shared" si="1"/>
        <v>0</v>
      </c>
      <c r="V26" s="536">
        <f t="shared" si="5"/>
        <v>0</v>
      </c>
      <c r="W26" s="534">
        <f t="shared" si="2"/>
        <v>0</v>
      </c>
      <c r="X26" s="535">
        <f t="shared" si="3"/>
        <v>0</v>
      </c>
      <c r="Y26" s="536">
        <f t="shared" si="6"/>
        <v>0</v>
      </c>
      <c r="AB26" s="776" t="s">
        <v>1775</v>
      </c>
      <c r="AC26" s="967" t="s">
        <v>1100</v>
      </c>
      <c r="AD26" s="619" t="s">
        <v>1180</v>
      </c>
      <c r="AE26" s="767" t="str">
        <f>R53</f>
        <v/>
      </c>
    </row>
    <row r="27" spans="1:31" s="281" customFormat="1" ht="15.75" customHeight="1">
      <c r="A27" s="298"/>
      <c r="B27" s="101"/>
      <c r="C27" s="924"/>
      <c r="D27" s="924"/>
      <c r="E27" s="924"/>
      <c r="F27" s="924"/>
      <c r="G27" s="101"/>
      <c r="H27" s="317"/>
      <c r="I27" s="402"/>
      <c r="J27" s="718"/>
      <c r="K27" s="718"/>
      <c r="L27" s="318"/>
      <c r="M27" s="319"/>
      <c r="N27" s="101"/>
      <c r="O27" s="940"/>
      <c r="P27" s="404" t="b">
        <v>0</v>
      </c>
      <c r="Q27" s="542">
        <f t="shared" si="4"/>
        <v>0</v>
      </c>
      <c r="R27" s="553" t="str">
        <f t="shared" si="7"/>
        <v/>
      </c>
      <c r="S27" s="554" t="str">
        <f t="shared" si="8"/>
        <v/>
      </c>
      <c r="T27" s="534">
        <f t="shared" si="0"/>
        <v>0</v>
      </c>
      <c r="U27" s="535">
        <f t="shared" si="1"/>
        <v>0</v>
      </c>
      <c r="V27" s="536">
        <f t="shared" si="5"/>
        <v>0</v>
      </c>
      <c r="W27" s="534">
        <f t="shared" si="2"/>
        <v>0</v>
      </c>
      <c r="X27" s="535">
        <f t="shared" si="3"/>
        <v>0</v>
      </c>
      <c r="Y27" s="536">
        <f t="shared" si="6"/>
        <v>0</v>
      </c>
      <c r="AB27" s="777"/>
      <c r="AC27" s="965"/>
      <c r="AD27" s="617" t="s">
        <v>1099</v>
      </c>
      <c r="AE27" s="767" t="str">
        <f>S53</f>
        <v/>
      </c>
    </row>
    <row r="28" spans="1:31" s="281" customFormat="1" ht="15.75" customHeight="1">
      <c r="A28" s="298"/>
      <c r="B28" s="101"/>
      <c r="C28" s="924"/>
      <c r="D28" s="924"/>
      <c r="E28" s="924"/>
      <c r="F28" s="924"/>
      <c r="G28" s="101"/>
      <c r="H28" s="317"/>
      <c r="I28" s="402"/>
      <c r="J28" s="718"/>
      <c r="K28" s="718"/>
      <c r="L28" s="318"/>
      <c r="M28" s="319"/>
      <c r="N28" s="101"/>
      <c r="O28" s="940"/>
      <c r="P28" s="404" t="b">
        <v>0</v>
      </c>
      <c r="Q28" s="542">
        <f t="shared" si="4"/>
        <v>0</v>
      </c>
      <c r="R28" s="553" t="str">
        <f t="shared" si="7"/>
        <v/>
      </c>
      <c r="S28" s="554" t="str">
        <f t="shared" si="8"/>
        <v/>
      </c>
      <c r="T28" s="534">
        <f t="shared" si="0"/>
        <v>0</v>
      </c>
      <c r="U28" s="535">
        <f t="shared" si="1"/>
        <v>0</v>
      </c>
      <c r="V28" s="536">
        <f t="shared" si="5"/>
        <v>0</v>
      </c>
      <c r="W28" s="534">
        <f t="shared" si="2"/>
        <v>0</v>
      </c>
      <c r="X28" s="535">
        <f t="shared" si="3"/>
        <v>0</v>
      </c>
      <c r="Y28" s="536">
        <f t="shared" si="6"/>
        <v>0</v>
      </c>
      <c r="AB28" s="777"/>
      <c r="AC28" s="965" t="s">
        <v>363</v>
      </c>
      <c r="AD28" s="617" t="s">
        <v>1180</v>
      </c>
      <c r="AE28" s="767" t="str">
        <f>R54</f>
        <v/>
      </c>
    </row>
    <row r="29" spans="1:31" s="281" customFormat="1" ht="15.75" customHeight="1">
      <c r="A29" s="298"/>
      <c r="B29" s="101"/>
      <c r="C29" s="924"/>
      <c r="D29" s="924"/>
      <c r="E29" s="924"/>
      <c r="F29" s="924"/>
      <c r="G29" s="101"/>
      <c r="H29" s="317"/>
      <c r="I29" s="402"/>
      <c r="J29" s="718"/>
      <c r="K29" s="718"/>
      <c r="L29" s="318"/>
      <c r="M29" s="319"/>
      <c r="N29" s="101"/>
      <c r="O29" s="940"/>
      <c r="P29" s="404" t="b">
        <v>0</v>
      </c>
      <c r="Q29" s="542">
        <f t="shared" si="4"/>
        <v>0</v>
      </c>
      <c r="R29" s="553" t="str">
        <f t="shared" si="7"/>
        <v/>
      </c>
      <c r="S29" s="554" t="str">
        <f t="shared" si="8"/>
        <v/>
      </c>
      <c r="T29" s="534">
        <f t="shared" si="0"/>
        <v>0</v>
      </c>
      <c r="U29" s="535">
        <f t="shared" si="1"/>
        <v>0</v>
      </c>
      <c r="V29" s="536">
        <f t="shared" si="5"/>
        <v>0</v>
      </c>
      <c r="W29" s="534">
        <f t="shared" si="2"/>
        <v>0</v>
      </c>
      <c r="X29" s="535">
        <f t="shared" si="3"/>
        <v>0</v>
      </c>
      <c r="Y29" s="536">
        <f t="shared" si="6"/>
        <v>0</v>
      </c>
      <c r="AB29" s="778"/>
      <c r="AC29" s="966"/>
      <c r="AD29" s="618" t="s">
        <v>1099</v>
      </c>
      <c r="AE29" s="767" t="str">
        <f>S54</f>
        <v/>
      </c>
    </row>
    <row r="30" spans="1:31" s="281" customFormat="1" ht="15.75" customHeight="1">
      <c r="A30" s="298"/>
      <c r="B30" s="101"/>
      <c r="C30" s="924"/>
      <c r="D30" s="924"/>
      <c r="E30" s="924"/>
      <c r="F30" s="924"/>
      <c r="G30" s="101"/>
      <c r="H30" s="317"/>
      <c r="I30" s="402"/>
      <c r="J30" s="718"/>
      <c r="K30" s="718"/>
      <c r="L30" s="318"/>
      <c r="M30" s="319"/>
      <c r="N30" s="101"/>
      <c r="O30" s="940"/>
      <c r="P30" s="404" t="b">
        <v>0</v>
      </c>
      <c r="Q30" s="542">
        <f t="shared" si="4"/>
        <v>0</v>
      </c>
      <c r="R30" s="553" t="str">
        <f t="shared" si="7"/>
        <v/>
      </c>
      <c r="S30" s="554" t="str">
        <f t="shared" si="8"/>
        <v/>
      </c>
      <c r="T30" s="534">
        <f t="shared" si="0"/>
        <v>0</v>
      </c>
      <c r="U30" s="535">
        <f t="shared" si="1"/>
        <v>0</v>
      </c>
      <c r="V30" s="536">
        <f t="shared" si="5"/>
        <v>0</v>
      </c>
      <c r="W30" s="534">
        <f t="shared" si="2"/>
        <v>0</v>
      </c>
      <c r="X30" s="535">
        <f t="shared" si="3"/>
        <v>0</v>
      </c>
      <c r="Y30" s="536">
        <f t="shared" si="6"/>
        <v>0</v>
      </c>
      <c r="AB30" s="968" t="s">
        <v>1177</v>
      </c>
      <c r="AC30" s="967" t="s">
        <v>1100</v>
      </c>
      <c r="AD30" s="619" t="s">
        <v>1180</v>
      </c>
      <c r="AE30" s="767" t="str">
        <f>R63</f>
        <v/>
      </c>
    </row>
    <row r="31" spans="1:31" s="281" customFormat="1" ht="15.75" customHeight="1">
      <c r="A31" s="298"/>
      <c r="B31" s="101"/>
      <c r="C31" s="924"/>
      <c r="D31" s="924"/>
      <c r="E31" s="924"/>
      <c r="F31" s="924"/>
      <c r="G31" s="101"/>
      <c r="H31" s="317"/>
      <c r="I31" s="402"/>
      <c r="J31" s="718"/>
      <c r="K31" s="718"/>
      <c r="L31" s="318"/>
      <c r="M31" s="319"/>
      <c r="N31" s="101"/>
      <c r="O31" s="940"/>
      <c r="P31" s="433" t="b">
        <v>0</v>
      </c>
      <c r="Q31" s="543">
        <f t="shared" si="4"/>
        <v>0</v>
      </c>
      <c r="R31" s="555" t="str">
        <f t="shared" si="7"/>
        <v/>
      </c>
      <c r="S31" s="556" t="str">
        <f t="shared" si="8"/>
        <v/>
      </c>
      <c r="T31" s="537">
        <f t="shared" si="0"/>
        <v>0</v>
      </c>
      <c r="U31" s="521">
        <f t="shared" si="1"/>
        <v>0</v>
      </c>
      <c r="V31" s="538">
        <f t="shared" si="5"/>
        <v>0</v>
      </c>
      <c r="W31" s="537">
        <f t="shared" si="2"/>
        <v>0</v>
      </c>
      <c r="X31" s="521">
        <f t="shared" si="3"/>
        <v>0</v>
      </c>
      <c r="Y31" s="538">
        <f t="shared" si="6"/>
        <v>0</v>
      </c>
      <c r="AB31" s="969"/>
      <c r="AC31" s="965"/>
      <c r="AD31" s="617" t="s">
        <v>1099</v>
      </c>
      <c r="AE31" s="767" t="str">
        <f>S63</f>
        <v/>
      </c>
    </row>
    <row r="32" spans="1:31" s="281" customFormat="1" ht="15.75" customHeight="1">
      <c r="A32" s="298"/>
      <c r="B32" s="101"/>
      <c r="C32" s="942" t="s">
        <v>363</v>
      </c>
      <c r="D32" s="942"/>
      <c r="E32" s="942"/>
      <c r="F32" s="772"/>
      <c r="G32" s="318"/>
      <c r="H32" s="318"/>
      <c r="I32" s="321"/>
      <c r="J32" s="324"/>
      <c r="K32" s="324"/>
      <c r="L32" s="318"/>
      <c r="M32" s="322"/>
      <c r="N32" s="323"/>
      <c r="O32" s="940"/>
      <c r="P32" s="407" t="b">
        <v>0</v>
      </c>
      <c r="Q32" s="544">
        <f t="shared" si="4"/>
        <v>0</v>
      </c>
      <c r="R32" s="557"/>
      <c r="S32" s="558"/>
      <c r="T32" s="564">
        <f t="shared" si="0"/>
        <v>0</v>
      </c>
      <c r="U32" s="565">
        <f t="shared" si="1"/>
        <v>0</v>
      </c>
      <c r="V32" s="536">
        <f>IF($P32=TRUE,$M32,0)</f>
        <v>0</v>
      </c>
      <c r="W32" s="564">
        <f t="shared" si="2"/>
        <v>0</v>
      </c>
      <c r="X32" s="565">
        <f t="shared" si="3"/>
        <v>0</v>
      </c>
      <c r="Y32" s="536">
        <f t="shared" si="6"/>
        <v>0</v>
      </c>
      <c r="AB32" s="969"/>
      <c r="AC32" s="965" t="s">
        <v>1182</v>
      </c>
      <c r="AD32" s="617" t="s">
        <v>1180</v>
      </c>
      <c r="AE32" s="767" t="str">
        <f>R60</f>
        <v/>
      </c>
    </row>
    <row r="33" spans="1:31" s="281" customFormat="1" ht="15.75" customHeight="1">
      <c r="A33" s="298"/>
      <c r="B33" s="101"/>
      <c r="C33" s="924"/>
      <c r="D33" s="924"/>
      <c r="E33" s="924"/>
      <c r="F33" s="924"/>
      <c r="G33" s="318"/>
      <c r="H33" s="318"/>
      <c r="I33" s="324"/>
      <c r="J33" s="324"/>
      <c r="K33" s="324"/>
      <c r="L33" s="318"/>
      <c r="M33" s="322"/>
      <c r="N33" s="323"/>
      <c r="O33" s="940"/>
      <c r="P33" s="404" t="b">
        <v>0</v>
      </c>
      <c r="Q33" s="542">
        <f t="shared" si="4"/>
        <v>0</v>
      </c>
      <c r="R33" s="553" t="str">
        <f t="shared" ref="R33:R39" si="9">IF(C33="","",IF(AND(P33=TRUE,M33&lt;&gt;""),C33&amp;",",""))</f>
        <v/>
      </c>
      <c r="S33" s="554" t="str">
        <f t="shared" ref="S33:S39" si="10">IF(C33="","",IF(AND(M33&gt;0,P33=FALSE),C33&amp;",",""))</f>
        <v/>
      </c>
      <c r="T33" s="564">
        <f t="shared" si="0"/>
        <v>0</v>
      </c>
      <c r="U33" s="565">
        <f t="shared" si="1"/>
        <v>0</v>
      </c>
      <c r="V33" s="536">
        <f t="shared" si="5"/>
        <v>0</v>
      </c>
      <c r="W33" s="564">
        <f t="shared" si="2"/>
        <v>0</v>
      </c>
      <c r="X33" s="565">
        <f t="shared" si="3"/>
        <v>0</v>
      </c>
      <c r="Y33" s="536">
        <f t="shared" si="6"/>
        <v>0</v>
      </c>
      <c r="AB33" s="970"/>
      <c r="AC33" s="966"/>
      <c r="AD33" s="618" t="s">
        <v>1099</v>
      </c>
      <c r="AE33" s="767" t="str">
        <f>S60</f>
        <v/>
      </c>
    </row>
    <row r="34" spans="1:31" s="281" customFormat="1" ht="15.75" customHeight="1">
      <c r="A34" s="298"/>
      <c r="B34" s="101"/>
      <c r="C34" s="924"/>
      <c r="D34" s="924"/>
      <c r="E34" s="924"/>
      <c r="F34" s="924"/>
      <c r="G34" s="318"/>
      <c r="H34" s="318"/>
      <c r="I34" s="324"/>
      <c r="J34" s="324"/>
      <c r="K34" s="324"/>
      <c r="L34" s="318"/>
      <c r="M34" s="322"/>
      <c r="N34" s="323"/>
      <c r="O34" s="940"/>
      <c r="P34" s="404" t="b">
        <v>0</v>
      </c>
      <c r="Q34" s="542">
        <f t="shared" si="4"/>
        <v>0</v>
      </c>
      <c r="R34" s="553" t="str">
        <f t="shared" si="9"/>
        <v/>
      </c>
      <c r="S34" s="554" t="str">
        <f t="shared" si="10"/>
        <v/>
      </c>
      <c r="T34" s="564">
        <f t="shared" si="0"/>
        <v>0</v>
      </c>
      <c r="U34" s="565">
        <f t="shared" si="1"/>
        <v>0</v>
      </c>
      <c r="V34" s="536">
        <f t="shared" si="5"/>
        <v>0</v>
      </c>
      <c r="W34" s="564">
        <f t="shared" si="2"/>
        <v>0</v>
      </c>
      <c r="X34" s="565">
        <f t="shared" si="3"/>
        <v>0</v>
      </c>
      <c r="Y34" s="536">
        <f t="shared" si="6"/>
        <v>0</v>
      </c>
      <c r="AB34" s="953" t="s">
        <v>1184</v>
      </c>
      <c r="AC34" s="900" t="s">
        <v>1101</v>
      </c>
      <c r="AD34" s="767" t="s">
        <v>1101</v>
      </c>
      <c r="AE34" s="767" t="str">
        <f>R71</f>
        <v/>
      </c>
    </row>
    <row r="35" spans="1:31" s="281" customFormat="1" ht="15.75" customHeight="1">
      <c r="A35" s="298"/>
      <c r="B35" s="101"/>
      <c r="C35" s="924"/>
      <c r="D35" s="924"/>
      <c r="E35" s="924"/>
      <c r="F35" s="924"/>
      <c r="G35" s="318"/>
      <c r="H35" s="318"/>
      <c r="I35" s="324"/>
      <c r="J35" s="324"/>
      <c r="K35" s="324"/>
      <c r="L35" s="318"/>
      <c r="M35" s="322"/>
      <c r="N35" s="323"/>
      <c r="O35" s="940"/>
      <c r="P35" s="404" t="b">
        <v>0</v>
      </c>
      <c r="Q35" s="542">
        <f t="shared" si="4"/>
        <v>0</v>
      </c>
      <c r="R35" s="553" t="str">
        <f t="shared" si="9"/>
        <v/>
      </c>
      <c r="S35" s="554" t="str">
        <f t="shared" si="10"/>
        <v/>
      </c>
      <c r="T35" s="564">
        <f t="shared" si="0"/>
        <v>0</v>
      </c>
      <c r="U35" s="565">
        <f t="shared" si="1"/>
        <v>0</v>
      </c>
      <c r="V35" s="536">
        <f t="shared" si="5"/>
        <v>0</v>
      </c>
      <c r="W35" s="564">
        <f t="shared" si="2"/>
        <v>0</v>
      </c>
      <c r="X35" s="565">
        <f t="shared" si="3"/>
        <v>0</v>
      </c>
      <c r="Y35" s="536">
        <f t="shared" si="6"/>
        <v>0</v>
      </c>
      <c r="AB35" s="953"/>
      <c r="AC35" s="901"/>
      <c r="AD35" s="608">
        <v>1</v>
      </c>
      <c r="AE35" s="608" t="str">
        <f>R72</f>
        <v/>
      </c>
    </row>
    <row r="36" spans="1:31" s="281" customFormat="1" ht="15.75" customHeight="1">
      <c r="A36" s="298"/>
      <c r="B36" s="101"/>
      <c r="C36" s="924"/>
      <c r="D36" s="924"/>
      <c r="E36" s="924"/>
      <c r="F36" s="924"/>
      <c r="G36" s="318"/>
      <c r="H36" s="318"/>
      <c r="I36" s="324"/>
      <c r="J36" s="324"/>
      <c r="K36" s="324"/>
      <c r="L36" s="318"/>
      <c r="M36" s="322"/>
      <c r="N36" s="323"/>
      <c r="O36" s="940"/>
      <c r="P36" s="404" t="b">
        <v>0</v>
      </c>
      <c r="Q36" s="542">
        <f t="shared" si="4"/>
        <v>0</v>
      </c>
      <c r="R36" s="553" t="str">
        <f t="shared" si="9"/>
        <v/>
      </c>
      <c r="S36" s="554" t="str">
        <f t="shared" si="10"/>
        <v/>
      </c>
      <c r="T36" s="564">
        <f t="shared" si="0"/>
        <v>0</v>
      </c>
      <c r="U36" s="565">
        <f t="shared" si="1"/>
        <v>0</v>
      </c>
      <c r="V36" s="536">
        <f t="shared" si="5"/>
        <v>0</v>
      </c>
      <c r="W36" s="564">
        <f t="shared" si="2"/>
        <v>0</v>
      </c>
      <c r="X36" s="565">
        <f t="shared" si="3"/>
        <v>0</v>
      </c>
      <c r="Y36" s="536">
        <f t="shared" si="6"/>
        <v>0</v>
      </c>
      <c r="AB36" s="953"/>
      <c r="AC36" s="901"/>
      <c r="AD36" s="608">
        <v>2</v>
      </c>
      <c r="AE36" s="608" t="str">
        <f>R73</f>
        <v/>
      </c>
    </row>
    <row r="37" spans="1:31" s="281" customFormat="1" ht="15.75" customHeight="1">
      <c r="A37" s="298"/>
      <c r="B37" s="101"/>
      <c r="C37" s="924"/>
      <c r="D37" s="924"/>
      <c r="E37" s="924"/>
      <c r="F37" s="924"/>
      <c r="G37" s="318"/>
      <c r="H37" s="318"/>
      <c r="I37" s="324"/>
      <c r="J37" s="324"/>
      <c r="K37" s="324"/>
      <c r="L37" s="318"/>
      <c r="M37" s="322"/>
      <c r="N37" s="323"/>
      <c r="O37" s="940"/>
      <c r="P37" s="404" t="b">
        <v>0</v>
      </c>
      <c r="Q37" s="542">
        <f t="shared" si="4"/>
        <v>0</v>
      </c>
      <c r="R37" s="553" t="str">
        <f t="shared" si="9"/>
        <v/>
      </c>
      <c r="S37" s="554" t="str">
        <f t="shared" si="10"/>
        <v/>
      </c>
      <c r="T37" s="564">
        <f t="shared" si="0"/>
        <v>0</v>
      </c>
      <c r="U37" s="565">
        <f t="shared" si="1"/>
        <v>0</v>
      </c>
      <c r="V37" s="536">
        <f t="shared" si="5"/>
        <v>0</v>
      </c>
      <c r="W37" s="564">
        <f t="shared" si="2"/>
        <v>0</v>
      </c>
      <c r="X37" s="565">
        <f t="shared" si="3"/>
        <v>0</v>
      </c>
      <c r="Y37" s="536">
        <f t="shared" si="6"/>
        <v>0</v>
      </c>
      <c r="AB37" s="953"/>
      <c r="AC37" s="901"/>
      <c r="AD37" s="608">
        <v>3</v>
      </c>
      <c r="AE37" s="608" t="str">
        <f>R74</f>
        <v/>
      </c>
    </row>
    <row r="38" spans="1:31" s="281" customFormat="1" ht="15.75" customHeight="1">
      <c r="A38" s="298"/>
      <c r="B38" s="101"/>
      <c r="C38" s="924"/>
      <c r="D38" s="924"/>
      <c r="E38" s="924"/>
      <c r="F38" s="924"/>
      <c r="G38" s="318"/>
      <c r="H38" s="318"/>
      <c r="I38" s="324"/>
      <c r="J38" s="324"/>
      <c r="K38" s="324"/>
      <c r="L38" s="318"/>
      <c r="M38" s="322"/>
      <c r="N38" s="323"/>
      <c r="O38" s="940"/>
      <c r="P38" s="404" t="b">
        <v>0</v>
      </c>
      <c r="Q38" s="542">
        <f t="shared" si="4"/>
        <v>0</v>
      </c>
      <c r="R38" s="553" t="str">
        <f t="shared" si="9"/>
        <v/>
      </c>
      <c r="S38" s="554" t="str">
        <f t="shared" si="10"/>
        <v/>
      </c>
      <c r="T38" s="564">
        <f t="shared" si="0"/>
        <v>0</v>
      </c>
      <c r="U38" s="565">
        <f t="shared" si="1"/>
        <v>0</v>
      </c>
      <c r="V38" s="536">
        <f t="shared" si="5"/>
        <v>0</v>
      </c>
      <c r="W38" s="564">
        <f t="shared" si="2"/>
        <v>0</v>
      </c>
      <c r="X38" s="565">
        <f t="shared" si="3"/>
        <v>0</v>
      </c>
      <c r="Y38" s="536">
        <f t="shared" si="6"/>
        <v>0</v>
      </c>
      <c r="AB38" s="953"/>
      <c r="AC38" s="900" t="s">
        <v>1780</v>
      </c>
      <c r="AD38" s="767" t="s">
        <v>1102</v>
      </c>
      <c r="AE38" s="767" t="str">
        <f>R75</f>
        <v/>
      </c>
    </row>
    <row r="39" spans="1:31" s="281" customFormat="1" ht="15.75" customHeight="1">
      <c r="A39" s="298"/>
      <c r="B39" s="101"/>
      <c r="C39" s="924"/>
      <c r="D39" s="924"/>
      <c r="E39" s="924"/>
      <c r="F39" s="924"/>
      <c r="G39" s="318"/>
      <c r="H39" s="318"/>
      <c r="I39" s="324"/>
      <c r="J39" s="324"/>
      <c r="K39" s="324"/>
      <c r="L39" s="318"/>
      <c r="M39" s="322"/>
      <c r="N39" s="323"/>
      <c r="O39" s="941"/>
      <c r="P39" s="523" t="b">
        <v>0</v>
      </c>
      <c r="Q39" s="543">
        <f t="shared" si="4"/>
        <v>0</v>
      </c>
      <c r="R39" s="555" t="str">
        <f t="shared" si="9"/>
        <v/>
      </c>
      <c r="S39" s="556" t="str">
        <f t="shared" si="10"/>
        <v/>
      </c>
      <c r="T39" s="566">
        <f t="shared" si="0"/>
        <v>0</v>
      </c>
      <c r="U39" s="567">
        <f t="shared" si="1"/>
        <v>0</v>
      </c>
      <c r="V39" s="538">
        <f t="shared" si="5"/>
        <v>0</v>
      </c>
      <c r="W39" s="566">
        <f t="shared" si="2"/>
        <v>0</v>
      </c>
      <c r="X39" s="567">
        <f t="shared" si="3"/>
        <v>0</v>
      </c>
      <c r="Y39" s="538">
        <f t="shared" si="6"/>
        <v>0</v>
      </c>
      <c r="AB39" s="953"/>
      <c r="AC39" s="901"/>
      <c r="AD39" s="608">
        <v>1</v>
      </c>
      <c r="AE39" s="608" t="str">
        <f>R77</f>
        <v/>
      </c>
    </row>
    <row r="40" spans="1:31" s="281" customFormat="1" ht="6.75" customHeight="1">
      <c r="A40" s="299"/>
      <c r="B40" s="231"/>
      <c r="C40" s="342"/>
      <c r="D40" s="342"/>
      <c r="E40" s="342"/>
      <c r="F40" s="343"/>
      <c r="G40" s="240"/>
      <c r="H40" s="240"/>
      <c r="I40" s="325"/>
      <c r="J40" s="325"/>
      <c r="K40" s="325"/>
      <c r="L40" s="231"/>
      <c r="M40" s="344"/>
      <c r="N40" s="326"/>
      <c r="O40" s="470"/>
      <c r="P40" s="304"/>
      <c r="R40" s="530"/>
      <c r="S40" s="531"/>
      <c r="T40" s="530"/>
      <c r="U40" s="520"/>
      <c r="V40" s="531"/>
      <c r="W40" s="530"/>
      <c r="X40" s="520"/>
      <c r="Y40" s="531"/>
      <c r="AB40" s="953"/>
      <c r="AC40" s="901"/>
      <c r="AD40" s="608">
        <v>2</v>
      </c>
      <c r="AE40" s="608" t="str">
        <f>R77</f>
        <v/>
      </c>
    </row>
    <row r="41" spans="1:31" s="111" customFormat="1" ht="13.5" customHeight="1" thickBot="1">
      <c r="A41" s="300"/>
      <c r="B41" s="949" t="s">
        <v>2449</v>
      </c>
      <c r="C41" s="949"/>
      <c r="D41" s="949"/>
      <c r="E41" s="949"/>
      <c r="F41" s="949"/>
      <c r="G41" s="327"/>
      <c r="H41" s="327">
        <f>SUM(H23:H31)</f>
        <v>0</v>
      </c>
      <c r="I41" s="328">
        <f>SUM(I23:I31)</f>
        <v>0</v>
      </c>
      <c r="J41" s="328"/>
      <c r="K41" s="328"/>
      <c r="L41" s="333"/>
      <c r="M41" s="329">
        <f>SUM(M23:M39)</f>
        <v>0</v>
      </c>
      <c r="N41" s="334"/>
      <c r="O41" s="471"/>
      <c r="P41" s="568"/>
      <c r="Q41" s="571" t="s">
        <v>1098</v>
      </c>
      <c r="R41" s="572" t="str">
        <f>IF(AND(R25="",R26="",R27="",R28="",R30="",R31=""),"",IF(SUMIF($P$25:$P$31,TRUE,$Q$25:$Q$31)&lt;=0,"",LEFT(TRIM((R25&amp;""&amp;R26&amp;""&amp;R27&amp;""&amp;R28&amp;""&amp;R29&amp;""&amp;R30&amp;""&amp;R31)),LEN(TRIM(R25&amp;""&amp;R26&amp;""&amp;R27&amp;""&amp;R28&amp;""&amp;R29&amp;""&amp;R30&amp;""""&amp;R31))-1)))</f>
        <v/>
      </c>
      <c r="S41" s="573" t="str">
        <f>IF(AND(S25="",S26="",S27="",S28="",S29="",S30="",S31=""),"",IF(SUMIF($P$25:$P$31,FALSE,$M$25:$M$31)&lt;=0,"",LEFT(TRIM((S25&amp;" "&amp;S26&amp;" "&amp;S27&amp;" "&amp;S28&amp;" "&amp;S29&amp;" "&amp;S30&amp;" "&amp;S31)),LEN(TRIM(S25&amp;" "&amp;S26&amp;" "&amp;S27&amp;" "&amp;S28&amp;" "&amp;S29&amp;" "&amp;S30&amp;" "&amp;S31))-1)))</f>
        <v/>
      </c>
      <c r="T41" s="572">
        <f>SUM(T25:T31)</f>
        <v>0</v>
      </c>
      <c r="U41" s="574">
        <f>SUM(U25:U31)</f>
        <v>0</v>
      </c>
      <c r="V41" s="573">
        <f t="shared" ref="V41:Y41" si="11">SUM(V25:V31)</f>
        <v>0</v>
      </c>
      <c r="W41" s="574">
        <f t="shared" si="11"/>
        <v>0</v>
      </c>
      <c r="X41" s="574">
        <f t="shared" si="11"/>
        <v>0</v>
      </c>
      <c r="Y41" s="573">
        <f t="shared" si="11"/>
        <v>0</v>
      </c>
      <c r="AB41" s="953"/>
      <c r="AC41" s="901"/>
      <c r="AD41" s="608">
        <v>3</v>
      </c>
      <c r="AE41" s="608" t="str">
        <f>R78</f>
        <v/>
      </c>
    </row>
    <row r="42" spans="1:31" ht="27" customHeight="1" thickTop="1">
      <c r="B42" s="335">
        <v>2</v>
      </c>
      <c r="C42" s="330" t="s">
        <v>1699</v>
      </c>
      <c r="D42" s="330"/>
      <c r="E42" s="330"/>
      <c r="F42" s="330"/>
      <c r="G42" s="364"/>
      <c r="H42" s="335" t="s">
        <v>550</v>
      </c>
      <c r="I42" s="335" t="s">
        <v>1032</v>
      </c>
      <c r="J42" s="335"/>
      <c r="K42" s="335"/>
      <c r="L42" s="335"/>
      <c r="M42" s="335" t="s">
        <v>1014</v>
      </c>
      <c r="N42" s="335"/>
      <c r="O42" s="473" t="s">
        <v>1416</v>
      </c>
      <c r="P42" s="282"/>
      <c r="Q42" s="575" t="s">
        <v>1098</v>
      </c>
      <c r="R42" s="576" t="str">
        <f>IF(AND(R33="",R34="",R35="",R36="",R37="",R38="",R39=""),"",IF(SUMIF($P33:$P39,TRUE,$M33:$M39)&lt;=0,"",LEFT(TRIM(($R33&amp;" "&amp;$R34&amp;" "&amp;$R35&amp;" "&amp;$R36&amp;" "&amp;$R37&amp;" "&amp;$R38&amp;" "&amp;$R39)),LEN(TRIM($R33&amp;" "&amp;$R34&amp;" "&amp;$R35&amp;" "&amp;$R36&amp;" "&amp;$R37&amp;" "&amp;$R38&amp;" "&amp;$R39))-1)))</f>
        <v/>
      </c>
      <c r="S42" s="577" t="str">
        <f>IF(AND(S33="",S34="",S35="",S36="",S37="",S38="",S39=""),"",IF(SUMIF($P33:$P39,FALSE,$M33:$M39)&lt;=0,"",LEFT(TRIM(($S33&amp;" "&amp;$S34&amp;" "&amp;$S35&amp;" "&amp;$S36&amp;" "&amp;$S37&amp;" "&amp;$S38&amp;" "&amp;$S39)),LEN(TRIM($S33&amp;" "&amp;$S34&amp;" "&amp;$S35&amp;" "&amp;$S36&amp;" "&amp;$S37&amp;" "&amp;$S38&amp;" "&amp;$S39))-1)))</f>
        <v/>
      </c>
      <c r="T42" s="578">
        <f t="shared" ref="T42:Y42" si="12">SUM(T32:T39)</f>
        <v>0</v>
      </c>
      <c r="U42" s="578">
        <f t="shared" si="12"/>
        <v>0</v>
      </c>
      <c r="V42" s="577">
        <f t="shared" si="12"/>
        <v>0</v>
      </c>
      <c r="W42" s="578">
        <f t="shared" si="12"/>
        <v>0</v>
      </c>
      <c r="X42" s="578">
        <f t="shared" si="12"/>
        <v>0</v>
      </c>
      <c r="Y42" s="577">
        <f t="shared" si="12"/>
        <v>0</v>
      </c>
      <c r="AB42" s="953"/>
      <c r="AC42" s="900" t="s">
        <v>1781</v>
      </c>
      <c r="AD42" s="767" t="s">
        <v>1781</v>
      </c>
      <c r="AE42" s="767" t="str">
        <f>R79</f>
        <v/>
      </c>
    </row>
    <row r="43" spans="1:31" ht="17.25" customHeight="1">
      <c r="C43" s="951"/>
      <c r="D43" s="951"/>
      <c r="E43" s="951"/>
      <c r="F43" s="951"/>
      <c r="G43" s="364"/>
      <c r="H43" s="317"/>
      <c r="I43" s="402"/>
      <c r="J43" s="718"/>
      <c r="K43" s="718"/>
      <c r="L43" s="368"/>
      <c r="M43" s="319"/>
      <c r="N43" s="369"/>
      <c r="O43" s="958"/>
      <c r="P43" s="404" t="b">
        <v>0</v>
      </c>
      <c r="Q43" s="544">
        <f t="shared" ref="Q43:Q51" si="13">IF(P43,M43,0)</f>
        <v>0</v>
      </c>
      <c r="R43" s="551" t="str">
        <f>IF(C43="","",IF(P43=TRUE,C43&amp;",",""))</f>
        <v/>
      </c>
      <c r="S43" s="552" t="str">
        <f>IF(C43="","",IF(AND(M43&gt;0,P43=FALSE),C43&amp;",",""))</f>
        <v/>
      </c>
      <c r="T43" s="539">
        <f>IF($P43=TRUE,$H43,0)</f>
        <v>0</v>
      </c>
      <c r="U43" s="525">
        <f>IF($P43=TRUE,$I43,0)</f>
        <v>0</v>
      </c>
      <c r="V43" s="579">
        <f>IF($P43=TRUE,$M43,0)</f>
        <v>0</v>
      </c>
      <c r="W43" s="525">
        <f>IF($P43=FALSE,$H43,0)</f>
        <v>0</v>
      </c>
      <c r="X43" s="525">
        <f>IF($P43=FALSE,$I43,0)</f>
        <v>0</v>
      </c>
      <c r="Y43" s="522">
        <f t="shared" ref="Y43:Y51" si="14">IF($P43=FALSE,$M43,0)</f>
        <v>0</v>
      </c>
      <c r="AB43" s="953"/>
      <c r="AC43" s="900"/>
      <c r="AD43" s="608">
        <v>1</v>
      </c>
      <c r="AE43" s="767" t="str">
        <f t="shared" ref="AE43:AE49" si="15">R80</f>
        <v/>
      </c>
    </row>
    <row r="44" spans="1:31" ht="17.25" customHeight="1">
      <c r="C44" s="924"/>
      <c r="D44" s="924"/>
      <c r="E44" s="924"/>
      <c r="F44" s="924"/>
      <c r="G44" s="364"/>
      <c r="H44" s="317"/>
      <c r="I44" s="402"/>
      <c r="J44" s="718"/>
      <c r="K44" s="718"/>
      <c r="L44" s="368"/>
      <c r="M44" s="319"/>
      <c r="N44" s="369"/>
      <c r="O44" s="959"/>
      <c r="P44" s="404" t="b">
        <v>0</v>
      </c>
      <c r="Q44" s="542">
        <f t="shared" si="13"/>
        <v>0</v>
      </c>
      <c r="R44" s="551" t="str">
        <f>IF(C44="","",IF(P44=TRUE,C44&amp;",",""))</f>
        <v/>
      </c>
      <c r="S44" s="552" t="str">
        <f>IF(C44="","",IF(AND(M44&gt;0,P44=FALSE),C44&amp;",",""))</f>
        <v/>
      </c>
      <c r="T44" s="539">
        <f>IF($P44=TRUE,$H44,0)</f>
        <v>0</v>
      </c>
      <c r="U44" s="525">
        <f>IF($P44=TRUE,$I44,0)</f>
        <v>0</v>
      </c>
      <c r="V44" s="579">
        <f>IF($P44=TRUE,$M44,0)</f>
        <v>0</v>
      </c>
      <c r="W44" s="525">
        <f>IF($P44=FALSE,$H44,0)</f>
        <v>0</v>
      </c>
      <c r="X44" s="525">
        <f>IF($P44=FALSE,$I44,0)</f>
        <v>0</v>
      </c>
      <c r="Y44" s="522">
        <f t="shared" si="14"/>
        <v>0</v>
      </c>
      <c r="AB44" s="953"/>
      <c r="AC44" s="900"/>
      <c r="AD44" s="608">
        <v>2</v>
      </c>
      <c r="AE44" s="767" t="str">
        <f t="shared" si="15"/>
        <v/>
      </c>
    </row>
    <row r="45" spans="1:31" ht="17.25" customHeight="1">
      <c r="C45" s="924"/>
      <c r="D45" s="924"/>
      <c r="E45" s="924"/>
      <c r="F45" s="924"/>
      <c r="G45" s="364"/>
      <c r="H45" s="317"/>
      <c r="I45" s="402"/>
      <c r="J45" s="718"/>
      <c r="K45" s="718"/>
      <c r="L45" s="368"/>
      <c r="M45" s="319"/>
      <c r="N45" s="369"/>
      <c r="O45" s="959"/>
      <c r="P45" s="517" t="b">
        <v>0</v>
      </c>
      <c r="Q45" s="543">
        <f t="shared" si="13"/>
        <v>0</v>
      </c>
      <c r="R45" s="555" t="str">
        <f>IF(C45="","",IF(P45=TRUE,C45&amp;",",""))</f>
        <v/>
      </c>
      <c r="S45" s="556" t="str">
        <f>IF(C45="","",IF(AND(M45&gt;0,P45=FALSE),C45&amp;",",""))</f>
        <v/>
      </c>
      <c r="T45" s="580">
        <f>IF($P45=TRUE,$H45,0)</f>
        <v>0</v>
      </c>
      <c r="U45" s="559">
        <f>IF($P45=TRUE,$I45,0)</f>
        <v>0</v>
      </c>
      <c r="V45" s="541">
        <f>IF($P45=TRUE,$M45,0)</f>
        <v>0</v>
      </c>
      <c r="W45" s="559">
        <f>IF($P45=FALSE,$H45,0)</f>
        <v>0</v>
      </c>
      <c r="X45" s="559">
        <f>IF($P45=FALSE,$I45,0)</f>
        <v>0</v>
      </c>
      <c r="Y45" s="540">
        <f t="shared" si="14"/>
        <v>0</v>
      </c>
      <c r="AB45" s="953"/>
      <c r="AC45" s="900"/>
      <c r="AD45" s="608">
        <v>3</v>
      </c>
      <c r="AE45" s="767" t="str">
        <f t="shared" si="15"/>
        <v/>
      </c>
    </row>
    <row r="46" spans="1:31" ht="17.25" customHeight="1">
      <c r="C46" s="982" t="s">
        <v>363</v>
      </c>
      <c r="D46" s="982"/>
      <c r="E46" s="982"/>
      <c r="F46" s="772"/>
      <c r="G46" s="368"/>
      <c r="H46" s="368"/>
      <c r="I46" s="371"/>
      <c r="J46" s="372"/>
      <c r="K46" s="372"/>
      <c r="L46" s="368"/>
      <c r="M46" s="319"/>
      <c r="N46" s="369"/>
      <c r="O46" s="959"/>
      <c r="P46" s="434" t="b">
        <v>0</v>
      </c>
      <c r="Q46" s="544">
        <f t="shared" si="13"/>
        <v>0</v>
      </c>
      <c r="R46" s="557"/>
      <c r="S46" s="558"/>
      <c r="T46" s="581">
        <f t="shared" ref="T46:T51" si="16">IF($P46=TRUE,$H46,0)</f>
        <v>0</v>
      </c>
      <c r="U46" s="562">
        <f t="shared" ref="U46:U51" si="17">IF($P46=TRUE,$I46,0)</f>
        <v>0</v>
      </c>
      <c r="V46" s="579">
        <f t="shared" ref="V46:V51" si="18">IF($P46=TRUE,$M46,0)</f>
        <v>0</v>
      </c>
      <c r="W46" s="581">
        <f t="shared" ref="W46:W51" si="19">IF($P46=FALSE,$H46,0)</f>
        <v>0</v>
      </c>
      <c r="X46" s="562">
        <f t="shared" ref="X46:X51" si="20">IF($P46=FALSE,$I46,0)</f>
        <v>0</v>
      </c>
      <c r="Y46" s="522">
        <f t="shared" si="14"/>
        <v>0</v>
      </c>
      <c r="AB46" s="953"/>
      <c r="AC46" s="766" t="s">
        <v>626</v>
      </c>
      <c r="AD46" s="608">
        <v>1</v>
      </c>
      <c r="AE46" s="767" t="str">
        <f t="shared" si="15"/>
        <v/>
      </c>
    </row>
    <row r="47" spans="1:31" ht="17.25" customHeight="1">
      <c r="C47" s="924"/>
      <c r="D47" s="924"/>
      <c r="E47" s="924"/>
      <c r="F47" s="924"/>
      <c r="G47" s="368"/>
      <c r="H47" s="368"/>
      <c r="I47" s="372"/>
      <c r="J47" s="372"/>
      <c r="K47" s="372"/>
      <c r="L47" s="368"/>
      <c r="M47" s="319"/>
      <c r="N47" s="369"/>
      <c r="O47" s="959"/>
      <c r="P47" s="434" t="b">
        <v>0</v>
      </c>
      <c r="Q47" s="544">
        <f t="shared" si="13"/>
        <v>0</v>
      </c>
      <c r="R47" s="551" t="str">
        <f>IF(C47="","",IF(P47=TRUE,C47&amp;",",""))</f>
        <v/>
      </c>
      <c r="S47" s="552" t="str">
        <f>IF(C47="","",IF(AND(M47&gt;0,P47=FALSE),C47&amp;",",""))</f>
        <v/>
      </c>
      <c r="T47" s="581">
        <f t="shared" si="16"/>
        <v>0</v>
      </c>
      <c r="U47" s="562">
        <f t="shared" si="17"/>
        <v>0</v>
      </c>
      <c r="V47" s="579">
        <f t="shared" si="18"/>
        <v>0</v>
      </c>
      <c r="W47" s="581">
        <f t="shared" si="19"/>
        <v>0</v>
      </c>
      <c r="X47" s="562">
        <f t="shared" si="20"/>
        <v>0</v>
      </c>
      <c r="Y47" s="522">
        <f t="shared" si="14"/>
        <v>0</v>
      </c>
      <c r="AB47" s="953"/>
      <c r="AC47" s="766"/>
      <c r="AD47" s="608">
        <v>2</v>
      </c>
      <c r="AE47" s="767" t="str">
        <f t="shared" si="15"/>
        <v/>
      </c>
    </row>
    <row r="48" spans="1:31" ht="17.25" customHeight="1">
      <c r="C48" s="924"/>
      <c r="D48" s="924"/>
      <c r="E48" s="924"/>
      <c r="F48" s="924"/>
      <c r="G48" s="368"/>
      <c r="H48" s="368"/>
      <c r="I48" s="372"/>
      <c r="J48" s="372"/>
      <c r="K48" s="372"/>
      <c r="L48" s="368"/>
      <c r="M48" s="319"/>
      <c r="N48" s="369"/>
      <c r="O48" s="959"/>
      <c r="P48" s="435" t="b">
        <v>0</v>
      </c>
      <c r="Q48" s="542">
        <f t="shared" si="13"/>
        <v>0</v>
      </c>
      <c r="R48" s="551" t="str">
        <f>IF(C48="","",IF(P48=TRUE,C48&amp;",",""))</f>
        <v/>
      </c>
      <c r="S48" s="552" t="str">
        <f>IF(C48="","",IF(AND(M48&gt;0,P48=FALSE),C48&amp;",",""))</f>
        <v/>
      </c>
      <c r="T48" s="581">
        <f t="shared" si="16"/>
        <v>0</v>
      </c>
      <c r="U48" s="562">
        <f t="shared" si="17"/>
        <v>0</v>
      </c>
      <c r="V48" s="579">
        <f t="shared" si="18"/>
        <v>0</v>
      </c>
      <c r="W48" s="581">
        <f t="shared" si="19"/>
        <v>0</v>
      </c>
      <c r="X48" s="562">
        <f t="shared" si="20"/>
        <v>0</v>
      </c>
      <c r="Y48" s="522">
        <f>IF($P48=FALSE,$M48,0)</f>
        <v>0</v>
      </c>
      <c r="AB48" s="953"/>
      <c r="AC48" s="900" t="s">
        <v>1103</v>
      </c>
      <c r="AD48" s="767" t="s">
        <v>1103</v>
      </c>
      <c r="AE48" s="767" t="str">
        <f t="shared" si="15"/>
        <v/>
      </c>
    </row>
    <row r="49" spans="1:31" ht="17.25" customHeight="1">
      <c r="C49" s="924"/>
      <c r="D49" s="924"/>
      <c r="E49" s="924"/>
      <c r="F49" s="924"/>
      <c r="G49" s="368"/>
      <c r="H49" s="368"/>
      <c r="I49" s="372"/>
      <c r="J49" s="372"/>
      <c r="K49" s="372"/>
      <c r="L49" s="368"/>
      <c r="M49" s="319"/>
      <c r="N49" s="369"/>
      <c r="O49" s="959"/>
      <c r="P49" s="435" t="b">
        <v>0</v>
      </c>
      <c r="Q49" s="542">
        <f t="shared" si="13"/>
        <v>0</v>
      </c>
      <c r="R49" s="551" t="str">
        <f>IF(C49="","",IF(P49=TRUE,C49&amp;",",""))</f>
        <v/>
      </c>
      <c r="S49" s="552" t="str">
        <f>IF(C49="","",IF(AND(M49&gt;0,P49=FALSE),C49&amp;",",""))</f>
        <v/>
      </c>
      <c r="T49" s="581">
        <f t="shared" si="16"/>
        <v>0</v>
      </c>
      <c r="U49" s="562">
        <f t="shared" si="17"/>
        <v>0</v>
      </c>
      <c r="V49" s="579">
        <f t="shared" si="18"/>
        <v>0</v>
      </c>
      <c r="W49" s="581">
        <f t="shared" si="19"/>
        <v>0</v>
      </c>
      <c r="X49" s="562">
        <f t="shared" si="20"/>
        <v>0</v>
      </c>
      <c r="Y49" s="522">
        <f t="shared" si="14"/>
        <v>0</v>
      </c>
      <c r="AB49" s="953"/>
      <c r="AC49" s="900"/>
      <c r="AD49" s="608">
        <v>2</v>
      </c>
      <c r="AE49" s="767" t="str">
        <f t="shared" si="15"/>
        <v/>
      </c>
    </row>
    <row r="50" spans="1:31" ht="17.25" customHeight="1">
      <c r="C50" s="924"/>
      <c r="D50" s="924"/>
      <c r="E50" s="924"/>
      <c r="F50" s="924"/>
      <c r="G50" s="368"/>
      <c r="H50" s="368"/>
      <c r="I50" s="372"/>
      <c r="J50" s="372"/>
      <c r="K50" s="372"/>
      <c r="L50" s="368"/>
      <c r="M50" s="319"/>
      <c r="N50" s="369"/>
      <c r="O50" s="959"/>
      <c r="P50" s="435" t="b">
        <v>0</v>
      </c>
      <c r="Q50" s="542">
        <f t="shared" si="13"/>
        <v>0</v>
      </c>
      <c r="R50" s="551" t="str">
        <f>IF(C50="","",IF(P50=TRUE,C50&amp;",",""))</f>
        <v/>
      </c>
      <c r="S50" s="552" t="str">
        <f>IF(C50="","",IF(AND(M50&gt;0,P50=FALSE),C50&amp;",",""))</f>
        <v/>
      </c>
      <c r="T50" s="581">
        <f t="shared" si="16"/>
        <v>0</v>
      </c>
      <c r="U50" s="562">
        <f t="shared" si="17"/>
        <v>0</v>
      </c>
      <c r="V50" s="579">
        <f t="shared" si="18"/>
        <v>0</v>
      </c>
      <c r="W50" s="581">
        <f t="shared" si="19"/>
        <v>0</v>
      </c>
      <c r="X50" s="562">
        <f t="shared" si="20"/>
        <v>0</v>
      </c>
      <c r="Y50" s="522">
        <f t="shared" si="14"/>
        <v>0</v>
      </c>
      <c r="AB50" s="953"/>
      <c r="AC50" s="764" t="s">
        <v>1104</v>
      </c>
      <c r="AD50" s="608"/>
      <c r="AE50" s="767"/>
    </row>
    <row r="51" spans="1:31" ht="17.25" customHeight="1">
      <c r="C51" s="924"/>
      <c r="D51" s="924"/>
      <c r="E51" s="924"/>
      <c r="F51" s="924"/>
      <c r="G51" s="368"/>
      <c r="H51" s="368"/>
      <c r="I51" s="372"/>
      <c r="J51" s="372"/>
      <c r="K51" s="372"/>
      <c r="L51" s="368"/>
      <c r="M51" s="319"/>
      <c r="N51" s="369"/>
      <c r="O51" s="960"/>
      <c r="P51" s="518" t="b">
        <v>0</v>
      </c>
      <c r="Q51" s="543">
        <f t="shared" si="13"/>
        <v>0</v>
      </c>
      <c r="R51" s="555" t="str">
        <f>IF(C51="","",IF(P51=TRUE,C51&amp;",",""))</f>
        <v/>
      </c>
      <c r="S51" s="556" t="str">
        <f>IF(C51="","",IF(AND(M51&gt;0,P51=FALSE),C51&amp;",",""))</f>
        <v/>
      </c>
      <c r="T51" s="582">
        <f t="shared" si="16"/>
        <v>0</v>
      </c>
      <c r="U51" s="563">
        <f t="shared" si="17"/>
        <v>0</v>
      </c>
      <c r="V51" s="541">
        <f t="shared" si="18"/>
        <v>0</v>
      </c>
      <c r="W51" s="582">
        <f t="shared" si="19"/>
        <v>0</v>
      </c>
      <c r="X51" s="563">
        <f t="shared" si="20"/>
        <v>0</v>
      </c>
      <c r="Y51" s="540">
        <f t="shared" si="14"/>
        <v>0</v>
      </c>
      <c r="AB51" s="954" t="s">
        <v>1106</v>
      </c>
      <c r="AC51" s="764" t="s">
        <v>1105</v>
      </c>
      <c r="AD51" s="608"/>
      <c r="AE51" s="767"/>
    </row>
    <row r="52" spans="1:31" ht="9.75" customHeight="1">
      <c r="C52" s="320"/>
      <c r="D52" s="320"/>
      <c r="E52" s="320"/>
      <c r="F52" s="320"/>
      <c r="I52" s="320"/>
      <c r="J52" s="320"/>
      <c r="K52" s="320"/>
      <c r="M52" s="345"/>
      <c r="N52" s="323"/>
      <c r="O52" s="470"/>
      <c r="P52" s="282"/>
      <c r="Q52" s="282"/>
      <c r="R52" s="530"/>
      <c r="S52" s="561"/>
      <c r="T52" s="583"/>
      <c r="U52" s="283"/>
      <c r="V52" s="561"/>
      <c r="AB52" s="954"/>
      <c r="AC52" s="764" t="s">
        <v>1182</v>
      </c>
      <c r="AD52" s="608"/>
      <c r="AE52" s="767" t="str">
        <f>R89</f>
        <v/>
      </c>
    </row>
    <row r="53" spans="1:31" s="111" customFormat="1" ht="13.5" customHeight="1" thickBot="1">
      <c r="A53" s="300"/>
      <c r="B53" s="949" t="s">
        <v>2449</v>
      </c>
      <c r="C53" s="949"/>
      <c r="D53" s="949"/>
      <c r="E53" s="949"/>
      <c r="F53" s="949"/>
      <c r="G53" s="327"/>
      <c r="H53" s="327">
        <f>SUM(H43:H45)</f>
        <v>0</v>
      </c>
      <c r="I53" s="332">
        <f>SUM(I43:I45)</f>
        <v>0</v>
      </c>
      <c r="J53" s="332"/>
      <c r="K53" s="332"/>
      <c r="L53" s="333"/>
      <c r="M53" s="329">
        <f>SUM(M43:M51)</f>
        <v>0</v>
      </c>
      <c r="N53" s="334"/>
      <c r="O53" s="471"/>
      <c r="P53" s="405"/>
      <c r="Q53" s="571" t="s">
        <v>1098</v>
      </c>
      <c r="R53" s="572" t="str">
        <f>IF(AND(R43="",R44="",R45=""),"",IF(SUMIF($P43:$P45,TRUE,$Q43:$Q45)&lt;=0,"",LEFT(TRIM((R43&amp;" "&amp;R44&amp;" "&amp;R45)),LEN(TRIM(R43&amp;" "&amp;R44&amp;" "&amp;R45))-1)))</f>
        <v/>
      </c>
      <c r="S53" s="573" t="str">
        <f>IF(AND(S43="",S44="",S45=""),"",IF(SUMIF($P43:$P45,FALSE,$M43:$M45)&lt;=0,"",LEFT(TRIM((S43&amp;" "&amp;S44&amp;" "&amp;S45)),LEN(TRIM(S43&amp;" "&amp;S44&amp;" "&amp;S45))-1)))</f>
        <v/>
      </c>
      <c r="T53" s="573">
        <f t="shared" ref="T53:Y53" si="21">SUM(T43:T45)</f>
        <v>0</v>
      </c>
      <c r="U53" s="573">
        <f t="shared" si="21"/>
        <v>0</v>
      </c>
      <c r="V53" s="573">
        <f t="shared" si="21"/>
        <v>0</v>
      </c>
      <c r="W53" s="573">
        <f t="shared" si="21"/>
        <v>0</v>
      </c>
      <c r="X53" s="573">
        <f t="shared" si="21"/>
        <v>0</v>
      </c>
      <c r="Y53" s="573">
        <f t="shared" si="21"/>
        <v>0</v>
      </c>
      <c r="AB53" s="954"/>
      <c r="AC53" s="899" t="s">
        <v>1107</v>
      </c>
      <c r="AD53" s="767" t="s">
        <v>1107</v>
      </c>
      <c r="AE53" s="767">
        <f>R93</f>
        <v>0</v>
      </c>
    </row>
    <row r="54" spans="1:31" ht="24.75" customHeight="1" thickTop="1">
      <c r="A54" s="301"/>
      <c r="B54" s="335">
        <v>3</v>
      </c>
      <c r="C54" s="956" t="s">
        <v>365</v>
      </c>
      <c r="D54" s="956"/>
      <c r="E54" s="956"/>
      <c r="F54" s="956"/>
      <c r="G54" s="364"/>
      <c r="H54" s="335" t="s">
        <v>550</v>
      </c>
      <c r="I54" s="335" t="s">
        <v>1032</v>
      </c>
      <c r="J54" s="726"/>
      <c r="K54" s="726"/>
      <c r="L54" s="335"/>
      <c r="M54" s="335" t="s">
        <v>1014</v>
      </c>
      <c r="N54" s="373"/>
      <c r="O54" s="473" t="s">
        <v>1416</v>
      </c>
      <c r="P54" s="408"/>
      <c r="Q54" s="575" t="s">
        <v>1098</v>
      </c>
      <c r="R54" s="576" t="str">
        <f>IF(AND(R47="",R48="",R49="",R50="",R51=""),"",IF(SUMIF($P47:$P51,TRUE,$Q47:$Q51)&lt;=0,"",LEFT(TRIM((R47&amp;" "&amp;R48&amp;" "&amp;R49&amp;" "&amp;R50&amp;" "&amp;R51&amp;" ")),LEN(TRIM(R47&amp;" "&amp;R48&amp;" "&amp;R49&amp;" "&amp;R50&amp;" "&amp;R51))-1)))</f>
        <v/>
      </c>
      <c r="S54" s="577" t="str">
        <f>IF(AND(S47="",S48="",S49="",S50="",S51),"",IF(SUMIF($P47:$P51,FALSE,$M46:$M51)&lt;=0,"",LEFT(TRIM((S47&amp;" "&amp;S48&amp;" "&amp;S49&amp;" "&amp;S50&amp;" "&amp;S51&amp;" ")),LEN(TRIM(S47&amp;" "&amp;S48&amp;" "&amp;S49&amp;" "&amp;S50&amp;" "&amp;S51))-1)))</f>
        <v/>
      </c>
      <c r="T54" s="578">
        <f t="shared" ref="T54:Y54" si="22">SUM(T46:T51)</f>
        <v>0</v>
      </c>
      <c r="U54" s="578">
        <f t="shared" si="22"/>
        <v>0</v>
      </c>
      <c r="V54" s="577">
        <f t="shared" si="22"/>
        <v>0</v>
      </c>
      <c r="W54" s="578">
        <f t="shared" si="22"/>
        <v>0</v>
      </c>
      <c r="X54" s="578">
        <f t="shared" si="22"/>
        <v>0</v>
      </c>
      <c r="Y54" s="577">
        <f t="shared" si="22"/>
        <v>0</v>
      </c>
      <c r="AB54" s="954"/>
      <c r="AC54" s="899"/>
      <c r="AD54" s="608">
        <v>1</v>
      </c>
      <c r="AE54" s="767" t="str">
        <f t="shared" ref="AE54:AE63" si="23">R94</f>
        <v/>
      </c>
    </row>
    <row r="55" spans="1:31" ht="15.75" customHeight="1">
      <c r="C55" s="942" t="s">
        <v>670</v>
      </c>
      <c r="D55" s="942"/>
      <c r="E55" s="942"/>
      <c r="F55" s="772"/>
      <c r="G55" s="364"/>
      <c r="H55" s="317"/>
      <c r="I55" s="402"/>
      <c r="J55" s="718"/>
      <c r="K55" s="718"/>
      <c r="L55" s="375"/>
      <c r="M55" s="319"/>
      <c r="N55" s="369"/>
      <c r="O55" s="939"/>
      <c r="P55" s="593" t="b">
        <v>0</v>
      </c>
      <c r="Q55" s="594">
        <f t="shared" ref="Q55:Q61" si="24">IF(P55,M55,0)</f>
        <v>0</v>
      </c>
      <c r="R55" s="595"/>
      <c r="S55" s="596"/>
      <c r="T55" s="587">
        <f t="shared" ref="T55:T60" si="25">IF($P55=TRUE,$H55,0)</f>
        <v>0</v>
      </c>
      <c r="U55" s="588">
        <f t="shared" ref="U55:U60" si="26">IF($P55=TRUE,$I55,0)</f>
        <v>0</v>
      </c>
      <c r="V55" s="589">
        <f t="shared" ref="V55:V61" si="27">IF($P55=TRUE,$M55,0)</f>
        <v>0</v>
      </c>
      <c r="W55" s="592">
        <f t="shared" ref="W55:W61" si="28">IF($P55=FALSE,$H55,0)</f>
        <v>0</v>
      </c>
      <c r="X55" s="588">
        <f t="shared" ref="X55:X61" si="29">IF($P55=FALSE,$I55,0)</f>
        <v>0</v>
      </c>
      <c r="Y55" s="589">
        <f t="shared" ref="Y55:Y60" si="30">IF($P55=FALSE,$M55,0)</f>
        <v>0</v>
      </c>
      <c r="AB55" s="954"/>
      <c r="AC55" s="899"/>
      <c r="AD55" s="608">
        <v>2</v>
      </c>
      <c r="AE55" s="767" t="str">
        <f t="shared" si="23"/>
        <v/>
      </c>
    </row>
    <row r="56" spans="1:31" ht="15.75" customHeight="1">
      <c r="C56" s="951"/>
      <c r="D56" s="951"/>
      <c r="E56" s="951"/>
      <c r="F56" s="951"/>
      <c r="G56" s="364"/>
      <c r="H56" s="317"/>
      <c r="I56" s="402"/>
      <c r="J56" s="718"/>
      <c r="K56" s="718"/>
      <c r="L56" s="375"/>
      <c r="M56" s="319"/>
      <c r="N56" s="369"/>
      <c r="O56" s="940"/>
      <c r="P56" s="628" t="b">
        <v>0</v>
      </c>
      <c r="Q56" s="597">
        <f t="shared" si="24"/>
        <v>0</v>
      </c>
      <c r="R56" s="560" t="str">
        <f>IF(P56=TRUE,C56&amp;",","")</f>
        <v/>
      </c>
      <c r="S56" s="598" t="str">
        <f>IF(AND(M56&gt;0,P56=FALSE),C56&amp;",","")</f>
        <v/>
      </c>
      <c r="T56" s="569">
        <f t="shared" si="25"/>
        <v>0</v>
      </c>
      <c r="U56" s="570">
        <f t="shared" si="26"/>
        <v>0</v>
      </c>
      <c r="V56" s="599">
        <f t="shared" si="27"/>
        <v>0</v>
      </c>
      <c r="W56" s="569">
        <f t="shared" si="28"/>
        <v>0</v>
      </c>
      <c r="X56" s="570">
        <f t="shared" si="29"/>
        <v>0</v>
      </c>
      <c r="Y56" s="599">
        <f t="shared" si="30"/>
        <v>0</v>
      </c>
      <c r="AB56" s="954"/>
      <c r="AC56" s="899"/>
      <c r="AD56" s="608">
        <v>3</v>
      </c>
      <c r="AE56" s="767" t="str">
        <f t="shared" si="23"/>
        <v/>
      </c>
    </row>
    <row r="57" spans="1:31" ht="15.75" customHeight="1">
      <c r="C57" s="924"/>
      <c r="D57" s="924"/>
      <c r="E57" s="924"/>
      <c r="F57" s="924"/>
      <c r="G57" s="364"/>
      <c r="H57" s="317"/>
      <c r="I57" s="402"/>
      <c r="J57" s="718"/>
      <c r="K57" s="718"/>
      <c r="L57" s="375"/>
      <c r="M57" s="319"/>
      <c r="N57" s="369"/>
      <c r="O57" s="940"/>
      <c r="P57" s="433" t="b">
        <v>0</v>
      </c>
      <c r="Q57" s="543">
        <f t="shared" si="24"/>
        <v>0</v>
      </c>
      <c r="R57" s="555" t="str">
        <f>IF(P57=TRUE,C57&amp;",","")</f>
        <v/>
      </c>
      <c r="S57" s="526" t="str">
        <f>IF(AND(M57&gt;0,P57=FALSE),C57&amp;",","")</f>
        <v/>
      </c>
      <c r="T57" s="580">
        <f t="shared" si="25"/>
        <v>0</v>
      </c>
      <c r="U57" s="559">
        <f t="shared" si="26"/>
        <v>0</v>
      </c>
      <c r="V57" s="541">
        <f t="shared" si="27"/>
        <v>0</v>
      </c>
      <c r="W57" s="580">
        <f t="shared" si="28"/>
        <v>0</v>
      </c>
      <c r="X57" s="559">
        <f t="shared" si="29"/>
        <v>0</v>
      </c>
      <c r="Y57" s="541">
        <f t="shared" si="30"/>
        <v>0</v>
      </c>
      <c r="AB57" s="954"/>
      <c r="AC57" s="899" t="s">
        <v>1108</v>
      </c>
      <c r="AD57" s="767" t="s">
        <v>1108</v>
      </c>
      <c r="AE57" s="767">
        <f t="shared" si="23"/>
        <v>0</v>
      </c>
    </row>
    <row r="58" spans="1:31" ht="15.75" customHeight="1">
      <c r="C58" s="942" t="s">
        <v>2410</v>
      </c>
      <c r="D58" s="942"/>
      <c r="E58" s="942"/>
      <c r="F58" s="772"/>
      <c r="G58" s="364"/>
      <c r="H58" s="317"/>
      <c r="I58" s="402"/>
      <c r="J58" s="718"/>
      <c r="K58" s="718"/>
      <c r="L58" s="375"/>
      <c r="M58" s="319"/>
      <c r="N58" s="369"/>
      <c r="O58" s="940"/>
      <c r="P58" s="600" t="b">
        <v>0</v>
      </c>
      <c r="Q58" s="519">
        <f t="shared" si="24"/>
        <v>0</v>
      </c>
      <c r="R58" s="601"/>
      <c r="S58" s="602"/>
      <c r="T58" s="590">
        <f t="shared" si="25"/>
        <v>0</v>
      </c>
      <c r="U58" s="167">
        <f t="shared" si="26"/>
        <v>0</v>
      </c>
      <c r="V58" s="591">
        <f t="shared" si="27"/>
        <v>0</v>
      </c>
      <c r="W58" s="590">
        <f t="shared" si="28"/>
        <v>0</v>
      </c>
      <c r="X58" s="167">
        <f t="shared" si="29"/>
        <v>0</v>
      </c>
      <c r="Y58" s="591">
        <f t="shared" si="30"/>
        <v>0</v>
      </c>
      <c r="AB58" s="954"/>
      <c r="AC58" s="899"/>
      <c r="AD58" s="608">
        <v>1</v>
      </c>
      <c r="AE58" s="767" t="str">
        <f t="shared" si="23"/>
        <v/>
      </c>
    </row>
    <row r="59" spans="1:31" ht="15.75" customHeight="1">
      <c r="C59" s="942" t="s">
        <v>1182</v>
      </c>
      <c r="D59" s="942"/>
      <c r="E59" s="942"/>
      <c r="F59" s="772"/>
      <c r="G59" s="364"/>
      <c r="H59" s="317"/>
      <c r="I59" s="402"/>
      <c r="J59" s="718"/>
      <c r="K59" s="718"/>
      <c r="L59" s="375"/>
      <c r="M59" s="319"/>
      <c r="N59" s="369"/>
      <c r="O59" s="940"/>
      <c r="P59" s="628" t="b">
        <v>0</v>
      </c>
      <c r="Q59" s="597">
        <f t="shared" si="24"/>
        <v>0</v>
      </c>
      <c r="R59" s="560"/>
      <c r="S59" s="598"/>
      <c r="T59" s="569">
        <f t="shared" si="25"/>
        <v>0</v>
      </c>
      <c r="U59" s="570">
        <f t="shared" si="26"/>
        <v>0</v>
      </c>
      <c r="V59" s="599">
        <f t="shared" si="27"/>
        <v>0</v>
      </c>
      <c r="W59" s="569">
        <f t="shared" si="28"/>
        <v>0</v>
      </c>
      <c r="X59" s="570">
        <f t="shared" si="29"/>
        <v>0</v>
      </c>
      <c r="Y59" s="599">
        <f t="shared" si="30"/>
        <v>0</v>
      </c>
      <c r="AB59" s="954"/>
      <c r="AC59" s="899"/>
      <c r="AD59" s="608">
        <v>2</v>
      </c>
      <c r="AE59" s="767" t="str">
        <f t="shared" si="23"/>
        <v/>
      </c>
    </row>
    <row r="60" spans="1:31" ht="15.75" customHeight="1">
      <c r="C60" s="951"/>
      <c r="D60" s="951"/>
      <c r="E60" s="951"/>
      <c r="F60" s="951"/>
      <c r="G60" s="374"/>
      <c r="H60" s="317"/>
      <c r="I60" s="402"/>
      <c r="J60" s="718"/>
      <c r="K60" s="718"/>
      <c r="L60" s="375"/>
      <c r="M60" s="319"/>
      <c r="N60" s="369"/>
      <c r="O60" s="940"/>
      <c r="P60" s="433" t="b">
        <v>0</v>
      </c>
      <c r="Q60" s="543">
        <f t="shared" si="24"/>
        <v>0</v>
      </c>
      <c r="R60" s="555" t="str">
        <f>IF(P60=TRUE,C60&amp;",","")</f>
        <v/>
      </c>
      <c r="S60" s="526" t="str">
        <f>IF(AND(M60&gt;0,P60=FALSE),C60&amp;",","")</f>
        <v/>
      </c>
      <c r="T60" s="580">
        <f t="shared" si="25"/>
        <v>0</v>
      </c>
      <c r="U60" s="559">
        <f t="shared" si="26"/>
        <v>0</v>
      </c>
      <c r="V60" s="541">
        <f t="shared" si="27"/>
        <v>0</v>
      </c>
      <c r="W60" s="580">
        <f t="shared" si="28"/>
        <v>0</v>
      </c>
      <c r="X60" s="559">
        <f t="shared" si="29"/>
        <v>0</v>
      </c>
      <c r="Y60" s="541">
        <f t="shared" si="30"/>
        <v>0</v>
      </c>
      <c r="AB60" s="954"/>
      <c r="AC60" s="899"/>
      <c r="AD60" s="608">
        <v>3</v>
      </c>
      <c r="AE60" s="767" t="str">
        <f t="shared" si="23"/>
        <v/>
      </c>
    </row>
    <row r="61" spans="1:31" ht="15.75" customHeight="1">
      <c r="C61" s="381" t="s">
        <v>363</v>
      </c>
      <c r="D61" s="997"/>
      <c r="E61" s="997"/>
      <c r="F61" s="997"/>
      <c r="G61" s="364"/>
      <c r="H61" s="317"/>
      <c r="I61" s="402"/>
      <c r="J61" s="372"/>
      <c r="K61" s="372"/>
      <c r="L61" s="375"/>
      <c r="M61" s="319"/>
      <c r="N61" s="369"/>
      <c r="O61" s="941"/>
      <c r="P61" s="407" t="b">
        <v>0</v>
      </c>
      <c r="Q61" s="544">
        <f t="shared" si="24"/>
        <v>0</v>
      </c>
      <c r="R61" s="603"/>
      <c r="S61" s="604"/>
      <c r="T61" s="732">
        <f>H61</f>
        <v>0</v>
      </c>
      <c r="U61" s="733">
        <f>I61</f>
        <v>0</v>
      </c>
      <c r="V61" s="605">
        <f t="shared" si="27"/>
        <v>0</v>
      </c>
      <c r="W61" s="580">
        <f t="shared" si="28"/>
        <v>0</v>
      </c>
      <c r="X61" s="559">
        <f t="shared" si="29"/>
        <v>0</v>
      </c>
      <c r="Y61" s="605">
        <f>IF($P61=FALSE,$M61,0)</f>
        <v>0</v>
      </c>
      <c r="AB61" s="954"/>
      <c r="AC61" s="610" t="s">
        <v>1109</v>
      </c>
      <c r="AD61" s="767" t="s">
        <v>1109</v>
      </c>
      <c r="AE61" s="767" t="str">
        <f t="shared" si="23"/>
        <v/>
      </c>
    </row>
    <row r="62" spans="1:31" ht="9" customHeight="1">
      <c r="C62" s="320"/>
      <c r="D62" s="320"/>
      <c r="E62" s="320"/>
      <c r="F62" s="320"/>
      <c r="H62" s="320"/>
      <c r="I62" s="320"/>
      <c r="J62" s="320"/>
      <c r="K62" s="320"/>
      <c r="M62" s="345"/>
      <c r="N62" s="323"/>
      <c r="O62" s="470"/>
      <c r="P62" s="281"/>
      <c r="Q62" s="281"/>
      <c r="R62" s="281"/>
      <c r="T62" s="583"/>
      <c r="U62" s="283"/>
      <c r="V62" s="561"/>
      <c r="W62" s="583"/>
      <c r="X62" s="283"/>
      <c r="Y62" s="561"/>
      <c r="AB62" s="954"/>
      <c r="AC62" s="765"/>
      <c r="AD62" s="767">
        <v>1</v>
      </c>
      <c r="AE62" s="767" t="str">
        <f t="shared" si="23"/>
        <v/>
      </c>
    </row>
    <row r="63" spans="1:31" s="111" customFormat="1" ht="13.5" customHeight="1" thickBot="1">
      <c r="A63" s="300"/>
      <c r="B63" s="949" t="s">
        <v>2449</v>
      </c>
      <c r="C63" s="949"/>
      <c r="D63" s="949"/>
      <c r="E63" s="949"/>
      <c r="F63" s="949"/>
      <c r="G63" s="327"/>
      <c r="H63" s="327">
        <f>SUM(H55:H59)</f>
        <v>0</v>
      </c>
      <c r="I63" s="332">
        <f>SUM(I55:I59)</f>
        <v>0</v>
      </c>
      <c r="J63" s="332"/>
      <c r="K63" s="332"/>
      <c r="L63" s="333"/>
      <c r="M63" s="329">
        <f>SUM(M55:M61)</f>
        <v>0</v>
      </c>
      <c r="N63" s="334"/>
      <c r="O63" s="471"/>
      <c r="P63" s="405"/>
      <c r="Q63" s="571" t="s">
        <v>1098</v>
      </c>
      <c r="R63" s="572" t="str">
        <f>IF(AND(R56="",R57=""),"",IF(SUMIF($P56:$P57,TRUE,$Q56:$Q57)&lt;=0,"",LEFT(TRIM((R56&amp;" "&amp;R57)),LEN(TRIM(R56&amp;" "&amp;R57))-1)))</f>
        <v/>
      </c>
      <c r="S63" s="574" t="str">
        <f>IF(AND(S56="",S57=""),"",IF(SUMIF($P56:$P57,FALSE,$M56:$M57)&lt;=0,"",LEFT(TRIM((S56&amp;" "&amp;S57)),LEN(TRIM(S56&amp;" "&amp;S57))-1)))</f>
        <v/>
      </c>
      <c r="T63" s="572">
        <f>SUM(T56:T57)</f>
        <v>0</v>
      </c>
      <c r="U63" s="574">
        <f t="shared" ref="U63:Y63" si="31">SUM(U56:U57)</f>
        <v>0</v>
      </c>
      <c r="V63" s="573">
        <f t="shared" si="31"/>
        <v>0</v>
      </c>
      <c r="W63" s="572">
        <f>SUM(W56:W57)</f>
        <v>0</v>
      </c>
      <c r="X63" s="574">
        <f t="shared" si="31"/>
        <v>0</v>
      </c>
      <c r="Y63" s="573">
        <f t="shared" si="31"/>
        <v>0</v>
      </c>
      <c r="AB63" s="954" t="s">
        <v>835</v>
      </c>
      <c r="AC63" s="765"/>
      <c r="AD63" s="767">
        <v>2</v>
      </c>
      <c r="AE63" s="767" t="str">
        <f t="shared" si="23"/>
        <v/>
      </c>
    </row>
    <row r="64" spans="1:31" ht="13.5" thickTop="1">
      <c r="B64" s="335">
        <v>4</v>
      </c>
      <c r="C64" s="979" t="s">
        <v>367</v>
      </c>
      <c r="D64" s="979"/>
      <c r="E64" s="979"/>
      <c r="F64" s="979"/>
      <c r="G64" s="979"/>
      <c r="H64" s="979"/>
      <c r="I64" s="979"/>
      <c r="J64" s="979"/>
      <c r="K64" s="979"/>
      <c r="L64" s="979"/>
      <c r="M64" s="376"/>
      <c r="N64" s="369"/>
      <c r="O64" s="473" t="s">
        <v>1416</v>
      </c>
      <c r="P64" s="281"/>
      <c r="Q64" s="575" t="s">
        <v>1098</v>
      </c>
      <c r="R64" s="576" t="str">
        <f>IF(AND(R59="",R60=""),"",IF(SUMIF($P59:$P60,TRUE,$Q59:$Q60)&lt;=0,"",LEFT(TRIM((R59&amp;" "&amp;R60)),LEN(TRIM(R59&amp;" "&amp;R60))-1)))</f>
        <v/>
      </c>
      <c r="S64" s="586" t="str">
        <f>IF(AND(S59="",S60=""),"",IF(SUMIF($P59:$P60,FALSE,$M59:$M60)&lt;=0,"",LEFT(TRIM((S59&amp;" "&amp;S60)),LEN(TRIM(S59&amp;" "&amp;S60))-1)))</f>
        <v/>
      </c>
      <c r="T64" s="576">
        <f t="shared" ref="T64:Y64" si="32">SUM(T59:T60)</f>
        <v>0</v>
      </c>
      <c r="U64" s="586">
        <f t="shared" si="32"/>
        <v>0</v>
      </c>
      <c r="V64" s="577">
        <f t="shared" si="32"/>
        <v>0</v>
      </c>
      <c r="W64" s="576">
        <f>SUM(W59:W60)</f>
        <v>0</v>
      </c>
      <c r="X64" s="586">
        <f t="shared" si="32"/>
        <v>0</v>
      </c>
      <c r="Y64" s="577">
        <f t="shared" si="32"/>
        <v>0</v>
      </c>
      <c r="AB64" s="954"/>
      <c r="AC64" s="765"/>
      <c r="AD64" s="767"/>
      <c r="AE64" s="767"/>
    </row>
    <row r="65" spans="1:31" ht="34.5" customHeight="1">
      <c r="B65" s="378"/>
      <c r="C65" s="980" t="s">
        <v>56</v>
      </c>
      <c r="D65" s="980"/>
      <c r="E65" s="980"/>
      <c r="F65" s="980"/>
      <c r="G65" s="980"/>
      <c r="H65" s="980"/>
      <c r="I65" s="980"/>
      <c r="J65" s="980"/>
      <c r="K65" s="980"/>
      <c r="L65" s="981"/>
      <c r="M65" s="337">
        <f>ROUND((SUM(Q22:Q39,Q43:Q51,Q55:Q61))*0.09, 0)</f>
        <v>0</v>
      </c>
      <c r="N65" s="369"/>
      <c r="O65" s="939"/>
      <c r="AB65" s="954"/>
      <c r="AC65" s="764" t="s">
        <v>1110</v>
      </c>
      <c r="AD65" s="767" t="s">
        <v>1110</v>
      </c>
      <c r="AE65" s="767"/>
    </row>
    <row r="66" spans="1:31" ht="25.5" customHeight="1">
      <c r="B66" s="378"/>
      <c r="C66" s="980" t="s">
        <v>2364</v>
      </c>
      <c r="D66" s="980"/>
      <c r="E66" s="980"/>
      <c r="F66" s="980"/>
      <c r="G66" s="980"/>
      <c r="H66" s="980"/>
      <c r="I66" s="980"/>
      <c r="J66" s="980"/>
      <c r="K66" s="980"/>
      <c r="L66" s="981"/>
      <c r="M66" s="319"/>
      <c r="N66" s="369"/>
      <c r="O66" s="941"/>
      <c r="AB66" s="954"/>
      <c r="AC66" s="764"/>
      <c r="AD66" s="767">
        <v>1</v>
      </c>
      <c r="AE66" s="767" t="str">
        <f>R108</f>
        <v/>
      </c>
    </row>
    <row r="67" spans="1:31" ht="15.75" customHeight="1">
      <c r="C67" s="346"/>
      <c r="D67" s="951"/>
      <c r="E67" s="951"/>
      <c r="F67" s="951"/>
      <c r="G67" s="951"/>
      <c r="H67" s="951"/>
      <c r="I67" s="320"/>
      <c r="J67" s="320"/>
      <c r="K67" s="320"/>
      <c r="M67" s="344"/>
      <c r="N67" s="323"/>
      <c r="O67" s="470"/>
      <c r="AB67" s="954" t="s">
        <v>840</v>
      </c>
      <c r="AC67" s="764" t="s">
        <v>1775</v>
      </c>
      <c r="AD67" s="608" t="s">
        <v>1775</v>
      </c>
      <c r="AE67" s="767">
        <f>R109</f>
        <v>0</v>
      </c>
    </row>
    <row r="68" spans="1:31">
      <c r="C68" s="346"/>
      <c r="D68" s="347"/>
      <c r="E68" s="347"/>
      <c r="F68" s="347"/>
      <c r="G68" s="347"/>
      <c r="H68" s="347"/>
      <c r="I68" s="320"/>
      <c r="J68" s="320"/>
      <c r="K68" s="320"/>
      <c r="M68" s="344"/>
      <c r="N68" s="323"/>
      <c r="O68" s="470"/>
      <c r="AB68" s="954"/>
      <c r="AC68" s="765"/>
      <c r="AD68" s="608">
        <v>1</v>
      </c>
      <c r="AE68" s="767" t="str">
        <f>R110</f>
        <v/>
      </c>
    </row>
    <row r="69" spans="1:31" s="111" customFormat="1" ht="13.5" customHeight="1" thickBot="1">
      <c r="A69" s="300"/>
      <c r="B69" s="949" t="s">
        <v>2449</v>
      </c>
      <c r="C69" s="949"/>
      <c r="D69" s="949"/>
      <c r="E69" s="949"/>
      <c r="F69" s="949"/>
      <c r="G69" s="327"/>
      <c r="H69" s="327"/>
      <c r="I69" s="333"/>
      <c r="J69" s="333"/>
      <c r="K69" s="333"/>
      <c r="L69" s="333"/>
      <c r="M69" s="508">
        <f>SUM(M65:M66)</f>
        <v>0</v>
      </c>
      <c r="N69" s="334"/>
      <c r="O69" s="471"/>
      <c r="AB69" s="615"/>
      <c r="AC69" s="764" t="s">
        <v>1111</v>
      </c>
      <c r="AD69" s="608"/>
      <c r="AE69" s="767" t="str">
        <f>R130</f>
        <v/>
      </c>
    </row>
    <row r="70" spans="1:31" ht="18" customHeight="1" thickTop="1">
      <c r="B70" s="335">
        <v>5</v>
      </c>
      <c r="C70" s="338" t="s">
        <v>2120</v>
      </c>
      <c r="D70" s="364"/>
      <c r="E70" s="364"/>
      <c r="F70" s="364"/>
      <c r="G70" s="364"/>
      <c r="H70" s="335" t="s">
        <v>876</v>
      </c>
      <c r="I70" s="335" t="s">
        <v>2450</v>
      </c>
      <c r="J70" s="335"/>
      <c r="K70" s="335"/>
      <c r="L70" s="364"/>
      <c r="M70" s="335" t="s">
        <v>1014</v>
      </c>
      <c r="N70" s="373"/>
      <c r="O70" s="473" t="s">
        <v>1416</v>
      </c>
      <c r="AC70" s="764" t="s">
        <v>1112</v>
      </c>
      <c r="AD70" s="608"/>
      <c r="AE70" s="767" t="str">
        <f>R131</f>
        <v/>
      </c>
    </row>
    <row r="71" spans="1:31" ht="15.75" customHeight="1">
      <c r="B71" s="364"/>
      <c r="C71" s="364" t="s">
        <v>1361</v>
      </c>
      <c r="D71" s="364"/>
      <c r="E71" s="364"/>
      <c r="F71" s="364"/>
      <c r="G71" s="364"/>
      <c r="H71" s="410"/>
      <c r="I71" s="410"/>
      <c r="J71" s="724"/>
      <c r="K71" s="724"/>
      <c r="L71" s="364"/>
      <c r="M71" s="319"/>
      <c r="N71" s="364"/>
      <c r="O71" s="939"/>
      <c r="R71" s="106" t="str">
        <f>IF(M71&lt;=0,"","(" &amp;H71 &amp;"/"&amp;I71&amp;")" &amp;", ")</f>
        <v/>
      </c>
      <c r="AC71" s="111"/>
      <c r="AD71" s="111"/>
      <c r="AE71" s="111"/>
    </row>
    <row r="72" spans="1:31" ht="15.75" customHeight="1">
      <c r="B72" s="364"/>
      <c r="C72" s="951"/>
      <c r="D72" s="951"/>
      <c r="E72" s="951"/>
      <c r="F72" s="951"/>
      <c r="G72" s="364"/>
      <c r="H72" s="410"/>
      <c r="I72" s="410"/>
      <c r="J72" s="724"/>
      <c r="K72" s="724"/>
      <c r="L72" s="364"/>
      <c r="M72" s="319"/>
      <c r="N72" s="364"/>
      <c r="O72" s="940"/>
      <c r="Q72" s="584"/>
      <c r="R72" s="585" t="str">
        <f>IF(C72="","",IF(M72&lt;=0,"",C72&amp;" ("&amp;H72&amp;"/"&amp;I72&amp;")"&amp;", "))</f>
        <v/>
      </c>
    </row>
    <row r="73" spans="1:31" ht="15.75" customHeight="1">
      <c r="B73" s="364"/>
      <c r="C73" s="924"/>
      <c r="D73" s="924"/>
      <c r="E73" s="924"/>
      <c r="F73" s="924"/>
      <c r="G73" s="364"/>
      <c r="H73" s="410"/>
      <c r="I73" s="410"/>
      <c r="J73" s="724"/>
      <c r="K73" s="724"/>
      <c r="L73" s="364"/>
      <c r="M73" s="319"/>
      <c r="N73" s="364"/>
      <c r="O73" s="940"/>
      <c r="Q73" s="584"/>
      <c r="R73" s="585" t="str">
        <f>IF(C73="","",IF(M73&lt;=0,"",C73&amp;" ("&amp;H73&amp;"/"&amp;I73&amp;")"&amp;", "))</f>
        <v/>
      </c>
    </row>
    <row r="74" spans="1:31" ht="15.75" customHeight="1">
      <c r="B74" s="364"/>
      <c r="C74" s="924"/>
      <c r="D74" s="924"/>
      <c r="E74" s="924"/>
      <c r="F74" s="924"/>
      <c r="G74" s="364"/>
      <c r="H74" s="410"/>
      <c r="I74" s="410"/>
      <c r="J74" s="724"/>
      <c r="K74" s="724"/>
      <c r="L74" s="364"/>
      <c r="M74" s="319"/>
      <c r="N74" s="364"/>
      <c r="O74" s="940"/>
      <c r="Q74" s="584"/>
      <c r="R74" s="585" t="str">
        <f>IF(C74="","",IF(M74&lt;=0,"",C74&amp;" ("&amp;H74&amp;"/"&amp;I74&amp;")"&amp;", "))</f>
        <v/>
      </c>
    </row>
    <row r="75" spans="1:31" ht="15.75" customHeight="1">
      <c r="B75" s="364"/>
      <c r="C75" s="364" t="s">
        <v>1780</v>
      </c>
      <c r="D75" s="364"/>
      <c r="E75" s="364"/>
      <c r="F75" s="364"/>
      <c r="G75" s="364"/>
      <c r="H75" s="410"/>
      <c r="I75" s="410"/>
      <c r="J75" s="724"/>
      <c r="K75" s="724"/>
      <c r="L75" s="364"/>
      <c r="M75" s="319"/>
      <c r="N75" s="364"/>
      <c r="O75" s="940"/>
      <c r="Q75" s="584"/>
      <c r="R75" s="106" t="str">
        <f>IF(M75&lt;=0,"","(" &amp;H75 &amp;"/"&amp;I75&amp;")" &amp;", ")</f>
        <v/>
      </c>
    </row>
    <row r="76" spans="1:31" ht="15.75" customHeight="1">
      <c r="B76" s="364"/>
      <c r="C76" s="951"/>
      <c r="D76" s="951"/>
      <c r="E76" s="951"/>
      <c r="F76" s="951"/>
      <c r="G76" s="364"/>
      <c r="H76" s="410"/>
      <c r="I76" s="410"/>
      <c r="J76" s="724"/>
      <c r="K76" s="724"/>
      <c r="L76" s="364"/>
      <c r="M76" s="319"/>
      <c r="N76" s="364"/>
      <c r="O76" s="940"/>
      <c r="Q76" s="584"/>
      <c r="R76" s="585" t="str">
        <f>IF(C76="","",IF(M76&lt;=0,"",C76&amp;" ("&amp;H76&amp;"/"&amp;I76&amp;")"&amp;", "))</f>
        <v/>
      </c>
    </row>
    <row r="77" spans="1:31" ht="15.75" customHeight="1">
      <c r="B77" s="364"/>
      <c r="C77" s="924"/>
      <c r="D77" s="924"/>
      <c r="E77" s="924"/>
      <c r="F77" s="924"/>
      <c r="G77" s="364"/>
      <c r="H77" s="410"/>
      <c r="I77" s="410"/>
      <c r="J77" s="724"/>
      <c r="K77" s="724"/>
      <c r="L77" s="364"/>
      <c r="M77" s="319"/>
      <c r="N77" s="364"/>
      <c r="O77" s="940"/>
      <c r="Q77" s="584"/>
      <c r="R77" s="585" t="str">
        <f>IF(C77="","",IF(M77&lt;=0,"",C77&amp;" ("&amp;H77&amp;"/"&amp;I77&amp;")"&amp;", "))</f>
        <v/>
      </c>
    </row>
    <row r="78" spans="1:31" ht="15.75" customHeight="1">
      <c r="B78" s="364"/>
      <c r="C78" s="924"/>
      <c r="D78" s="924"/>
      <c r="E78" s="924"/>
      <c r="F78" s="924"/>
      <c r="G78" s="364"/>
      <c r="H78" s="410"/>
      <c r="I78" s="410"/>
      <c r="J78" s="724"/>
      <c r="K78" s="724"/>
      <c r="L78" s="364"/>
      <c r="M78" s="319"/>
      <c r="N78" s="364"/>
      <c r="O78" s="940"/>
      <c r="Q78" s="584"/>
      <c r="R78" s="585" t="str">
        <f>IF(C78="","",IF(M78&lt;=0,"",C78&amp;" ("&amp;H78&amp;"/"&amp;I78&amp;")"&amp;", "))</f>
        <v/>
      </c>
    </row>
    <row r="79" spans="1:31" ht="15.75" customHeight="1">
      <c r="B79" s="364"/>
      <c r="C79" s="364" t="s">
        <v>1781</v>
      </c>
      <c r="D79" s="364"/>
      <c r="E79" s="364"/>
      <c r="F79" s="364"/>
      <c r="G79" s="364"/>
      <c r="H79" s="410"/>
      <c r="I79" s="410"/>
      <c r="J79" s="724"/>
      <c r="K79" s="724"/>
      <c r="L79" s="364"/>
      <c r="M79" s="319"/>
      <c r="N79" s="364"/>
      <c r="O79" s="940"/>
      <c r="Q79" s="584"/>
      <c r="R79" s="106" t="str">
        <f>IF(M79&lt;=0,"","(" &amp;H79 &amp;"/"&amp;I79&amp;")" &amp;", ")</f>
        <v/>
      </c>
    </row>
    <row r="80" spans="1:31" ht="15.75" customHeight="1">
      <c r="B80" s="364"/>
      <c r="C80" s="951"/>
      <c r="D80" s="951"/>
      <c r="E80" s="951"/>
      <c r="F80" s="951"/>
      <c r="G80" s="364"/>
      <c r="H80" s="410"/>
      <c r="I80" s="410"/>
      <c r="J80" s="724"/>
      <c r="K80" s="724"/>
      <c r="L80" s="364"/>
      <c r="M80" s="319"/>
      <c r="N80" s="364"/>
      <c r="O80" s="940"/>
      <c r="Q80" s="584"/>
      <c r="R80" s="585" t="str">
        <f>IF(C80="","",IF(M80&lt;=0,"",C80&amp;" ("&amp;H80&amp;"/"&amp;I80&amp;")"&amp;", "))</f>
        <v/>
      </c>
    </row>
    <row r="81" spans="1:31" ht="15.75" customHeight="1">
      <c r="B81" s="364"/>
      <c r="C81" s="924"/>
      <c r="D81" s="924"/>
      <c r="E81" s="924"/>
      <c r="F81" s="924"/>
      <c r="G81" s="364"/>
      <c r="H81" s="410"/>
      <c r="I81" s="410"/>
      <c r="J81" s="724"/>
      <c r="K81" s="724"/>
      <c r="L81" s="364"/>
      <c r="M81" s="319"/>
      <c r="N81" s="364"/>
      <c r="O81" s="940"/>
      <c r="Q81" s="584"/>
      <c r="R81" s="585" t="str">
        <f>IF(C81="","",IF(M81&lt;=0,"",C81&amp;" ("&amp;H81&amp;"/"&amp;I81&amp;")"&amp;", "))</f>
        <v/>
      </c>
    </row>
    <row r="82" spans="1:31" ht="15.75" customHeight="1">
      <c r="B82" s="364"/>
      <c r="C82" s="924"/>
      <c r="D82" s="924"/>
      <c r="E82" s="924"/>
      <c r="F82" s="924"/>
      <c r="G82" s="364"/>
      <c r="H82" s="410"/>
      <c r="I82" s="410"/>
      <c r="J82" s="724"/>
      <c r="K82" s="724"/>
      <c r="L82" s="364"/>
      <c r="M82" s="319"/>
      <c r="N82" s="364"/>
      <c r="O82" s="940"/>
      <c r="Q82" s="584"/>
      <c r="R82" s="585" t="str">
        <f>IF(C82="","",IF(M82&lt;=0,"",C82&amp;" ("&amp;H82&amp;"/"&amp;I82&amp;")"&amp;", "))</f>
        <v/>
      </c>
    </row>
    <row r="83" spans="1:31" ht="15.75" customHeight="1">
      <c r="B83" s="364"/>
      <c r="C83" s="368" t="s">
        <v>626</v>
      </c>
      <c r="D83" s="368"/>
      <c r="E83" s="368"/>
      <c r="F83" s="364"/>
      <c r="G83" s="364"/>
      <c r="H83" s="410"/>
      <c r="I83" s="410"/>
      <c r="J83" s="724"/>
      <c r="K83" s="724"/>
      <c r="L83" s="364"/>
      <c r="M83" s="319"/>
      <c r="N83" s="364"/>
      <c r="O83" s="940"/>
      <c r="Q83" s="584"/>
      <c r="R83" s="106" t="str">
        <f>IF(M83&lt;=0,"","(" &amp;H83 &amp;"/"&amp;I83&amp;")" &amp;", ")</f>
        <v/>
      </c>
    </row>
    <row r="84" spans="1:31" ht="15.75" customHeight="1">
      <c r="B84" s="364"/>
      <c r="C84" s="951"/>
      <c r="D84" s="951"/>
      <c r="E84" s="951"/>
      <c r="F84" s="951"/>
      <c r="G84" s="364"/>
      <c r="H84" s="410"/>
      <c r="I84" s="410"/>
      <c r="J84" s="724"/>
      <c r="K84" s="724"/>
      <c r="L84" s="364"/>
      <c r="M84" s="319"/>
      <c r="N84" s="364"/>
      <c r="O84" s="940"/>
      <c r="Q84" s="584"/>
      <c r="R84" s="585" t="str">
        <f>IF(C84="","",IF(M84&lt;=0,"",C84&amp;" ("&amp;H84&amp;"/"&amp;I84&amp;")"&amp;", "))</f>
        <v/>
      </c>
    </row>
    <row r="85" spans="1:31" ht="15.75" customHeight="1">
      <c r="B85" s="364"/>
      <c r="C85" s="368" t="s">
        <v>1782</v>
      </c>
      <c r="D85" s="368"/>
      <c r="E85" s="368"/>
      <c r="F85" s="364"/>
      <c r="G85" s="364"/>
      <c r="H85" s="410"/>
      <c r="I85" s="410"/>
      <c r="J85" s="724"/>
      <c r="K85" s="724"/>
      <c r="L85" s="364"/>
      <c r="M85" s="319"/>
      <c r="N85" s="364"/>
      <c r="O85" s="940"/>
      <c r="Q85" s="584"/>
      <c r="R85" s="106" t="str">
        <f>IF(M85&lt;=0,"","(" &amp;H85 &amp;"/"&amp;I85&amp;")" &amp;", ")</f>
        <v/>
      </c>
    </row>
    <row r="86" spans="1:31" ht="15.75" customHeight="1">
      <c r="B86" s="364"/>
      <c r="C86" s="951"/>
      <c r="D86" s="951"/>
      <c r="E86" s="951"/>
      <c r="F86" s="951"/>
      <c r="G86" s="364"/>
      <c r="H86" s="410"/>
      <c r="I86" s="410"/>
      <c r="J86" s="724"/>
      <c r="K86" s="724"/>
      <c r="L86" s="364"/>
      <c r="M86" s="319"/>
      <c r="N86" s="364"/>
      <c r="O86" s="940"/>
      <c r="Q86" s="584"/>
      <c r="R86" s="585" t="str">
        <f>IF(C86="","",IF(M86&lt;=0,"",C86&amp;" ("&amp;H86&amp;"/"&amp;I86&amp;")"&amp;", "))</f>
        <v/>
      </c>
    </row>
    <row r="87" spans="1:31" ht="29.25" customHeight="1">
      <c r="B87" s="364"/>
      <c r="C87" s="952" t="s">
        <v>2336</v>
      </c>
      <c r="D87" s="952"/>
      <c r="E87" s="952"/>
      <c r="F87" s="952"/>
      <c r="G87" s="316"/>
      <c r="H87" s="410"/>
      <c r="I87" s="410"/>
      <c r="J87" s="724"/>
      <c r="K87" s="724"/>
      <c r="L87" s="364"/>
      <c r="M87" s="319"/>
      <c r="N87" s="364"/>
      <c r="O87" s="940"/>
      <c r="R87" s="106" t="str">
        <f>IF(M87&lt;=0,"","(" &amp;H87 &amp;"/"&amp;I87&amp;")" &amp;", ")</f>
        <v/>
      </c>
    </row>
    <row r="88" spans="1:31" ht="23.25" customHeight="1">
      <c r="B88" s="364"/>
      <c r="C88" s="961" t="s">
        <v>2337</v>
      </c>
      <c r="D88" s="961"/>
      <c r="E88" s="961"/>
      <c r="F88" s="961"/>
      <c r="G88" s="962"/>
      <c r="H88" s="410"/>
      <c r="I88" s="410"/>
      <c r="J88" s="724"/>
      <c r="K88" s="724"/>
      <c r="L88" s="364"/>
      <c r="M88" s="319"/>
      <c r="N88" s="364"/>
      <c r="O88" s="940"/>
      <c r="R88" s="106" t="str">
        <f>IF(M88&lt;=0,"","(" &amp;H88 &amp;"/"&amp;I88&amp;")" &amp;", ")</f>
        <v/>
      </c>
    </row>
    <row r="89" spans="1:31" ht="15.75" customHeight="1">
      <c r="B89" s="364"/>
      <c r="C89" s="316" t="s">
        <v>1182</v>
      </c>
      <c r="D89" s="379"/>
      <c r="E89" s="379"/>
      <c r="F89" s="379"/>
      <c r="G89" s="316"/>
      <c r="H89" s="410"/>
      <c r="I89" s="410"/>
      <c r="J89" s="724"/>
      <c r="K89" s="724"/>
      <c r="L89" s="364"/>
      <c r="M89" s="319"/>
      <c r="N89" s="364"/>
      <c r="O89" s="941"/>
      <c r="R89" s="106" t="str">
        <f>IF(M89&lt;=0,"","(" &amp;H89 &amp;"/"&amp;I89&amp;")" &amp;", ")</f>
        <v/>
      </c>
    </row>
    <row r="90" spans="1:31">
      <c r="C90" s="339"/>
      <c r="M90" s="348"/>
      <c r="O90" s="470"/>
    </row>
    <row r="91" spans="1:31" s="111" customFormat="1" ht="13.5" customHeight="1" thickBot="1">
      <c r="A91" s="300"/>
      <c r="B91" s="949" t="s">
        <v>2449</v>
      </c>
      <c r="C91" s="949"/>
      <c r="D91" s="949"/>
      <c r="E91" s="949"/>
      <c r="F91" s="949"/>
      <c r="G91" s="327"/>
      <c r="H91" s="327"/>
      <c r="I91" s="333"/>
      <c r="J91" s="333"/>
      <c r="K91" s="333"/>
      <c r="L91" s="333"/>
      <c r="M91" s="329">
        <f>SUM(M71:M89)</f>
        <v>0</v>
      </c>
      <c r="N91" s="334"/>
      <c r="O91" s="471"/>
      <c r="R91" s="606"/>
      <c r="AB91" s="615"/>
      <c r="AC91" s="106"/>
      <c r="AD91" s="106"/>
      <c r="AE91" s="106"/>
    </row>
    <row r="92" spans="1:31" ht="22.5" customHeight="1" thickTop="1">
      <c r="A92" s="380"/>
      <c r="B92" s="335">
        <v>6</v>
      </c>
      <c r="C92" s="338" t="s">
        <v>2121</v>
      </c>
      <c r="D92" s="364"/>
      <c r="E92" s="364"/>
      <c r="F92" s="364"/>
      <c r="G92" s="364"/>
      <c r="H92" s="364"/>
      <c r="I92" s="364"/>
      <c r="J92" s="364"/>
      <c r="K92" s="364"/>
      <c r="L92" s="364"/>
      <c r="M92" s="335" t="s">
        <v>1014</v>
      </c>
      <c r="N92" s="373"/>
      <c r="O92" s="473" t="s">
        <v>1416</v>
      </c>
    </row>
    <row r="93" spans="1:31" ht="15.75" customHeight="1">
      <c r="A93" s="380"/>
      <c r="B93" s="364"/>
      <c r="C93" s="942" t="s">
        <v>1024</v>
      </c>
      <c r="D93" s="942"/>
      <c r="E93" s="942"/>
      <c r="F93" s="942"/>
      <c r="G93" s="364"/>
      <c r="H93" s="364"/>
      <c r="I93" s="364"/>
      <c r="J93" s="364"/>
      <c r="K93" s="364"/>
      <c r="L93" s="364"/>
      <c r="M93" s="319"/>
      <c r="N93" s="364"/>
      <c r="O93" s="939"/>
      <c r="AC93" s="111"/>
      <c r="AD93" s="111"/>
      <c r="AE93" s="111"/>
    </row>
    <row r="94" spans="1:31" ht="15.75" customHeight="1">
      <c r="A94" s="380"/>
      <c r="B94" s="364"/>
      <c r="C94" s="951"/>
      <c r="D94" s="951"/>
      <c r="E94" s="951"/>
      <c r="F94" s="951"/>
      <c r="G94" s="364"/>
      <c r="H94" s="364"/>
      <c r="I94" s="364"/>
      <c r="J94" s="364"/>
      <c r="K94" s="364"/>
      <c r="L94" s="364"/>
      <c r="M94" s="319"/>
      <c r="N94" s="364"/>
      <c r="O94" s="940"/>
      <c r="R94" s="585" t="str">
        <f>IF(C94="","",IF(M94&lt;=0,"",C94))</f>
        <v/>
      </c>
    </row>
    <row r="95" spans="1:31" ht="15.75" customHeight="1">
      <c r="A95" s="380"/>
      <c r="B95" s="364"/>
      <c r="C95" s="924"/>
      <c r="D95" s="924"/>
      <c r="E95" s="924"/>
      <c r="F95" s="924"/>
      <c r="G95" s="364"/>
      <c r="H95" s="364"/>
      <c r="I95" s="364"/>
      <c r="J95" s="364"/>
      <c r="K95" s="364"/>
      <c r="L95" s="364"/>
      <c r="M95" s="319"/>
      <c r="N95" s="364"/>
      <c r="O95" s="940"/>
      <c r="R95" s="585" t="str">
        <f>IF(C95="","",IF(M95&lt;=0,"",C95))</f>
        <v/>
      </c>
    </row>
    <row r="96" spans="1:31" ht="15.75" customHeight="1">
      <c r="A96" s="380"/>
      <c r="B96" s="364"/>
      <c r="C96" s="924"/>
      <c r="D96" s="924"/>
      <c r="E96" s="924"/>
      <c r="F96" s="924"/>
      <c r="G96" s="364"/>
      <c r="H96" s="364"/>
      <c r="I96" s="364"/>
      <c r="J96" s="364"/>
      <c r="K96" s="364"/>
      <c r="L96" s="364"/>
      <c r="M96" s="319"/>
      <c r="N96" s="364"/>
      <c r="O96" s="940"/>
      <c r="R96" s="585" t="str">
        <f>IF(C96="","",IF(M96&lt;=0,"",C96))</f>
        <v/>
      </c>
    </row>
    <row r="97" spans="1:31" ht="15.75" customHeight="1">
      <c r="A97" s="380"/>
      <c r="B97" s="364"/>
      <c r="C97" s="381" t="s">
        <v>1025</v>
      </c>
      <c r="D97" s="381"/>
      <c r="E97" s="381"/>
      <c r="F97" s="381"/>
      <c r="G97" s="364"/>
      <c r="H97" s="364"/>
      <c r="I97" s="364"/>
      <c r="J97" s="364"/>
      <c r="K97" s="364"/>
      <c r="L97" s="364"/>
      <c r="M97" s="319"/>
      <c r="N97" s="364"/>
      <c r="O97" s="940"/>
    </row>
    <row r="98" spans="1:31" ht="15.75" customHeight="1">
      <c r="A98" s="380"/>
      <c r="B98" s="364"/>
      <c r="C98" s="951"/>
      <c r="D98" s="951"/>
      <c r="E98" s="951"/>
      <c r="F98" s="951"/>
      <c r="G98" s="364"/>
      <c r="H98" s="364"/>
      <c r="I98" s="364"/>
      <c r="J98" s="364"/>
      <c r="K98" s="364"/>
      <c r="L98" s="364"/>
      <c r="M98" s="319"/>
      <c r="N98" s="364"/>
      <c r="O98" s="940"/>
      <c r="R98" s="585" t="str">
        <f t="shared" ref="R98:R103" si="33">IF(C98="","",IF(M98&lt;=0,"",C98))</f>
        <v/>
      </c>
    </row>
    <row r="99" spans="1:31" ht="15.75" customHeight="1">
      <c r="A99" s="380"/>
      <c r="B99" s="364"/>
      <c r="C99" s="951"/>
      <c r="D99" s="951"/>
      <c r="E99" s="951"/>
      <c r="F99" s="951"/>
      <c r="G99" s="364"/>
      <c r="H99" s="364"/>
      <c r="I99" s="364"/>
      <c r="J99" s="364"/>
      <c r="K99" s="364"/>
      <c r="L99" s="364"/>
      <c r="M99" s="319"/>
      <c r="N99" s="364"/>
      <c r="O99" s="940"/>
      <c r="R99" s="585" t="str">
        <f t="shared" si="33"/>
        <v/>
      </c>
    </row>
    <row r="100" spans="1:31" ht="15.75" customHeight="1">
      <c r="A100" s="380"/>
      <c r="B100" s="364"/>
      <c r="C100" s="951"/>
      <c r="D100" s="951"/>
      <c r="E100" s="951"/>
      <c r="F100" s="951"/>
      <c r="G100" s="364"/>
      <c r="H100" s="364"/>
      <c r="I100" s="364"/>
      <c r="J100" s="364"/>
      <c r="K100" s="364"/>
      <c r="L100" s="364"/>
      <c r="M100" s="319"/>
      <c r="N100" s="364"/>
      <c r="O100" s="940"/>
      <c r="R100" s="585" t="str">
        <f t="shared" si="33"/>
        <v/>
      </c>
    </row>
    <row r="101" spans="1:31" ht="15.75" customHeight="1">
      <c r="A101" s="380"/>
      <c r="B101" s="364"/>
      <c r="C101" s="942" t="s">
        <v>1026</v>
      </c>
      <c r="D101" s="942"/>
      <c r="E101" s="942"/>
      <c r="F101" s="942"/>
      <c r="G101" s="364"/>
      <c r="H101" s="364"/>
      <c r="I101" s="364"/>
      <c r="J101" s="364"/>
      <c r="K101" s="364"/>
      <c r="L101" s="364"/>
      <c r="M101" s="319"/>
      <c r="N101" s="364"/>
      <c r="O101" s="940"/>
      <c r="R101" s="106" t="str">
        <f t="shared" si="33"/>
        <v/>
      </c>
    </row>
    <row r="102" spans="1:31" ht="15.75" customHeight="1">
      <c r="A102" s="380"/>
      <c r="B102" s="364"/>
      <c r="C102" s="951"/>
      <c r="D102" s="951"/>
      <c r="E102" s="951"/>
      <c r="F102" s="951"/>
      <c r="G102" s="364"/>
      <c r="H102" s="364"/>
      <c r="I102" s="364"/>
      <c r="J102" s="364"/>
      <c r="K102" s="364"/>
      <c r="L102" s="364"/>
      <c r="M102" s="319"/>
      <c r="N102" s="364"/>
      <c r="O102" s="940"/>
      <c r="R102" s="585" t="str">
        <f t="shared" si="33"/>
        <v/>
      </c>
    </row>
    <row r="103" spans="1:31" ht="15.75" customHeight="1">
      <c r="A103" s="380"/>
      <c r="B103" s="364"/>
      <c r="C103" s="951"/>
      <c r="D103" s="951"/>
      <c r="E103" s="951"/>
      <c r="F103" s="951"/>
      <c r="G103" s="364"/>
      <c r="H103" s="364"/>
      <c r="I103" s="364"/>
      <c r="J103" s="364"/>
      <c r="K103" s="364"/>
      <c r="L103" s="364"/>
      <c r="M103" s="319"/>
      <c r="N103" s="364"/>
      <c r="O103" s="941"/>
      <c r="R103" s="585" t="str">
        <f t="shared" si="33"/>
        <v/>
      </c>
    </row>
    <row r="104" spans="1:31" ht="9.75" customHeight="1">
      <c r="C104" s="991"/>
      <c r="D104" s="991"/>
      <c r="E104" s="991"/>
      <c r="M104" s="349"/>
      <c r="O104" s="470"/>
    </row>
    <row r="105" spans="1:31" s="111" customFormat="1" ht="13.5" customHeight="1" thickBot="1">
      <c r="A105" s="300"/>
      <c r="B105" s="949" t="s">
        <v>2449</v>
      </c>
      <c r="C105" s="949"/>
      <c r="D105" s="949"/>
      <c r="E105" s="949"/>
      <c r="F105" s="949"/>
      <c r="G105" s="327"/>
      <c r="H105" s="327"/>
      <c r="I105" s="333"/>
      <c r="J105" s="333"/>
      <c r="K105" s="333"/>
      <c r="L105" s="333"/>
      <c r="M105" s="329">
        <f>SUM(M93:M103)</f>
        <v>0</v>
      </c>
      <c r="N105" s="334"/>
      <c r="O105" s="471"/>
      <c r="AB105" s="615"/>
      <c r="AC105" s="106"/>
      <c r="AD105" s="106"/>
      <c r="AE105" s="106"/>
    </row>
    <row r="106" spans="1:31" ht="18" customHeight="1" thickTop="1">
      <c r="B106" s="335">
        <v>7</v>
      </c>
      <c r="C106" s="338" t="s">
        <v>2365</v>
      </c>
      <c r="D106" s="364"/>
      <c r="E106" s="364"/>
      <c r="F106" s="364"/>
      <c r="G106" s="364"/>
      <c r="H106" s="364"/>
      <c r="I106" s="364"/>
      <c r="J106" s="364"/>
      <c r="K106" s="364"/>
      <c r="L106" s="364"/>
      <c r="M106" s="335" t="s">
        <v>1014</v>
      </c>
      <c r="N106" s="373"/>
      <c r="O106" s="473" t="s">
        <v>1416</v>
      </c>
    </row>
    <row r="107" spans="1:31" ht="15.75" customHeight="1">
      <c r="B107" s="364"/>
      <c r="C107" s="942" t="s">
        <v>1774</v>
      </c>
      <c r="D107" s="942"/>
      <c r="E107" s="942"/>
      <c r="F107" s="364"/>
      <c r="G107" s="364"/>
      <c r="H107" s="364"/>
      <c r="I107" s="364"/>
      <c r="J107" s="364"/>
      <c r="K107" s="364"/>
      <c r="L107" s="364"/>
      <c r="M107" s="319"/>
      <c r="N107" s="364"/>
      <c r="O107" s="939"/>
      <c r="AC107" s="111"/>
      <c r="AD107" s="111"/>
      <c r="AE107" s="111"/>
    </row>
    <row r="108" spans="1:31" ht="15.75" customHeight="1">
      <c r="B108" s="364"/>
      <c r="C108" s="951"/>
      <c r="D108" s="951"/>
      <c r="E108" s="951"/>
      <c r="F108" s="951"/>
      <c r="G108" s="364"/>
      <c r="H108" s="364"/>
      <c r="I108" s="364"/>
      <c r="J108" s="364"/>
      <c r="K108" s="364"/>
      <c r="L108" s="364"/>
      <c r="M108" s="319"/>
      <c r="N108" s="364"/>
      <c r="O108" s="940"/>
      <c r="R108" s="585" t="str">
        <f>IF(C108="","",IF(M108&lt;=0,"",C108))</f>
        <v/>
      </c>
    </row>
    <row r="109" spans="1:31" ht="15.75" customHeight="1">
      <c r="B109" s="364"/>
      <c r="C109" s="942" t="s">
        <v>1775</v>
      </c>
      <c r="D109" s="942"/>
      <c r="E109" s="942"/>
      <c r="F109" s="364"/>
      <c r="G109" s="364"/>
      <c r="H109" s="364"/>
      <c r="I109" s="364"/>
      <c r="J109" s="364"/>
      <c r="K109" s="364"/>
      <c r="L109" s="364"/>
      <c r="M109" s="319"/>
      <c r="N109" s="364"/>
      <c r="O109" s="940"/>
    </row>
    <row r="110" spans="1:31" ht="15.75" customHeight="1">
      <c r="B110" s="364"/>
      <c r="C110" s="951"/>
      <c r="D110" s="951"/>
      <c r="E110" s="951"/>
      <c r="F110" s="951"/>
      <c r="G110" s="364"/>
      <c r="H110" s="364"/>
      <c r="I110" s="364"/>
      <c r="J110" s="364"/>
      <c r="K110" s="364"/>
      <c r="L110" s="364"/>
      <c r="M110" s="319"/>
      <c r="N110" s="364"/>
      <c r="O110" s="940"/>
      <c r="R110" s="585" t="str">
        <f>IF(C110="","",IF(M110&lt;=0,"",C110))</f>
        <v/>
      </c>
    </row>
    <row r="111" spans="1:31" ht="15.75" customHeight="1">
      <c r="B111" s="364"/>
      <c r="C111" s="381" t="s">
        <v>1182</v>
      </c>
      <c r="D111" s="924"/>
      <c r="E111" s="924"/>
      <c r="F111" s="924"/>
      <c r="G111" s="364"/>
      <c r="H111" s="364"/>
      <c r="I111" s="364"/>
      <c r="J111" s="364"/>
      <c r="K111" s="364"/>
      <c r="L111" s="364"/>
      <c r="M111" s="319"/>
      <c r="N111" s="364"/>
      <c r="O111" s="941"/>
    </row>
    <row r="112" spans="1:31" ht="9.75" customHeight="1">
      <c r="O112" s="470"/>
    </row>
    <row r="113" spans="1:31" s="111" customFormat="1" ht="13.5" customHeight="1" thickBot="1">
      <c r="A113" s="300"/>
      <c r="B113" s="949" t="s">
        <v>2449</v>
      </c>
      <c r="C113" s="949"/>
      <c r="D113" s="949"/>
      <c r="E113" s="949"/>
      <c r="F113" s="949"/>
      <c r="G113" s="327"/>
      <c r="H113" s="327"/>
      <c r="I113" s="333"/>
      <c r="J113" s="333"/>
      <c r="K113" s="333"/>
      <c r="L113" s="333"/>
      <c r="M113" s="329">
        <f>SUM(M107:M111)</f>
        <v>0</v>
      </c>
      <c r="N113" s="334"/>
      <c r="O113" s="471"/>
      <c r="AB113" s="615"/>
      <c r="AC113" s="106"/>
      <c r="AD113" s="106"/>
      <c r="AE113" s="106"/>
    </row>
    <row r="114" spans="1:31" s="111" customFormat="1" ht="8.25" customHeight="1" thickTop="1">
      <c r="A114" s="300"/>
      <c r="B114" s="350"/>
      <c r="C114" s="350"/>
      <c r="D114" s="350"/>
      <c r="E114" s="350"/>
      <c r="F114" s="350"/>
      <c r="G114" s="351"/>
      <c r="H114" s="351"/>
      <c r="I114" s="352"/>
      <c r="J114" s="352"/>
      <c r="K114" s="352"/>
      <c r="L114" s="352"/>
      <c r="M114" s="353"/>
      <c r="N114" s="353"/>
      <c r="O114" s="470"/>
      <c r="AB114" s="615"/>
      <c r="AC114" s="106"/>
      <c r="AD114" s="106"/>
      <c r="AE114" s="106"/>
    </row>
    <row r="115" spans="1:31">
      <c r="B115" s="335">
        <v>8</v>
      </c>
      <c r="C115" s="338" t="s">
        <v>1698</v>
      </c>
      <c r="D115" s="364"/>
      <c r="E115" s="364"/>
      <c r="F115" s="364"/>
      <c r="G115" s="364"/>
      <c r="H115" s="429"/>
      <c r="I115" s="430"/>
      <c r="J115" s="430"/>
      <c r="K115" s="430"/>
      <c r="L115" s="364"/>
      <c r="M115" s="335" t="s">
        <v>1014</v>
      </c>
      <c r="N115" s="373"/>
      <c r="O115" s="473" t="s">
        <v>1416</v>
      </c>
      <c r="AC115" s="111"/>
      <c r="AD115" s="111"/>
      <c r="AE115" s="111"/>
    </row>
    <row r="116" spans="1:31" ht="15.75" customHeight="1">
      <c r="B116" s="364"/>
      <c r="C116" s="779" t="s">
        <v>1841</v>
      </c>
      <c r="D116" s="364"/>
      <c r="E116" s="364"/>
      <c r="G116" s="364"/>
      <c r="H116" s="431"/>
      <c r="I116" s="377"/>
      <c r="J116" s="377"/>
      <c r="K116" s="377"/>
      <c r="L116" s="364"/>
      <c r="M116" s="319"/>
      <c r="N116" s="364"/>
      <c r="O116" s="939"/>
      <c r="AC116" s="111"/>
      <c r="AD116" s="111"/>
      <c r="AE116" s="111"/>
    </row>
    <row r="117" spans="1:31" ht="15.75" customHeight="1">
      <c r="B117" s="364"/>
      <c r="C117" s="955" t="s">
        <v>2452</v>
      </c>
      <c r="D117" s="955"/>
      <c r="E117" s="955"/>
      <c r="F117" s="955"/>
      <c r="G117" s="364"/>
      <c r="H117" s="377"/>
      <c r="I117" s="431"/>
      <c r="J117" s="431"/>
      <c r="K117" s="431"/>
      <c r="L117" s="364"/>
      <c r="M117" s="319"/>
      <c r="N117" s="364"/>
      <c r="O117" s="940"/>
    </row>
    <row r="118" spans="1:31" ht="15.75" customHeight="1">
      <c r="B118" s="364"/>
      <c r="C118" s="957" t="s">
        <v>372</v>
      </c>
      <c r="D118" s="957"/>
      <c r="E118" s="957"/>
      <c r="F118" s="957"/>
      <c r="G118" s="364"/>
      <c r="H118" s="377"/>
      <c r="I118" s="377"/>
      <c r="J118" s="377"/>
      <c r="K118" s="377"/>
      <c r="L118" s="364"/>
      <c r="M118" s="319"/>
      <c r="N118" s="364"/>
      <c r="O118" s="940"/>
    </row>
    <row r="119" spans="1:31" ht="15.75" customHeight="1">
      <c r="B119" s="364"/>
      <c r="C119" s="955" t="s">
        <v>2453</v>
      </c>
      <c r="D119" s="955"/>
      <c r="E119" s="955"/>
      <c r="F119" s="955"/>
      <c r="G119" s="364"/>
      <c r="H119" s="377"/>
      <c r="I119" s="377"/>
      <c r="J119" s="377"/>
      <c r="K119" s="377"/>
      <c r="L119" s="364"/>
      <c r="M119" s="319"/>
      <c r="N119" s="364"/>
      <c r="O119" s="940"/>
    </row>
    <row r="120" spans="1:31" ht="15.75" customHeight="1">
      <c r="B120" s="364"/>
      <c r="C120" s="955" t="s">
        <v>1842</v>
      </c>
      <c r="D120" s="955"/>
      <c r="E120" s="955"/>
      <c r="F120" s="955"/>
      <c r="G120" s="364"/>
      <c r="H120" s="377"/>
      <c r="I120" s="377"/>
      <c r="J120" s="377"/>
      <c r="K120" s="377"/>
      <c r="L120" s="364"/>
      <c r="M120" s="319"/>
      <c r="N120" s="364"/>
      <c r="O120" s="940"/>
    </row>
    <row r="121" spans="1:31" ht="15.75" customHeight="1">
      <c r="B121" s="364"/>
      <c r="C121" s="955" t="s">
        <v>1844</v>
      </c>
      <c r="D121" s="955"/>
      <c r="E121" s="955"/>
      <c r="F121" s="955"/>
      <c r="G121" s="364"/>
      <c r="H121" s="377"/>
      <c r="I121" s="377"/>
      <c r="J121" s="377"/>
      <c r="K121" s="377"/>
      <c r="L121" s="364"/>
      <c r="M121" s="319"/>
      <c r="N121" s="364"/>
      <c r="O121" s="940"/>
    </row>
    <row r="122" spans="1:31" ht="15.75" customHeight="1">
      <c r="B122" s="364"/>
      <c r="C122" s="955" t="s">
        <v>1846</v>
      </c>
      <c r="D122" s="955"/>
      <c r="E122" s="955"/>
      <c r="F122" s="955"/>
      <c r="G122" s="364"/>
      <c r="H122" s="377"/>
      <c r="I122" s="377"/>
      <c r="J122" s="377"/>
      <c r="K122" s="377"/>
      <c r="L122" s="364"/>
      <c r="M122" s="319"/>
      <c r="N122" s="364"/>
      <c r="O122" s="940"/>
    </row>
    <row r="123" spans="1:31" ht="15.75" customHeight="1">
      <c r="B123" s="364"/>
      <c r="C123" s="955" t="s">
        <v>1843</v>
      </c>
      <c r="D123" s="955"/>
      <c r="E123" s="955"/>
      <c r="F123" s="955"/>
      <c r="G123" s="364"/>
      <c r="H123" s="377"/>
      <c r="I123" s="377"/>
      <c r="J123" s="377"/>
      <c r="K123" s="377"/>
      <c r="L123" s="364"/>
      <c r="M123" s="319"/>
      <c r="N123" s="364"/>
      <c r="O123" s="941"/>
    </row>
    <row r="124" spans="1:31">
      <c r="H124" s="354"/>
      <c r="I124" s="354"/>
      <c r="J124" s="354"/>
      <c r="K124" s="354"/>
      <c r="O124" s="470"/>
    </row>
    <row r="125" spans="1:31" s="111" customFormat="1" ht="13.5" customHeight="1" thickBot="1">
      <c r="A125" s="300"/>
      <c r="B125" s="949" t="s">
        <v>2449</v>
      </c>
      <c r="C125" s="949"/>
      <c r="D125" s="949"/>
      <c r="E125" s="949"/>
      <c r="F125" s="949"/>
      <c r="G125" s="327"/>
      <c r="H125" s="327"/>
      <c r="I125" s="333"/>
      <c r="J125" s="333"/>
      <c r="K125" s="333"/>
      <c r="L125" s="333"/>
      <c r="M125" s="329">
        <f>SUM(M116:M123)</f>
        <v>0</v>
      </c>
      <c r="N125" s="334"/>
      <c r="O125" s="471"/>
      <c r="AB125" s="615"/>
      <c r="AC125" s="106"/>
      <c r="AD125" s="106"/>
      <c r="AE125" s="106"/>
    </row>
    <row r="126" spans="1:31" s="111" customFormat="1" ht="15.75" customHeight="1" thickTop="1">
      <c r="A126" s="300"/>
      <c r="B126" s="350"/>
      <c r="C126" s="350"/>
      <c r="D126" s="350"/>
      <c r="E126" s="350"/>
      <c r="F126" s="350"/>
      <c r="G126" s="351"/>
      <c r="H126" s="351"/>
      <c r="I126" s="352"/>
      <c r="J126" s="352"/>
      <c r="K126" s="352"/>
      <c r="L126" s="352"/>
      <c r="M126" s="353"/>
      <c r="N126" s="353"/>
      <c r="O126" s="473" t="s">
        <v>1416</v>
      </c>
      <c r="AB126" s="615"/>
      <c r="AC126" s="106"/>
      <c r="AD126" s="106"/>
      <c r="AE126" s="106"/>
    </row>
    <row r="127" spans="1:31">
      <c r="B127" s="335">
        <v>9</v>
      </c>
      <c r="C127" s="990" t="s">
        <v>822</v>
      </c>
      <c r="D127" s="990"/>
      <c r="E127" s="990"/>
      <c r="F127" s="990"/>
      <c r="G127" s="990"/>
      <c r="H127" s="990"/>
      <c r="I127" s="990"/>
      <c r="J127" s="773"/>
      <c r="K127" s="773"/>
      <c r="L127" s="364"/>
      <c r="M127" s="377"/>
      <c r="N127" s="364"/>
      <c r="O127" s="939"/>
      <c r="AC127" s="111"/>
      <c r="AD127" s="111"/>
      <c r="AE127" s="111"/>
    </row>
    <row r="128" spans="1:31" ht="9" customHeight="1">
      <c r="B128" s="338"/>
      <c r="C128" s="364"/>
      <c r="D128" s="364"/>
      <c r="E128" s="364"/>
      <c r="F128" s="364"/>
      <c r="G128" s="364"/>
      <c r="H128" s="382"/>
      <c r="I128" s="382"/>
      <c r="J128" s="382"/>
      <c r="K128" s="382"/>
      <c r="L128" s="364"/>
      <c r="M128" s="364"/>
      <c r="N128" s="364"/>
      <c r="O128" s="940"/>
      <c r="AC128" s="111"/>
      <c r="AD128" s="111"/>
      <c r="AE128" s="111"/>
    </row>
    <row r="129" spans="1:31" ht="42" customHeight="1">
      <c r="B129" s="383">
        <v>10</v>
      </c>
      <c r="C129" s="992" t="s">
        <v>2366</v>
      </c>
      <c r="D129" s="992"/>
      <c r="E129" s="992"/>
      <c r="F129" s="992"/>
      <c r="G129" s="992"/>
      <c r="H129" s="992"/>
      <c r="I129" s="992"/>
      <c r="J129" s="992"/>
      <c r="K129" s="992"/>
      <c r="L129" s="992"/>
      <c r="M129" s="335" t="s">
        <v>1014</v>
      </c>
      <c r="N129" s="373"/>
      <c r="O129" s="940"/>
    </row>
    <row r="130" spans="1:31" ht="15.75" customHeight="1">
      <c r="B130" s="364"/>
      <c r="C130" s="942" t="s">
        <v>1028</v>
      </c>
      <c r="D130" s="942"/>
      <c r="E130" s="942"/>
      <c r="F130" s="775"/>
      <c r="G130" s="951"/>
      <c r="H130" s="951"/>
      <c r="I130" s="951"/>
      <c r="J130" s="717"/>
      <c r="K130" s="717"/>
      <c r="L130" s="384"/>
      <c r="M130" s="319"/>
      <c r="N130" s="364"/>
      <c r="O130" s="940"/>
      <c r="R130" s="585" t="str">
        <f>IF(G130="","",IF(M130&lt;=0,"",G130))</f>
        <v/>
      </c>
    </row>
    <row r="131" spans="1:31" ht="15.75" customHeight="1">
      <c r="B131" s="364"/>
      <c r="C131" s="385" t="s">
        <v>1027</v>
      </c>
      <c r="D131" s="385"/>
      <c r="E131" s="385"/>
      <c r="F131" s="385"/>
      <c r="G131" s="924"/>
      <c r="H131" s="924"/>
      <c r="I131" s="924"/>
      <c r="J131" s="717"/>
      <c r="K131" s="717"/>
      <c r="L131" s="386"/>
      <c r="M131" s="319"/>
      <c r="N131" s="364"/>
      <c r="O131" s="940"/>
      <c r="R131" s="585" t="str">
        <f>IF(G131="","",IF(M131&lt;=0,"",G131))</f>
        <v/>
      </c>
    </row>
    <row r="132" spans="1:31">
      <c r="A132" s="299"/>
      <c r="B132" s="231"/>
      <c r="C132" s="343"/>
      <c r="D132" s="343"/>
      <c r="E132" s="343"/>
      <c r="F132" s="231"/>
      <c r="G132" s="231"/>
      <c r="H132" s="231"/>
      <c r="I132" s="231"/>
      <c r="J132" s="231"/>
      <c r="K132" s="231"/>
      <c r="L132" s="231"/>
      <c r="M132" s="355"/>
      <c r="N132" s="231"/>
      <c r="O132" s="469"/>
    </row>
    <row r="133" spans="1:31" s="111" customFormat="1" ht="13.5" customHeight="1" thickBot="1">
      <c r="A133" s="300"/>
      <c r="B133" s="949" t="s">
        <v>2449</v>
      </c>
      <c r="C133" s="949"/>
      <c r="D133" s="949"/>
      <c r="E133" s="949"/>
      <c r="F133" s="949"/>
      <c r="G133" s="327"/>
      <c r="H133" s="327"/>
      <c r="I133" s="333"/>
      <c r="J133" s="333"/>
      <c r="K133" s="333"/>
      <c r="L133" s="333"/>
      <c r="M133" s="329">
        <f>SUM(M130:M131)</f>
        <v>0</v>
      </c>
      <c r="N133" s="334"/>
      <c r="O133" s="471"/>
      <c r="AB133" s="615"/>
      <c r="AC133" s="106"/>
      <c r="AD133" s="106"/>
      <c r="AE133" s="106"/>
    </row>
    <row r="134" spans="1:31" ht="5.25" customHeight="1" thickTop="1" thickBot="1">
      <c r="D134" s="288"/>
      <c r="O134" s="436"/>
    </row>
    <row r="135" spans="1:31" s="111" customFormat="1" ht="18.75" customHeight="1" thickTop="1" thickBot="1">
      <c r="A135" s="302"/>
      <c r="B135" s="989" t="s">
        <v>1850</v>
      </c>
      <c r="C135" s="989"/>
      <c r="D135" s="989"/>
      <c r="E135" s="989"/>
      <c r="F135" s="989"/>
      <c r="G135" s="989"/>
      <c r="H135" s="989"/>
      <c r="I135" s="989"/>
      <c r="J135" s="771"/>
      <c r="K135" s="771"/>
      <c r="L135" s="771"/>
      <c r="M135" s="356">
        <f>M41+M53+M91+M105+M113+M125+M133+M69+M63</f>
        <v>0</v>
      </c>
      <c r="N135" s="341"/>
      <c r="O135" s="472"/>
      <c r="P135" s="106"/>
      <c r="Q135" s="106"/>
      <c r="R135" s="106"/>
      <c r="S135" s="106"/>
      <c r="T135" s="106"/>
      <c r="U135" s="106"/>
      <c r="V135" s="283"/>
      <c r="W135" s="106"/>
      <c r="X135" s="106"/>
      <c r="Y135" s="283"/>
      <c r="Z135" s="283"/>
      <c r="AA135" s="283"/>
      <c r="AB135" s="616"/>
    </row>
    <row r="136" spans="1:31" s="111" customFormat="1" ht="4.5" customHeight="1" thickTop="1">
      <c r="A136" s="302"/>
      <c r="B136" s="655"/>
      <c r="C136" s="655"/>
      <c r="D136" s="655"/>
      <c r="E136" s="655"/>
      <c r="F136" s="655"/>
      <c r="G136" s="655"/>
      <c r="H136" s="655"/>
      <c r="I136" s="655"/>
      <c r="J136" s="655"/>
      <c r="K136" s="655"/>
      <c r="L136" s="655"/>
      <c r="M136" s="656"/>
      <c r="N136" s="353"/>
      <c r="O136" s="657"/>
      <c r="P136" s="106"/>
      <c r="Q136" s="106"/>
      <c r="R136" s="106"/>
      <c r="S136" s="106"/>
      <c r="T136" s="106"/>
      <c r="U136" s="106"/>
      <c r="V136" s="283"/>
      <c r="W136" s="106"/>
      <c r="X136" s="106"/>
      <c r="Y136" s="283"/>
      <c r="Z136" s="283"/>
      <c r="AA136" s="283"/>
      <c r="AB136" s="616"/>
    </row>
    <row r="137" spans="1:31" ht="15.75">
      <c r="B137" s="439" t="s">
        <v>3435</v>
      </c>
    </row>
    <row r="138" spans="1:31" ht="14.25" customHeight="1">
      <c r="B138" s="677" t="s">
        <v>3434</v>
      </c>
      <c r="D138" s="437"/>
      <c r="E138" s="437"/>
      <c r="F138" s="437"/>
      <c r="G138" s="437"/>
      <c r="H138" s="281"/>
      <c r="I138" s="281"/>
      <c r="J138" s="281"/>
      <c r="K138" s="281"/>
      <c r="L138" s="281"/>
      <c r="M138" s="281"/>
      <c r="N138" s="281"/>
      <c r="O138" s="281"/>
      <c r="P138" s="281"/>
      <c r="Q138" s="281"/>
      <c r="R138" s="281"/>
      <c r="S138" s="281"/>
      <c r="T138" s="281"/>
      <c r="U138" s="281"/>
      <c r="V138" s="281"/>
      <c r="W138" s="281"/>
      <c r="X138" s="281"/>
      <c r="Y138" s="281"/>
      <c r="Z138" s="281"/>
      <c r="AA138" s="281"/>
      <c r="AB138" s="614"/>
      <c r="AC138" s="111"/>
      <c r="AD138" s="111"/>
      <c r="AE138" s="111"/>
    </row>
    <row r="139" spans="1:31" ht="14.25" customHeight="1">
      <c r="B139" s="677"/>
      <c r="D139" s="437"/>
      <c r="E139" s="437"/>
      <c r="F139" s="437"/>
      <c r="G139" s="437"/>
      <c r="H139" s="281"/>
      <c r="I139" s="281"/>
      <c r="J139" s="281"/>
      <c r="K139" s="281"/>
      <c r="L139" s="281"/>
      <c r="M139" s="281"/>
      <c r="N139" s="281"/>
      <c r="O139" s="281"/>
      <c r="P139" s="281"/>
      <c r="Q139" s="281"/>
      <c r="R139" s="281"/>
      <c r="S139" s="281"/>
      <c r="T139" s="281"/>
      <c r="U139" s="281"/>
      <c r="V139" s="281"/>
      <c r="W139" s="281"/>
      <c r="X139" s="281"/>
      <c r="Y139" s="281"/>
      <c r="Z139" s="281"/>
      <c r="AA139" s="281"/>
      <c r="AB139" s="614"/>
      <c r="AC139" s="111"/>
      <c r="AD139" s="111"/>
      <c r="AE139" s="111"/>
    </row>
    <row r="140" spans="1:31" ht="12.75" customHeight="1">
      <c r="E140" s="994" t="s">
        <v>1014</v>
      </c>
      <c r="F140" s="995"/>
      <c r="G140" s="995"/>
      <c r="H140" s="995"/>
      <c r="I140" s="995"/>
      <c r="J140" s="995"/>
      <c r="K140" s="996"/>
      <c r="L140" s="983" t="s">
        <v>2536</v>
      </c>
      <c r="M140" s="984"/>
      <c r="N140" s="984"/>
      <c r="O140" s="985"/>
      <c r="P140" s="661"/>
      <c r="Q140" s="625"/>
      <c r="R140" s="101"/>
      <c r="AB140" s="106"/>
      <c r="AC140" s="111"/>
      <c r="AD140" s="111"/>
    </row>
    <row r="141" spans="1:31">
      <c r="D141" s="728"/>
      <c r="E141" s="680" t="s">
        <v>2520</v>
      </c>
      <c r="F141" s="681" t="s">
        <v>2526</v>
      </c>
      <c r="G141" s="682" t="s">
        <v>2534</v>
      </c>
      <c r="H141" s="682" t="s">
        <v>2539</v>
      </c>
      <c r="I141" s="681" t="s">
        <v>2540</v>
      </c>
      <c r="J141" s="750"/>
      <c r="K141" s="681" t="s">
        <v>1048</v>
      </c>
      <c r="L141" s="986"/>
      <c r="M141" s="987"/>
      <c r="N141" s="987"/>
      <c r="O141" s="988"/>
      <c r="P141" s="661"/>
      <c r="Q141" s="625"/>
      <c r="AB141" s="106"/>
    </row>
    <row r="142" spans="1:31">
      <c r="D142" s="468"/>
      <c r="E142" s="729"/>
      <c r="F142" s="731" t="s">
        <v>2543</v>
      </c>
      <c r="G142" s="731" t="s">
        <v>2543</v>
      </c>
      <c r="H142" s="731" t="s">
        <v>2543</v>
      </c>
      <c r="I142" s="731" t="s">
        <v>2543</v>
      </c>
      <c r="J142" s="759"/>
      <c r="K142" s="730"/>
      <c r="L142" s="768"/>
      <c r="M142" s="769"/>
      <c r="N142" s="769"/>
      <c r="O142" s="770"/>
      <c r="P142" s="661"/>
      <c r="Q142" s="625"/>
      <c r="AB142" s="106"/>
    </row>
    <row r="143" spans="1:31" ht="90.75" customHeight="1">
      <c r="B143" s="441">
        <v>1</v>
      </c>
      <c r="C143" s="947" t="s">
        <v>2118</v>
      </c>
      <c r="D143" s="948"/>
      <c r="E143" s="763"/>
      <c r="F143" s="664">
        <f>$M41</f>
        <v>0</v>
      </c>
      <c r="G143" s="687"/>
      <c r="H143" s="512"/>
      <c r="I143" s="512"/>
      <c r="J143" s="760"/>
      <c r="K143" s="664">
        <f>SUM(E143:J143)</f>
        <v>0</v>
      </c>
      <c r="L143" s="971"/>
      <c r="M143" s="972"/>
      <c r="N143" s="972"/>
      <c r="O143" s="973"/>
      <c r="P143" s="662"/>
      <c r="Q143" s="626"/>
      <c r="AB143" s="106"/>
      <c r="AC143" s="281"/>
      <c r="AD143" s="281"/>
    </row>
    <row r="144" spans="1:31" ht="90.75" customHeight="1">
      <c r="B144" s="441">
        <v>2</v>
      </c>
      <c r="C144" s="944" t="s">
        <v>1742</v>
      </c>
      <c r="D144" s="946"/>
      <c r="E144" s="748"/>
      <c r="F144" s="665">
        <f>$M53</f>
        <v>0</v>
      </c>
      <c r="G144" s="688"/>
      <c r="H144" s="513"/>
      <c r="I144" s="513"/>
      <c r="J144" s="761"/>
      <c r="K144" s="664">
        <f t="shared" ref="K144:K151" si="34">SUM(E144:J144)</f>
        <v>0</v>
      </c>
      <c r="L144" s="971"/>
      <c r="M144" s="972"/>
      <c r="N144" s="972"/>
      <c r="O144" s="973"/>
      <c r="P144" s="662"/>
      <c r="Q144" s="626"/>
      <c r="AB144" s="106"/>
      <c r="AC144" s="281"/>
      <c r="AD144" s="281"/>
    </row>
    <row r="145" spans="2:29" ht="90.75" customHeight="1">
      <c r="B145" s="441">
        <v>3</v>
      </c>
      <c r="C145" s="947" t="s">
        <v>365</v>
      </c>
      <c r="D145" s="948"/>
      <c r="E145" s="748"/>
      <c r="F145" s="665">
        <f>$M63</f>
        <v>0</v>
      </c>
      <c r="G145" s="688"/>
      <c r="H145" s="513"/>
      <c r="I145" s="513"/>
      <c r="J145" s="761"/>
      <c r="K145" s="664">
        <f t="shared" si="34"/>
        <v>0</v>
      </c>
      <c r="L145" s="971"/>
      <c r="M145" s="972"/>
      <c r="N145" s="972"/>
      <c r="O145" s="973"/>
      <c r="P145" s="662"/>
      <c r="Q145" s="626"/>
      <c r="AB145" s="106"/>
      <c r="AC145" s="105"/>
    </row>
    <row r="146" spans="2:29" ht="90.75" customHeight="1">
      <c r="B146" s="441">
        <v>4</v>
      </c>
      <c r="C146" s="947" t="s">
        <v>2119</v>
      </c>
      <c r="D146" s="948"/>
      <c r="E146" s="748"/>
      <c r="F146" s="665">
        <f>$M69</f>
        <v>0</v>
      </c>
      <c r="G146" s="688"/>
      <c r="H146" s="513"/>
      <c r="I146" s="513"/>
      <c r="J146" s="761"/>
      <c r="K146" s="664">
        <f t="shared" si="34"/>
        <v>0</v>
      </c>
      <c r="L146" s="971"/>
      <c r="M146" s="972"/>
      <c r="N146" s="972"/>
      <c r="O146" s="973"/>
      <c r="P146" s="662"/>
      <c r="Q146" s="626"/>
      <c r="AB146" s="106"/>
      <c r="AC146" s="105"/>
    </row>
    <row r="147" spans="2:29" ht="90.75" customHeight="1">
      <c r="B147" s="441">
        <v>5</v>
      </c>
      <c r="C147" s="944" t="s">
        <v>2120</v>
      </c>
      <c r="D147" s="946"/>
      <c r="E147" s="748"/>
      <c r="F147" s="665">
        <f>$M91</f>
        <v>0</v>
      </c>
      <c r="G147" s="688"/>
      <c r="H147" s="513"/>
      <c r="I147" s="513"/>
      <c r="J147" s="761"/>
      <c r="K147" s="664">
        <f t="shared" si="34"/>
        <v>0</v>
      </c>
      <c r="L147" s="971"/>
      <c r="M147" s="972"/>
      <c r="N147" s="972"/>
      <c r="O147" s="973"/>
      <c r="P147" s="662"/>
      <c r="Q147" s="626"/>
      <c r="AB147" s="106"/>
      <c r="AC147" s="105"/>
    </row>
    <row r="148" spans="2:29" ht="90.75" customHeight="1">
      <c r="B148" s="441">
        <v>6</v>
      </c>
      <c r="C148" s="944" t="s">
        <v>2121</v>
      </c>
      <c r="D148" s="946"/>
      <c r="E148" s="748"/>
      <c r="F148" s="665">
        <f>$M105</f>
        <v>0</v>
      </c>
      <c r="G148" s="688"/>
      <c r="H148" s="513"/>
      <c r="I148" s="513"/>
      <c r="J148" s="761"/>
      <c r="K148" s="664">
        <f t="shared" si="34"/>
        <v>0</v>
      </c>
      <c r="L148" s="971"/>
      <c r="M148" s="972"/>
      <c r="N148" s="972"/>
      <c r="O148" s="973"/>
      <c r="P148" s="662"/>
      <c r="Q148" s="626"/>
      <c r="AB148" s="106"/>
      <c r="AC148" s="105"/>
    </row>
    <row r="149" spans="2:29" ht="90.75" customHeight="1">
      <c r="B149" s="441">
        <v>7</v>
      </c>
      <c r="C149" s="944" t="s">
        <v>2122</v>
      </c>
      <c r="D149" s="946"/>
      <c r="E149" s="748"/>
      <c r="F149" s="665">
        <f>$M113</f>
        <v>0</v>
      </c>
      <c r="G149" s="688"/>
      <c r="H149" s="513"/>
      <c r="I149" s="513"/>
      <c r="J149" s="761"/>
      <c r="K149" s="664">
        <f t="shared" si="34"/>
        <v>0</v>
      </c>
      <c r="L149" s="971"/>
      <c r="M149" s="972"/>
      <c r="N149" s="972"/>
      <c r="O149" s="973"/>
      <c r="P149" s="662"/>
      <c r="Q149" s="626"/>
      <c r="AB149" s="106"/>
      <c r="AC149" s="105"/>
    </row>
    <row r="150" spans="2:29" ht="90.75" customHeight="1">
      <c r="B150" s="441">
        <v>8</v>
      </c>
      <c r="C150" s="944" t="s">
        <v>2123</v>
      </c>
      <c r="D150" s="946"/>
      <c r="E150" s="748"/>
      <c r="F150" s="665">
        <f>$M125</f>
        <v>0</v>
      </c>
      <c r="G150" s="688"/>
      <c r="H150" s="513"/>
      <c r="I150" s="513"/>
      <c r="J150" s="761"/>
      <c r="K150" s="664">
        <f t="shared" si="34"/>
        <v>0</v>
      </c>
      <c r="L150" s="971"/>
      <c r="M150" s="972"/>
      <c r="N150" s="972"/>
      <c r="O150" s="973"/>
      <c r="P150" s="662"/>
      <c r="Q150" s="626"/>
      <c r="AB150" s="106"/>
      <c r="AC150" s="105"/>
    </row>
    <row r="151" spans="2:29" ht="90.75" customHeight="1">
      <c r="B151" s="442">
        <v>10</v>
      </c>
      <c r="C151" s="944" t="s">
        <v>2124</v>
      </c>
      <c r="D151" s="946"/>
      <c r="E151" s="748"/>
      <c r="F151" s="665">
        <f>$M133</f>
        <v>0</v>
      </c>
      <c r="G151" s="688"/>
      <c r="H151" s="513"/>
      <c r="I151" s="513"/>
      <c r="J151" s="761"/>
      <c r="K151" s="664">
        <f t="shared" si="34"/>
        <v>0</v>
      </c>
      <c r="L151" s="971"/>
      <c r="M151" s="972"/>
      <c r="N151" s="972"/>
      <c r="O151" s="973"/>
      <c r="P151" s="662"/>
      <c r="Q151" s="626"/>
      <c r="AB151" s="106"/>
      <c r="AC151" s="105"/>
    </row>
    <row r="152" spans="2:29" ht="34.5" customHeight="1">
      <c r="B152" s="944" t="s">
        <v>1121</v>
      </c>
      <c r="C152" s="945"/>
      <c r="D152" s="946"/>
      <c r="E152" s="666">
        <f t="shared" ref="E152:I152" si="35">SUM(E143:E151)</f>
        <v>0</v>
      </c>
      <c r="F152" s="666">
        <f t="shared" si="35"/>
        <v>0</v>
      </c>
      <c r="G152" s="514">
        <f t="shared" si="35"/>
        <v>0</v>
      </c>
      <c r="H152" s="514">
        <f t="shared" si="35"/>
        <v>0</v>
      </c>
      <c r="I152" s="514">
        <f t="shared" si="35"/>
        <v>0</v>
      </c>
      <c r="J152" s="751"/>
      <c r="K152" s="720">
        <f>SUM(E152:J152)</f>
        <v>0</v>
      </c>
      <c r="L152" s="622"/>
      <c r="M152" s="623"/>
      <c r="N152" s="623"/>
      <c r="O152" s="624"/>
      <c r="P152" s="663"/>
      <c r="Q152" s="627"/>
      <c r="AB152" s="106"/>
      <c r="AC152" s="105"/>
    </row>
    <row r="153" spans="2:29">
      <c r="AC153" s="105"/>
    </row>
  </sheetData>
  <sheetProtection password="CC18" sheet="1" objects="1" scenarios="1"/>
  <mergeCells count="160">
    <mergeCell ref="C150:D150"/>
    <mergeCell ref="L150:O150"/>
    <mergeCell ref="C151:D151"/>
    <mergeCell ref="L151:O151"/>
    <mergeCell ref="B152:D152"/>
    <mergeCell ref="C147:D147"/>
    <mergeCell ref="L147:O147"/>
    <mergeCell ref="C148:D148"/>
    <mergeCell ref="L148:O148"/>
    <mergeCell ref="C149:D149"/>
    <mergeCell ref="L149:O149"/>
    <mergeCell ref="C144:D144"/>
    <mergeCell ref="L144:O144"/>
    <mergeCell ref="C145:D145"/>
    <mergeCell ref="L145:O145"/>
    <mergeCell ref="C146:D146"/>
    <mergeCell ref="L146:O146"/>
    <mergeCell ref="B133:F133"/>
    <mergeCell ref="B135:I135"/>
    <mergeCell ref="E140:K140"/>
    <mergeCell ref="L140:O141"/>
    <mergeCell ref="C143:D143"/>
    <mergeCell ref="L143:O143"/>
    <mergeCell ref="B125:F125"/>
    <mergeCell ref="C127:I127"/>
    <mergeCell ref="O127:O131"/>
    <mergeCell ref="C129:L129"/>
    <mergeCell ref="C130:E130"/>
    <mergeCell ref="G130:I130"/>
    <mergeCell ref="G131:I131"/>
    <mergeCell ref="B113:F113"/>
    <mergeCell ref="O116:O123"/>
    <mergeCell ref="C117:F117"/>
    <mergeCell ref="C118:F118"/>
    <mergeCell ref="C119:F119"/>
    <mergeCell ref="C120:F120"/>
    <mergeCell ref="C121:F121"/>
    <mergeCell ref="C122:F122"/>
    <mergeCell ref="C123:F123"/>
    <mergeCell ref="B91:F91"/>
    <mergeCell ref="C93:F93"/>
    <mergeCell ref="O93:O103"/>
    <mergeCell ref="C94:F94"/>
    <mergeCell ref="C95:F95"/>
    <mergeCell ref="C96:F96"/>
    <mergeCell ref="C98:F98"/>
    <mergeCell ref="C99:F99"/>
    <mergeCell ref="C107:E107"/>
    <mergeCell ref="O107:O111"/>
    <mergeCell ref="C108:F108"/>
    <mergeCell ref="C109:E109"/>
    <mergeCell ref="C110:F110"/>
    <mergeCell ref="D111:F111"/>
    <mergeCell ref="C100:F100"/>
    <mergeCell ref="C101:F101"/>
    <mergeCell ref="C102:F102"/>
    <mergeCell ref="C103:F103"/>
    <mergeCell ref="C104:E104"/>
    <mergeCell ref="B105:F105"/>
    <mergeCell ref="C78:F78"/>
    <mergeCell ref="C80:F80"/>
    <mergeCell ref="C81:F81"/>
    <mergeCell ref="C82:F82"/>
    <mergeCell ref="C84:F84"/>
    <mergeCell ref="C86:F86"/>
    <mergeCell ref="C66:L66"/>
    <mergeCell ref="D67:H67"/>
    <mergeCell ref="AB67:AB68"/>
    <mergeCell ref="B69:F69"/>
    <mergeCell ref="O71:O89"/>
    <mergeCell ref="C72:F72"/>
    <mergeCell ref="C73:F73"/>
    <mergeCell ref="C74:F74"/>
    <mergeCell ref="C76:F76"/>
    <mergeCell ref="C77:F77"/>
    <mergeCell ref="C87:F87"/>
    <mergeCell ref="C88:G88"/>
    <mergeCell ref="C57:F57"/>
    <mergeCell ref="AC57:AC60"/>
    <mergeCell ref="C58:E58"/>
    <mergeCell ref="C59:E59"/>
    <mergeCell ref="C60:F60"/>
    <mergeCell ref="D61:F61"/>
    <mergeCell ref="B63:F63"/>
    <mergeCell ref="AB63:AB66"/>
    <mergeCell ref="C64:L64"/>
    <mergeCell ref="C65:L65"/>
    <mergeCell ref="O65:O66"/>
    <mergeCell ref="C37:F37"/>
    <mergeCell ref="C38:F38"/>
    <mergeCell ref="AC38:AC41"/>
    <mergeCell ref="C39:F39"/>
    <mergeCell ref="B41:F41"/>
    <mergeCell ref="AC42:AC45"/>
    <mergeCell ref="C43:F43"/>
    <mergeCell ref="O43:O51"/>
    <mergeCell ref="C44:F44"/>
    <mergeCell ref="C45:F45"/>
    <mergeCell ref="C46:E46"/>
    <mergeCell ref="C47:F47"/>
    <mergeCell ref="C48:F48"/>
    <mergeCell ref="AC48:AC49"/>
    <mergeCell ref="C49:F49"/>
    <mergeCell ref="C50:F50"/>
    <mergeCell ref="C51:F51"/>
    <mergeCell ref="AB51:AB62"/>
    <mergeCell ref="B53:F53"/>
    <mergeCell ref="AC53:AC56"/>
    <mergeCell ref="C54:F54"/>
    <mergeCell ref="C55:E55"/>
    <mergeCell ref="O55:O61"/>
    <mergeCell ref="C56:F56"/>
    <mergeCell ref="AC22:AC23"/>
    <mergeCell ref="C23:E23"/>
    <mergeCell ref="O23:O39"/>
    <mergeCell ref="C24:E24"/>
    <mergeCell ref="AC24:AC25"/>
    <mergeCell ref="C25:F25"/>
    <mergeCell ref="C26:F26"/>
    <mergeCell ref="AC26:AC27"/>
    <mergeCell ref="C27:F27"/>
    <mergeCell ref="C28:F28"/>
    <mergeCell ref="AC28:AC29"/>
    <mergeCell ref="C29:F29"/>
    <mergeCell ref="C30:F30"/>
    <mergeCell ref="AB30:AB33"/>
    <mergeCell ref="AC30:AC31"/>
    <mergeCell ref="C31:F31"/>
    <mergeCell ref="C32:E32"/>
    <mergeCell ref="AC32:AC33"/>
    <mergeCell ref="C33:F33"/>
    <mergeCell ref="C34:F34"/>
    <mergeCell ref="AB34:AB50"/>
    <mergeCell ref="AC34:AC37"/>
    <mergeCell ref="C35:F35"/>
    <mergeCell ref="C36:F36"/>
    <mergeCell ref="B17:O17"/>
    <mergeCell ref="C19:O19"/>
    <mergeCell ref="A20:O20"/>
    <mergeCell ref="B21:F21"/>
    <mergeCell ref="C22:E22"/>
    <mergeCell ref="AB22:AB25"/>
    <mergeCell ref="B11:O11"/>
    <mergeCell ref="B12:O12"/>
    <mergeCell ref="B13:O13"/>
    <mergeCell ref="B14:O14"/>
    <mergeCell ref="B15:O15"/>
    <mergeCell ref="B16:O16"/>
    <mergeCell ref="B5:O5"/>
    <mergeCell ref="B6:O6"/>
    <mergeCell ref="B7:O7"/>
    <mergeCell ref="B8:O8"/>
    <mergeCell ref="B9:O9"/>
    <mergeCell ref="B10:O10"/>
    <mergeCell ref="B1:O1"/>
    <mergeCell ref="B2:F2"/>
    <mergeCell ref="G2:O2"/>
    <mergeCell ref="B3:F3"/>
    <mergeCell ref="G3:O3"/>
    <mergeCell ref="B4:O4"/>
  </mergeCells>
  <conditionalFormatting sqref="H71:H89">
    <cfRule type="expression" dxfId="9" priority="3" stopIfTrue="1">
      <formula>AND($M71&lt;&gt;"",$H71="")</formula>
    </cfRule>
    <cfRule type="expression" dxfId="8" priority="4" stopIfTrue="1">
      <formula>AND($M71="",$H71&lt;&gt;"")</formula>
    </cfRule>
  </conditionalFormatting>
  <conditionalFormatting sqref="I71:I89">
    <cfRule type="expression" dxfId="7" priority="2" stopIfTrue="1">
      <formula>AND($M71&lt;&gt;"",$I71="")</formula>
    </cfRule>
  </conditionalFormatting>
  <conditionalFormatting sqref="G69:H69 M69 G91:H91 M91 G105:H105 M105 G113:H114 M113:M114 G125:H126 M125:M126 G133:H133 M41 G53:H53 M53 G63:H63 M63 G41:K41">
    <cfRule type="expression" dxfId="6" priority="1" stopIfTrue="1">
      <formula>#REF!/$O$115&gt;0.1</formula>
    </cfRule>
  </conditionalFormatting>
  <dataValidations count="5">
    <dataValidation allowBlank="1" showErrorMessage="1" prompt="_x000a_" sqref="M62 B17 B13 B15 M64:M66"/>
    <dataValidation allowBlank="1" showInputMessage="1" showErrorMessage="1" prompt="IMPORTANT - if you are contributing to MTRS you must go to the budget pages and click the MTRS box - 9% will be calculated automatically_x000a_" sqref="M52"/>
    <dataValidation type="whole" allowBlank="1" showInputMessage="1" showErrorMessage="1" error="Please enter a numeric value." sqref="M55:M6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M43:M51 M23:M40">
      <formula1>0</formula1>
      <formula2>10000000</formula2>
    </dataValidation>
    <dataValidation type="list" allowBlank="1" showInputMessage="1" showErrorMessage="1" sqref="F142:J142">
      <formula1>schooloption</formula1>
    </dataValidation>
  </dataValidations>
  <hyperlinks>
    <hyperlink ref="B6:O6" location="School1!A44" display="GRANT BUDGET NARRATIVE"/>
    <hyperlink ref="B7:O7" location="School1!A44" display="ALLOCATION OF FUNDS FORM"/>
    <hyperlink ref="B8:O8" location="School1!A147" display="SUMMARY OF GRANT REQUEST ACROSS FIVE YEARS (FY16 to FY20)"/>
  </hyperlinks>
  <printOptions horizontalCentered="1"/>
  <pageMargins left="0.5" right="0.5" top="0.25" bottom="0.25" header="0.25" footer="0.25"/>
  <pageSetup scale="70" fitToHeight="8" orientation="portrait" r:id="rId1"/>
  <headerFooter alignWithMargins="0">
    <oddFooter>&amp;CPage &amp;P of &amp;N</oddFooter>
  </headerFooter>
  <rowBreaks count="3" manualBreakCount="3">
    <brk id="16" min="1" max="17" man="1"/>
    <brk id="69" min="1" max="17" man="1"/>
    <brk id="136" min="1" max="1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DESE-231-32385</_dlc_DocId>
    <_dlc_DocIdUrl xmlns="733efe1c-5bbe-4968-87dc-d400e65c879f">
      <Url>https://sharepoint.doemass.org/ese/webteam/cps/_layouts/DocIdRedir.aspx?ID=DESE-231-32385</Url>
      <Description>DESE-231-32385</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50E061-35BA-4457-898E-3DA0A7747EB2}">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08CCF9B3-163A-40B2-B953-03CEA9DE9737}">
  <ds:schemaRefs>
    <ds:schemaRef ds:uri="http://schemas.microsoft.com/sharepoint/v3/contenttype/forms"/>
  </ds:schemaRefs>
</ds:datastoreItem>
</file>

<file path=customXml/itemProps3.xml><?xml version="1.0" encoding="utf-8"?>
<ds:datastoreItem xmlns:ds="http://schemas.openxmlformats.org/officeDocument/2006/customXml" ds:itemID="{51F89CA6-1F28-46DE-A022-D53411BC8121}">
  <ds:schemaRefs>
    <ds:schemaRef ds:uri="http://schemas.microsoft.com/sharepoint/events"/>
  </ds:schemaRefs>
</ds:datastoreItem>
</file>

<file path=customXml/itemProps4.xml><?xml version="1.0" encoding="utf-8"?>
<ds:datastoreItem xmlns:ds="http://schemas.openxmlformats.org/officeDocument/2006/customXml" ds:itemID="{53384114-48EC-42E7-92A1-DB2D24A40F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Instructions</vt:lpstr>
      <vt:lpstr>CoverSheet</vt:lpstr>
      <vt:lpstr>Schools Served</vt:lpstr>
      <vt:lpstr>PreA</vt:lpstr>
      <vt:lpstr>preCon</vt:lpstr>
      <vt:lpstr>Assurances and Waivers</vt:lpstr>
      <vt:lpstr>LEA Level Budget</vt:lpstr>
      <vt:lpstr>School1</vt:lpstr>
      <vt:lpstr>Dorchester Academy</vt:lpstr>
      <vt:lpstr>Forest Park</vt:lpstr>
      <vt:lpstr>PreB</vt:lpstr>
      <vt:lpstr>Implementation Comb_Budget</vt:lpstr>
      <vt:lpstr>Implementation Amendment</vt:lpstr>
      <vt:lpstr>Indirect Cost Calculator</vt:lpstr>
      <vt:lpstr>Sheet1</vt:lpstr>
      <vt:lpstr>supt list 013006</vt:lpstr>
      <vt:lpstr>aDMinnoMTRS</vt:lpstr>
      <vt:lpstr>adMTRS</vt:lpstr>
      <vt:lpstr>district</vt:lpstr>
      <vt:lpstr>distrlist</vt:lpstr>
      <vt:lpstr>Intervention</vt:lpstr>
      <vt:lpstr>CoverSheet!Print_Area</vt:lpstr>
      <vt:lpstr>'Dorchester Academy'!Print_Area</vt:lpstr>
      <vt:lpstr>'Forest Park'!Print_Area</vt:lpstr>
      <vt:lpstr>'Implementation Amendment'!Print_Area</vt:lpstr>
      <vt:lpstr>'Implementation Comb_Budget'!Print_Area</vt:lpstr>
      <vt:lpstr>'LEA Level Budget'!Print_Area</vt:lpstr>
      <vt:lpstr>School1!Print_Area</vt:lpstr>
      <vt:lpstr>'Schools Served'!Print_Area</vt:lpstr>
      <vt:lpstr>'Dorchester Academy'!Print_Titles</vt:lpstr>
      <vt:lpstr>'Forest Park'!Print_Titles</vt:lpstr>
      <vt:lpstr>'Implementation Comb_Budget'!Print_Titles</vt:lpstr>
      <vt:lpstr>Instructions!Print_Titles</vt:lpstr>
      <vt:lpstr>'LEA Level Budget'!Print_Titles</vt:lpstr>
      <vt:lpstr>School1!Print_Titles</vt:lpstr>
      <vt:lpstr>schllist</vt:lpstr>
      <vt:lpstr>schooloption</vt:lpstr>
      <vt:lpstr>suptlist</vt:lpstr>
      <vt:lpstr>'Implementation Comb_Budget'!TitleI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511 School Redesign Renewal Year 2 Workbook</dc:title>
  <dc:creator>ESE</dc:creator>
  <dc:description/>
  <cp:lastModifiedBy>dzou</cp:lastModifiedBy>
  <cp:lastPrinted>2017-04-05T17:37:07Z</cp:lastPrinted>
  <dcterms:created xsi:type="dcterms:W3CDTF">1999-03-29T01:53:24Z</dcterms:created>
  <dcterms:modified xsi:type="dcterms:W3CDTF">2017-04-05T17:37:36Z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5 2017</vt:lpwstr>
  </property>
</Properties>
</file>