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3.xml" ContentType="application/vnd.openxmlformats-officedocument.drawing+xml"/>
  <Override PartName="/xl/comments9.xml" ContentType="application/vnd.openxmlformats-officedocument.spreadsheetml.comments+xml"/>
  <Override PartName="/xl/drawings/drawing4.xml" ContentType="application/vnd.openxmlformats-officedocument.drawing+xml"/>
  <Override PartName="/xl/comments10.xml" ContentType="application/vnd.openxmlformats-officedocument.spreadsheetml.comments+xml"/>
  <Override PartName="/xl/drawings/drawing5.xml" ContentType="application/vnd.openxmlformats-officedocument.drawing+xml"/>
  <Override PartName="/xl/comments1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updateLinks="never" codeName="ThisWorkbook" defaultThemeVersion="124226"/>
  <mc:AlternateContent xmlns:mc="http://schemas.openxmlformats.org/markup-compatibility/2006">
    <mc:Choice Requires="x15">
      <x15ac:absPath xmlns:x15ac="http://schemas.microsoft.com/office/spreadsheetml/2010/11/ac" url="C:\Users\dzou\Desktop\17377\"/>
    </mc:Choice>
  </mc:AlternateContent>
  <xr:revisionPtr revIDLastSave="0" documentId="13_ncr:1_{736FE744-9894-42F2-94C7-6763A0A7C52D}" xr6:coauthVersionLast="44" xr6:coauthVersionMax="44" xr10:uidLastSave="{00000000-0000-0000-0000-000000000000}"/>
  <bookViews>
    <workbookView xWindow="-120" yWindow="-120" windowWidth="29040" windowHeight="15840" tabRatio="942" xr2:uid="{00000000-000D-0000-FFFF-FFFF00000000}"/>
  </bookViews>
  <sheets>
    <sheet name="Cover" sheetId="81" r:id="rId1"/>
    <sheet name="ABE Class Plan" sheetId="79" r:id="rId2"/>
    <sheet name="ESOL Class Plan" sheetId="139" r:id="rId3"/>
    <sheet name=" Budget" sheetId="77" r:id="rId4"/>
    <sheet name="Sub Budget 1" sheetId="143" state="hidden" r:id="rId5"/>
    <sheet name="Sub Budget 2" sheetId="148" state="hidden" r:id="rId6"/>
    <sheet name="Sub Budget 3" sheetId="149" state="hidden" r:id="rId7"/>
    <sheet name="IET Class Plan" sheetId="74" r:id="rId8"/>
    <sheet name=" IET Budget" sheetId="150" r:id="rId9"/>
    <sheet name="IET Sub Budget " sheetId="155" r:id="rId10"/>
    <sheet name="IET Sub Budget  2" sheetId="156" state="hidden" r:id="rId11"/>
    <sheet name="IET Sub Budget  3" sheetId="157" state="hidden" r:id="rId12"/>
    <sheet name="IET II Class Plan" sheetId="153" state="hidden" r:id="rId13"/>
    <sheet name=" IET II Budget" sheetId="154" state="hidden" r:id="rId14"/>
    <sheet name="IET II Sub Budget" sheetId="158" state="hidden" r:id="rId15"/>
    <sheet name="IET II Sub Budget 2" sheetId="159" state="hidden" r:id="rId16"/>
    <sheet name="IET II Sub Budget 3" sheetId="160" state="hidden" r:id="rId17"/>
    <sheet name="Match ABE Class Plan" sheetId="140" state="hidden" r:id="rId18"/>
    <sheet name="Match ESOL Class Plan" sheetId="141" state="hidden" r:id="rId19"/>
    <sheet name="Match Budget" sheetId="142" r:id="rId20"/>
    <sheet name="Match Sub Budget" sheetId="161" state="hidden" r:id="rId21"/>
    <sheet name="GRANT SUMMARY" sheetId="78" r:id="rId22"/>
    <sheet name="State Grant - ISA crosswalk" sheetId="162" r:id="rId23"/>
    <sheet name="Federal Grant - ISA crosswalk" sheetId="163" r:id="rId24"/>
    <sheet name="DROP-DOWNS" sheetId="7" state="hidden" r:id="rId25"/>
    <sheet name="Indirect Cost Calculator" sheetId="47" state="hidden" r:id="rId26"/>
  </sheets>
  <externalReferences>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aaa" localSheetId="8">#REF!</definedName>
    <definedName name="aaa" localSheetId="13">#REF!</definedName>
    <definedName name="aaa" localSheetId="2">#REF!</definedName>
    <definedName name="aaa" localSheetId="23">#REF!</definedName>
    <definedName name="aaa" localSheetId="12">#REF!</definedName>
    <definedName name="aaa" localSheetId="14">#REF!</definedName>
    <definedName name="aaa" localSheetId="15">#REF!</definedName>
    <definedName name="aaa" localSheetId="16">#REF!</definedName>
    <definedName name="aaa" localSheetId="9">#REF!</definedName>
    <definedName name="aaa" localSheetId="10">#REF!</definedName>
    <definedName name="aaa" localSheetId="11">#REF!</definedName>
    <definedName name="aaa" localSheetId="17">#REF!</definedName>
    <definedName name="aaa" localSheetId="19">#REF!</definedName>
    <definedName name="aaa" localSheetId="18">#REF!</definedName>
    <definedName name="aaa" localSheetId="20">#REF!</definedName>
    <definedName name="aaa" localSheetId="22">#REF!</definedName>
    <definedName name="aaa" localSheetId="4">#REF!</definedName>
    <definedName name="aaa" localSheetId="5">#REF!</definedName>
    <definedName name="aaa" localSheetId="6">#REF!</definedName>
    <definedName name="aaa">#REF!</definedName>
    <definedName name="ABE_2">'DROP-DOWNS'!$B$1:$B$20</definedName>
    <definedName name="ABE_CLASS_PLAN">'DROP-DOWNS'!$B$2:$B$19</definedName>
    <definedName name="AdminSal">[1]dropdowns!$B$3:$B$5</definedName>
    <definedName name="apples">'DROP-DOWNS'!$A$3:$A$10</definedName>
    <definedName name="CALCSubGrantee" localSheetId="8">#REF!</definedName>
    <definedName name="CALCSubGrantee" localSheetId="13">#REF!</definedName>
    <definedName name="CALCSubGrantee" localSheetId="2">#REF!</definedName>
    <definedName name="CALCSubGrantee" localSheetId="23">#REF!</definedName>
    <definedName name="CALCSubGrantee" localSheetId="12">#REF!</definedName>
    <definedName name="CALCSubGrantee" localSheetId="14">#REF!</definedName>
    <definedName name="CALCSubGrantee" localSheetId="15">#REF!</definedName>
    <definedName name="CALCSubGrantee" localSheetId="16">#REF!</definedName>
    <definedName name="CALCSubGrantee" localSheetId="9">#REF!</definedName>
    <definedName name="CALCSubGrantee" localSheetId="10">#REF!</definedName>
    <definedName name="CALCSubGrantee" localSheetId="11">#REF!</definedName>
    <definedName name="CALCSubGrantee" localSheetId="17">#REF!</definedName>
    <definedName name="CALCSubGrantee" localSheetId="19">#REF!</definedName>
    <definedName name="CALCSubGrantee" localSheetId="18">#REF!</definedName>
    <definedName name="CALCSubGrantee" localSheetId="20">#REF!</definedName>
    <definedName name="CALCSubGrantee" localSheetId="22">#REF!</definedName>
    <definedName name="CALCSubGrantee" localSheetId="4">#REF!</definedName>
    <definedName name="CALCSubGrantee" localSheetId="5">#REF!</definedName>
    <definedName name="CALCSubGrantee" localSheetId="6">#REF!</definedName>
    <definedName name="CALCSubGrantee">#REF!</definedName>
    <definedName name="ContrServ">[1]dropdowns!$B$39:$B$47</definedName>
    <definedName name="CORE_ABE">'DROP-DOWNS'!$B$2:$B$19</definedName>
    <definedName name="CORE_ABE_DROP_DOWN_LIST">'DROP-DOWNS'!$B$2:$B$19</definedName>
    <definedName name="Core_ESOL">'DROP-DOWNS'!$F$2:$F$4</definedName>
    <definedName name="dataDistr">[2]DataDistrictList!$A$2:$P$79</definedName>
    <definedName name="ESOL">'DROP-DOWNS'!$A$3:$A$10</definedName>
    <definedName name="ESOL_2">'DROP-DOWNS'!$F$1:$F$15</definedName>
    <definedName name="ESOL2">'DROP-DOWNS'!$F$1:$F$4</definedName>
    <definedName name="fruits" localSheetId="1">'[3]DROP-DOWNS'!$A$3:$A$10</definedName>
    <definedName name="fruits" localSheetId="2">'[3]DROP-DOWNS'!$A$3:$A$10</definedName>
    <definedName name="fruits" localSheetId="23">'[4]DROP-DOWNS'!$A$3:$A$10</definedName>
    <definedName name="fruits" localSheetId="17">'[3]DROP-DOWNS'!$A$3:$A$10</definedName>
    <definedName name="fruits" localSheetId="18">'[3]DROP-DOWNS'!$A$3:$A$10</definedName>
    <definedName name="fruits" localSheetId="22">'[5]DROP-DOWNS'!$A$3:$A$10</definedName>
    <definedName name="fruits">'DROP-DOWNS'!$A$3:$A$10</definedName>
    <definedName name="fruity">'DROP-DOWNS'!$A$3:$A$10</definedName>
    <definedName name="fund_list">[6]Fund_List!$A$2:$A$8</definedName>
    <definedName name="IELCE">'DROP-DOWNS'!$D$2:$D$4</definedName>
    <definedName name="IET">'DROP-DOWNS'!$D$2</definedName>
    <definedName name="IET_2">'DROP-DOWNS'!$C$1:$C$2</definedName>
    <definedName name="IET_CLASS_PLAM" localSheetId="3">#REF!</definedName>
    <definedName name="IET_CLASS_PLAM" localSheetId="8">#REF!</definedName>
    <definedName name="IET_CLASS_PLAM" localSheetId="13">#REF!</definedName>
    <definedName name="IET_CLASS_PLAM" localSheetId="1">#REF!</definedName>
    <definedName name="IET_CLASS_PLAM" localSheetId="2">#REF!</definedName>
    <definedName name="IET_CLASS_PLAM" localSheetId="23">#REF!</definedName>
    <definedName name="IET_CLASS_PLAM" localSheetId="21">#REF!</definedName>
    <definedName name="IET_CLASS_PLAM" localSheetId="7">#REF!</definedName>
    <definedName name="IET_CLASS_PLAM" localSheetId="12">#REF!</definedName>
    <definedName name="IET_CLASS_PLAM" localSheetId="14">#REF!</definedName>
    <definedName name="IET_CLASS_PLAM" localSheetId="15">#REF!</definedName>
    <definedName name="IET_CLASS_PLAM" localSheetId="16">#REF!</definedName>
    <definedName name="IET_CLASS_PLAM" localSheetId="9">#REF!</definedName>
    <definedName name="IET_CLASS_PLAM" localSheetId="10">#REF!</definedName>
    <definedName name="IET_CLASS_PLAM" localSheetId="11">#REF!</definedName>
    <definedName name="IET_CLASS_PLAM" localSheetId="17">#REF!</definedName>
    <definedName name="IET_CLASS_PLAM" localSheetId="19">#REF!</definedName>
    <definedName name="IET_CLASS_PLAM" localSheetId="18">#REF!</definedName>
    <definedName name="IET_CLASS_PLAM" localSheetId="20">#REF!</definedName>
    <definedName name="IET_CLASS_PLAM" localSheetId="22">#REF!</definedName>
    <definedName name="IET_CLASS_PLAM" localSheetId="4">#REF!</definedName>
    <definedName name="IET_CLASS_PLAM" localSheetId="5">#REF!</definedName>
    <definedName name="IET_CLASS_PLAM" localSheetId="6">#REF!</definedName>
    <definedName name="IET_CLASS_PLAM">#REF!</definedName>
    <definedName name="IET_CLASS_PLAN" localSheetId="8">#REF!</definedName>
    <definedName name="IET_CLASS_PLAN" localSheetId="13">#REF!</definedName>
    <definedName name="IET_CLASS_PLAN" localSheetId="2">#REF!</definedName>
    <definedName name="IET_CLASS_PLAN" localSheetId="23">#REF!</definedName>
    <definedName name="IET_CLASS_PLAN" localSheetId="12">#REF!</definedName>
    <definedName name="IET_CLASS_PLAN" localSheetId="14">#REF!</definedName>
    <definedName name="IET_CLASS_PLAN" localSheetId="15">#REF!</definedName>
    <definedName name="IET_CLASS_PLAN" localSheetId="16">#REF!</definedName>
    <definedName name="IET_CLASS_PLAN" localSheetId="9">#REF!</definedName>
    <definedName name="IET_CLASS_PLAN" localSheetId="10">#REF!</definedName>
    <definedName name="IET_CLASS_PLAN" localSheetId="11">#REF!</definedName>
    <definedName name="IET_CLASS_PLAN" localSheetId="17">#REF!</definedName>
    <definedName name="IET_CLASS_PLAN" localSheetId="19">#REF!</definedName>
    <definedName name="IET_CLASS_PLAN" localSheetId="18">#REF!</definedName>
    <definedName name="IET_CLASS_PLAN" localSheetId="20">#REF!</definedName>
    <definedName name="IET_CLASS_PLAN" localSheetId="22">#REF!</definedName>
    <definedName name="IET_CLASS_PLAN" localSheetId="4">#REF!</definedName>
    <definedName name="IET_CLASS_PLAN" localSheetId="5">#REF!</definedName>
    <definedName name="IET_CLASS_PLAN" localSheetId="6">#REF!</definedName>
    <definedName name="IET_CLASS_PLAN">#REF!</definedName>
    <definedName name="InstrSal">[1]dropdowns!$B$7:$B$18</definedName>
    <definedName name="Math" localSheetId="1">'ABE Class Plan'!fruits</definedName>
    <definedName name="Math" localSheetId="2">'ESOL Class Plan'!fruits</definedName>
    <definedName name="Math" localSheetId="23">'Federal Grant - ISA crosswalk'!fruits</definedName>
    <definedName name="Math" localSheetId="17">'Match ABE Class Plan'!fruits</definedName>
    <definedName name="Math" localSheetId="18">'Match ESOL Class Plan'!fruits</definedName>
    <definedName name="Math" localSheetId="22">'State Grant - ISA crosswalk'!fruits</definedName>
    <definedName name="Math">fruits</definedName>
    <definedName name="Months">'DROP-DOWNS'!$H$1:$H$13</definedName>
    <definedName name="my_fund" localSheetId="3">#REF!</definedName>
    <definedName name="my_fund" localSheetId="8">#REF!</definedName>
    <definedName name="my_fund" localSheetId="13">#REF!</definedName>
    <definedName name="my_fund" localSheetId="1">#REF!</definedName>
    <definedName name="my_fund" localSheetId="2">#REF!</definedName>
    <definedName name="my_fund" localSheetId="23">#REF!</definedName>
    <definedName name="my_fund" localSheetId="21">#REF!</definedName>
    <definedName name="my_fund" localSheetId="7">#REF!</definedName>
    <definedName name="my_fund" localSheetId="12">#REF!</definedName>
    <definedName name="my_fund" localSheetId="14">#REF!</definedName>
    <definedName name="my_fund" localSheetId="15">#REF!</definedName>
    <definedName name="my_fund" localSheetId="16">#REF!</definedName>
    <definedName name="my_fund" localSheetId="9">#REF!</definedName>
    <definedName name="my_fund" localSheetId="10">#REF!</definedName>
    <definedName name="my_fund" localSheetId="11">#REF!</definedName>
    <definedName name="my_fund" localSheetId="17">#REF!</definedName>
    <definedName name="my_fund" localSheetId="19">#REF!</definedName>
    <definedName name="my_fund" localSheetId="18">#REF!</definedName>
    <definedName name="my_fund" localSheetId="20">#REF!</definedName>
    <definedName name="my_fund" localSheetId="22">#REF!</definedName>
    <definedName name="my_fund" localSheetId="4">#REF!</definedName>
    <definedName name="my_fund" localSheetId="5">#REF!</definedName>
    <definedName name="my_fund" localSheetId="6">#REF!</definedName>
    <definedName name="my_fund">#REF!</definedName>
    <definedName name="Other">[1]dropdowns!$B$58:$B$70</definedName>
    <definedName name="ParentInvolvement" localSheetId="3">'[7]770 Form 1'!#REF!</definedName>
    <definedName name="ParentInvolvement" localSheetId="8">'[7]770 Form 1'!#REF!</definedName>
    <definedName name="ParentInvolvement" localSheetId="13">'[7]770 Form 1'!#REF!</definedName>
    <definedName name="ParentInvolvement" localSheetId="1">'[7]770 Form 1'!#REF!</definedName>
    <definedName name="ParentInvolvement" localSheetId="2">'[7]770 Form 1'!#REF!</definedName>
    <definedName name="ParentInvolvement" localSheetId="23">'[7]770 Form 1'!#REF!</definedName>
    <definedName name="ParentInvolvement" localSheetId="21">'[7]770 Form 1'!#REF!</definedName>
    <definedName name="ParentInvolvement" localSheetId="7">'[7]770 Form 1'!#REF!</definedName>
    <definedName name="ParentInvolvement" localSheetId="12">'[7]770 Form 1'!#REF!</definedName>
    <definedName name="ParentInvolvement" localSheetId="14">'[7]770 Form 1'!#REF!</definedName>
    <definedName name="ParentInvolvement" localSheetId="15">'[7]770 Form 1'!#REF!</definedName>
    <definedName name="ParentInvolvement" localSheetId="16">'[7]770 Form 1'!#REF!</definedName>
    <definedName name="ParentInvolvement" localSheetId="9">'[7]770 Form 1'!#REF!</definedName>
    <definedName name="ParentInvolvement" localSheetId="10">'[7]770 Form 1'!#REF!</definedName>
    <definedName name="ParentInvolvement" localSheetId="11">'[7]770 Form 1'!#REF!</definedName>
    <definedName name="ParentInvolvement" localSheetId="17">'[7]770 Form 1'!#REF!</definedName>
    <definedName name="ParentInvolvement" localSheetId="19">'[7]770 Form 1'!#REF!</definedName>
    <definedName name="ParentInvolvement" localSheetId="18">'[7]770 Form 1'!#REF!</definedName>
    <definedName name="ParentInvolvement" localSheetId="20">'[7]770 Form 1'!#REF!</definedName>
    <definedName name="ParentInvolvement" localSheetId="22">'[7]770 Form 1'!#REF!</definedName>
    <definedName name="ParentInvolvement" localSheetId="4">'[7]770 Form 1'!#REF!</definedName>
    <definedName name="ParentInvolvement" localSheetId="5">'[7]770 Form 1'!#REF!</definedName>
    <definedName name="ParentInvolvement" localSheetId="6">'[7]770 Form 1'!#REF!</definedName>
    <definedName name="ParentInvolvement">'[7]770 Form 1'!#REF!</definedName>
    <definedName name="ParentInvperSchl" localSheetId="3">'[7]770 Form 1'!#REF!</definedName>
    <definedName name="ParentInvperSchl" localSheetId="8">'[7]770 Form 1'!#REF!</definedName>
    <definedName name="ParentInvperSchl" localSheetId="13">'[7]770 Form 1'!#REF!</definedName>
    <definedName name="ParentInvperSchl" localSheetId="1">'[7]770 Form 1'!#REF!</definedName>
    <definedName name="ParentInvperSchl" localSheetId="2">'[7]770 Form 1'!#REF!</definedName>
    <definedName name="ParentInvperSchl" localSheetId="23">'[7]770 Form 1'!#REF!</definedName>
    <definedName name="ParentInvperSchl" localSheetId="21">'[7]770 Form 1'!#REF!</definedName>
    <definedName name="ParentInvperSchl" localSheetId="7">'[7]770 Form 1'!#REF!</definedName>
    <definedName name="ParentInvperSchl" localSheetId="12">'[7]770 Form 1'!#REF!</definedName>
    <definedName name="ParentInvperSchl" localSheetId="14">'[7]770 Form 1'!#REF!</definedName>
    <definedName name="ParentInvperSchl" localSheetId="15">'[7]770 Form 1'!#REF!</definedName>
    <definedName name="ParentInvperSchl" localSheetId="16">'[7]770 Form 1'!#REF!</definedName>
    <definedName name="ParentInvperSchl" localSheetId="9">'[7]770 Form 1'!#REF!</definedName>
    <definedName name="ParentInvperSchl" localSheetId="10">'[7]770 Form 1'!#REF!</definedName>
    <definedName name="ParentInvperSchl" localSheetId="11">'[7]770 Form 1'!#REF!</definedName>
    <definedName name="ParentInvperSchl" localSheetId="17">'[7]770 Form 1'!#REF!</definedName>
    <definedName name="ParentInvperSchl" localSheetId="19">'[7]770 Form 1'!#REF!</definedName>
    <definedName name="ParentInvperSchl" localSheetId="18">'[7]770 Form 1'!#REF!</definedName>
    <definedName name="ParentInvperSchl" localSheetId="20">'[7]770 Form 1'!#REF!</definedName>
    <definedName name="ParentInvperSchl" localSheetId="22">'[7]770 Form 1'!#REF!</definedName>
    <definedName name="ParentInvperSchl" localSheetId="4">'[7]770 Form 1'!#REF!</definedName>
    <definedName name="ParentInvperSchl" localSheetId="5">'[7]770 Form 1'!#REF!</definedName>
    <definedName name="ParentInvperSchl" localSheetId="6">'[7]770 Form 1'!#REF!</definedName>
    <definedName name="ParentInvperSchl">'[7]770 Form 1'!#REF!</definedName>
    <definedName name="Primary240">[1]dropdowns!$C$2:$C$17</definedName>
    <definedName name="_xlnm.Print_Area" localSheetId="25" xml:space="preserve">                                      'Indirect Cost Calculator'!$A$1:$E$31</definedName>
    <definedName name="_xlnm.Print_Titles" localSheetId="1">'ABE Class Plan'!$5:$7</definedName>
    <definedName name="_xlnm.Print_Titles" localSheetId="2">'ESOL Class Plan'!$5:$7</definedName>
    <definedName name="_xlnm.Print_Titles" localSheetId="21">'GRANT SUMMARY'!$2:$2</definedName>
    <definedName name="_xlnm.Print_Titles" localSheetId="7">'IET Class Plan'!$2:$2</definedName>
    <definedName name="_xlnm.Print_Titles" localSheetId="12">'IET II Class Plan'!$2:$2</definedName>
    <definedName name="_xlnm.Print_Titles" localSheetId="17">'Match ABE Class Plan'!$5:$7</definedName>
    <definedName name="_xlnm.Print_Titles" localSheetId="18">'Match ESOL Class Plan'!$5:$7</definedName>
    <definedName name="Range" localSheetId="3">#REF!</definedName>
    <definedName name="Range" localSheetId="8">#REF!</definedName>
    <definedName name="Range" localSheetId="13">#REF!</definedName>
    <definedName name="Range" localSheetId="1">#REF!</definedName>
    <definedName name="Range" localSheetId="2">#REF!</definedName>
    <definedName name="Range" localSheetId="23">#REF!</definedName>
    <definedName name="Range" localSheetId="21">#REF!</definedName>
    <definedName name="Range" localSheetId="7">#REF!</definedName>
    <definedName name="Range" localSheetId="12">#REF!</definedName>
    <definedName name="Range" localSheetId="14">#REF!</definedName>
    <definedName name="Range" localSheetId="15">#REF!</definedName>
    <definedName name="Range" localSheetId="16">#REF!</definedName>
    <definedName name="Range" localSheetId="9">#REF!</definedName>
    <definedName name="Range" localSheetId="10">#REF!</definedName>
    <definedName name="Range" localSheetId="11">#REF!</definedName>
    <definedName name="Range" localSheetId="17">#REF!</definedName>
    <definedName name="Range" localSheetId="19">#REF!</definedName>
    <definedName name="Range" localSheetId="18">#REF!</definedName>
    <definedName name="Range" localSheetId="20">#REF!</definedName>
    <definedName name="Range" localSheetId="22">#REF!</definedName>
    <definedName name="Range" localSheetId="4">#REF!</definedName>
    <definedName name="Range" localSheetId="5">#REF!</definedName>
    <definedName name="Range" localSheetId="6">#REF!</definedName>
    <definedName name="Range">#REF!</definedName>
    <definedName name="Range1" localSheetId="3">#REF!</definedName>
    <definedName name="Range1" localSheetId="8">#REF!</definedName>
    <definedName name="Range1" localSheetId="13">#REF!</definedName>
    <definedName name="Range1" localSheetId="2">#REF!</definedName>
    <definedName name="Range1" localSheetId="23">#REF!</definedName>
    <definedName name="Range1" localSheetId="21">#REF!</definedName>
    <definedName name="Range1" localSheetId="7">#REF!</definedName>
    <definedName name="Range1" localSheetId="12">#REF!</definedName>
    <definedName name="Range1" localSheetId="14">#REF!</definedName>
    <definedName name="Range1" localSheetId="15">#REF!</definedName>
    <definedName name="Range1" localSheetId="16">#REF!</definedName>
    <definedName name="Range1" localSheetId="9">#REF!</definedName>
    <definedName name="Range1" localSheetId="10">#REF!</definedName>
    <definedName name="Range1" localSheetId="11">#REF!</definedName>
    <definedName name="Range1" localSheetId="17">#REF!</definedName>
    <definedName name="Range1" localSheetId="19">#REF!</definedName>
    <definedName name="Range1" localSheetId="18">#REF!</definedName>
    <definedName name="Range1" localSheetId="20">#REF!</definedName>
    <definedName name="Range1" localSheetId="22">#REF!</definedName>
    <definedName name="Range1" localSheetId="4">#REF!</definedName>
    <definedName name="Range1" localSheetId="5">#REF!</definedName>
    <definedName name="Range1" localSheetId="6">#REF!</definedName>
    <definedName name="Range1">#REF!</definedName>
    <definedName name="RESERVATIONS" localSheetId="3">#REF!</definedName>
    <definedName name="RESERVATIONS" localSheetId="8">#REF!</definedName>
    <definedName name="RESERVATIONS" localSheetId="13">#REF!</definedName>
    <definedName name="RESERVATIONS" localSheetId="1">#REF!</definedName>
    <definedName name="RESERVATIONS" localSheetId="2">#REF!</definedName>
    <definedName name="RESERVATIONS" localSheetId="23">#REF!</definedName>
    <definedName name="RESERVATIONS" localSheetId="21">#REF!</definedName>
    <definedName name="RESERVATIONS" localSheetId="7">#REF!</definedName>
    <definedName name="RESERVATIONS" localSheetId="12">#REF!</definedName>
    <definedName name="RESERVATIONS" localSheetId="14">#REF!</definedName>
    <definedName name="RESERVATIONS" localSheetId="15">#REF!</definedName>
    <definedName name="RESERVATIONS" localSheetId="16">#REF!</definedName>
    <definedName name="RESERVATIONS" localSheetId="9">#REF!</definedName>
    <definedName name="RESERVATIONS" localSheetId="10">#REF!</definedName>
    <definedName name="RESERVATIONS" localSheetId="11">#REF!</definedName>
    <definedName name="RESERVATIONS" localSheetId="17">#REF!</definedName>
    <definedName name="RESERVATIONS" localSheetId="19">#REF!</definedName>
    <definedName name="RESERVATIONS" localSheetId="18">#REF!</definedName>
    <definedName name="RESERVATIONS" localSheetId="20">#REF!</definedName>
    <definedName name="RESERVATIONS" localSheetId="22">#REF!</definedName>
    <definedName name="RESERVATIONS" localSheetId="4">#REF!</definedName>
    <definedName name="RESERVATIONS" localSheetId="5">#REF!</definedName>
    <definedName name="RESERVATIONS" localSheetId="6">#REF!</definedName>
    <definedName name="RESERVATIONS">#REF!</definedName>
    <definedName name="Select">"this,that,other"</definedName>
    <definedName name="Select_Core">'DROP-DOWNS'!$B$1:$B$19</definedName>
    <definedName name="Stipends">[1]dropdowns!$B$26:$B$30</definedName>
    <definedName name="SupplMat">[1]dropdowns!$B$49:$B$56</definedName>
    <definedName name="SuppSal">[1]dropdowns!$B$20:$B$24</definedName>
    <definedName name="T" localSheetId="3">'[7]770 Form 1'!#REF!</definedName>
    <definedName name="T" localSheetId="8">'[7]770 Form 1'!#REF!</definedName>
    <definedName name="T" localSheetId="13">'[7]770 Form 1'!#REF!</definedName>
    <definedName name="T" localSheetId="1">'[7]770 Form 1'!#REF!</definedName>
    <definedName name="T" localSheetId="2">'[7]770 Form 1'!#REF!</definedName>
    <definedName name="T" localSheetId="23">'[7]770 Form 1'!#REF!</definedName>
    <definedName name="T" localSheetId="21">'[7]770 Form 1'!#REF!</definedName>
    <definedName name="T" localSheetId="7">'[7]770 Form 1'!#REF!</definedName>
    <definedName name="T" localSheetId="12">'[7]770 Form 1'!#REF!</definedName>
    <definedName name="T" localSheetId="14">'[7]770 Form 1'!#REF!</definedName>
    <definedName name="T" localSheetId="15">'[7]770 Form 1'!#REF!</definedName>
    <definedName name="T" localSheetId="16">'[7]770 Form 1'!#REF!</definedName>
    <definedName name="T" localSheetId="9">'[7]770 Form 1'!#REF!</definedName>
    <definedName name="T" localSheetId="10">'[7]770 Form 1'!#REF!</definedName>
    <definedName name="T" localSheetId="11">'[7]770 Form 1'!#REF!</definedName>
    <definedName name="T" localSheetId="17">'[7]770 Form 1'!#REF!</definedName>
    <definedName name="T" localSheetId="19">'[7]770 Form 1'!#REF!</definedName>
    <definedName name="T" localSheetId="18">'[7]770 Form 1'!#REF!</definedName>
    <definedName name="T" localSheetId="20">'[7]770 Form 1'!#REF!</definedName>
    <definedName name="T" localSheetId="22">'[7]770 Form 1'!#REF!</definedName>
    <definedName name="T" localSheetId="4">'[7]770 Form 1'!#REF!</definedName>
    <definedName name="T" localSheetId="5">'[7]770 Form 1'!#REF!</definedName>
    <definedName name="T" localSheetId="6">'[7]770 Form 1'!#REF!</definedName>
    <definedName name="T">'[7]770 Form 1'!#REF!</definedName>
    <definedName name="test" localSheetId="3">#REF!</definedName>
    <definedName name="test" localSheetId="8">#REF!</definedName>
    <definedName name="test" localSheetId="13">#REF!</definedName>
    <definedName name="test" localSheetId="1">#REF!</definedName>
    <definedName name="test" localSheetId="2">#REF!</definedName>
    <definedName name="test" localSheetId="23">#REF!</definedName>
    <definedName name="test" localSheetId="21">#REF!</definedName>
    <definedName name="test" localSheetId="7">#REF!</definedName>
    <definedName name="test" localSheetId="12">#REF!</definedName>
    <definedName name="test" localSheetId="14">#REF!</definedName>
    <definedName name="test" localSheetId="15">#REF!</definedName>
    <definedName name="test" localSheetId="16">#REF!</definedName>
    <definedName name="test" localSheetId="9">#REF!</definedName>
    <definedName name="test" localSheetId="10">#REF!</definedName>
    <definedName name="test" localSheetId="11">#REF!</definedName>
    <definedName name="test" localSheetId="17">#REF!</definedName>
    <definedName name="test" localSheetId="19">#REF!</definedName>
    <definedName name="test" localSheetId="18">#REF!</definedName>
    <definedName name="test" localSheetId="20">#REF!</definedName>
    <definedName name="test" localSheetId="22">#REF!</definedName>
    <definedName name="test" localSheetId="4">#REF!</definedName>
    <definedName name="test" localSheetId="5">#REF!</definedName>
    <definedName name="test" localSheetId="6">#REF!</definedName>
    <definedName name="test">#REF!</definedName>
    <definedName name="Test1" localSheetId="3">#REF!</definedName>
    <definedName name="Test1" localSheetId="8">#REF!</definedName>
    <definedName name="Test1" localSheetId="13">#REF!</definedName>
    <definedName name="Test1" localSheetId="1">#REF!</definedName>
    <definedName name="Test1" localSheetId="2">#REF!</definedName>
    <definedName name="Test1" localSheetId="23">#REF!</definedName>
    <definedName name="Test1" localSheetId="21">#REF!</definedName>
    <definedName name="Test1" localSheetId="7">#REF!</definedName>
    <definedName name="Test1" localSheetId="12">#REF!</definedName>
    <definedName name="Test1" localSheetId="14">#REF!</definedName>
    <definedName name="Test1" localSheetId="15">#REF!</definedName>
    <definedName name="Test1" localSheetId="16">#REF!</definedName>
    <definedName name="Test1" localSheetId="9">#REF!</definedName>
    <definedName name="Test1" localSheetId="10">#REF!</definedName>
    <definedName name="Test1" localSheetId="11">#REF!</definedName>
    <definedName name="Test1" localSheetId="17">#REF!</definedName>
    <definedName name="Test1" localSheetId="19">#REF!</definedName>
    <definedName name="Test1" localSheetId="18">#REF!</definedName>
    <definedName name="Test1" localSheetId="20">#REF!</definedName>
    <definedName name="Test1" localSheetId="22">#REF!</definedName>
    <definedName name="Test1" localSheetId="4">#REF!</definedName>
    <definedName name="Test1" localSheetId="5">#REF!</definedName>
    <definedName name="Test1" localSheetId="6">#REF!</definedName>
    <definedName name="Test1">#REF!</definedName>
    <definedName name="TitleI" localSheetId="3">#REF!</definedName>
    <definedName name="TitleI" localSheetId="8">#REF!</definedName>
    <definedName name="TitleI" localSheetId="13">#REF!</definedName>
    <definedName name="TitleI" localSheetId="1">#REF!</definedName>
    <definedName name="TitleI" localSheetId="2">#REF!</definedName>
    <definedName name="TitleI" localSheetId="23">#REF!</definedName>
    <definedName name="TitleI" localSheetId="21">#REF!</definedName>
    <definedName name="TitleI" localSheetId="7">#REF!</definedName>
    <definedName name="TitleI" localSheetId="12">#REF!</definedName>
    <definedName name="TitleI" localSheetId="14">#REF!</definedName>
    <definedName name="TitleI" localSheetId="15">#REF!</definedName>
    <definedName name="TitleI" localSheetId="16">#REF!</definedName>
    <definedName name="TitleI" localSheetId="9">#REF!</definedName>
    <definedName name="TitleI" localSheetId="10">#REF!</definedName>
    <definedName name="TitleI" localSheetId="11">#REF!</definedName>
    <definedName name="TitleI" localSheetId="17">#REF!</definedName>
    <definedName name="TitleI" localSheetId="19">#REF!</definedName>
    <definedName name="TitleI" localSheetId="18">#REF!</definedName>
    <definedName name="TitleI" localSheetId="20">#REF!</definedName>
    <definedName name="TitleI" localSheetId="22">#REF!</definedName>
    <definedName name="TitleI" localSheetId="4">#REF!</definedName>
    <definedName name="TitleI" localSheetId="5">#REF!</definedName>
    <definedName name="TitleI" localSheetId="6">#REF!</definedName>
    <definedName name="TitleI">#REF!</definedName>
    <definedName name="TitleIIA" localSheetId="3">#REF!</definedName>
    <definedName name="TitleIIA" localSheetId="8">#REF!</definedName>
    <definedName name="TitleIIA" localSheetId="13">#REF!</definedName>
    <definedName name="TitleIIA" localSheetId="1">#REF!</definedName>
    <definedName name="TitleIIA" localSheetId="2">#REF!</definedName>
    <definedName name="TitleIIA" localSheetId="23">#REF!</definedName>
    <definedName name="TitleIIA" localSheetId="21">#REF!</definedName>
    <definedName name="TitleIIA" localSheetId="7">#REF!</definedName>
    <definedName name="TitleIIA" localSheetId="12">#REF!</definedName>
    <definedName name="TitleIIA" localSheetId="14">#REF!</definedName>
    <definedName name="TitleIIA" localSheetId="15">#REF!</definedName>
    <definedName name="TitleIIA" localSheetId="16">#REF!</definedName>
    <definedName name="TitleIIA" localSheetId="9">#REF!</definedName>
    <definedName name="TitleIIA" localSheetId="10">#REF!</definedName>
    <definedName name="TitleIIA" localSheetId="11">#REF!</definedName>
    <definedName name="TitleIIA" localSheetId="17">#REF!</definedName>
    <definedName name="TitleIIA" localSheetId="19">#REF!</definedName>
    <definedName name="TitleIIA" localSheetId="18">#REF!</definedName>
    <definedName name="TitleIIA" localSheetId="20">#REF!</definedName>
    <definedName name="TitleIIA" localSheetId="22">#REF!</definedName>
    <definedName name="TitleIIA" localSheetId="4">#REF!</definedName>
    <definedName name="TitleIIA" localSheetId="5">#REF!</definedName>
    <definedName name="TitleIIA" localSheetId="6">#REF!</definedName>
    <definedName name="TitleIIA">#REF!</definedName>
    <definedName name="TitleIID" localSheetId="3">#REF!</definedName>
    <definedName name="TitleIID" localSheetId="8">#REF!</definedName>
    <definedName name="TitleIID" localSheetId="13">#REF!</definedName>
    <definedName name="TitleIID" localSheetId="1">#REF!</definedName>
    <definedName name="TitleIID" localSheetId="2">#REF!</definedName>
    <definedName name="TitleIID" localSheetId="23">#REF!</definedName>
    <definedName name="TitleIID" localSheetId="21">#REF!</definedName>
    <definedName name="TitleIID" localSheetId="7">#REF!</definedName>
    <definedName name="TitleIID" localSheetId="12">#REF!</definedName>
    <definedName name="TitleIID" localSheetId="14">#REF!</definedName>
    <definedName name="TitleIID" localSheetId="15">#REF!</definedName>
    <definedName name="TitleIID" localSheetId="16">#REF!</definedName>
    <definedName name="TitleIID" localSheetId="9">#REF!</definedName>
    <definedName name="TitleIID" localSheetId="10">#REF!</definedName>
    <definedName name="TitleIID" localSheetId="11">#REF!</definedName>
    <definedName name="TitleIID" localSheetId="17">#REF!</definedName>
    <definedName name="TitleIID" localSheetId="19">#REF!</definedName>
    <definedName name="TitleIID" localSheetId="18">#REF!</definedName>
    <definedName name="TitleIID" localSheetId="20">#REF!</definedName>
    <definedName name="TitleIID" localSheetId="22">#REF!</definedName>
    <definedName name="TitleIID" localSheetId="4">#REF!</definedName>
    <definedName name="TitleIID" localSheetId="5">#REF!</definedName>
    <definedName name="TitleIID" localSheetId="6">#REF!</definedName>
    <definedName name="TitleIID">#REF!</definedName>
    <definedName name="TitleIII" localSheetId="3">#REF!</definedName>
    <definedName name="TitleIII" localSheetId="8">#REF!</definedName>
    <definedName name="TitleIII" localSheetId="13">#REF!</definedName>
    <definedName name="TitleIII" localSheetId="1">#REF!</definedName>
    <definedName name="TitleIII" localSheetId="2">#REF!</definedName>
    <definedName name="TitleIII" localSheetId="23">#REF!</definedName>
    <definedName name="TitleIII" localSheetId="21">#REF!</definedName>
    <definedName name="TitleIII" localSheetId="7">#REF!</definedName>
    <definedName name="TitleIII" localSheetId="12">#REF!</definedName>
    <definedName name="TitleIII" localSheetId="14">#REF!</definedName>
    <definedName name="TitleIII" localSheetId="15">#REF!</definedName>
    <definedName name="TitleIII" localSheetId="16">#REF!</definedName>
    <definedName name="TitleIII" localSheetId="9">#REF!</definedName>
    <definedName name="TitleIII" localSheetId="10">#REF!</definedName>
    <definedName name="TitleIII" localSheetId="11">#REF!</definedName>
    <definedName name="TitleIII" localSheetId="17">#REF!</definedName>
    <definedName name="TitleIII" localSheetId="19">#REF!</definedName>
    <definedName name="TitleIII" localSheetId="18">#REF!</definedName>
    <definedName name="TitleIII" localSheetId="20">#REF!</definedName>
    <definedName name="TitleIII" localSheetId="22">#REF!</definedName>
    <definedName name="TitleIII" localSheetId="4">#REF!</definedName>
    <definedName name="TitleIII" localSheetId="5">#REF!</definedName>
    <definedName name="TitleIII" localSheetId="6">#REF!</definedName>
    <definedName name="TitleIII">#REF!</definedName>
    <definedName name="TitleIV" localSheetId="3">#REF!</definedName>
    <definedName name="TitleIV" localSheetId="8">#REF!</definedName>
    <definedName name="TitleIV" localSheetId="13">#REF!</definedName>
    <definedName name="TitleIV" localSheetId="1">#REF!</definedName>
    <definedName name="TitleIV" localSheetId="2">#REF!</definedName>
    <definedName name="TitleIV" localSheetId="23">#REF!</definedName>
    <definedName name="TitleIV" localSheetId="21">#REF!</definedName>
    <definedName name="TitleIV" localSheetId="7">#REF!</definedName>
    <definedName name="TitleIV" localSheetId="12">#REF!</definedName>
    <definedName name="TitleIV" localSheetId="14">#REF!</definedName>
    <definedName name="TitleIV" localSheetId="15">#REF!</definedName>
    <definedName name="TitleIV" localSheetId="16">#REF!</definedName>
    <definedName name="TitleIV" localSheetId="9">#REF!</definedName>
    <definedName name="TitleIV" localSheetId="10">#REF!</definedName>
    <definedName name="TitleIV" localSheetId="11">#REF!</definedName>
    <definedName name="TitleIV" localSheetId="17">#REF!</definedName>
    <definedName name="TitleIV" localSheetId="19">#REF!</definedName>
    <definedName name="TitleIV" localSheetId="18">#REF!</definedName>
    <definedName name="TitleIV" localSheetId="20">#REF!</definedName>
    <definedName name="TitleIV" localSheetId="22">#REF!</definedName>
    <definedName name="TitleIV" localSheetId="4">#REF!</definedName>
    <definedName name="TitleIV" localSheetId="5">#REF!</definedName>
    <definedName name="TitleIV" localSheetId="6">#REF!</definedName>
    <definedName name="TitleIV">#REF!</definedName>
    <definedName name="TitleV" localSheetId="3">#REF!</definedName>
    <definedName name="TitleV" localSheetId="8">#REF!</definedName>
    <definedName name="TitleV" localSheetId="13">#REF!</definedName>
    <definedName name="TitleV" localSheetId="1">#REF!</definedName>
    <definedName name="TitleV" localSheetId="2">#REF!</definedName>
    <definedName name="TitleV" localSheetId="23">#REF!</definedName>
    <definedName name="TitleV" localSheetId="21">#REF!</definedName>
    <definedName name="TitleV" localSheetId="7">#REF!</definedName>
    <definedName name="TitleV" localSheetId="12">#REF!</definedName>
    <definedName name="TitleV" localSheetId="14">#REF!</definedName>
    <definedName name="TitleV" localSheetId="15">#REF!</definedName>
    <definedName name="TitleV" localSheetId="16">#REF!</definedName>
    <definedName name="TitleV" localSheetId="9">#REF!</definedName>
    <definedName name="TitleV" localSheetId="10">#REF!</definedName>
    <definedName name="TitleV" localSheetId="11">#REF!</definedName>
    <definedName name="TitleV" localSheetId="17">#REF!</definedName>
    <definedName name="TitleV" localSheetId="19">#REF!</definedName>
    <definedName name="TitleV" localSheetId="18">#REF!</definedName>
    <definedName name="TitleV" localSheetId="20">#REF!</definedName>
    <definedName name="TitleV" localSheetId="22">#REF!</definedName>
    <definedName name="TitleV" localSheetId="4">#REF!</definedName>
    <definedName name="TitleV" localSheetId="5">#REF!</definedName>
    <definedName name="TitleV" localSheetId="6">#REF!</definedName>
    <definedName name="TitleV">#REF!</definedName>
    <definedName name="Travel">[1]dropdowns!$B$32:$B$37</definedName>
    <definedName name="valAddr1">[8]DataLookupValues!$B$8</definedName>
    <definedName name="valAllocation240">[1]DataLookupValues!$F$2</definedName>
    <definedName name="valCEIS240">'[1]6. CEIS 240'!$J$16</definedName>
    <definedName name="valCtyStZip">[8]DataLookupValues!$B$10</definedName>
    <definedName name="valDistr" localSheetId="23">[9]DataLookupValues!$B$6</definedName>
    <definedName name="valDistr" localSheetId="22">[9]DataLookupValues!$B$6</definedName>
    <definedName name="valDistr">[10]DataLookupValues!$B$6</definedName>
    <definedName name="valDistrName">[8]DataLookupValues!$B$7</definedName>
    <definedName name="valemail">[8]DataLookupValues!$F$9</definedName>
    <definedName name="valM3">'[1]7. M3 240'!$J$24</definedName>
    <definedName name="valname">[8]DataLookupValues!$F$7</definedName>
    <definedName name="valorg4code">[8]DataLookupValues!$D$7</definedName>
    <definedName name="valphonenum">[8]DataLookupValues!$F$8</definedName>
    <definedName name="valProshare240">'[1]5. Equitable Services 240'!$K$50</definedName>
    <definedName name="veggies">'DROP-DOWNS'!$A$3:$A$10</definedName>
    <definedName name="WTF">'DROP-DOWNS'!$A$3:$A$10</definedName>
  </definedNames>
  <calcPr calcId="191029"/>
  <customWorkbookViews>
    <customWorkbookView name="wstevens-carter - Personal View" guid="{3AA004D7-1BCB-479A-9134-355EA2FAD760}" mergeInterval="0" personalView="1" maximized="1" xWindow="1" yWindow="1" windowWidth="1440" windowHeight="709" tabRatio="940"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34" i="77" l="1"/>
  <c r="P34" i="77" s="1"/>
  <c r="U34" i="77" s="1"/>
  <c r="Q33" i="77"/>
  <c r="P33" i="77" s="1"/>
  <c r="U33" i="77" s="1"/>
  <c r="Q32" i="77"/>
  <c r="P32" i="77" s="1"/>
  <c r="U32" i="77" s="1"/>
  <c r="Q31" i="77"/>
  <c r="P31" i="77" s="1"/>
  <c r="U31" i="77" s="1"/>
  <c r="Q30" i="77"/>
  <c r="P30" i="77" s="1"/>
  <c r="U30" i="77" s="1"/>
  <c r="Q29" i="77"/>
  <c r="P29" i="77" s="1"/>
  <c r="U29" i="77" s="1"/>
  <c r="Q28" i="77"/>
  <c r="P28" i="77" s="1"/>
  <c r="U28" i="77" s="1"/>
  <c r="Q27" i="77"/>
  <c r="P27" i="77" s="1"/>
  <c r="U27" i="77" s="1"/>
  <c r="C27" i="81"/>
  <c r="C32" i="81" s="1"/>
  <c r="C34" i="81" s="1"/>
  <c r="J20" i="78" l="1"/>
  <c r="J19" i="78"/>
  <c r="J18" i="78"/>
  <c r="J17" i="78"/>
  <c r="J16" i="78"/>
  <c r="J15" i="78"/>
  <c r="B20" i="78"/>
  <c r="E9" i="77"/>
  <c r="J109" i="78" l="1"/>
  <c r="E5" i="142"/>
  <c r="J96" i="78"/>
  <c r="N96" i="142"/>
  <c r="N89" i="160"/>
  <c r="H72" i="159"/>
  <c r="E72" i="159"/>
  <c r="N89" i="159"/>
  <c r="H75" i="158"/>
  <c r="E75" i="158"/>
  <c r="N89" i="158"/>
  <c r="N90" i="154"/>
  <c r="N91" i="150"/>
  <c r="N89" i="157"/>
  <c r="N89" i="156"/>
  <c r="N89" i="155"/>
  <c r="F58" i="150"/>
  <c r="D72" i="77"/>
  <c r="D71" i="77"/>
  <c r="J104" i="78"/>
  <c r="J103" i="78" l="1"/>
  <c r="E90" i="77" l="1"/>
  <c r="H90" i="77"/>
  <c r="T87" i="77"/>
  <c r="T59" i="161" l="1"/>
  <c r="S59" i="161"/>
  <c r="T58" i="161"/>
  <c r="S58" i="161"/>
  <c r="T57" i="161"/>
  <c r="S57" i="161"/>
  <c r="T56" i="161"/>
  <c r="S56" i="161"/>
  <c r="F66" i="142"/>
  <c r="F65" i="142"/>
  <c r="F64" i="142"/>
  <c r="D66" i="142"/>
  <c r="D65" i="142"/>
  <c r="D64" i="142"/>
  <c r="F63" i="142"/>
  <c r="D63" i="142"/>
  <c r="E80" i="159"/>
  <c r="F60" i="154"/>
  <c r="F59" i="154"/>
  <c r="F58" i="154"/>
  <c r="F57" i="154"/>
  <c r="D60" i="154"/>
  <c r="D59" i="154"/>
  <c r="D58" i="154"/>
  <c r="D57" i="154"/>
  <c r="F61" i="150"/>
  <c r="F60" i="150"/>
  <c r="F59" i="150"/>
  <c r="D61" i="150"/>
  <c r="D60" i="150"/>
  <c r="D59" i="150"/>
  <c r="F74" i="77"/>
  <c r="F73" i="77"/>
  <c r="F71" i="77"/>
  <c r="D74" i="77"/>
  <c r="D73" i="77"/>
  <c r="U72" i="77"/>
  <c r="F72" i="77"/>
  <c r="T59" i="160"/>
  <c r="S59" i="160"/>
  <c r="T58" i="160"/>
  <c r="S58" i="160"/>
  <c r="T57" i="160"/>
  <c r="S57" i="160"/>
  <c r="T56" i="160"/>
  <c r="S56" i="160"/>
  <c r="T59" i="159"/>
  <c r="S59" i="159"/>
  <c r="T58" i="159"/>
  <c r="S58" i="159"/>
  <c r="T57" i="159"/>
  <c r="S57" i="159"/>
  <c r="T56" i="159"/>
  <c r="S56" i="159"/>
  <c r="T59" i="158"/>
  <c r="S59" i="158"/>
  <c r="T58" i="158"/>
  <c r="S58" i="158"/>
  <c r="T57" i="158"/>
  <c r="S57" i="158"/>
  <c r="T56" i="158"/>
  <c r="S56" i="158"/>
  <c r="T56" i="143"/>
  <c r="T59" i="157"/>
  <c r="S59" i="157"/>
  <c r="T58" i="157"/>
  <c r="S58" i="157"/>
  <c r="T57" i="157"/>
  <c r="S57" i="157"/>
  <c r="T56" i="157"/>
  <c r="S56" i="157"/>
  <c r="T59" i="156"/>
  <c r="S59" i="156"/>
  <c r="T58" i="156"/>
  <c r="S58" i="156"/>
  <c r="T57" i="156"/>
  <c r="S57" i="156"/>
  <c r="T56" i="156"/>
  <c r="S56" i="156"/>
  <c r="T59" i="155"/>
  <c r="S59" i="155"/>
  <c r="T58" i="155"/>
  <c r="S58" i="155"/>
  <c r="T57" i="155"/>
  <c r="S57" i="155"/>
  <c r="T56" i="155"/>
  <c r="S56" i="155"/>
  <c r="T59" i="149"/>
  <c r="S59" i="149"/>
  <c r="T58" i="149"/>
  <c r="S58" i="149"/>
  <c r="T57" i="149"/>
  <c r="S57" i="149"/>
  <c r="T56" i="149"/>
  <c r="S56" i="149"/>
  <c r="T59" i="148"/>
  <c r="S59" i="148"/>
  <c r="T58" i="148"/>
  <c r="S58" i="148"/>
  <c r="T57" i="148"/>
  <c r="S57" i="148"/>
  <c r="T56" i="148"/>
  <c r="S56" i="148"/>
  <c r="T59" i="143"/>
  <c r="S59" i="143"/>
  <c r="T58" i="143"/>
  <c r="S58" i="143"/>
  <c r="T57" i="143"/>
  <c r="S57" i="143"/>
  <c r="S56" i="143"/>
  <c r="T66" i="142"/>
  <c r="S66" i="142"/>
  <c r="T65" i="142"/>
  <c r="S65" i="142"/>
  <c r="T64" i="142"/>
  <c r="S64" i="142"/>
  <c r="T63" i="142"/>
  <c r="S63" i="142"/>
  <c r="S79" i="142"/>
  <c r="T60" i="154"/>
  <c r="S60" i="154"/>
  <c r="T59" i="154"/>
  <c r="S59" i="154"/>
  <c r="T58" i="154"/>
  <c r="S58" i="154"/>
  <c r="T57" i="154"/>
  <c r="S57" i="154"/>
  <c r="U74" i="77"/>
  <c r="T74" i="77"/>
  <c r="U73" i="77"/>
  <c r="T73" i="77"/>
  <c r="U71" i="77"/>
  <c r="T61" i="150"/>
  <c r="S61" i="150"/>
  <c r="T60" i="150"/>
  <c r="S60" i="150"/>
  <c r="T58" i="150"/>
  <c r="S59" i="150"/>
  <c r="T59" i="150"/>
  <c r="Q90" i="77" l="1"/>
  <c r="T90" i="77" s="1"/>
  <c r="Q89" i="77"/>
  <c r="T89" i="77" s="1"/>
  <c r="H89" i="77"/>
  <c r="E89" i="77"/>
  <c r="F41" i="163" l="1"/>
  <c r="E27" i="163"/>
  <c r="E25" i="163"/>
  <c r="E41" i="163" s="1"/>
  <c r="D28" i="163" s="1"/>
  <c r="D41" i="163" s="1"/>
  <c r="F23" i="163"/>
  <c r="L14" i="163"/>
  <c r="L13" i="163"/>
  <c r="L12" i="163"/>
  <c r="E9" i="163"/>
  <c r="L7" i="163"/>
  <c r="E7" i="163"/>
  <c r="F22" i="162"/>
  <c r="L14" i="162"/>
  <c r="L13" i="162"/>
  <c r="L12" i="162"/>
  <c r="E9" i="162"/>
  <c r="L7" i="162"/>
  <c r="E7" i="162"/>
  <c r="E23" i="163" l="1"/>
  <c r="D10" i="163" s="1"/>
  <c r="E22" i="162"/>
  <c r="D10" i="162" s="1"/>
  <c r="L11" i="162" s="1"/>
  <c r="D23" i="163"/>
  <c r="D42" i="163" s="1"/>
  <c r="L11" i="163"/>
  <c r="L18" i="163" s="1"/>
  <c r="D22" i="162" l="1"/>
  <c r="D24" i="162" s="1"/>
  <c r="L18" i="162"/>
  <c r="E20" i="153" l="1"/>
  <c r="E19" i="153"/>
  <c r="E18" i="153"/>
  <c r="E17" i="153"/>
  <c r="E16" i="153"/>
  <c r="E15" i="153"/>
  <c r="E14" i="153"/>
  <c r="E13" i="153"/>
  <c r="E12" i="153"/>
  <c r="E11" i="153"/>
  <c r="E10" i="153"/>
  <c r="E9" i="153"/>
  <c r="E17" i="74"/>
  <c r="E16" i="74"/>
  <c r="E15" i="74"/>
  <c r="E14" i="74"/>
  <c r="E13" i="74"/>
  <c r="E12" i="74"/>
  <c r="E11" i="74"/>
  <c r="E10" i="74"/>
  <c r="E9" i="74"/>
  <c r="J110" i="78" l="1"/>
  <c r="H79" i="142" l="1"/>
  <c r="E79" i="142"/>
  <c r="H76" i="154"/>
  <c r="E76" i="154"/>
  <c r="H75" i="154"/>
  <c r="E75" i="154"/>
  <c r="H74" i="154"/>
  <c r="E74" i="154"/>
  <c r="H73" i="154"/>
  <c r="E73" i="154"/>
  <c r="E64" i="154"/>
  <c r="E80" i="156"/>
  <c r="F59" i="156"/>
  <c r="D59" i="156"/>
  <c r="F58" i="156"/>
  <c r="D58" i="156"/>
  <c r="F57" i="156"/>
  <c r="D57" i="156"/>
  <c r="F56" i="156"/>
  <c r="D56" i="156"/>
  <c r="E80" i="155"/>
  <c r="H77" i="150"/>
  <c r="E77" i="150"/>
  <c r="H76" i="150"/>
  <c r="E76" i="150"/>
  <c r="H75" i="150"/>
  <c r="E75" i="150"/>
  <c r="H74" i="150"/>
  <c r="E74" i="150"/>
  <c r="E65" i="150"/>
  <c r="E80" i="148"/>
  <c r="H73" i="148"/>
  <c r="E73" i="148"/>
  <c r="H72" i="148"/>
  <c r="E72" i="148"/>
  <c r="H72" i="143"/>
  <c r="E72" i="143"/>
  <c r="E99" i="77"/>
  <c r="E98" i="77"/>
  <c r="E97" i="77"/>
  <c r="H92" i="77"/>
  <c r="E92" i="77"/>
  <c r="H91" i="77"/>
  <c r="E91" i="77"/>
  <c r="H88" i="77"/>
  <c r="E88" i="77"/>
  <c r="H87" i="77"/>
  <c r="E87" i="77"/>
  <c r="E78" i="77"/>
  <c r="S76" i="160" l="1"/>
  <c r="S75" i="160"/>
  <c r="S74" i="160"/>
  <c r="S73" i="160"/>
  <c r="S72" i="160"/>
  <c r="S76" i="159"/>
  <c r="S75" i="159"/>
  <c r="S74" i="159"/>
  <c r="S73" i="159"/>
  <c r="S76" i="158"/>
  <c r="S74" i="158"/>
  <c r="S73" i="158"/>
  <c r="S72" i="158"/>
  <c r="S76" i="157"/>
  <c r="S75" i="157"/>
  <c r="S74" i="157"/>
  <c r="S73" i="157"/>
  <c r="S72" i="157"/>
  <c r="S76" i="156"/>
  <c r="S75" i="156"/>
  <c r="S74" i="156"/>
  <c r="S73" i="156"/>
  <c r="S72" i="156"/>
  <c r="S76" i="155"/>
  <c r="S75" i="155"/>
  <c r="S73" i="155"/>
  <c r="S72" i="155"/>
  <c r="S74" i="155"/>
  <c r="S77" i="154"/>
  <c r="S76" i="154"/>
  <c r="S75" i="154"/>
  <c r="S74" i="154"/>
  <c r="S73" i="154"/>
  <c r="S78" i="150"/>
  <c r="S77" i="150"/>
  <c r="S76" i="150"/>
  <c r="S75" i="150"/>
  <c r="S76" i="148"/>
  <c r="S75" i="148"/>
  <c r="S74" i="148"/>
  <c r="S73" i="148"/>
  <c r="S72" i="148"/>
  <c r="S75" i="149"/>
  <c r="S74" i="149"/>
  <c r="S73" i="149"/>
  <c r="S72" i="149"/>
  <c r="S76" i="143"/>
  <c r="S75" i="143"/>
  <c r="S73" i="143"/>
  <c r="S72" i="143"/>
  <c r="T93" i="77"/>
  <c r="T92" i="77"/>
  <c r="T91" i="77"/>
  <c r="Q43" i="142"/>
  <c r="P43" i="142" s="1"/>
  <c r="Q42" i="142"/>
  <c r="P42" i="142" s="1"/>
  <c r="Q30" i="142"/>
  <c r="P30" i="142" s="1"/>
  <c r="Q29" i="142"/>
  <c r="P29" i="142" s="1"/>
  <c r="Q28" i="142"/>
  <c r="P28" i="142" s="1"/>
  <c r="Q27" i="142"/>
  <c r="P27" i="142" s="1"/>
  <c r="Q26" i="142"/>
  <c r="P26" i="142" s="1"/>
  <c r="Q51" i="77"/>
  <c r="P51" i="77" s="1"/>
  <c r="U51" i="77" s="1"/>
  <c r="Q50" i="77"/>
  <c r="P50" i="77" s="1"/>
  <c r="U50" i="77" s="1"/>
  <c r="Q37" i="77"/>
  <c r="P37" i="77" s="1"/>
  <c r="U37" i="77" s="1"/>
  <c r="Q36" i="77"/>
  <c r="P36" i="77" s="1"/>
  <c r="U36" i="77" s="1"/>
  <c r="Q35" i="77"/>
  <c r="P35" i="77" s="1"/>
  <c r="U35" i="77" s="1"/>
  <c r="Q26" i="77"/>
  <c r="P26" i="77" s="1"/>
  <c r="U26" i="77" s="1"/>
  <c r="Q25" i="77"/>
  <c r="P25" i="77" s="1"/>
  <c r="U25" i="77" s="1"/>
  <c r="B3" i="154" l="1"/>
  <c r="Q100" i="161" l="1"/>
  <c r="F112" i="161" s="1"/>
  <c r="W96" i="161"/>
  <c r="N89" i="161"/>
  <c r="S89" i="161" s="1"/>
  <c r="Q86" i="161"/>
  <c r="W86" i="161" s="1"/>
  <c r="E85" i="161"/>
  <c r="E84" i="161"/>
  <c r="E83" i="161"/>
  <c r="E82" i="161"/>
  <c r="E81" i="161"/>
  <c r="E80" i="161"/>
  <c r="S76" i="161"/>
  <c r="Q76" i="161"/>
  <c r="H76" i="161"/>
  <c r="E76" i="161"/>
  <c r="S75" i="161"/>
  <c r="Q75" i="161"/>
  <c r="H75" i="161"/>
  <c r="E75" i="161"/>
  <c r="S74" i="161"/>
  <c r="Q74" i="161"/>
  <c r="H74" i="161"/>
  <c r="E74" i="161"/>
  <c r="S73" i="161"/>
  <c r="Q73" i="161"/>
  <c r="H73" i="161"/>
  <c r="E73" i="161"/>
  <c r="S72" i="161"/>
  <c r="Q72" i="161"/>
  <c r="Q77" i="161" s="1"/>
  <c r="W77" i="161" s="1"/>
  <c r="H72" i="161"/>
  <c r="E72" i="161"/>
  <c r="Q69" i="161"/>
  <c r="W69" i="161" s="1"/>
  <c r="E68" i="161"/>
  <c r="E67" i="161"/>
  <c r="E66" i="161"/>
  <c r="E65" i="161"/>
  <c r="E64" i="161"/>
  <c r="E63" i="161"/>
  <c r="Q59" i="161"/>
  <c r="U59" i="161" s="1"/>
  <c r="E111" i="161" s="1"/>
  <c r="F111" i="161" s="1"/>
  <c r="Q58" i="161"/>
  <c r="Q57" i="161"/>
  <c r="S60" i="161"/>
  <c r="Q56" i="161"/>
  <c r="W44" i="161"/>
  <c r="Q44" i="161"/>
  <c r="F107" i="161" s="1"/>
  <c r="Q38" i="161"/>
  <c r="P38" i="161"/>
  <c r="O38" i="161"/>
  <c r="Q37" i="161"/>
  <c r="P37" i="161" s="1"/>
  <c r="O37" i="161"/>
  <c r="Q36" i="161"/>
  <c r="P36" i="161" s="1"/>
  <c r="O36" i="161"/>
  <c r="O39" i="161" s="1"/>
  <c r="Q32" i="161"/>
  <c r="P32" i="161"/>
  <c r="O32" i="161"/>
  <c r="Q31" i="161"/>
  <c r="P31" i="161" s="1"/>
  <c r="O31" i="161"/>
  <c r="Q30" i="161"/>
  <c r="P30" i="161"/>
  <c r="O30" i="161"/>
  <c r="Q29" i="161"/>
  <c r="P29" i="161"/>
  <c r="O29" i="161"/>
  <c r="Q28" i="161"/>
  <c r="P28" i="161" s="1"/>
  <c r="O28" i="161"/>
  <c r="Q27" i="161"/>
  <c r="P27" i="161" s="1"/>
  <c r="O27" i="161"/>
  <c r="Q26" i="161"/>
  <c r="P26" i="161"/>
  <c r="O26" i="161"/>
  <c r="Q25" i="161"/>
  <c r="P25" i="161" s="1"/>
  <c r="O25" i="161"/>
  <c r="Q24" i="161"/>
  <c r="P24" i="161"/>
  <c r="O24" i="161"/>
  <c r="Q23" i="161"/>
  <c r="P23" i="161" s="1"/>
  <c r="O23" i="161"/>
  <c r="Q22" i="161"/>
  <c r="P22" i="161" s="1"/>
  <c r="O22" i="161"/>
  <c r="Q21" i="161"/>
  <c r="O21" i="161"/>
  <c r="O33" i="161" s="1"/>
  <c r="Q17" i="161"/>
  <c r="P17" i="161" s="1"/>
  <c r="O17" i="161"/>
  <c r="Q16" i="161"/>
  <c r="P16" i="161" s="1"/>
  <c r="O16" i="161"/>
  <c r="Q15" i="161"/>
  <c r="P15" i="161" s="1"/>
  <c r="O15" i="161"/>
  <c r="Q14" i="161"/>
  <c r="O14" i="161"/>
  <c r="P39" i="161" l="1"/>
  <c r="Q51" i="161" s="1"/>
  <c r="U56" i="161"/>
  <c r="E108" i="161" s="1"/>
  <c r="F108" i="161" s="1"/>
  <c r="Q18" i="161"/>
  <c r="W18" i="161" s="1"/>
  <c r="Q33" i="161"/>
  <c r="O18" i="161"/>
  <c r="Q60" i="161"/>
  <c r="W60" i="161" s="1"/>
  <c r="U57" i="161"/>
  <c r="E109" i="161" s="1"/>
  <c r="F109" i="161" s="1"/>
  <c r="G93" i="161" s="1"/>
  <c r="U58" i="161"/>
  <c r="E110" i="161" s="1"/>
  <c r="F110" i="161" s="1"/>
  <c r="S77" i="161"/>
  <c r="T103" i="161" s="1"/>
  <c r="Q39" i="161"/>
  <c r="P21" i="161"/>
  <c r="P33" i="161" s="1"/>
  <c r="Q49" i="161" s="1"/>
  <c r="Q53" i="161" s="1"/>
  <c r="P14" i="161"/>
  <c r="P18" i="161" s="1"/>
  <c r="Q47" i="161" s="1"/>
  <c r="W33" i="161"/>
  <c r="G92" i="161"/>
  <c r="W39" i="161"/>
  <c r="S39" i="161"/>
  <c r="W100" i="161"/>
  <c r="G94" i="161"/>
  <c r="N89" i="149"/>
  <c r="N89" i="148"/>
  <c r="N89" i="143"/>
  <c r="S18" i="161" l="1"/>
  <c r="W53" i="161"/>
  <c r="Q101" i="161"/>
  <c r="Q102" i="161" s="1"/>
  <c r="F113" i="161"/>
  <c r="S33" i="161"/>
  <c r="J88" i="78"/>
  <c r="J87" i="78"/>
  <c r="J90" i="78"/>
  <c r="N92" i="161" l="1"/>
  <c r="N94" i="161" s="1"/>
  <c r="N90" i="161"/>
  <c r="N91" i="161" s="1"/>
  <c r="J89" i="78"/>
  <c r="W96" i="143"/>
  <c r="X113" i="77"/>
  <c r="J62" i="78" l="1"/>
  <c r="J61" i="78"/>
  <c r="E6" i="154" l="1"/>
  <c r="B6" i="154"/>
  <c r="E7" i="150"/>
  <c r="B7" i="150"/>
  <c r="E7" i="77"/>
  <c r="B7" i="77"/>
  <c r="E5" i="77"/>
  <c r="B5" i="77"/>
  <c r="J14" i="78"/>
  <c r="J13" i="78"/>
  <c r="J12" i="78"/>
  <c r="J11" i="78"/>
  <c r="J10" i="78"/>
  <c r="J9" i="78"/>
  <c r="J8" i="78"/>
  <c r="J7" i="78"/>
  <c r="B14" i="78"/>
  <c r="B13" i="78"/>
  <c r="B12" i="78"/>
  <c r="B11" i="78"/>
  <c r="B10" i="78"/>
  <c r="B9" i="78"/>
  <c r="B8" i="78"/>
  <c r="B7" i="78"/>
  <c r="J6" i="78"/>
  <c r="B6" i="78"/>
  <c r="D4" i="78"/>
  <c r="J9" i="77" l="1"/>
  <c r="Q73" i="77"/>
  <c r="V73" i="77" s="1"/>
  <c r="E127" i="77" s="1"/>
  <c r="Q100" i="160" l="1"/>
  <c r="G94" i="160" s="1"/>
  <c r="S89" i="160"/>
  <c r="Q86" i="160"/>
  <c r="W86" i="160" s="1"/>
  <c r="E85" i="160"/>
  <c r="E84" i="160"/>
  <c r="E83" i="160"/>
  <c r="E82" i="160"/>
  <c r="E81" i="160"/>
  <c r="E80" i="160"/>
  <c r="Q76" i="160"/>
  <c r="H76" i="160"/>
  <c r="E76" i="160"/>
  <c r="Q75" i="160"/>
  <c r="H75" i="160"/>
  <c r="E75" i="160"/>
  <c r="Q74" i="160"/>
  <c r="H74" i="160"/>
  <c r="E74" i="160"/>
  <c r="Q73" i="160"/>
  <c r="H73" i="160"/>
  <c r="E73" i="160"/>
  <c r="S77" i="160"/>
  <c r="T102" i="160" s="1"/>
  <c r="Q72" i="160"/>
  <c r="H72" i="160"/>
  <c r="E72" i="160"/>
  <c r="Q69" i="160"/>
  <c r="W69" i="160" s="1"/>
  <c r="E68" i="160"/>
  <c r="E67" i="160"/>
  <c r="E66" i="160"/>
  <c r="E65" i="160"/>
  <c r="E64" i="160"/>
  <c r="E63" i="160"/>
  <c r="Q59" i="160"/>
  <c r="S60" i="160"/>
  <c r="Q58" i="160"/>
  <c r="U58" i="160" s="1"/>
  <c r="E109" i="160" s="1"/>
  <c r="F109" i="160" s="1"/>
  <c r="Q57" i="160"/>
  <c r="U57" i="160" s="1"/>
  <c r="E108" i="160" s="1"/>
  <c r="F108" i="160" s="1"/>
  <c r="Q56" i="160"/>
  <c r="Q44" i="160"/>
  <c r="F106" i="160" s="1"/>
  <c r="Q38" i="160"/>
  <c r="P38" i="160"/>
  <c r="O38" i="160"/>
  <c r="Q37" i="160"/>
  <c r="P37" i="160"/>
  <c r="O37" i="160"/>
  <c r="Q36" i="160"/>
  <c r="P36" i="160" s="1"/>
  <c r="O36" i="160"/>
  <c r="O39" i="160" s="1"/>
  <c r="Q32" i="160"/>
  <c r="P32" i="160" s="1"/>
  <c r="O32" i="160"/>
  <c r="Q31" i="160"/>
  <c r="P31" i="160" s="1"/>
  <c r="O31" i="160"/>
  <c r="Q30" i="160"/>
  <c r="P30" i="160" s="1"/>
  <c r="O30" i="160"/>
  <c r="Q29" i="160"/>
  <c r="P29" i="160" s="1"/>
  <c r="O29" i="160"/>
  <c r="Q28" i="160"/>
  <c r="P28" i="160" s="1"/>
  <c r="O28" i="160"/>
  <c r="Q27" i="160"/>
  <c r="P27" i="160"/>
  <c r="O27" i="160"/>
  <c r="Q26" i="160"/>
  <c r="P26" i="160" s="1"/>
  <c r="O26" i="160"/>
  <c r="Q25" i="160"/>
  <c r="P25" i="160"/>
  <c r="O25" i="160"/>
  <c r="Q24" i="160"/>
  <c r="P24" i="160" s="1"/>
  <c r="O24" i="160"/>
  <c r="Q23" i="160"/>
  <c r="P23" i="160" s="1"/>
  <c r="O23" i="160"/>
  <c r="Q22" i="160"/>
  <c r="O22" i="160"/>
  <c r="Q21" i="160"/>
  <c r="P21" i="160" s="1"/>
  <c r="O21" i="160"/>
  <c r="O33" i="160" s="1"/>
  <c r="Q17" i="160"/>
  <c r="P17" i="160" s="1"/>
  <c r="O17" i="160"/>
  <c r="Q16" i="160"/>
  <c r="P16" i="160" s="1"/>
  <c r="O16" i="160"/>
  <c r="Q15" i="160"/>
  <c r="P15" i="160" s="1"/>
  <c r="O15" i="160"/>
  <c r="Q14" i="160"/>
  <c r="P14" i="160" s="1"/>
  <c r="O14" i="160"/>
  <c r="Q100" i="159"/>
  <c r="G94" i="159" s="1"/>
  <c r="S89" i="159"/>
  <c r="Q86" i="159"/>
  <c r="W86" i="159" s="1"/>
  <c r="E85" i="159"/>
  <c r="E84" i="159"/>
  <c r="E83" i="159"/>
  <c r="E82" i="159"/>
  <c r="E81" i="159"/>
  <c r="Q76" i="159"/>
  <c r="H76" i="159"/>
  <c r="E76" i="159"/>
  <c r="Q75" i="159"/>
  <c r="H75" i="159"/>
  <c r="E75" i="159"/>
  <c r="Q74" i="159"/>
  <c r="H74" i="159"/>
  <c r="E74" i="159"/>
  <c r="Q73" i="159"/>
  <c r="H73" i="159"/>
  <c r="E73" i="159"/>
  <c r="Q72" i="159"/>
  <c r="Q69" i="159"/>
  <c r="W69" i="159" s="1"/>
  <c r="E68" i="159"/>
  <c r="E67" i="159"/>
  <c r="E66" i="159"/>
  <c r="E65" i="159"/>
  <c r="E64" i="159"/>
  <c r="E63" i="159"/>
  <c r="S60" i="159"/>
  <c r="Q59" i="159"/>
  <c r="Q58" i="159"/>
  <c r="Q57" i="159"/>
  <c r="U57" i="159" s="1"/>
  <c r="E108" i="159" s="1"/>
  <c r="F108" i="159" s="1"/>
  <c r="Q56" i="159"/>
  <c r="W44" i="159"/>
  <c r="Q44" i="159"/>
  <c r="F106" i="159" s="1"/>
  <c r="Q38" i="159"/>
  <c r="P38" i="159" s="1"/>
  <c r="O38" i="159"/>
  <c r="Q37" i="159"/>
  <c r="P37" i="159"/>
  <c r="O37" i="159"/>
  <c r="Q36" i="159"/>
  <c r="P36" i="159" s="1"/>
  <c r="O36" i="159"/>
  <c r="Q32" i="159"/>
  <c r="P32" i="159" s="1"/>
  <c r="O32" i="159"/>
  <c r="Q31" i="159"/>
  <c r="P31" i="159" s="1"/>
  <c r="O31" i="159"/>
  <c r="Q30" i="159"/>
  <c r="P30" i="159" s="1"/>
  <c r="O30" i="159"/>
  <c r="Q29" i="159"/>
  <c r="P29" i="159" s="1"/>
  <c r="O29" i="159"/>
  <c r="Q28" i="159"/>
  <c r="P28" i="159"/>
  <c r="O28" i="159"/>
  <c r="Q27" i="159"/>
  <c r="P27" i="159" s="1"/>
  <c r="O27" i="159"/>
  <c r="Q26" i="159"/>
  <c r="P26" i="159" s="1"/>
  <c r="O26" i="159"/>
  <c r="Q25" i="159"/>
  <c r="P25" i="159"/>
  <c r="O25" i="159"/>
  <c r="Q24" i="159"/>
  <c r="P24" i="159" s="1"/>
  <c r="O24" i="159"/>
  <c r="Q23" i="159"/>
  <c r="P23" i="159" s="1"/>
  <c r="O23" i="159"/>
  <c r="Q22" i="159"/>
  <c r="P22" i="159"/>
  <c r="O22" i="159"/>
  <c r="O33" i="159" s="1"/>
  <c r="Q21" i="159"/>
  <c r="P21" i="159" s="1"/>
  <c r="O21" i="159"/>
  <c r="Q17" i="159"/>
  <c r="P17" i="159" s="1"/>
  <c r="O17" i="159"/>
  <c r="Q16" i="159"/>
  <c r="P16" i="159" s="1"/>
  <c r="O16" i="159"/>
  <c r="Q15" i="159"/>
  <c r="Q18" i="159" s="1"/>
  <c r="O15" i="159"/>
  <c r="Q14" i="159"/>
  <c r="P14" i="159" s="1"/>
  <c r="O14" i="159"/>
  <c r="O18" i="159" s="1"/>
  <c r="AD12" i="7"/>
  <c r="AC12" i="7"/>
  <c r="AD11" i="7"/>
  <c r="AC11" i="7"/>
  <c r="AD10" i="7"/>
  <c r="AC10" i="7"/>
  <c r="AD9" i="7"/>
  <c r="AC9" i="7"/>
  <c r="Q100" i="158"/>
  <c r="S89" i="158"/>
  <c r="Q86" i="158"/>
  <c r="W86" i="158" s="1"/>
  <c r="E85" i="158"/>
  <c r="E84" i="158"/>
  <c r="E83" i="158"/>
  <c r="E82" i="158"/>
  <c r="E81" i="158"/>
  <c r="E80" i="158"/>
  <c r="Q76" i="158"/>
  <c r="H76" i="158"/>
  <c r="E76" i="158"/>
  <c r="Q75" i="158"/>
  <c r="S75" i="158" s="1"/>
  <c r="Q74" i="158"/>
  <c r="H74" i="158"/>
  <c r="E74" i="158"/>
  <c r="Q73" i="158"/>
  <c r="H73" i="158"/>
  <c r="E73" i="158"/>
  <c r="Q72" i="158"/>
  <c r="H72" i="158"/>
  <c r="E72" i="158"/>
  <c r="Q69" i="158"/>
  <c r="W69" i="158" s="1"/>
  <c r="E68" i="158"/>
  <c r="E67" i="158"/>
  <c r="E66" i="158"/>
  <c r="E65" i="158"/>
  <c r="E64" i="158"/>
  <c r="E63" i="158"/>
  <c r="Q59" i="158"/>
  <c r="Q58" i="158"/>
  <c r="Q57" i="158"/>
  <c r="S60" i="158"/>
  <c r="Q56" i="158"/>
  <c r="Q44" i="158"/>
  <c r="F106" i="158" s="1"/>
  <c r="Q38" i="158"/>
  <c r="P38" i="158" s="1"/>
  <c r="O38" i="158"/>
  <c r="Q37" i="158"/>
  <c r="P37" i="158" s="1"/>
  <c r="O37" i="158"/>
  <c r="Q36" i="158"/>
  <c r="P36" i="158" s="1"/>
  <c r="O36" i="158"/>
  <c r="O39" i="158" s="1"/>
  <c r="Q32" i="158"/>
  <c r="P32" i="158" s="1"/>
  <c r="O32" i="158"/>
  <c r="Q31" i="158"/>
  <c r="P31" i="158" s="1"/>
  <c r="O31" i="158"/>
  <c r="Q30" i="158"/>
  <c r="P30" i="158" s="1"/>
  <c r="O30" i="158"/>
  <c r="Q29" i="158"/>
  <c r="P29" i="158" s="1"/>
  <c r="O29" i="158"/>
  <c r="Q28" i="158"/>
  <c r="P28" i="158" s="1"/>
  <c r="O28" i="158"/>
  <c r="Q27" i="158"/>
  <c r="P27" i="158" s="1"/>
  <c r="O27" i="158"/>
  <c r="Q26" i="158"/>
  <c r="P26" i="158" s="1"/>
  <c r="O26" i="158"/>
  <c r="Q25" i="158"/>
  <c r="P25" i="158" s="1"/>
  <c r="O25" i="158"/>
  <c r="Q24" i="158"/>
  <c r="P24" i="158" s="1"/>
  <c r="O24" i="158"/>
  <c r="Q23" i="158"/>
  <c r="P23" i="158"/>
  <c r="O23" i="158"/>
  <c r="Q22" i="158"/>
  <c r="P22" i="158"/>
  <c r="O22" i="158"/>
  <c r="Q21" i="158"/>
  <c r="P21" i="158" s="1"/>
  <c r="O21" i="158"/>
  <c r="Q17" i="158"/>
  <c r="P17" i="158" s="1"/>
  <c r="O17" i="158"/>
  <c r="Q16" i="158"/>
  <c r="P16" i="158" s="1"/>
  <c r="O16" i="158"/>
  <c r="Q15" i="158"/>
  <c r="O15" i="158"/>
  <c r="Q14" i="158"/>
  <c r="P14" i="158" s="1"/>
  <c r="O14" i="158"/>
  <c r="O18" i="158" s="1"/>
  <c r="Q100" i="157"/>
  <c r="S89" i="157"/>
  <c r="Q86" i="157"/>
  <c r="E85" i="157"/>
  <c r="E84" i="157"/>
  <c r="E83" i="157"/>
  <c r="E82" i="157"/>
  <c r="E81" i="157"/>
  <c r="E80" i="157"/>
  <c r="Q76" i="157"/>
  <c r="H76" i="157"/>
  <c r="E76" i="157"/>
  <c r="Q75" i="157"/>
  <c r="H75" i="157"/>
  <c r="E75" i="157"/>
  <c r="Q74" i="157"/>
  <c r="H74" i="157"/>
  <c r="E74" i="157"/>
  <c r="Q73" i="157"/>
  <c r="H73" i="157"/>
  <c r="E73" i="157"/>
  <c r="Q72" i="157"/>
  <c r="H72" i="157"/>
  <c r="E72" i="157"/>
  <c r="Q69" i="157"/>
  <c r="W69" i="157" s="1"/>
  <c r="E68" i="157"/>
  <c r="E67" i="157"/>
  <c r="E66" i="157"/>
  <c r="E65" i="157"/>
  <c r="E64" i="157"/>
  <c r="E63" i="157"/>
  <c r="Q59" i="157"/>
  <c r="Q58" i="157"/>
  <c r="S60" i="157"/>
  <c r="Q57" i="157"/>
  <c r="Q56" i="157"/>
  <c r="Q44" i="157"/>
  <c r="F106" i="157" s="1"/>
  <c r="Q38" i="157"/>
  <c r="P38" i="157" s="1"/>
  <c r="O38" i="157"/>
  <c r="Q37" i="157"/>
  <c r="P37" i="157" s="1"/>
  <c r="O37" i="157"/>
  <c r="Q36" i="157"/>
  <c r="P36" i="157" s="1"/>
  <c r="O36" i="157"/>
  <c r="O39" i="157" s="1"/>
  <c r="Q32" i="157"/>
  <c r="P32" i="157" s="1"/>
  <c r="O32" i="157"/>
  <c r="Q31" i="157"/>
  <c r="P31" i="157" s="1"/>
  <c r="O31" i="157"/>
  <c r="Q30" i="157"/>
  <c r="P30" i="157"/>
  <c r="O30" i="157"/>
  <c r="Q29" i="157"/>
  <c r="P29" i="157" s="1"/>
  <c r="O29" i="157"/>
  <c r="Q28" i="157"/>
  <c r="P28" i="157" s="1"/>
  <c r="O28" i="157"/>
  <c r="Q27" i="157"/>
  <c r="P27" i="157" s="1"/>
  <c r="O27" i="157"/>
  <c r="Q26" i="157"/>
  <c r="P26" i="157" s="1"/>
  <c r="O26" i="157"/>
  <c r="Q25" i="157"/>
  <c r="P25" i="157"/>
  <c r="O25" i="157"/>
  <c r="Q24" i="157"/>
  <c r="P24" i="157" s="1"/>
  <c r="O24" i="157"/>
  <c r="Q23" i="157"/>
  <c r="P23" i="157" s="1"/>
  <c r="O23" i="157"/>
  <c r="Q22" i="157"/>
  <c r="P22" i="157" s="1"/>
  <c r="O22" i="157"/>
  <c r="Q21" i="157"/>
  <c r="P21" i="157" s="1"/>
  <c r="O21" i="157"/>
  <c r="Q17" i="157"/>
  <c r="P17" i="157" s="1"/>
  <c r="O17" i="157"/>
  <c r="Q16" i="157"/>
  <c r="P16" i="157" s="1"/>
  <c r="O16" i="157"/>
  <c r="Q15" i="157"/>
  <c r="P15" i="157" s="1"/>
  <c r="O15" i="157"/>
  <c r="Q14" i="157"/>
  <c r="P14" i="157" s="1"/>
  <c r="O14" i="157"/>
  <c r="O18" i="157" s="1"/>
  <c r="Q100" i="156"/>
  <c r="G94" i="156" s="1"/>
  <c r="S89" i="156"/>
  <c r="Q86" i="156"/>
  <c r="W86" i="156" s="1"/>
  <c r="E85" i="156"/>
  <c r="E84" i="156"/>
  <c r="E83" i="156"/>
  <c r="E82" i="156"/>
  <c r="E81" i="156"/>
  <c r="Q76" i="156"/>
  <c r="H76" i="156"/>
  <c r="E76" i="156"/>
  <c r="Q75" i="156"/>
  <c r="H75" i="156"/>
  <c r="E75" i="156"/>
  <c r="Q74" i="156"/>
  <c r="H74" i="156"/>
  <c r="E74" i="156"/>
  <c r="Q73" i="156"/>
  <c r="H73" i="156"/>
  <c r="E73" i="156"/>
  <c r="S77" i="156"/>
  <c r="T102" i="156" s="1"/>
  <c r="Q72" i="156"/>
  <c r="H72" i="156"/>
  <c r="E72" i="156"/>
  <c r="Q69" i="156"/>
  <c r="W69" i="156" s="1"/>
  <c r="E68" i="156"/>
  <c r="E67" i="156"/>
  <c r="E66" i="156"/>
  <c r="E65" i="156"/>
  <c r="E64" i="156"/>
  <c r="E63" i="156"/>
  <c r="Q59" i="156"/>
  <c r="Q58" i="156"/>
  <c r="Q57" i="156"/>
  <c r="S60" i="156"/>
  <c r="Q56" i="156"/>
  <c r="W44" i="156"/>
  <c r="Q44" i="156"/>
  <c r="F106" i="156" s="1"/>
  <c r="Q38" i="156"/>
  <c r="P38" i="156" s="1"/>
  <c r="O38" i="156"/>
  <c r="Q37" i="156"/>
  <c r="P37" i="156" s="1"/>
  <c r="O37" i="156"/>
  <c r="Q36" i="156"/>
  <c r="P36" i="156" s="1"/>
  <c r="O36" i="156"/>
  <c r="Q32" i="156"/>
  <c r="P32" i="156" s="1"/>
  <c r="O32" i="156"/>
  <c r="Q31" i="156"/>
  <c r="P31" i="156" s="1"/>
  <c r="O31" i="156"/>
  <c r="Q30" i="156"/>
  <c r="P30" i="156" s="1"/>
  <c r="O30" i="156"/>
  <c r="Q29" i="156"/>
  <c r="P29" i="156" s="1"/>
  <c r="O29" i="156"/>
  <c r="Q28" i="156"/>
  <c r="P28" i="156" s="1"/>
  <c r="O28" i="156"/>
  <c r="Q27" i="156"/>
  <c r="P27" i="156" s="1"/>
  <c r="O27" i="156"/>
  <c r="Q26" i="156"/>
  <c r="P26" i="156" s="1"/>
  <c r="O26" i="156"/>
  <c r="Q25" i="156"/>
  <c r="P25" i="156" s="1"/>
  <c r="O25" i="156"/>
  <c r="Q24" i="156"/>
  <c r="P24" i="156" s="1"/>
  <c r="O24" i="156"/>
  <c r="Q23" i="156"/>
  <c r="P23" i="156" s="1"/>
  <c r="O23" i="156"/>
  <c r="Q22" i="156"/>
  <c r="P22" i="156"/>
  <c r="O22" i="156"/>
  <c r="Q21" i="156"/>
  <c r="P21" i="156" s="1"/>
  <c r="O21" i="156"/>
  <c r="Q17" i="156"/>
  <c r="P17" i="156" s="1"/>
  <c r="O17" i="156"/>
  <c r="Q16" i="156"/>
  <c r="P16" i="156" s="1"/>
  <c r="O16" i="156"/>
  <c r="Q15" i="156"/>
  <c r="O15" i="156"/>
  <c r="Q14" i="156"/>
  <c r="P14" i="156" s="1"/>
  <c r="O14" i="156"/>
  <c r="AA12" i="7"/>
  <c r="Z12" i="7"/>
  <c r="AA11" i="7"/>
  <c r="Z11" i="7"/>
  <c r="AA10" i="7"/>
  <c r="Z10" i="7"/>
  <c r="Z9" i="7"/>
  <c r="U59" i="156" l="1"/>
  <c r="E110" i="156" s="1"/>
  <c r="F110" i="156" s="1"/>
  <c r="G94" i="158"/>
  <c r="F111" i="158"/>
  <c r="F107" i="157"/>
  <c r="G93" i="157" s="1"/>
  <c r="U56" i="157"/>
  <c r="E107" i="157" s="1"/>
  <c r="Q77" i="156"/>
  <c r="F108" i="157"/>
  <c r="U57" i="157"/>
  <c r="E108" i="157" s="1"/>
  <c r="U58" i="157"/>
  <c r="E109" i="157" s="1"/>
  <c r="F109" i="157" s="1"/>
  <c r="U59" i="157"/>
  <c r="E110" i="157" s="1"/>
  <c r="F110" i="157" s="1"/>
  <c r="Q77" i="160"/>
  <c r="W100" i="160"/>
  <c r="F110" i="160"/>
  <c r="U59" i="160"/>
  <c r="E110" i="160" s="1"/>
  <c r="U57" i="156"/>
  <c r="E108" i="156" s="1"/>
  <c r="F108" i="156" s="1"/>
  <c r="W44" i="160"/>
  <c r="U58" i="159"/>
  <c r="E109" i="159" s="1"/>
  <c r="F109" i="159" s="1"/>
  <c r="Q60" i="156"/>
  <c r="W60" i="156" s="1"/>
  <c r="U56" i="156"/>
  <c r="E107" i="156" s="1"/>
  <c r="U59" i="159"/>
  <c r="E110" i="159" s="1"/>
  <c r="F110" i="159" s="1"/>
  <c r="P18" i="160"/>
  <c r="Q47" i="160" s="1"/>
  <c r="F109" i="156"/>
  <c r="U58" i="156"/>
  <c r="E109" i="156" s="1"/>
  <c r="Q60" i="160"/>
  <c r="W60" i="160" s="1"/>
  <c r="U56" i="160"/>
  <c r="E107" i="160" s="1"/>
  <c r="F107" i="160" s="1"/>
  <c r="G93" i="160" s="1"/>
  <c r="Q60" i="159"/>
  <c r="W60" i="159" s="1"/>
  <c r="U56" i="159"/>
  <c r="E107" i="159" s="1"/>
  <c r="F107" i="159" s="1"/>
  <c r="Q77" i="159"/>
  <c r="W77" i="159" s="1"/>
  <c r="S72" i="159"/>
  <c r="S77" i="159" s="1"/>
  <c r="T102" i="159" s="1"/>
  <c r="Q77" i="158"/>
  <c r="W77" i="158" s="1"/>
  <c r="Q18" i="158"/>
  <c r="O33" i="156"/>
  <c r="O18" i="156"/>
  <c r="O39" i="156"/>
  <c r="Q18" i="156"/>
  <c r="W18" i="156" s="1"/>
  <c r="Q60" i="158"/>
  <c r="W60" i="158" s="1"/>
  <c r="U56" i="158"/>
  <c r="E107" i="158" s="1"/>
  <c r="F107" i="158" s="1"/>
  <c r="F112" i="158" s="1"/>
  <c r="U57" i="158"/>
  <c r="E108" i="158" s="1"/>
  <c r="F108" i="158" s="1"/>
  <c r="U58" i="158"/>
  <c r="E109" i="158" s="1"/>
  <c r="F109" i="158" s="1"/>
  <c r="U59" i="158"/>
  <c r="E110" i="158" s="1"/>
  <c r="F110" i="158" s="1"/>
  <c r="O33" i="157"/>
  <c r="G94" i="157"/>
  <c r="P18" i="157"/>
  <c r="Q47" i="157" s="1"/>
  <c r="Q77" i="157"/>
  <c r="W77" i="157" s="1"/>
  <c r="P39" i="157"/>
  <c r="Q51" i="157" s="1"/>
  <c r="Q60" i="157"/>
  <c r="W60" i="157" s="1"/>
  <c r="W86" i="157"/>
  <c r="P39" i="160"/>
  <c r="Q51" i="160" s="1"/>
  <c r="Q33" i="160"/>
  <c r="W33" i="160" s="1"/>
  <c r="Q18" i="160"/>
  <c r="S18" i="160" s="1"/>
  <c r="O18" i="160"/>
  <c r="P39" i="159"/>
  <c r="Q51" i="159" s="1"/>
  <c r="Q33" i="159"/>
  <c r="P15" i="159"/>
  <c r="P39" i="158"/>
  <c r="Q51" i="158" s="1"/>
  <c r="Q33" i="158"/>
  <c r="W33" i="158" s="1"/>
  <c r="O33" i="158"/>
  <c r="Q33" i="157"/>
  <c r="W33" i="157" s="1"/>
  <c r="Q18" i="157"/>
  <c r="W18" i="157" s="1"/>
  <c r="O39" i="159"/>
  <c r="Q39" i="156"/>
  <c r="W39" i="156" s="1"/>
  <c r="W77" i="160"/>
  <c r="G92" i="160"/>
  <c r="P22" i="160"/>
  <c r="P33" i="160" s="1"/>
  <c r="Q49" i="160" s="1"/>
  <c r="Q39" i="160"/>
  <c r="W18" i="160"/>
  <c r="F111" i="160"/>
  <c r="W33" i="159"/>
  <c r="P18" i="159"/>
  <c r="Q47" i="159" s="1"/>
  <c r="S18" i="159"/>
  <c r="W18" i="159"/>
  <c r="P33" i="159"/>
  <c r="Q49" i="159" s="1"/>
  <c r="G92" i="159"/>
  <c r="W100" i="159"/>
  <c r="Q39" i="159"/>
  <c r="F111" i="159"/>
  <c r="P33" i="158"/>
  <c r="Q49" i="158" s="1"/>
  <c r="W18" i="158"/>
  <c r="G92" i="158"/>
  <c r="S77" i="158"/>
  <c r="T102" i="158" s="1"/>
  <c r="P15" i="158"/>
  <c r="P18" i="158" s="1"/>
  <c r="Q39" i="158"/>
  <c r="W100" i="158"/>
  <c r="W44" i="158"/>
  <c r="S18" i="157"/>
  <c r="G92" i="157"/>
  <c r="S77" i="157"/>
  <c r="T102" i="157" s="1"/>
  <c r="P33" i="157"/>
  <c r="Q49" i="157" s="1"/>
  <c r="Q39" i="157"/>
  <c r="W100" i="157"/>
  <c r="W44" i="157"/>
  <c r="F111" i="157"/>
  <c r="P33" i="156"/>
  <c r="Q49" i="156" s="1"/>
  <c r="G92" i="156"/>
  <c r="W77" i="156"/>
  <c r="P39" i="156"/>
  <c r="Q51" i="156" s="1"/>
  <c r="P15" i="156"/>
  <c r="P18" i="156" s="1"/>
  <c r="Q47" i="156" s="1"/>
  <c r="W100" i="156"/>
  <c r="Q33" i="156"/>
  <c r="F107" i="156"/>
  <c r="F111" i="156"/>
  <c r="W100" i="155"/>
  <c r="Q100" i="155"/>
  <c r="G94" i="155" s="1"/>
  <c r="S89" i="155"/>
  <c r="Q86" i="155"/>
  <c r="J86" i="78" s="1"/>
  <c r="E85" i="155"/>
  <c r="E84" i="155"/>
  <c r="E83" i="155"/>
  <c r="E82" i="155"/>
  <c r="E81" i="155"/>
  <c r="Q76" i="155"/>
  <c r="H76" i="155"/>
  <c r="E76" i="155"/>
  <c r="Q75" i="155"/>
  <c r="H75" i="155"/>
  <c r="E75" i="155"/>
  <c r="Q74" i="155"/>
  <c r="H74" i="155"/>
  <c r="E74" i="155"/>
  <c r="Q73" i="155"/>
  <c r="H73" i="155"/>
  <c r="E73" i="155"/>
  <c r="S77" i="155"/>
  <c r="T102" i="155" s="1"/>
  <c r="Q72" i="155"/>
  <c r="Q77" i="155" s="1"/>
  <c r="H72" i="155"/>
  <c r="E72" i="155"/>
  <c r="Q69" i="155"/>
  <c r="W69" i="155" s="1"/>
  <c r="E68" i="155"/>
  <c r="E67" i="155"/>
  <c r="E66" i="155"/>
  <c r="E65" i="155"/>
  <c r="E64" i="155"/>
  <c r="E63" i="155"/>
  <c r="S60" i="155"/>
  <c r="Q59" i="155"/>
  <c r="Q58" i="155"/>
  <c r="Q57" i="155"/>
  <c r="U57" i="155" s="1"/>
  <c r="E108" i="155" s="1"/>
  <c r="F108" i="155" s="1"/>
  <c r="Q56" i="155"/>
  <c r="Q44" i="155"/>
  <c r="F106" i="155" s="1"/>
  <c r="Q38" i="155"/>
  <c r="P38" i="155" s="1"/>
  <c r="O38" i="155"/>
  <c r="Q37" i="155"/>
  <c r="P37" i="155" s="1"/>
  <c r="O37" i="155"/>
  <c r="Q36" i="155"/>
  <c r="P36" i="155" s="1"/>
  <c r="O36" i="155"/>
  <c r="Q32" i="155"/>
  <c r="P32" i="155" s="1"/>
  <c r="O32" i="155"/>
  <c r="Q31" i="155"/>
  <c r="P31" i="155" s="1"/>
  <c r="O31" i="155"/>
  <c r="Q30" i="155"/>
  <c r="P30" i="155" s="1"/>
  <c r="O30" i="155"/>
  <c r="Q29" i="155"/>
  <c r="P29" i="155" s="1"/>
  <c r="O29" i="155"/>
  <c r="Q28" i="155"/>
  <c r="P28" i="155" s="1"/>
  <c r="O28" i="155"/>
  <c r="Q27" i="155"/>
  <c r="P27" i="155" s="1"/>
  <c r="O27" i="155"/>
  <c r="Q26" i="155"/>
  <c r="P26" i="155" s="1"/>
  <c r="O26" i="155"/>
  <c r="Q25" i="155"/>
  <c r="P25" i="155" s="1"/>
  <c r="O25" i="155"/>
  <c r="Q24" i="155"/>
  <c r="P24" i="155" s="1"/>
  <c r="O24" i="155"/>
  <c r="Q23" i="155"/>
  <c r="P23" i="155" s="1"/>
  <c r="O23" i="155"/>
  <c r="Q22" i="155"/>
  <c r="P22" i="155"/>
  <c r="O22" i="155"/>
  <c r="Q21" i="155"/>
  <c r="P21" i="155" s="1"/>
  <c r="O21" i="155"/>
  <c r="O33" i="155" s="1"/>
  <c r="Q17" i="155"/>
  <c r="P17" i="155" s="1"/>
  <c r="O17" i="155"/>
  <c r="Q16" i="155"/>
  <c r="P16" i="155" s="1"/>
  <c r="O16" i="155"/>
  <c r="Q15" i="155"/>
  <c r="P15" i="155"/>
  <c r="O15" i="155"/>
  <c r="Q14" i="155"/>
  <c r="P14" i="155" s="1"/>
  <c r="O14" i="155"/>
  <c r="W101" i="154"/>
  <c r="Q101" i="154"/>
  <c r="Y101" i="154" s="1"/>
  <c r="S90" i="154"/>
  <c r="W87" i="154"/>
  <c r="Q87" i="154"/>
  <c r="E86" i="154"/>
  <c r="E85" i="154"/>
  <c r="E84" i="154"/>
  <c r="E83" i="154"/>
  <c r="E82" i="154"/>
  <c r="E81" i="154"/>
  <c r="Q77" i="154"/>
  <c r="H77" i="154"/>
  <c r="E77" i="154"/>
  <c r="D77" i="154"/>
  <c r="Q76" i="154"/>
  <c r="Q75" i="154"/>
  <c r="Q74" i="154"/>
  <c r="Q73" i="154"/>
  <c r="W70" i="154"/>
  <c r="Q70" i="154"/>
  <c r="E69" i="154"/>
  <c r="E68" i="154"/>
  <c r="E67" i="154"/>
  <c r="E66" i="154"/>
  <c r="E65" i="154"/>
  <c r="W61" i="154"/>
  <c r="AD8" i="7"/>
  <c r="AC8" i="7"/>
  <c r="Q60" i="154"/>
  <c r="AD7" i="7"/>
  <c r="AC7" i="7"/>
  <c r="Q59" i="154"/>
  <c r="AD6" i="7"/>
  <c r="AC6" i="7"/>
  <c r="Q58" i="154"/>
  <c r="AD5" i="7"/>
  <c r="Q57" i="154"/>
  <c r="W45" i="154"/>
  <c r="Q45" i="154"/>
  <c r="Q39" i="154"/>
  <c r="P39" i="154" s="1"/>
  <c r="T39" i="154" s="1"/>
  <c r="Q38" i="154"/>
  <c r="P38" i="154" s="1"/>
  <c r="T38" i="154" s="1"/>
  <c r="Q37" i="154"/>
  <c r="P37" i="154" s="1"/>
  <c r="Q33" i="154"/>
  <c r="P33" i="154" s="1"/>
  <c r="W33" i="154" s="1"/>
  <c r="Q32" i="154"/>
  <c r="P32" i="154" s="1"/>
  <c r="Q31" i="154"/>
  <c r="P31" i="154" s="1"/>
  <c r="Q30" i="154"/>
  <c r="P30" i="154" s="1"/>
  <c r="Q29" i="154"/>
  <c r="P29" i="154" s="1"/>
  <c r="T29" i="154" s="1"/>
  <c r="Q28" i="154"/>
  <c r="P28" i="154" s="1"/>
  <c r="W28" i="154" s="1"/>
  <c r="Q27" i="154"/>
  <c r="P27" i="154" s="1"/>
  <c r="Q26" i="154"/>
  <c r="P26" i="154" s="1"/>
  <c r="Q25" i="154"/>
  <c r="P25" i="154" s="1"/>
  <c r="W25" i="154" s="1"/>
  <c r="Q24" i="154"/>
  <c r="P24" i="154" s="1"/>
  <c r="Q23" i="154"/>
  <c r="Q22" i="154"/>
  <c r="P22" i="154" s="1"/>
  <c r="Q18" i="154"/>
  <c r="P18" i="154" s="1"/>
  <c r="T18" i="154" s="1"/>
  <c r="Q17" i="154"/>
  <c r="P17" i="154" s="1"/>
  <c r="T17" i="154" s="1"/>
  <c r="Q16" i="154"/>
  <c r="P16" i="154" s="1"/>
  <c r="T16" i="154" s="1"/>
  <c r="Q15" i="154"/>
  <c r="P15" i="154" s="1"/>
  <c r="T15" i="154" s="1"/>
  <c r="J8" i="154"/>
  <c r="G8" i="154"/>
  <c r="E8" i="154"/>
  <c r="E10" i="154" s="1"/>
  <c r="J6" i="154"/>
  <c r="O38" i="154" s="1"/>
  <c r="G6" i="154"/>
  <c r="B2" i="154"/>
  <c r="J20" i="153"/>
  <c r="J19" i="153"/>
  <c r="J18" i="153"/>
  <c r="J17" i="153"/>
  <c r="J16" i="153"/>
  <c r="J15" i="153"/>
  <c r="J14" i="153"/>
  <c r="J13" i="153"/>
  <c r="J12" i="153"/>
  <c r="J11" i="153"/>
  <c r="J10" i="153"/>
  <c r="J9" i="153"/>
  <c r="F6" i="153"/>
  <c r="F3" i="153"/>
  <c r="AA8" i="7"/>
  <c r="Z8" i="7"/>
  <c r="Z7" i="7"/>
  <c r="P18" i="155" l="1"/>
  <c r="Q47" i="155" s="1"/>
  <c r="W44" i="155"/>
  <c r="G93" i="156"/>
  <c r="F112" i="157"/>
  <c r="N92" i="157" s="1"/>
  <c r="N94" i="157" s="1"/>
  <c r="F113" i="154"/>
  <c r="U60" i="154"/>
  <c r="E113" i="154" s="1"/>
  <c r="Q53" i="159"/>
  <c r="F111" i="154"/>
  <c r="U58" i="154"/>
  <c r="E111" i="154" s="1"/>
  <c r="U58" i="155"/>
  <c r="E109" i="155" s="1"/>
  <c r="F109" i="155" s="1"/>
  <c r="Q53" i="156"/>
  <c r="Q53" i="160"/>
  <c r="U59" i="155"/>
  <c r="E110" i="155" s="1"/>
  <c r="F110" i="155" s="1"/>
  <c r="J94" i="78"/>
  <c r="G93" i="159"/>
  <c r="U59" i="154"/>
  <c r="E112" i="154" s="1"/>
  <c r="F112" i="154" s="1"/>
  <c r="W102" i="154"/>
  <c r="Q60" i="155"/>
  <c r="W60" i="155" s="1"/>
  <c r="U56" i="155"/>
  <c r="E107" i="155" s="1"/>
  <c r="U57" i="154"/>
  <c r="E110" i="154" s="1"/>
  <c r="F110" i="154" s="1"/>
  <c r="P39" i="155"/>
  <c r="Q51" i="155" s="1"/>
  <c r="W86" i="155"/>
  <c r="O18" i="155"/>
  <c r="O39" i="155"/>
  <c r="G93" i="158"/>
  <c r="Q47" i="158"/>
  <c r="Q53" i="158" s="1"/>
  <c r="W53" i="158" s="1"/>
  <c r="Q53" i="157"/>
  <c r="Q101" i="157" s="1"/>
  <c r="S33" i="158"/>
  <c r="Q40" i="154"/>
  <c r="Y40" i="154" s="1"/>
  <c r="J21" i="153"/>
  <c r="P33" i="155"/>
  <c r="Q49" i="155" s="1"/>
  <c r="Q18" i="155"/>
  <c r="W18" i="155" s="1"/>
  <c r="J82" i="78"/>
  <c r="F112" i="160"/>
  <c r="N92" i="160" s="1"/>
  <c r="N94" i="160" s="1"/>
  <c r="W30" i="154"/>
  <c r="T30" i="154"/>
  <c r="Y70" i="154"/>
  <c r="Y87" i="154"/>
  <c r="F114" i="154"/>
  <c r="J93" i="78"/>
  <c r="J65" i="78"/>
  <c r="Q19" i="154"/>
  <c r="W29" i="154"/>
  <c r="Q34" i="154"/>
  <c r="Y45" i="154"/>
  <c r="F109" i="154"/>
  <c r="G95" i="154"/>
  <c r="N92" i="158"/>
  <c r="N94" i="158" s="1"/>
  <c r="S78" i="154"/>
  <c r="T104" i="154" s="1"/>
  <c r="O26" i="154"/>
  <c r="O25" i="154"/>
  <c r="O33" i="154"/>
  <c r="O30" i="154"/>
  <c r="S33" i="160"/>
  <c r="S39" i="160"/>
  <c r="W39" i="160"/>
  <c r="S39" i="159"/>
  <c r="W39" i="159"/>
  <c r="S33" i="159"/>
  <c r="F112" i="159"/>
  <c r="N92" i="159" s="1"/>
  <c r="N94" i="159" s="1"/>
  <c r="W39" i="158"/>
  <c r="S39" i="158"/>
  <c r="S18" i="158"/>
  <c r="W39" i="157"/>
  <c r="S39" i="157"/>
  <c r="S33" i="157"/>
  <c r="S18" i="156"/>
  <c r="S33" i="156"/>
  <c r="W33" i="156"/>
  <c r="S39" i="156"/>
  <c r="F112" i="156"/>
  <c r="G92" i="155"/>
  <c r="W77" i="155"/>
  <c r="Q39" i="155"/>
  <c r="Q33" i="155"/>
  <c r="F107" i="155"/>
  <c r="F111" i="155"/>
  <c r="O16" i="154"/>
  <c r="O22" i="154"/>
  <c r="O18" i="154"/>
  <c r="W32" i="154"/>
  <c r="T32" i="154"/>
  <c r="T37" i="154"/>
  <c r="P40" i="154"/>
  <c r="Q52" i="154" s="1"/>
  <c r="W22" i="154"/>
  <c r="T22" i="154"/>
  <c r="W24" i="154"/>
  <c r="T24" i="154"/>
  <c r="T26" i="154"/>
  <c r="W26" i="154"/>
  <c r="W27" i="154"/>
  <c r="T27" i="154"/>
  <c r="T31" i="154"/>
  <c r="W31" i="154"/>
  <c r="O27" i="154"/>
  <c r="T28" i="154"/>
  <c r="Q78" i="154"/>
  <c r="O24" i="154"/>
  <c r="T25" i="154"/>
  <c r="O32" i="154"/>
  <c r="T33" i="154"/>
  <c r="O37" i="154"/>
  <c r="O39" i="154"/>
  <c r="O15" i="154"/>
  <c r="O17" i="154"/>
  <c r="O29" i="154"/>
  <c r="Q61" i="154"/>
  <c r="P19" i="154"/>
  <c r="Q48" i="154" s="1"/>
  <c r="O23" i="154"/>
  <c r="O31" i="154"/>
  <c r="P23" i="154"/>
  <c r="O28" i="154"/>
  <c r="AA9" i="7"/>
  <c r="W102" i="150"/>
  <c r="W88" i="150"/>
  <c r="W71" i="150"/>
  <c r="W62" i="150"/>
  <c r="W46" i="150"/>
  <c r="B4" i="150"/>
  <c r="B3" i="150"/>
  <c r="B2" i="150"/>
  <c r="Q102" i="150"/>
  <c r="G96" i="150" s="1"/>
  <c r="Q88" i="150"/>
  <c r="Y88" i="150" s="1"/>
  <c r="E87" i="150"/>
  <c r="E86" i="150"/>
  <c r="E85" i="150"/>
  <c r="E84" i="150"/>
  <c r="E83" i="150"/>
  <c r="E82" i="150"/>
  <c r="Q78" i="150"/>
  <c r="H78" i="150"/>
  <c r="E78" i="150"/>
  <c r="D78" i="150"/>
  <c r="Q77" i="150"/>
  <c r="Q76" i="150"/>
  <c r="Q75" i="150"/>
  <c r="Q74" i="150"/>
  <c r="S74" i="150" s="1"/>
  <c r="Q71" i="150"/>
  <c r="Y71" i="150" s="1"/>
  <c r="E70" i="150"/>
  <c r="E69" i="150"/>
  <c r="E68" i="150"/>
  <c r="E67" i="150"/>
  <c r="E66" i="150"/>
  <c r="Q61" i="150"/>
  <c r="AA7" i="7"/>
  <c r="Q60" i="150"/>
  <c r="AA6" i="7"/>
  <c r="Q59" i="150"/>
  <c r="U59" i="150" s="1"/>
  <c r="AA5" i="7"/>
  <c r="Q58" i="150"/>
  <c r="U58" i="150" s="1"/>
  <c r="Q46" i="150"/>
  <c r="F109" i="150" s="1"/>
  <c r="Q40" i="150"/>
  <c r="P40" i="150" s="1"/>
  <c r="T40" i="150" s="1"/>
  <c r="Q39" i="150"/>
  <c r="P39" i="150" s="1"/>
  <c r="T39" i="150" s="1"/>
  <c r="Q38" i="150"/>
  <c r="Q34" i="150"/>
  <c r="P34" i="150" s="1"/>
  <c r="T34" i="150" s="1"/>
  <c r="Q33" i="150"/>
  <c r="P33" i="150" s="1"/>
  <c r="W33" i="150" s="1"/>
  <c r="Q32" i="150"/>
  <c r="P32" i="150"/>
  <c r="T32" i="150" s="1"/>
  <c r="Q31" i="150"/>
  <c r="P31" i="150" s="1"/>
  <c r="Q30" i="150"/>
  <c r="P30" i="150"/>
  <c r="T30" i="150" s="1"/>
  <c r="Q29" i="150"/>
  <c r="P29" i="150" s="1"/>
  <c r="Q28" i="150"/>
  <c r="P28" i="150" s="1"/>
  <c r="T28" i="150" s="1"/>
  <c r="Q27" i="150"/>
  <c r="P27" i="150" s="1"/>
  <c r="W27" i="150" s="1"/>
  <c r="Q26" i="150"/>
  <c r="P26" i="150" s="1"/>
  <c r="Q25" i="150"/>
  <c r="P25" i="150" s="1"/>
  <c r="T25" i="150" s="1"/>
  <c r="Q24" i="150"/>
  <c r="P24" i="150" s="1"/>
  <c r="T24" i="150" s="1"/>
  <c r="Q23" i="150"/>
  <c r="Q19" i="150"/>
  <c r="P19" i="150" s="1"/>
  <c r="T19" i="150" s="1"/>
  <c r="Q18" i="150"/>
  <c r="P18" i="150" s="1"/>
  <c r="T18" i="150" s="1"/>
  <c r="Q17" i="150"/>
  <c r="P17" i="150" s="1"/>
  <c r="T17" i="150" s="1"/>
  <c r="Q16" i="150"/>
  <c r="P16" i="150" s="1"/>
  <c r="J9" i="150"/>
  <c r="G9" i="150"/>
  <c r="E9" i="150"/>
  <c r="J7" i="150"/>
  <c r="O39" i="150" s="1"/>
  <c r="G7" i="150"/>
  <c r="Q100" i="149"/>
  <c r="G94" i="149" s="1"/>
  <c r="S89" i="149"/>
  <c r="Q86" i="149"/>
  <c r="W86" i="149" s="1"/>
  <c r="E85" i="149"/>
  <c r="E84" i="149"/>
  <c r="E83" i="149"/>
  <c r="E82" i="149"/>
  <c r="E81" i="149"/>
  <c r="E80" i="149"/>
  <c r="Q76" i="149"/>
  <c r="S76" i="149" s="1"/>
  <c r="H76" i="149"/>
  <c r="E76" i="149"/>
  <c r="Q75" i="149"/>
  <c r="H75" i="149"/>
  <c r="E75" i="149"/>
  <c r="Q74" i="149"/>
  <c r="H74" i="149"/>
  <c r="E74" i="149"/>
  <c r="Q73" i="149"/>
  <c r="H73" i="149"/>
  <c r="E73" i="149"/>
  <c r="Q72" i="149"/>
  <c r="H72" i="149"/>
  <c r="E72" i="149"/>
  <c r="Q69" i="149"/>
  <c r="W69" i="149" s="1"/>
  <c r="E68" i="149"/>
  <c r="E67" i="149"/>
  <c r="E66" i="149"/>
  <c r="E65" i="149"/>
  <c r="E64" i="149"/>
  <c r="E63" i="149"/>
  <c r="S60" i="149"/>
  <c r="Q59" i="149"/>
  <c r="Q58" i="149"/>
  <c r="Q57" i="149"/>
  <c r="U57" i="149" s="1"/>
  <c r="E109" i="149" s="1"/>
  <c r="F109" i="149" s="1"/>
  <c r="Q56" i="149"/>
  <c r="W44" i="149"/>
  <c r="Q44" i="149"/>
  <c r="F107" i="149" s="1"/>
  <c r="Q38" i="149"/>
  <c r="P38" i="149" s="1"/>
  <c r="O38" i="149"/>
  <c r="Q37" i="149"/>
  <c r="P37" i="149" s="1"/>
  <c r="O37" i="149"/>
  <c r="Q36" i="149"/>
  <c r="P36" i="149" s="1"/>
  <c r="O36" i="149"/>
  <c r="Q32" i="149"/>
  <c r="P32" i="149" s="1"/>
  <c r="O32" i="149"/>
  <c r="Q31" i="149"/>
  <c r="P31" i="149" s="1"/>
  <c r="O31" i="149"/>
  <c r="Q30" i="149"/>
  <c r="P30" i="149"/>
  <c r="O30" i="149"/>
  <c r="Q29" i="149"/>
  <c r="P29" i="149" s="1"/>
  <c r="O29" i="149"/>
  <c r="Q28" i="149"/>
  <c r="P28" i="149" s="1"/>
  <c r="O28" i="149"/>
  <c r="Q27" i="149"/>
  <c r="P27" i="149" s="1"/>
  <c r="O27" i="149"/>
  <c r="Q26" i="149"/>
  <c r="P26" i="149" s="1"/>
  <c r="O26" i="149"/>
  <c r="Q25" i="149"/>
  <c r="P25" i="149"/>
  <c r="O25" i="149"/>
  <c r="Q24" i="149"/>
  <c r="P24" i="149" s="1"/>
  <c r="O24" i="149"/>
  <c r="Q23" i="149"/>
  <c r="P23" i="149" s="1"/>
  <c r="O23" i="149"/>
  <c r="Q22" i="149"/>
  <c r="P22" i="149" s="1"/>
  <c r="O22" i="149"/>
  <c r="Q21" i="149"/>
  <c r="P21" i="149" s="1"/>
  <c r="O21" i="149"/>
  <c r="Q17" i="149"/>
  <c r="P17" i="149" s="1"/>
  <c r="O17" i="149"/>
  <c r="Q16" i="149"/>
  <c r="P16" i="149" s="1"/>
  <c r="O16" i="149"/>
  <c r="Q15" i="149"/>
  <c r="P15" i="149" s="1"/>
  <c r="O15" i="149"/>
  <c r="Q14" i="149"/>
  <c r="P14" i="149" s="1"/>
  <c r="O14" i="149"/>
  <c r="O18" i="149" s="1"/>
  <c r="F108" i="148"/>
  <c r="Q100" i="148"/>
  <c r="W100" i="148" s="1"/>
  <c r="S89" i="148"/>
  <c r="W86" i="148"/>
  <c r="Q86" i="148"/>
  <c r="E85" i="148"/>
  <c r="E84" i="148"/>
  <c r="E83" i="148"/>
  <c r="E82" i="148"/>
  <c r="E81" i="148"/>
  <c r="Q76" i="148"/>
  <c r="H76" i="148"/>
  <c r="E76" i="148"/>
  <c r="Q75" i="148"/>
  <c r="H75" i="148"/>
  <c r="E75" i="148"/>
  <c r="Q74" i="148"/>
  <c r="H74" i="148"/>
  <c r="E74" i="148"/>
  <c r="Q73" i="148"/>
  <c r="Q72" i="148"/>
  <c r="Q69" i="148"/>
  <c r="W69" i="148" s="1"/>
  <c r="E68" i="148"/>
  <c r="E67" i="148"/>
  <c r="E66" i="148"/>
  <c r="E65" i="148"/>
  <c r="E64" i="148"/>
  <c r="E63" i="148"/>
  <c r="Q59" i="148"/>
  <c r="Q58" i="148"/>
  <c r="S60" i="148"/>
  <c r="Q57" i="148"/>
  <c r="Q56" i="148"/>
  <c r="U56" i="148" s="1"/>
  <c r="E108" i="148" s="1"/>
  <c r="Q44" i="148"/>
  <c r="F107" i="148" s="1"/>
  <c r="Q38" i="148"/>
  <c r="P38" i="148" s="1"/>
  <c r="O38" i="148"/>
  <c r="Q37" i="148"/>
  <c r="P37" i="148" s="1"/>
  <c r="O37" i="148"/>
  <c r="Q36" i="148"/>
  <c r="O36" i="148"/>
  <c r="Q32" i="148"/>
  <c r="P32" i="148" s="1"/>
  <c r="O32" i="148"/>
  <c r="Q31" i="148"/>
  <c r="P31" i="148" s="1"/>
  <c r="O31" i="148"/>
  <c r="Q30" i="148"/>
  <c r="P30" i="148" s="1"/>
  <c r="O30" i="148"/>
  <c r="Q29" i="148"/>
  <c r="P29" i="148" s="1"/>
  <c r="O29" i="148"/>
  <c r="Q28" i="148"/>
  <c r="P28" i="148"/>
  <c r="O28" i="148"/>
  <c r="Q27" i="148"/>
  <c r="P27" i="148" s="1"/>
  <c r="O27" i="148"/>
  <c r="Q26" i="148"/>
  <c r="P26" i="148" s="1"/>
  <c r="O26" i="148"/>
  <c r="Q25" i="148"/>
  <c r="P25" i="148" s="1"/>
  <c r="O25" i="148"/>
  <c r="Q24" i="148"/>
  <c r="P24" i="148" s="1"/>
  <c r="O24" i="148"/>
  <c r="Q23" i="148"/>
  <c r="P23" i="148" s="1"/>
  <c r="O23" i="148"/>
  <c r="Q22" i="148"/>
  <c r="P22" i="148" s="1"/>
  <c r="O22" i="148"/>
  <c r="Q21" i="148"/>
  <c r="P21" i="148" s="1"/>
  <c r="O21" i="148"/>
  <c r="Q17" i="148"/>
  <c r="P17" i="148" s="1"/>
  <c r="O17" i="148"/>
  <c r="Q16" i="148"/>
  <c r="P16" i="148"/>
  <c r="O16" i="148"/>
  <c r="Q15" i="148"/>
  <c r="P15" i="148" s="1"/>
  <c r="O15" i="148"/>
  <c r="O18" i="148" s="1"/>
  <c r="Q14" i="148"/>
  <c r="P14" i="148" s="1"/>
  <c r="O14" i="148"/>
  <c r="Q86" i="143"/>
  <c r="E85" i="143"/>
  <c r="E84" i="143"/>
  <c r="E83" i="143"/>
  <c r="E82" i="143"/>
  <c r="E81" i="143"/>
  <c r="E80" i="143"/>
  <c r="Q76" i="143"/>
  <c r="H76" i="143"/>
  <c r="E76" i="143"/>
  <c r="Q75" i="143"/>
  <c r="Q74" i="143"/>
  <c r="S74" i="143" s="1"/>
  <c r="Q73" i="143"/>
  <c r="Q72" i="143"/>
  <c r="E63" i="143"/>
  <c r="Q69" i="143"/>
  <c r="W69" i="143" s="1"/>
  <c r="E68" i="143"/>
  <c r="E67" i="143"/>
  <c r="E66" i="143"/>
  <c r="E65" i="143"/>
  <c r="E64" i="143"/>
  <c r="P18" i="148" l="1"/>
  <c r="Q47" i="148" s="1"/>
  <c r="U58" i="148"/>
  <c r="E110" i="148" s="1"/>
  <c r="F110" i="148" s="1"/>
  <c r="F112" i="148"/>
  <c r="F108" i="149"/>
  <c r="U56" i="149"/>
  <c r="E108" i="149" s="1"/>
  <c r="U60" i="150"/>
  <c r="E112" i="150" s="1"/>
  <c r="F112" i="150" s="1"/>
  <c r="W103" i="150"/>
  <c r="G94" i="154"/>
  <c r="P39" i="149"/>
  <c r="Q51" i="149" s="1"/>
  <c r="U59" i="148"/>
  <c r="E111" i="148" s="1"/>
  <c r="F111" i="148" s="1"/>
  <c r="Q60" i="149"/>
  <c r="W60" i="149" s="1"/>
  <c r="U58" i="149"/>
  <c r="E110" i="149" s="1"/>
  <c r="W44" i="148"/>
  <c r="G94" i="148"/>
  <c r="J44" i="78"/>
  <c r="U61" i="150"/>
  <c r="E113" i="150" s="1"/>
  <c r="F113" i="150" s="1"/>
  <c r="F111" i="149"/>
  <c r="U59" i="149"/>
  <c r="E111" i="149" s="1"/>
  <c r="Q39" i="148"/>
  <c r="Q18" i="149"/>
  <c r="W18" i="149" s="1"/>
  <c r="Q60" i="148"/>
  <c r="W60" i="148" s="1"/>
  <c r="U57" i="148"/>
  <c r="E109" i="148" s="1"/>
  <c r="G93" i="155"/>
  <c r="F115" i="154"/>
  <c r="J53" i="78"/>
  <c r="Q53" i="155"/>
  <c r="W53" i="155" s="1"/>
  <c r="W53" i="157"/>
  <c r="N90" i="157"/>
  <c r="N91" i="157" s="1"/>
  <c r="S18" i="155"/>
  <c r="J74" i="78" s="1"/>
  <c r="N92" i="156"/>
  <c r="N94" i="156" s="1"/>
  <c r="J59" i="78"/>
  <c r="J85" i="78"/>
  <c r="E110" i="150"/>
  <c r="F110" i="150" s="1"/>
  <c r="S58" i="150"/>
  <c r="W86" i="143"/>
  <c r="J84" i="78"/>
  <c r="Q77" i="149"/>
  <c r="Q77" i="148"/>
  <c r="W77" i="148" s="1"/>
  <c r="Q101" i="158"/>
  <c r="N90" i="158"/>
  <c r="N91" i="158" s="1"/>
  <c r="Z6" i="7"/>
  <c r="E111" i="150"/>
  <c r="F111" i="150" s="1"/>
  <c r="O39" i="149"/>
  <c r="O33" i="149"/>
  <c r="P36" i="148"/>
  <c r="Q18" i="148"/>
  <c r="Y34" i="154"/>
  <c r="Y61" i="154"/>
  <c r="S40" i="154"/>
  <c r="Y19" i="154"/>
  <c r="O39" i="148"/>
  <c r="F112" i="155"/>
  <c r="N92" i="155" s="1"/>
  <c r="N94" i="155" s="1"/>
  <c r="O33" i="148"/>
  <c r="Q33" i="148"/>
  <c r="W33" i="148" s="1"/>
  <c r="S77" i="148"/>
  <c r="T103" i="148" s="1"/>
  <c r="W53" i="160"/>
  <c r="N90" i="160"/>
  <c r="N91" i="160" s="1"/>
  <c r="Q101" i="160"/>
  <c r="W53" i="159"/>
  <c r="Q101" i="159"/>
  <c r="N90" i="159"/>
  <c r="N91" i="159" s="1"/>
  <c r="S61" i="154"/>
  <c r="AC5" i="7"/>
  <c r="W53" i="156"/>
  <c r="N90" i="156"/>
  <c r="N91" i="156" s="1"/>
  <c r="Q101" i="156"/>
  <c r="W33" i="155"/>
  <c r="S33" i="155"/>
  <c r="W39" i="155"/>
  <c r="S39" i="155"/>
  <c r="J78" i="78" s="1"/>
  <c r="O19" i="154"/>
  <c r="O34" i="154"/>
  <c r="T23" i="154"/>
  <c r="W23" i="154"/>
  <c r="W34" i="154" s="1"/>
  <c r="O40" i="154"/>
  <c r="G93" i="154"/>
  <c r="P34" i="154"/>
  <c r="Q50" i="154" s="1"/>
  <c r="Q54" i="154" s="1"/>
  <c r="S19" i="154"/>
  <c r="Y78" i="154"/>
  <c r="S77" i="149"/>
  <c r="T103" i="149" s="1"/>
  <c r="W29" i="150"/>
  <c r="T29" i="150"/>
  <c r="T31" i="150"/>
  <c r="W31" i="150"/>
  <c r="T33" i="150"/>
  <c r="Y46" i="150"/>
  <c r="Q41" i="150"/>
  <c r="T26" i="150"/>
  <c r="W26" i="150"/>
  <c r="P20" i="150"/>
  <c r="Q49" i="150" s="1"/>
  <c r="O30" i="150"/>
  <c r="W24" i="150"/>
  <c r="W32" i="150"/>
  <c r="Q20" i="150"/>
  <c r="J35" i="78" s="1"/>
  <c r="E11" i="150"/>
  <c r="Q79" i="150"/>
  <c r="Y79" i="150" s="1"/>
  <c r="W25" i="150"/>
  <c r="Q35" i="150"/>
  <c r="J38" i="78" s="1"/>
  <c r="T27" i="150"/>
  <c r="W34" i="150"/>
  <c r="W28" i="150"/>
  <c r="O19" i="150"/>
  <c r="O34" i="150"/>
  <c r="O32" i="150"/>
  <c r="W30" i="150"/>
  <c r="O17" i="150"/>
  <c r="O25" i="150"/>
  <c r="O23" i="150"/>
  <c r="O28" i="150"/>
  <c r="O26" i="150"/>
  <c r="O33" i="150"/>
  <c r="O38" i="150"/>
  <c r="O18" i="150"/>
  <c r="O24" i="150"/>
  <c r="O31" i="150"/>
  <c r="O29" i="150"/>
  <c r="O40" i="150"/>
  <c r="O16" i="150"/>
  <c r="O27" i="150"/>
  <c r="G94" i="150"/>
  <c r="Q62" i="150"/>
  <c r="Y62" i="150" s="1"/>
  <c r="S91" i="150"/>
  <c r="T16" i="150"/>
  <c r="P38" i="150"/>
  <c r="Y102" i="150"/>
  <c r="S79" i="150"/>
  <c r="T105" i="150" s="1"/>
  <c r="J81" i="78" s="1"/>
  <c r="P23" i="150"/>
  <c r="W23" i="150" s="1"/>
  <c r="F114" i="150"/>
  <c r="G92" i="149"/>
  <c r="W77" i="149"/>
  <c r="P18" i="149"/>
  <c r="Q47" i="149" s="1"/>
  <c r="Q53" i="149" s="1"/>
  <c r="P33" i="149"/>
  <c r="Q49" i="149" s="1"/>
  <c r="Q39" i="149"/>
  <c r="F110" i="149"/>
  <c r="Q33" i="149"/>
  <c r="W100" i="149"/>
  <c r="F112" i="149"/>
  <c r="P33" i="148"/>
  <c r="Q49" i="148" s="1"/>
  <c r="P39" i="148"/>
  <c r="Q51" i="148" s="1"/>
  <c r="W39" i="148"/>
  <c r="W18" i="148"/>
  <c r="S18" i="148"/>
  <c r="F109" i="148"/>
  <c r="G92" i="148"/>
  <c r="Q77" i="143"/>
  <c r="W77" i="143" s="1"/>
  <c r="S77" i="143"/>
  <c r="T103" i="143" s="1"/>
  <c r="S82" i="142"/>
  <c r="S81" i="142"/>
  <c r="S80" i="142"/>
  <c r="Q87" i="77"/>
  <c r="H83" i="142"/>
  <c r="E83" i="142"/>
  <c r="H82" i="142"/>
  <c r="E82" i="142"/>
  <c r="H81" i="142"/>
  <c r="E81" i="142"/>
  <c r="H80" i="142"/>
  <c r="E80" i="142"/>
  <c r="H93" i="77"/>
  <c r="E93" i="77"/>
  <c r="Q79" i="142"/>
  <c r="Q93" i="77"/>
  <c r="Q92" i="77"/>
  <c r="Q91" i="77"/>
  <c r="Q88" i="77"/>
  <c r="T88" i="77" s="1"/>
  <c r="E75" i="142"/>
  <c r="E74" i="142"/>
  <c r="E73" i="142"/>
  <c r="E72" i="142"/>
  <c r="E70" i="142"/>
  <c r="E71" i="142"/>
  <c r="E92" i="142"/>
  <c r="E91" i="142"/>
  <c r="E90" i="142"/>
  <c r="E89" i="142"/>
  <c r="E88" i="142"/>
  <c r="E87" i="142"/>
  <c r="Q83" i="142"/>
  <c r="S83" i="142" s="1"/>
  <c r="Q82" i="142"/>
  <c r="Q81" i="142"/>
  <c r="Q80" i="142"/>
  <c r="Q84" i="142" s="1"/>
  <c r="W84" i="142" s="1"/>
  <c r="E102" i="77"/>
  <c r="E101" i="77"/>
  <c r="E100" i="77"/>
  <c r="E83" i="77"/>
  <c r="E82" i="77"/>
  <c r="E81" i="77"/>
  <c r="E80" i="77"/>
  <c r="E79" i="77"/>
  <c r="D93" i="77"/>
  <c r="Q103" i="77"/>
  <c r="X103" i="77" s="1"/>
  <c r="Q93" i="142"/>
  <c r="W93" i="142" s="1"/>
  <c r="Q76" i="142"/>
  <c r="Q17" i="77"/>
  <c r="P17" i="77" s="1"/>
  <c r="U17" i="77" s="1"/>
  <c r="Q14" i="77"/>
  <c r="P14" i="77" s="1"/>
  <c r="Q15" i="77"/>
  <c r="P15" i="77" s="1"/>
  <c r="U15" i="77" s="1"/>
  <c r="Q16" i="77"/>
  <c r="P16" i="77" s="1"/>
  <c r="U16" i="77" s="1"/>
  <c r="Q21" i="77"/>
  <c r="P21" i="77" s="1"/>
  <c r="U21" i="77" s="1"/>
  <c r="Q22" i="77"/>
  <c r="P22" i="77" s="1"/>
  <c r="U22" i="77" s="1"/>
  <c r="Q23" i="77"/>
  <c r="P23" i="77" s="1"/>
  <c r="U23" i="77" s="1"/>
  <c r="Q24" i="77"/>
  <c r="P24" i="77" s="1"/>
  <c r="U24" i="77" s="1"/>
  <c r="Q38" i="77"/>
  <c r="P38" i="77" s="1"/>
  <c r="U38" i="77" s="1"/>
  <c r="Q39" i="77"/>
  <c r="P39" i="77" s="1"/>
  <c r="U39" i="77" s="1"/>
  <c r="Q40" i="77"/>
  <c r="P40" i="77" s="1"/>
  <c r="U40" i="77" s="1"/>
  <c r="Q41" i="77"/>
  <c r="P41" i="77" s="1"/>
  <c r="U41" i="77" s="1"/>
  <c r="Q42" i="77"/>
  <c r="P42" i="77" s="1"/>
  <c r="U42" i="77" s="1"/>
  <c r="Q43" i="77"/>
  <c r="P43" i="77" s="1"/>
  <c r="U43" i="77" s="1"/>
  <c r="Q44" i="77"/>
  <c r="P44" i="77" s="1"/>
  <c r="U44" i="77" s="1"/>
  <c r="Q45" i="77"/>
  <c r="P45" i="77" s="1"/>
  <c r="U45" i="77" s="1"/>
  <c r="Q49" i="77"/>
  <c r="P49" i="77" s="1"/>
  <c r="U49" i="77" s="1"/>
  <c r="Q52" i="77"/>
  <c r="P52" i="77" s="1"/>
  <c r="Q53" i="77"/>
  <c r="P53" i="77" s="1"/>
  <c r="U53" i="77" s="1"/>
  <c r="Q117" i="77"/>
  <c r="X117" i="77" s="1"/>
  <c r="Q84" i="77"/>
  <c r="X84" i="77" s="1"/>
  <c r="Q71" i="77"/>
  <c r="V71" i="77" s="1"/>
  <c r="Q72" i="77"/>
  <c r="Q74" i="77"/>
  <c r="Q59" i="77"/>
  <c r="J43" i="78" s="1"/>
  <c r="J45" i="78" s="1"/>
  <c r="N106" i="77"/>
  <c r="T106" i="77" s="1"/>
  <c r="J5" i="77"/>
  <c r="I29" i="78"/>
  <c r="L10" i="79"/>
  <c r="L9" i="79"/>
  <c r="L14" i="79"/>
  <c r="L11" i="79"/>
  <c r="B3" i="78"/>
  <c r="E4" i="79"/>
  <c r="I23" i="78" s="1"/>
  <c r="Q56" i="143"/>
  <c r="Q57" i="143"/>
  <c r="Q58" i="143"/>
  <c r="Q59" i="143"/>
  <c r="O38" i="143"/>
  <c r="O37" i="143"/>
  <c r="O36" i="143"/>
  <c r="O32" i="143"/>
  <c r="O31" i="143"/>
  <c r="O30" i="143"/>
  <c r="O29" i="143"/>
  <c r="O28" i="143"/>
  <c r="O27" i="143"/>
  <c r="O26" i="143"/>
  <c r="O25" i="143"/>
  <c r="O24" i="143"/>
  <c r="O23" i="143"/>
  <c r="O22" i="143"/>
  <c r="O21" i="143"/>
  <c r="O17" i="143"/>
  <c r="O16" i="143"/>
  <c r="O15" i="143"/>
  <c r="O14" i="143"/>
  <c r="Q44" i="143"/>
  <c r="F107" i="143" s="1"/>
  <c r="G92" i="143" s="1"/>
  <c r="Q100" i="143"/>
  <c r="J92" i="78" s="1"/>
  <c r="Q14" i="143"/>
  <c r="P14" i="143" s="1"/>
  <c r="Q15" i="143"/>
  <c r="P15" i="143" s="1"/>
  <c r="Q16" i="143"/>
  <c r="P16" i="143" s="1"/>
  <c r="Q17" i="143"/>
  <c r="P17" i="143" s="1"/>
  <c r="Q21" i="143"/>
  <c r="P21" i="143" s="1"/>
  <c r="Q22" i="143"/>
  <c r="P22" i="143" s="1"/>
  <c r="Q23" i="143"/>
  <c r="P23" i="143" s="1"/>
  <c r="Q24" i="143"/>
  <c r="P24" i="143" s="1"/>
  <c r="Q25" i="143"/>
  <c r="P25" i="143" s="1"/>
  <c r="Q26" i="143"/>
  <c r="P26" i="143" s="1"/>
  <c r="Q27" i="143"/>
  <c r="P27" i="143" s="1"/>
  <c r="Q28" i="143"/>
  <c r="P28" i="143" s="1"/>
  <c r="Q29" i="143"/>
  <c r="P29" i="143" s="1"/>
  <c r="Q30" i="143"/>
  <c r="P30" i="143" s="1"/>
  <c r="Q31" i="143"/>
  <c r="P31" i="143" s="1"/>
  <c r="Q32" i="143"/>
  <c r="P32" i="143" s="1"/>
  <c r="Q36" i="143"/>
  <c r="P36" i="143" s="1"/>
  <c r="Q37" i="143"/>
  <c r="P37" i="143" s="1"/>
  <c r="Q38" i="143"/>
  <c r="P38" i="143" s="1"/>
  <c r="S89" i="143"/>
  <c r="W44" i="143"/>
  <c r="Q15" i="142"/>
  <c r="P15" i="142" s="1"/>
  <c r="Q16" i="142"/>
  <c r="P16" i="142" s="1"/>
  <c r="Q17" i="142"/>
  <c r="P17" i="142" s="1"/>
  <c r="Q14" i="142"/>
  <c r="P14" i="142" s="1"/>
  <c r="Q32" i="142"/>
  <c r="P32" i="142" s="1"/>
  <c r="Q33" i="142"/>
  <c r="P33" i="142" s="1"/>
  <c r="Q34" i="142"/>
  <c r="P34" i="142" s="1"/>
  <c r="Q35" i="142"/>
  <c r="P35" i="142" s="1"/>
  <c r="Q36" i="142"/>
  <c r="P36" i="142" s="1"/>
  <c r="Q37" i="142"/>
  <c r="P37" i="142" s="1"/>
  <c r="Q23" i="142"/>
  <c r="P23" i="142" s="1"/>
  <c r="Q24" i="142"/>
  <c r="P24" i="142" s="1"/>
  <c r="Q25" i="142"/>
  <c r="P25" i="142" s="1"/>
  <c r="Q31" i="142"/>
  <c r="P31" i="142" s="1"/>
  <c r="Q44" i="142"/>
  <c r="P44" i="142" s="1"/>
  <c r="Q45" i="142"/>
  <c r="P45" i="142" s="1"/>
  <c r="Q63" i="142"/>
  <c r="U63" i="142" s="1"/>
  <c r="E115" i="142" s="1"/>
  <c r="Q64" i="142"/>
  <c r="U64" i="142" s="1"/>
  <c r="E116" i="142" s="1"/>
  <c r="Q65" i="142"/>
  <c r="U65" i="142" s="1"/>
  <c r="E117" i="142" s="1"/>
  <c r="F117" i="142" s="1"/>
  <c r="Q66" i="142"/>
  <c r="U66" i="142" s="1"/>
  <c r="E118" i="142" s="1"/>
  <c r="F116" i="142"/>
  <c r="F118" i="142"/>
  <c r="Q51" i="142"/>
  <c r="F114" i="142" s="1"/>
  <c r="G99" i="142" s="1"/>
  <c r="Q107" i="142"/>
  <c r="W107" i="142" s="1"/>
  <c r="F119" i="142"/>
  <c r="T110" i="142"/>
  <c r="Q21" i="142"/>
  <c r="P21" i="142" s="1"/>
  <c r="Q22" i="142"/>
  <c r="Q41" i="142"/>
  <c r="P41" i="142" s="1"/>
  <c r="S96" i="142"/>
  <c r="W76" i="142"/>
  <c r="X10" i="7"/>
  <c r="X11" i="7"/>
  <c r="X12" i="7"/>
  <c r="Y12" i="7"/>
  <c r="Y11" i="7"/>
  <c r="Y10" i="7"/>
  <c r="Y9" i="7"/>
  <c r="J5" i="142"/>
  <c r="J7" i="142"/>
  <c r="G7" i="142"/>
  <c r="G5" i="142"/>
  <c r="B2" i="142"/>
  <c r="L106" i="141"/>
  <c r="J106" i="141"/>
  <c r="L105" i="141"/>
  <c r="J105" i="141"/>
  <c r="L104" i="141"/>
  <c r="J104" i="141"/>
  <c r="L103" i="141"/>
  <c r="J103" i="141"/>
  <c r="L102" i="141"/>
  <c r="J102" i="141"/>
  <c r="L101" i="141"/>
  <c r="J101" i="141"/>
  <c r="L100" i="141"/>
  <c r="J100" i="141"/>
  <c r="L99" i="141"/>
  <c r="J99" i="141"/>
  <c r="L98" i="141"/>
  <c r="J98" i="141"/>
  <c r="L97" i="141"/>
  <c r="J97" i="141"/>
  <c r="L96" i="141"/>
  <c r="J96" i="141"/>
  <c r="L95" i="141"/>
  <c r="J95" i="141"/>
  <c r="L94" i="141"/>
  <c r="J94" i="141"/>
  <c r="L93" i="141"/>
  <c r="J93" i="141"/>
  <c r="L92" i="141"/>
  <c r="J92" i="141"/>
  <c r="L91" i="141"/>
  <c r="J91" i="141"/>
  <c r="L90" i="141"/>
  <c r="J90" i="141"/>
  <c r="L89" i="141"/>
  <c r="J89" i="141"/>
  <c r="L88" i="141"/>
  <c r="J88" i="141"/>
  <c r="L87" i="141"/>
  <c r="J87" i="141"/>
  <c r="L86" i="141"/>
  <c r="J86" i="141"/>
  <c r="L85" i="141"/>
  <c r="J85" i="141"/>
  <c r="L84" i="141"/>
  <c r="J84" i="141"/>
  <c r="L83" i="141"/>
  <c r="J83" i="141"/>
  <c r="L82" i="141"/>
  <c r="J82" i="141"/>
  <c r="L81" i="141"/>
  <c r="J81" i="141"/>
  <c r="L80" i="141"/>
  <c r="J80" i="141"/>
  <c r="L79" i="141"/>
  <c r="J79" i="141"/>
  <c r="L78" i="141"/>
  <c r="J78" i="141"/>
  <c r="L77" i="141"/>
  <c r="J77" i="141"/>
  <c r="L76" i="141"/>
  <c r="J76" i="141"/>
  <c r="L75" i="141"/>
  <c r="J75" i="141"/>
  <c r="L74" i="141"/>
  <c r="J74" i="141"/>
  <c r="L73" i="141"/>
  <c r="J73" i="141"/>
  <c r="L72" i="141"/>
  <c r="J72" i="141"/>
  <c r="L71" i="141"/>
  <c r="J71" i="141"/>
  <c r="L70" i="141"/>
  <c r="J70" i="141"/>
  <c r="L69" i="141"/>
  <c r="J69" i="141"/>
  <c r="L68" i="141"/>
  <c r="J68" i="141"/>
  <c r="L67" i="141"/>
  <c r="J67" i="141"/>
  <c r="L66" i="141"/>
  <c r="J66" i="141"/>
  <c r="L65" i="141"/>
  <c r="J65" i="141"/>
  <c r="L64" i="141"/>
  <c r="J64" i="141"/>
  <c r="L63" i="141"/>
  <c r="J63" i="141"/>
  <c r="L62" i="141"/>
  <c r="J62" i="141"/>
  <c r="L61" i="141"/>
  <c r="J61" i="141"/>
  <c r="L60" i="141"/>
  <c r="J60" i="141"/>
  <c r="L59" i="141"/>
  <c r="J59" i="141"/>
  <c r="L58" i="141"/>
  <c r="J58" i="141"/>
  <c r="L57" i="141"/>
  <c r="J57" i="141"/>
  <c r="L56" i="141"/>
  <c r="J56" i="141"/>
  <c r="L55" i="141"/>
  <c r="J55" i="141"/>
  <c r="L54" i="141"/>
  <c r="J54" i="141"/>
  <c r="L53" i="141"/>
  <c r="J53" i="141"/>
  <c r="L52" i="141"/>
  <c r="J52" i="141"/>
  <c r="L51" i="141"/>
  <c r="J51" i="141"/>
  <c r="O50" i="141"/>
  <c r="L50" i="141"/>
  <c r="J50" i="141"/>
  <c r="L49" i="141"/>
  <c r="J49" i="141"/>
  <c r="L48" i="141"/>
  <c r="J48" i="141"/>
  <c r="L47" i="141"/>
  <c r="J47" i="141"/>
  <c r="L46" i="141"/>
  <c r="J46" i="141"/>
  <c r="L45" i="141"/>
  <c r="J45" i="141"/>
  <c r="L44" i="141"/>
  <c r="J44" i="141"/>
  <c r="L43" i="141"/>
  <c r="J43" i="141"/>
  <c r="L42" i="141"/>
  <c r="J42" i="141"/>
  <c r="L41" i="141"/>
  <c r="J41" i="141"/>
  <c r="L40" i="141"/>
  <c r="J40" i="141"/>
  <c r="L39" i="141"/>
  <c r="J39" i="141"/>
  <c r="L38" i="141"/>
  <c r="J38" i="141"/>
  <c r="L37" i="141"/>
  <c r="J37" i="141"/>
  <c r="L36" i="141"/>
  <c r="J36" i="141"/>
  <c r="L35" i="141"/>
  <c r="J35" i="141"/>
  <c r="L34" i="141"/>
  <c r="J34" i="141"/>
  <c r="L33" i="141"/>
  <c r="J33" i="141"/>
  <c r="L32" i="141"/>
  <c r="J32" i="141"/>
  <c r="L31" i="141"/>
  <c r="J31" i="141"/>
  <c r="L30" i="141"/>
  <c r="J30" i="141"/>
  <c r="L29" i="141"/>
  <c r="J29" i="141"/>
  <c r="L28" i="141"/>
  <c r="J28" i="141"/>
  <c r="L27" i="141"/>
  <c r="J27" i="141"/>
  <c r="L26" i="141"/>
  <c r="J26" i="141"/>
  <c r="L25" i="141"/>
  <c r="J25" i="141"/>
  <c r="L24" i="141"/>
  <c r="J24" i="141"/>
  <c r="L23" i="141"/>
  <c r="J23" i="141"/>
  <c r="L22" i="141"/>
  <c r="J22" i="141"/>
  <c r="L21" i="141"/>
  <c r="J21" i="141"/>
  <c r="L20" i="141"/>
  <c r="J20" i="141"/>
  <c r="L19" i="141"/>
  <c r="J19" i="141"/>
  <c r="L18" i="141"/>
  <c r="J18" i="141"/>
  <c r="L17" i="141"/>
  <c r="J17" i="141"/>
  <c r="L16" i="141"/>
  <c r="J16" i="141"/>
  <c r="L15" i="141"/>
  <c r="J15" i="141"/>
  <c r="L14" i="141"/>
  <c r="J14" i="141"/>
  <c r="L13" i="141"/>
  <c r="J13" i="141"/>
  <c r="L12" i="141"/>
  <c r="J12" i="141"/>
  <c r="L11" i="141"/>
  <c r="J11" i="141"/>
  <c r="L10" i="141"/>
  <c r="J10" i="141"/>
  <c r="L9" i="141"/>
  <c r="J9" i="141"/>
  <c r="L8" i="141"/>
  <c r="L4" i="141" s="1"/>
  <c r="J29" i="78" s="1"/>
  <c r="J8" i="141"/>
  <c r="E4" i="141"/>
  <c r="C42" i="81" s="1"/>
  <c r="C45" i="81" s="1"/>
  <c r="B2" i="141"/>
  <c r="L106" i="140"/>
  <c r="J106" i="140"/>
  <c r="L105" i="140"/>
  <c r="J105" i="140"/>
  <c r="L104" i="140"/>
  <c r="J104" i="140"/>
  <c r="L103" i="140"/>
  <c r="J103" i="140"/>
  <c r="L102" i="140"/>
  <c r="J102" i="140"/>
  <c r="L101" i="140"/>
  <c r="J101" i="140"/>
  <c r="L100" i="140"/>
  <c r="J100" i="140"/>
  <c r="L99" i="140"/>
  <c r="J99" i="140"/>
  <c r="L98" i="140"/>
  <c r="J98" i="140"/>
  <c r="L97" i="140"/>
  <c r="J97" i="140"/>
  <c r="L96" i="140"/>
  <c r="J96" i="140"/>
  <c r="L95" i="140"/>
  <c r="J95" i="140"/>
  <c r="L94" i="140"/>
  <c r="J94" i="140"/>
  <c r="L93" i="140"/>
  <c r="J93" i="140"/>
  <c r="L92" i="140"/>
  <c r="J92" i="140"/>
  <c r="L91" i="140"/>
  <c r="J91" i="140"/>
  <c r="L90" i="140"/>
  <c r="J90" i="140"/>
  <c r="L89" i="140"/>
  <c r="J89" i="140"/>
  <c r="L88" i="140"/>
  <c r="J88" i="140"/>
  <c r="L87" i="140"/>
  <c r="J87" i="140"/>
  <c r="L86" i="140"/>
  <c r="J86" i="140"/>
  <c r="L85" i="140"/>
  <c r="J85" i="140"/>
  <c r="L84" i="140"/>
  <c r="J84" i="140"/>
  <c r="L83" i="140"/>
  <c r="J83" i="140"/>
  <c r="L82" i="140"/>
  <c r="J82" i="140"/>
  <c r="L81" i="140"/>
  <c r="J81" i="140"/>
  <c r="L80" i="140"/>
  <c r="J80" i="140"/>
  <c r="L79" i="140"/>
  <c r="J79" i="140"/>
  <c r="L78" i="140"/>
  <c r="J78" i="140"/>
  <c r="L77" i="140"/>
  <c r="J77" i="140"/>
  <c r="L76" i="140"/>
  <c r="J76" i="140"/>
  <c r="L75" i="140"/>
  <c r="J75" i="140"/>
  <c r="L74" i="140"/>
  <c r="J74" i="140"/>
  <c r="L73" i="140"/>
  <c r="J73" i="140"/>
  <c r="L72" i="140"/>
  <c r="J72" i="140"/>
  <c r="L71" i="140"/>
  <c r="J71" i="140"/>
  <c r="L70" i="140"/>
  <c r="J70" i="140"/>
  <c r="L69" i="140"/>
  <c r="J69" i="140"/>
  <c r="L68" i="140"/>
  <c r="J68" i="140"/>
  <c r="L67" i="140"/>
  <c r="J67" i="140"/>
  <c r="L66" i="140"/>
  <c r="J66" i="140"/>
  <c r="L65" i="140"/>
  <c r="J65" i="140"/>
  <c r="L64" i="140"/>
  <c r="J64" i="140"/>
  <c r="L63" i="140"/>
  <c r="J63" i="140"/>
  <c r="L62" i="140"/>
  <c r="J62" i="140"/>
  <c r="L61" i="140"/>
  <c r="J61" i="140"/>
  <c r="L60" i="140"/>
  <c r="J60" i="140"/>
  <c r="L59" i="140"/>
  <c r="J59" i="140"/>
  <c r="L58" i="140"/>
  <c r="J58" i="140"/>
  <c r="L57" i="140"/>
  <c r="J57" i="140"/>
  <c r="L56" i="140"/>
  <c r="J56" i="140"/>
  <c r="L55" i="140"/>
  <c r="J55" i="140"/>
  <c r="L54" i="140"/>
  <c r="J54" i="140"/>
  <c r="L53" i="140"/>
  <c r="J53" i="140"/>
  <c r="L52" i="140"/>
  <c r="J52" i="140"/>
  <c r="L51" i="140"/>
  <c r="J51" i="140"/>
  <c r="O50" i="140"/>
  <c r="L50" i="140"/>
  <c r="J50" i="140"/>
  <c r="L49" i="140"/>
  <c r="J49" i="140"/>
  <c r="L48" i="140"/>
  <c r="J48" i="140"/>
  <c r="L47" i="140"/>
  <c r="J47" i="140"/>
  <c r="L46" i="140"/>
  <c r="J46" i="140"/>
  <c r="L45" i="140"/>
  <c r="J45" i="140"/>
  <c r="L44" i="140"/>
  <c r="J44" i="140"/>
  <c r="L43" i="140"/>
  <c r="J43" i="140"/>
  <c r="L42" i="140"/>
  <c r="J42" i="140"/>
  <c r="L41" i="140"/>
  <c r="J41" i="140"/>
  <c r="L40" i="140"/>
  <c r="J40" i="140"/>
  <c r="L39" i="140"/>
  <c r="J39" i="140"/>
  <c r="L38" i="140"/>
  <c r="J38" i="140"/>
  <c r="L37" i="140"/>
  <c r="J37" i="140"/>
  <c r="L36" i="140"/>
  <c r="J36" i="140"/>
  <c r="L35" i="140"/>
  <c r="J35" i="140"/>
  <c r="L34" i="140"/>
  <c r="J34" i="140"/>
  <c r="L33" i="140"/>
  <c r="J33" i="140"/>
  <c r="L32" i="140"/>
  <c r="J32" i="140"/>
  <c r="L31" i="140"/>
  <c r="J31" i="140"/>
  <c r="L30" i="140"/>
  <c r="J30" i="140"/>
  <c r="L29" i="140"/>
  <c r="J29" i="140"/>
  <c r="L28" i="140"/>
  <c r="J28" i="140"/>
  <c r="L27" i="140"/>
  <c r="J27" i="140"/>
  <c r="L26" i="140"/>
  <c r="J26" i="140"/>
  <c r="L25" i="140"/>
  <c r="J25" i="140"/>
  <c r="L24" i="140"/>
  <c r="J24" i="140"/>
  <c r="L23" i="140"/>
  <c r="J23" i="140"/>
  <c r="L22" i="140"/>
  <c r="J22" i="140"/>
  <c r="L21" i="140"/>
  <c r="J21" i="140"/>
  <c r="L20" i="140"/>
  <c r="J20" i="140"/>
  <c r="L19" i="140"/>
  <c r="J19" i="140"/>
  <c r="L18" i="140"/>
  <c r="J18" i="140"/>
  <c r="L17" i="140"/>
  <c r="J17" i="140"/>
  <c r="L16" i="140"/>
  <c r="J16" i="140"/>
  <c r="L15" i="140"/>
  <c r="J15" i="140"/>
  <c r="L14" i="140"/>
  <c r="J14" i="140"/>
  <c r="L13" i="140"/>
  <c r="J13" i="140"/>
  <c r="L12" i="140"/>
  <c r="J12" i="140"/>
  <c r="L11" i="140"/>
  <c r="J11" i="140"/>
  <c r="L10" i="140"/>
  <c r="J10" i="140"/>
  <c r="L9" i="140"/>
  <c r="J9" i="140"/>
  <c r="L8" i="140"/>
  <c r="J8" i="140"/>
  <c r="E4" i="140"/>
  <c r="I28" i="78" s="1"/>
  <c r="B2" i="140"/>
  <c r="L106" i="139"/>
  <c r="J106" i="139"/>
  <c r="L105" i="139"/>
  <c r="J105" i="139"/>
  <c r="L104" i="139"/>
  <c r="J104" i="139"/>
  <c r="L103" i="139"/>
  <c r="J103" i="139"/>
  <c r="L102" i="139"/>
  <c r="J102" i="139"/>
  <c r="L101" i="139"/>
  <c r="J101" i="139"/>
  <c r="L100" i="139"/>
  <c r="J100" i="139"/>
  <c r="L99" i="139"/>
  <c r="J99" i="139"/>
  <c r="L98" i="139"/>
  <c r="J98" i="139"/>
  <c r="L97" i="139"/>
  <c r="J97" i="139"/>
  <c r="L96" i="139"/>
  <c r="J96" i="139"/>
  <c r="L95" i="139"/>
  <c r="J95" i="139"/>
  <c r="L94" i="139"/>
  <c r="J94" i="139"/>
  <c r="L93" i="139"/>
  <c r="J93" i="139"/>
  <c r="L92" i="139"/>
  <c r="J92" i="139"/>
  <c r="L91" i="139"/>
  <c r="J91" i="139"/>
  <c r="L90" i="139"/>
  <c r="J90" i="139"/>
  <c r="L89" i="139"/>
  <c r="J89" i="139"/>
  <c r="L88" i="139"/>
  <c r="J88" i="139"/>
  <c r="L87" i="139"/>
  <c r="J87" i="139"/>
  <c r="L86" i="139"/>
  <c r="J86" i="139"/>
  <c r="L85" i="139"/>
  <c r="J85" i="139"/>
  <c r="L84" i="139"/>
  <c r="J84" i="139"/>
  <c r="L83" i="139"/>
  <c r="J83" i="139"/>
  <c r="L82" i="139"/>
  <c r="J82" i="139"/>
  <c r="L81" i="139"/>
  <c r="J81" i="139"/>
  <c r="L80" i="139"/>
  <c r="J80" i="139"/>
  <c r="L79" i="139"/>
  <c r="J79" i="139"/>
  <c r="L78" i="139"/>
  <c r="J78" i="139"/>
  <c r="L77" i="139"/>
  <c r="J77" i="139"/>
  <c r="L76" i="139"/>
  <c r="J76" i="139"/>
  <c r="L75" i="139"/>
  <c r="J75" i="139"/>
  <c r="L74" i="139"/>
  <c r="J74" i="139"/>
  <c r="L73" i="139"/>
  <c r="J73" i="139"/>
  <c r="L72" i="139"/>
  <c r="J72" i="139"/>
  <c r="L71" i="139"/>
  <c r="J71" i="139"/>
  <c r="L70" i="139"/>
  <c r="J70" i="139"/>
  <c r="L69" i="139"/>
  <c r="J69" i="139"/>
  <c r="L68" i="139"/>
  <c r="J68" i="139"/>
  <c r="L67" i="139"/>
  <c r="J67" i="139"/>
  <c r="L66" i="139"/>
  <c r="J66" i="139"/>
  <c r="L65" i="139"/>
  <c r="J65" i="139"/>
  <c r="L64" i="139"/>
  <c r="J64" i="139"/>
  <c r="L63" i="139"/>
  <c r="J63" i="139"/>
  <c r="L62" i="139"/>
  <c r="J62" i="139"/>
  <c r="L61" i="139"/>
  <c r="J61" i="139"/>
  <c r="L60" i="139"/>
  <c r="J60" i="139"/>
  <c r="L59" i="139"/>
  <c r="J59" i="139"/>
  <c r="L58" i="139"/>
  <c r="J58" i="139"/>
  <c r="L57" i="139"/>
  <c r="J57" i="139"/>
  <c r="L56" i="139"/>
  <c r="J56" i="139"/>
  <c r="L55" i="139"/>
  <c r="J55" i="139"/>
  <c r="L54" i="139"/>
  <c r="J54" i="139"/>
  <c r="L53" i="139"/>
  <c r="J53" i="139"/>
  <c r="L52" i="139"/>
  <c r="J52" i="139"/>
  <c r="L51" i="139"/>
  <c r="J51" i="139"/>
  <c r="O50" i="139"/>
  <c r="L50" i="139"/>
  <c r="J50" i="139"/>
  <c r="L49" i="139"/>
  <c r="J49" i="139"/>
  <c r="L48" i="139"/>
  <c r="J48" i="139"/>
  <c r="L47" i="139"/>
  <c r="J47" i="139"/>
  <c r="L46" i="139"/>
  <c r="J46" i="139"/>
  <c r="L45" i="139"/>
  <c r="J45" i="139"/>
  <c r="L44" i="139"/>
  <c r="J44" i="139"/>
  <c r="L43" i="139"/>
  <c r="J43" i="139"/>
  <c r="L42" i="139"/>
  <c r="J42" i="139"/>
  <c r="L41" i="139"/>
  <c r="J41" i="139"/>
  <c r="L40" i="139"/>
  <c r="J40" i="139"/>
  <c r="L39" i="139"/>
  <c r="J39" i="139"/>
  <c r="L38" i="139"/>
  <c r="J38" i="139"/>
  <c r="L37" i="139"/>
  <c r="J37" i="139"/>
  <c r="L36" i="139"/>
  <c r="J36" i="139"/>
  <c r="L35" i="139"/>
  <c r="J35" i="139"/>
  <c r="L34" i="139"/>
  <c r="J34" i="139"/>
  <c r="L33" i="139"/>
  <c r="J33" i="139"/>
  <c r="L32" i="139"/>
  <c r="J32" i="139"/>
  <c r="L31" i="139"/>
  <c r="J31" i="139"/>
  <c r="L30" i="139"/>
  <c r="J30" i="139"/>
  <c r="L29" i="139"/>
  <c r="J29" i="139"/>
  <c r="L28" i="139"/>
  <c r="J28" i="139"/>
  <c r="L27" i="139"/>
  <c r="J27" i="139"/>
  <c r="L26" i="139"/>
  <c r="J26" i="139"/>
  <c r="L25" i="139"/>
  <c r="J25" i="139"/>
  <c r="L24" i="139"/>
  <c r="J24" i="139"/>
  <c r="L23" i="139"/>
  <c r="J23" i="139"/>
  <c r="L22" i="139"/>
  <c r="J22" i="139"/>
  <c r="L21" i="139"/>
  <c r="J21" i="139"/>
  <c r="L20" i="139"/>
  <c r="J20" i="139"/>
  <c r="L19" i="139"/>
  <c r="J19" i="139"/>
  <c r="L18" i="139"/>
  <c r="J18" i="139"/>
  <c r="L17" i="139"/>
  <c r="J17" i="139"/>
  <c r="L16" i="139"/>
  <c r="J16" i="139"/>
  <c r="L15" i="139"/>
  <c r="J15" i="139"/>
  <c r="L14" i="139"/>
  <c r="J14" i="139"/>
  <c r="L13" i="139"/>
  <c r="J13" i="139"/>
  <c r="L12" i="139"/>
  <c r="J12" i="139"/>
  <c r="L11" i="139"/>
  <c r="J11" i="139"/>
  <c r="L10" i="139"/>
  <c r="J10" i="139"/>
  <c r="L9" i="139"/>
  <c r="J9" i="139"/>
  <c r="L8" i="139"/>
  <c r="J8" i="139"/>
  <c r="E4" i="139"/>
  <c r="I24" i="78" s="1"/>
  <c r="B2" i="139"/>
  <c r="B2" i="79"/>
  <c r="O50" i="79"/>
  <c r="F3" i="74"/>
  <c r="J18" i="74"/>
  <c r="E18" i="74"/>
  <c r="J17" i="74"/>
  <c r="B2" i="77"/>
  <c r="E19" i="74"/>
  <c r="E20" i="74"/>
  <c r="G7" i="77"/>
  <c r="J7" i="77"/>
  <c r="G5" i="77"/>
  <c r="L8" i="79"/>
  <c r="L12" i="79"/>
  <c r="L13" i="79"/>
  <c r="L15" i="79"/>
  <c r="L16" i="79"/>
  <c r="L17" i="79"/>
  <c r="L18" i="79"/>
  <c r="L19" i="79"/>
  <c r="L20" i="79"/>
  <c r="L21" i="79"/>
  <c r="L22" i="79"/>
  <c r="L23" i="79"/>
  <c r="L24" i="79"/>
  <c r="L25" i="79"/>
  <c r="L26" i="79"/>
  <c r="L27" i="79"/>
  <c r="L28" i="79"/>
  <c r="L29" i="79"/>
  <c r="L30" i="79"/>
  <c r="L31" i="79"/>
  <c r="L32" i="79"/>
  <c r="L33" i="79"/>
  <c r="L34" i="79"/>
  <c r="L35" i="79"/>
  <c r="L36" i="79"/>
  <c r="L37" i="79"/>
  <c r="L38" i="79"/>
  <c r="L39" i="79"/>
  <c r="L40" i="79"/>
  <c r="L41" i="79"/>
  <c r="L42" i="79"/>
  <c r="L43" i="79"/>
  <c r="L44" i="79"/>
  <c r="L45" i="79"/>
  <c r="L46" i="79"/>
  <c r="L47" i="79"/>
  <c r="L48" i="79"/>
  <c r="L49" i="79"/>
  <c r="L50" i="79"/>
  <c r="L51" i="79"/>
  <c r="L52" i="79"/>
  <c r="L53" i="79"/>
  <c r="L54" i="79"/>
  <c r="L55" i="79"/>
  <c r="L56" i="79"/>
  <c r="L57" i="79"/>
  <c r="L58" i="79"/>
  <c r="L59" i="79"/>
  <c r="L60" i="79"/>
  <c r="L61" i="79"/>
  <c r="L62" i="79"/>
  <c r="L63" i="79"/>
  <c r="L64" i="79"/>
  <c r="L65" i="79"/>
  <c r="L66" i="79"/>
  <c r="L67" i="79"/>
  <c r="L68" i="79"/>
  <c r="L69" i="79"/>
  <c r="L70" i="79"/>
  <c r="L71" i="79"/>
  <c r="L72" i="79"/>
  <c r="L73" i="79"/>
  <c r="L74" i="79"/>
  <c r="L75" i="79"/>
  <c r="L76" i="79"/>
  <c r="L77" i="79"/>
  <c r="L78" i="79"/>
  <c r="L79" i="79"/>
  <c r="L80" i="79"/>
  <c r="L81" i="79"/>
  <c r="L82" i="79"/>
  <c r="L83" i="79"/>
  <c r="L84" i="79"/>
  <c r="L85" i="79"/>
  <c r="L86" i="79"/>
  <c r="L87" i="79"/>
  <c r="L88" i="79"/>
  <c r="L89" i="79"/>
  <c r="L90" i="79"/>
  <c r="L91" i="79"/>
  <c r="L92" i="79"/>
  <c r="L93" i="79"/>
  <c r="L94" i="79"/>
  <c r="L95" i="79"/>
  <c r="L96" i="79"/>
  <c r="L97" i="79"/>
  <c r="L98" i="79"/>
  <c r="L99" i="79"/>
  <c r="L100" i="79"/>
  <c r="L101" i="79"/>
  <c r="J20" i="74"/>
  <c r="J15" i="74"/>
  <c r="J63" i="78"/>
  <c r="Y8" i="7"/>
  <c r="Y5" i="7"/>
  <c r="X8" i="7"/>
  <c r="L106" i="79"/>
  <c r="J106" i="79"/>
  <c r="L105" i="79"/>
  <c r="J105" i="79"/>
  <c r="L104" i="79"/>
  <c r="J104" i="79"/>
  <c r="L103" i="79"/>
  <c r="J103" i="79"/>
  <c r="L102" i="79"/>
  <c r="J102" i="79"/>
  <c r="J101" i="79"/>
  <c r="J100" i="79"/>
  <c r="J99" i="79"/>
  <c r="J98" i="79"/>
  <c r="J97" i="79"/>
  <c r="J96" i="79"/>
  <c r="J95" i="79"/>
  <c r="J94" i="79"/>
  <c r="J93" i="79"/>
  <c r="J92" i="79"/>
  <c r="J91" i="79"/>
  <c r="J90" i="79"/>
  <c r="J89" i="79"/>
  <c r="J88" i="79"/>
  <c r="J87" i="79"/>
  <c r="J86" i="79"/>
  <c r="J85" i="79"/>
  <c r="J84" i="79"/>
  <c r="J83" i="79"/>
  <c r="J82" i="79"/>
  <c r="J81" i="79"/>
  <c r="J80" i="79"/>
  <c r="J79" i="79"/>
  <c r="J78" i="79"/>
  <c r="J77" i="79"/>
  <c r="J76" i="79"/>
  <c r="J75" i="79"/>
  <c r="J74" i="79"/>
  <c r="J73" i="79"/>
  <c r="J72" i="79"/>
  <c r="J71" i="79"/>
  <c r="J70" i="79"/>
  <c r="J69" i="79"/>
  <c r="J68" i="79"/>
  <c r="J67" i="79"/>
  <c r="J66" i="79"/>
  <c r="J65" i="79"/>
  <c r="J64" i="79"/>
  <c r="J63" i="79"/>
  <c r="J62" i="79"/>
  <c r="J61" i="79"/>
  <c r="J60" i="79"/>
  <c r="J59" i="79"/>
  <c r="J58" i="79"/>
  <c r="J57" i="79"/>
  <c r="J56" i="79"/>
  <c r="J55" i="79"/>
  <c r="J54" i="79"/>
  <c r="J53" i="79"/>
  <c r="J52" i="79"/>
  <c r="J51" i="79"/>
  <c r="J50" i="79"/>
  <c r="J49" i="79"/>
  <c r="J48" i="79"/>
  <c r="J47" i="79"/>
  <c r="J46" i="79"/>
  <c r="J45" i="79"/>
  <c r="J44" i="79"/>
  <c r="J43" i="79"/>
  <c r="J42" i="79"/>
  <c r="J41" i="79"/>
  <c r="J40" i="79"/>
  <c r="J39" i="79"/>
  <c r="J38" i="79"/>
  <c r="J37" i="79"/>
  <c r="J36" i="79"/>
  <c r="J35" i="79"/>
  <c r="J34" i="79"/>
  <c r="J33" i="79"/>
  <c r="J32" i="79"/>
  <c r="J31" i="79"/>
  <c r="J30" i="79"/>
  <c r="J29" i="79"/>
  <c r="J28" i="79"/>
  <c r="J27" i="79"/>
  <c r="J26" i="79"/>
  <c r="J25" i="79"/>
  <c r="J24" i="79"/>
  <c r="J23" i="79"/>
  <c r="J22" i="79"/>
  <c r="J21" i="79"/>
  <c r="J20" i="79"/>
  <c r="J19" i="79"/>
  <c r="J18" i="79"/>
  <c r="J17" i="79"/>
  <c r="J16" i="79"/>
  <c r="J15" i="79"/>
  <c r="J14" i="79"/>
  <c r="J13" i="79"/>
  <c r="J12" i="79"/>
  <c r="J11" i="79"/>
  <c r="J10" i="79"/>
  <c r="J9" i="79"/>
  <c r="J8" i="79"/>
  <c r="J19" i="74"/>
  <c r="J16" i="74"/>
  <c r="J14" i="74"/>
  <c r="J13" i="74"/>
  <c r="J12" i="74"/>
  <c r="J11" i="74"/>
  <c r="J10" i="74"/>
  <c r="J9" i="74"/>
  <c r="C12" i="47"/>
  <c r="C13" i="47"/>
  <c r="D12" i="47"/>
  <c r="D13" i="47" s="1"/>
  <c r="C21" i="47"/>
  <c r="C22" i="47"/>
  <c r="D21" i="47"/>
  <c r="D22" i="47"/>
  <c r="Y7" i="7"/>
  <c r="X7" i="7"/>
  <c r="V74" i="77" l="1"/>
  <c r="E128" i="77" s="1"/>
  <c r="F128" i="77" s="1"/>
  <c r="U59" i="143"/>
  <c r="E111" i="143" s="1"/>
  <c r="F111" i="143" s="1"/>
  <c r="W51" i="142"/>
  <c r="U58" i="143"/>
  <c r="E110" i="143" s="1"/>
  <c r="F110" i="143" s="1"/>
  <c r="J21" i="74"/>
  <c r="L4" i="140"/>
  <c r="J28" i="78" s="1"/>
  <c r="F113" i="149"/>
  <c r="W35" i="150"/>
  <c r="G93" i="148"/>
  <c r="C41" i="81"/>
  <c r="C44" i="81" s="1"/>
  <c r="U57" i="143"/>
  <c r="E109" i="143" s="1"/>
  <c r="F109" i="143" s="1"/>
  <c r="Q60" i="143"/>
  <c r="W60" i="143" s="1"/>
  <c r="U56" i="143"/>
  <c r="E108" i="143" s="1"/>
  <c r="Q53" i="148"/>
  <c r="O34" i="77"/>
  <c r="O30" i="77"/>
  <c r="O28" i="77"/>
  <c r="O31" i="77"/>
  <c r="O27" i="77"/>
  <c r="O32" i="77"/>
  <c r="O29" i="77"/>
  <c r="O33" i="77"/>
  <c r="G101" i="142"/>
  <c r="I25" i="78"/>
  <c r="W100" i="143"/>
  <c r="G94" i="143"/>
  <c r="Q101" i="155"/>
  <c r="V72" i="77"/>
  <c r="E126" i="77" s="1"/>
  <c r="F126" i="77" s="1"/>
  <c r="T72" i="77"/>
  <c r="X6" i="7" s="1"/>
  <c r="Y35" i="150"/>
  <c r="J52" i="78"/>
  <c r="J54" i="78" s="1"/>
  <c r="I13" i="163" s="1"/>
  <c r="J13" i="163" s="1"/>
  <c r="K13" i="163" s="1"/>
  <c r="O18" i="143"/>
  <c r="N90" i="155"/>
  <c r="N91" i="155" s="1"/>
  <c r="F115" i="150"/>
  <c r="T71" i="77"/>
  <c r="X5" i="7" s="1"/>
  <c r="E125" i="77"/>
  <c r="F125" i="77" s="1"/>
  <c r="G95" i="150"/>
  <c r="X59" i="77"/>
  <c r="I10" i="162"/>
  <c r="I10" i="163"/>
  <c r="F124" i="77"/>
  <c r="G109" i="77" s="1"/>
  <c r="I16" i="162"/>
  <c r="I16" i="163"/>
  <c r="J56" i="78"/>
  <c r="J50" i="78"/>
  <c r="S62" i="150"/>
  <c r="Z5" i="7"/>
  <c r="Y41" i="150"/>
  <c r="J41" i="78"/>
  <c r="W53" i="149"/>
  <c r="Q94" i="77"/>
  <c r="J55" i="78" s="1"/>
  <c r="J83" i="78"/>
  <c r="J58" i="78"/>
  <c r="J60" i="78" s="1"/>
  <c r="Q75" i="77"/>
  <c r="J49" i="78" s="1"/>
  <c r="Q67" i="142"/>
  <c r="W67" i="142" s="1"/>
  <c r="Q18" i="142"/>
  <c r="W18" i="142" s="1"/>
  <c r="P18" i="142"/>
  <c r="Q54" i="142" s="1"/>
  <c r="J80" i="78"/>
  <c r="P46" i="142"/>
  <c r="Q58" i="142" s="1"/>
  <c r="Q46" i="142"/>
  <c r="O43" i="142"/>
  <c r="O42" i="142"/>
  <c r="Q38" i="142"/>
  <c r="W38" i="142" s="1"/>
  <c r="P22" i="142"/>
  <c r="P38" i="142" s="1"/>
  <c r="O33" i="142"/>
  <c r="O29" i="142"/>
  <c r="O26" i="142"/>
  <c r="O28" i="142"/>
  <c r="O30" i="142"/>
  <c r="O27" i="142"/>
  <c r="U52" i="77"/>
  <c r="P54" i="77"/>
  <c r="Q66" i="77" s="1"/>
  <c r="Q54" i="77"/>
  <c r="O50" i="77"/>
  <c r="O51" i="77"/>
  <c r="P46" i="77"/>
  <c r="Q64" i="77" s="1"/>
  <c r="Q46" i="77"/>
  <c r="O49" i="77"/>
  <c r="O37" i="77"/>
  <c r="O35" i="77"/>
  <c r="O25" i="77"/>
  <c r="O26" i="77"/>
  <c r="O36" i="77"/>
  <c r="F129" i="77"/>
  <c r="G111" i="77"/>
  <c r="J91" i="78"/>
  <c r="J64" i="78"/>
  <c r="J66" i="78" s="1"/>
  <c r="L4" i="139"/>
  <c r="J24" i="78" s="1"/>
  <c r="N92" i="149"/>
  <c r="N94" i="149" s="1"/>
  <c r="N90" i="149"/>
  <c r="N91" i="149" s="1"/>
  <c r="U14" i="77"/>
  <c r="P18" i="77"/>
  <c r="Q62" i="77" s="1"/>
  <c r="Q18" i="77"/>
  <c r="F115" i="142"/>
  <c r="X9" i="7"/>
  <c r="L4" i="79"/>
  <c r="J23" i="78" s="1"/>
  <c r="G93" i="149"/>
  <c r="F113" i="148"/>
  <c r="N92" i="148" s="1"/>
  <c r="N94" i="148" s="1"/>
  <c r="F6" i="74"/>
  <c r="Y20" i="150"/>
  <c r="I30" i="78"/>
  <c r="J30" i="78"/>
  <c r="S67" i="142"/>
  <c r="O22" i="77"/>
  <c r="O21" i="77"/>
  <c r="O16" i="77"/>
  <c r="O35" i="142"/>
  <c r="O15" i="77"/>
  <c r="O36" i="142"/>
  <c r="O31" i="142"/>
  <c r="O17" i="77"/>
  <c r="O25" i="142"/>
  <c r="O44" i="77"/>
  <c r="O16" i="142"/>
  <c r="O22" i="142"/>
  <c r="O43" i="77"/>
  <c r="O15" i="142"/>
  <c r="O21" i="142"/>
  <c r="O23" i="77"/>
  <c r="E9" i="142"/>
  <c r="F127" i="77"/>
  <c r="Y6" i="7"/>
  <c r="S60" i="143"/>
  <c r="Q18" i="143"/>
  <c r="S18" i="143" s="1"/>
  <c r="J72" i="78" s="1"/>
  <c r="Q33" i="143"/>
  <c r="W33" i="143" s="1"/>
  <c r="P39" i="143"/>
  <c r="Q51" i="143" s="1"/>
  <c r="P18" i="143"/>
  <c r="Q47" i="143" s="1"/>
  <c r="W18" i="143"/>
  <c r="P33" i="143"/>
  <c r="Q49" i="143" s="1"/>
  <c r="F108" i="143"/>
  <c r="O39" i="143"/>
  <c r="Q39" i="143"/>
  <c r="F112" i="143"/>
  <c r="O33" i="143"/>
  <c r="O34" i="142"/>
  <c r="O52" i="77"/>
  <c r="O17" i="142"/>
  <c r="O32" i="142"/>
  <c r="O45" i="142"/>
  <c r="O41" i="142"/>
  <c r="O42" i="77"/>
  <c r="O40" i="77"/>
  <c r="O23" i="142"/>
  <c r="O38" i="77"/>
  <c r="S34" i="154"/>
  <c r="S20" i="150"/>
  <c r="J73" i="78" s="1"/>
  <c r="O41" i="150"/>
  <c r="O20" i="150"/>
  <c r="I35" i="78" s="1"/>
  <c r="O35" i="150"/>
  <c r="I38" i="78" s="1"/>
  <c r="T23" i="150"/>
  <c r="P35" i="150"/>
  <c r="Q51" i="150" s="1"/>
  <c r="P41" i="150"/>
  <c r="Q53" i="150" s="1"/>
  <c r="T38" i="150"/>
  <c r="O37" i="142"/>
  <c r="O24" i="142"/>
  <c r="O44" i="142"/>
  <c r="O14" i="77"/>
  <c r="O41" i="77"/>
  <c r="O39" i="77"/>
  <c r="O53" i="77"/>
  <c r="O14" i="142"/>
  <c r="O45" i="77"/>
  <c r="O24" i="77"/>
  <c r="S18" i="149"/>
  <c r="Q101" i="149"/>
  <c r="Q102" i="149" s="1"/>
  <c r="W33" i="149"/>
  <c r="S33" i="149"/>
  <c r="W39" i="149"/>
  <c r="S39" i="149"/>
  <c r="W53" i="148"/>
  <c r="Q101" i="148"/>
  <c r="Q102" i="148" s="1"/>
  <c r="S33" i="148"/>
  <c r="S39" i="148"/>
  <c r="J105" i="78"/>
  <c r="G93" i="143" l="1"/>
  <c r="J25" i="78"/>
  <c r="J26" i="78" s="1"/>
  <c r="I13" i="162"/>
  <c r="J13" i="162" s="1"/>
  <c r="K13" i="162" s="1"/>
  <c r="Q55" i="150"/>
  <c r="Q68" i="77"/>
  <c r="Q118" i="77" s="1"/>
  <c r="T75" i="77"/>
  <c r="X75" i="77"/>
  <c r="J57" i="78"/>
  <c r="I14" i="163" s="1"/>
  <c r="J14" i="163" s="1"/>
  <c r="K14" i="163" s="1"/>
  <c r="J51" i="78"/>
  <c r="I12" i="162" s="1"/>
  <c r="J12" i="162" s="1"/>
  <c r="K12" i="162" s="1"/>
  <c r="I15" i="162"/>
  <c r="J15" i="162" s="1"/>
  <c r="K15" i="162" s="1"/>
  <c r="I15" i="163"/>
  <c r="J15" i="163" s="1"/>
  <c r="K15" i="163" s="1"/>
  <c r="F6" i="163"/>
  <c r="J16" i="163"/>
  <c r="K16" i="163" s="1"/>
  <c r="I17" i="163"/>
  <c r="J17" i="163" s="1"/>
  <c r="K17" i="163" s="1"/>
  <c r="I17" i="162"/>
  <c r="J17" i="162" s="1"/>
  <c r="K17" i="162" s="1"/>
  <c r="F6" i="162"/>
  <c r="J16" i="162"/>
  <c r="K16" i="162" s="1"/>
  <c r="S18" i="142"/>
  <c r="X94" i="77"/>
  <c r="Q53" i="143"/>
  <c r="W53" i="143" s="1"/>
  <c r="S46" i="142"/>
  <c r="W46" i="142"/>
  <c r="Q56" i="142"/>
  <c r="Q60" i="142" s="1"/>
  <c r="S38" i="142"/>
  <c r="J40" i="78"/>
  <c r="J42" i="78" s="1"/>
  <c r="X54" i="77"/>
  <c r="T54" i="77"/>
  <c r="J75" i="78" s="1"/>
  <c r="X46" i="77"/>
  <c r="T46" i="77"/>
  <c r="J37" i="78"/>
  <c r="J39" i="78" s="1"/>
  <c r="T18" i="77"/>
  <c r="J71" i="78" s="1"/>
  <c r="J34" i="78"/>
  <c r="J36" i="78" s="1"/>
  <c r="X18" i="77"/>
  <c r="G100" i="142"/>
  <c r="F120" i="142"/>
  <c r="N90" i="148"/>
  <c r="N91" i="148" s="1"/>
  <c r="F113" i="143"/>
  <c r="E7" i="142"/>
  <c r="J112" i="78" s="1"/>
  <c r="J31" i="78"/>
  <c r="O18" i="77"/>
  <c r="I34" i="78" s="1"/>
  <c r="I36" i="78" s="1"/>
  <c r="O38" i="142"/>
  <c r="O18" i="142"/>
  <c r="O54" i="77"/>
  <c r="G110" i="77"/>
  <c r="F130" i="77"/>
  <c r="S39" i="143"/>
  <c r="J76" i="78" s="1"/>
  <c r="W39" i="143"/>
  <c r="Q101" i="143"/>
  <c r="Q102" i="143" s="1"/>
  <c r="S33" i="143"/>
  <c r="O46" i="77"/>
  <c r="I37" i="78" s="1"/>
  <c r="I39" i="78" s="1"/>
  <c r="O46" i="142"/>
  <c r="Y54" i="154"/>
  <c r="N91" i="154"/>
  <c r="N92" i="154" s="1"/>
  <c r="Q102" i="154"/>
  <c r="S35" i="150"/>
  <c r="S41" i="150"/>
  <c r="J77" i="78" s="1"/>
  <c r="J67" i="78" l="1"/>
  <c r="J68" i="78" s="1"/>
  <c r="Q119" i="77"/>
  <c r="J100" i="78"/>
  <c r="N92" i="143"/>
  <c r="N94" i="143" s="1"/>
  <c r="I14" i="162"/>
  <c r="J14" i="162" s="1"/>
  <c r="K14" i="162" s="1"/>
  <c r="I12" i="163"/>
  <c r="J12" i="163" s="1"/>
  <c r="K12" i="163" s="1"/>
  <c r="I9" i="162"/>
  <c r="I9" i="163"/>
  <c r="I8" i="163"/>
  <c r="I8" i="162"/>
  <c r="I7" i="162"/>
  <c r="I7" i="163"/>
  <c r="J46" i="78"/>
  <c r="X68" i="77"/>
  <c r="N97" i="142"/>
  <c r="N98" i="142" s="1"/>
  <c r="W60" i="142"/>
  <c r="Q108" i="142"/>
  <c r="J111" i="78" s="1"/>
  <c r="J113" i="78" s="1"/>
  <c r="N90" i="143"/>
  <c r="N91" i="143" s="1"/>
  <c r="N93" i="154"/>
  <c r="Q103" i="154"/>
  <c r="I40" i="78"/>
  <c r="I41" i="78"/>
  <c r="N107" i="77"/>
  <c r="N108" i="77" s="1"/>
  <c r="J47" i="78"/>
  <c r="J101" i="78" l="1"/>
  <c r="J102" i="78" s="1"/>
  <c r="J7" i="162"/>
  <c r="K7" i="162" s="1"/>
  <c r="J7" i="163"/>
  <c r="K7" i="163" s="1"/>
  <c r="J48" i="78"/>
  <c r="N99" i="142"/>
  <c r="Q109" i="142"/>
  <c r="I42" i="78"/>
  <c r="Y55" i="150"/>
  <c r="Q103" i="150"/>
  <c r="N94" i="150" s="1"/>
  <c r="N92" i="150"/>
  <c r="N93" i="150" s="1"/>
  <c r="N111" i="77" l="1"/>
  <c r="J106" i="78"/>
  <c r="N101" i="142" s="1"/>
  <c r="I11" i="162"/>
  <c r="I11" i="163"/>
  <c r="Q104" i="150"/>
  <c r="T94" i="77"/>
  <c r="U120" i="77" s="1"/>
  <c r="J79" i="78" s="1"/>
  <c r="J95" i="78" s="1"/>
  <c r="J97" i="78" s="1"/>
  <c r="N96" i="150" l="1"/>
  <c r="N95" i="154"/>
  <c r="J11" i="163"/>
  <c r="I18" i="163"/>
  <c r="D43" i="163" s="1"/>
  <c r="D44" i="163" s="1"/>
  <c r="J11" i="162"/>
  <c r="I18" i="162"/>
  <c r="D25" i="162" s="1"/>
  <c r="D26" i="162" s="1"/>
  <c r="K11" i="162" l="1"/>
  <c r="K18" i="162" s="1"/>
  <c r="J18" i="162"/>
  <c r="K11" i="163"/>
  <c r="K18" i="163" s="1"/>
  <c r="J18" i="16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phx</author>
    <author>rfenton</author>
  </authors>
  <commentList>
    <comment ref="B6" authorId="0" shapeId="0" xr:uid="{00000000-0006-0000-0100-000001000000}">
      <text>
        <r>
          <rPr>
            <b/>
            <sz val="9"/>
            <color indexed="81"/>
            <rFont val="Tahoma"/>
            <family val="2"/>
          </rPr>
          <t>This code is preassigned. Refer to these codes when drafting the budget narrative.</t>
        </r>
      </text>
    </comment>
    <comment ref="C6" authorId="0" shapeId="0" xr:uid="{00000000-0006-0000-0100-000002000000}">
      <text>
        <r>
          <rPr>
            <b/>
            <sz val="9"/>
            <color indexed="81"/>
            <rFont val="Tahoma"/>
            <family val="2"/>
          </rPr>
          <t>What content area will be covered in this class? If all subjects are taught in a self-contained class, choose Core ABE.</t>
        </r>
      </text>
    </comment>
    <comment ref="D6" authorId="0" shapeId="0" xr:uid="{00000000-0006-0000-0100-000003000000}">
      <text>
        <r>
          <rPr>
            <b/>
            <sz val="9"/>
            <color indexed="81"/>
            <rFont val="Tahoma"/>
            <family val="2"/>
          </rPr>
          <t xml:space="preserve">What is the range of NRS levels (https://www.nrsweb.org/policy-data/nrs-ta-guide) covered by this class? 
Examples: 1-2;  5-8, etc.
</t>
        </r>
      </text>
    </comment>
    <comment ref="E6" authorId="0" shapeId="0" xr:uid="{00000000-0006-0000-0100-000004000000}">
      <text>
        <r>
          <rPr>
            <b/>
            <sz val="9"/>
            <color indexed="81"/>
            <rFont val="Tahoma"/>
            <family val="2"/>
          </rPr>
          <t>What is the number of students this class will enroll at any given time?</t>
        </r>
      </text>
    </comment>
    <comment ref="F6" authorId="1" shapeId="0" xr:uid="{00000000-0006-0000-0100-000005000000}">
      <text>
        <r>
          <rPr>
            <b/>
            <sz val="9"/>
            <color indexed="81"/>
            <rFont val="Tahoma"/>
            <family val="2"/>
          </rPr>
          <t>Enter the same class title that you will use in LACES in FY21</t>
        </r>
      </text>
    </comment>
    <comment ref="G6" authorId="1" shapeId="0" xr:uid="{00000000-0006-0000-0100-000006000000}">
      <text>
        <r>
          <rPr>
            <sz val="9"/>
            <color indexed="81"/>
            <rFont val="Tahoma"/>
            <family val="2"/>
          </rPr>
          <t xml:space="preserve">Enter information about the class. Note if these are Option 1 seats. Or if the class has zero seats because the students will be enrolled in another class 
</t>
        </r>
      </text>
    </comment>
    <comment ref="K6" authorId="1" shapeId="0" xr:uid="{00000000-0006-0000-0100-000007000000}">
      <text>
        <r>
          <rPr>
            <b/>
            <sz val="9"/>
            <color indexed="81"/>
            <rFont val="Tahoma"/>
            <family val="2"/>
          </rPr>
          <t xml:space="preserve">From Table 1 e
nter the approved cost per student seat for this class.  
If you entered "0" for number of seats, also enter "0" for cost/seat.
</t>
        </r>
        <r>
          <rPr>
            <sz val="9"/>
            <color indexed="81"/>
            <rFont val="Tahoma"/>
            <family val="2"/>
          </rPr>
          <t xml:space="preserve">
</t>
        </r>
      </text>
    </comment>
    <comment ref="L6" authorId="1" shapeId="0" xr:uid="{00000000-0006-0000-0100-000008000000}">
      <text>
        <r>
          <rPr>
            <b/>
            <sz val="9"/>
            <color indexed="81"/>
            <rFont val="Tahoma"/>
            <family val="2"/>
          </rPr>
          <t xml:space="preserve">Cost of Class=# of seats x Cost per seat.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Ahern, Jennifer (DOE)</author>
  </authors>
  <commentList>
    <comment ref="G2" authorId="0" shapeId="0" xr:uid="{00000000-0006-0000-1600-000001000000}">
      <text>
        <r>
          <rPr>
            <b/>
            <sz val="9"/>
            <color indexed="81"/>
            <rFont val="Tahoma"/>
            <family val="2"/>
          </rPr>
          <t>(DOE):</t>
        </r>
        <r>
          <rPr>
            <sz val="9"/>
            <color indexed="81"/>
            <rFont val="Tahoma"/>
            <family val="2"/>
          </rPr>
          <t xml:space="preserve">
Not sure which object class? Click this link for the handbook!</t>
        </r>
      </text>
    </comment>
    <comment ref="E5" authorId="0" shapeId="0" xr:uid="{00000000-0006-0000-1600-000002000000}">
      <text>
        <r>
          <rPr>
            <b/>
            <sz val="9"/>
            <color indexed="81"/>
            <rFont val="Tahoma"/>
            <family val="2"/>
          </rPr>
          <t>(DOE):</t>
        </r>
        <r>
          <rPr>
            <sz val="9"/>
            <color indexed="81"/>
            <rFont val="Tahoma"/>
            <family val="2"/>
          </rPr>
          <t xml:space="preserve">
Live link! Click here for indirect rates.</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Ahern, Jennifer (DOE)</author>
  </authors>
  <commentList>
    <comment ref="G2" authorId="0" shapeId="0" xr:uid="{00000000-0006-0000-1700-000001000000}">
      <text>
        <r>
          <rPr>
            <b/>
            <sz val="9"/>
            <color indexed="81"/>
            <rFont val="Tahoma"/>
            <family val="2"/>
          </rPr>
          <t>(DOE):</t>
        </r>
        <r>
          <rPr>
            <sz val="9"/>
            <color indexed="81"/>
            <rFont val="Tahoma"/>
            <family val="2"/>
          </rPr>
          <t xml:space="preserve">
Not sure which object class? Click this link for the handbook!</t>
        </r>
      </text>
    </comment>
    <comment ref="E5" authorId="0" shapeId="0" xr:uid="{00000000-0006-0000-1700-000002000000}">
      <text>
        <r>
          <rPr>
            <b/>
            <sz val="9"/>
            <color indexed="81"/>
            <rFont val="Tahoma"/>
            <family val="2"/>
          </rPr>
          <t>(DOE):</t>
        </r>
        <r>
          <rPr>
            <sz val="9"/>
            <color indexed="81"/>
            <rFont val="Tahoma"/>
            <family val="2"/>
          </rPr>
          <t xml:space="preserve">
Live link! Click here for indirect rates.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phx</author>
    <author>rfenton</author>
  </authors>
  <commentList>
    <comment ref="B6" authorId="0" shapeId="0" xr:uid="{00000000-0006-0000-0200-000001000000}">
      <text>
        <r>
          <rPr>
            <b/>
            <sz val="9"/>
            <color indexed="81"/>
            <rFont val="Tahoma"/>
            <family val="2"/>
          </rPr>
          <t>This code is preassigned. Refer to these codes when drafting the budget narrative.</t>
        </r>
      </text>
    </comment>
    <comment ref="C6" authorId="0" shapeId="0" xr:uid="{00000000-0006-0000-0200-000002000000}">
      <text>
        <r>
          <rPr>
            <b/>
            <sz val="9"/>
            <color indexed="81"/>
            <rFont val="Tahoma"/>
            <family val="2"/>
          </rPr>
          <t>What content area will be covered in this class? If all subjects are taught in a self-contained class, choose Core ABE.</t>
        </r>
      </text>
    </comment>
    <comment ref="D6" authorId="0" shapeId="0" xr:uid="{00000000-0006-0000-0200-000003000000}">
      <text>
        <r>
          <rPr>
            <b/>
            <sz val="9"/>
            <color indexed="81"/>
            <rFont val="Tahoma"/>
            <family val="2"/>
          </rPr>
          <t xml:space="preserve">What is the range of NRS levels (https://www.nrsweb.org/policy-data/nrs-ta-guide) covered by this class? 
Examples: 1-2;  5-8, etc.
</t>
        </r>
      </text>
    </comment>
    <comment ref="E6" authorId="0" shapeId="0" xr:uid="{00000000-0006-0000-0200-000004000000}">
      <text>
        <r>
          <rPr>
            <b/>
            <sz val="9"/>
            <color indexed="81"/>
            <rFont val="Tahoma"/>
            <family val="2"/>
          </rPr>
          <t>What is the number of students this class will enroll at any given time?</t>
        </r>
      </text>
    </comment>
    <comment ref="F6" authorId="1" shapeId="0" xr:uid="{00000000-0006-0000-0200-000005000000}">
      <text>
        <r>
          <rPr>
            <b/>
            <sz val="9"/>
            <color indexed="81"/>
            <rFont val="Tahoma"/>
            <family val="2"/>
          </rPr>
          <t>Enter the same class title that you will use in LACES in FY21</t>
        </r>
      </text>
    </comment>
    <comment ref="G6" authorId="1" shapeId="0" xr:uid="{00000000-0006-0000-0200-000006000000}">
      <text>
        <r>
          <rPr>
            <b/>
            <sz val="9"/>
            <color indexed="81"/>
            <rFont val="Tahoma"/>
            <family val="2"/>
          </rPr>
          <t>Enter information about the class that is unique, innovative or out of the ordinary. For example: 
"A3 has 0 seats because the same students will be in this class as in A2."</t>
        </r>
      </text>
    </comment>
    <comment ref="K6" authorId="1" shapeId="0" xr:uid="{00000000-0006-0000-0200-000007000000}">
      <text>
        <r>
          <rPr>
            <b/>
            <sz val="9"/>
            <color indexed="81"/>
            <rFont val="Tahoma"/>
            <family val="2"/>
          </rPr>
          <t xml:space="preserve">From Table 1 e
nter the approved cost per student seat for this class.  
If you entered "0" for number of seats, also enter "0" for cost/seat.
</t>
        </r>
        <r>
          <rPr>
            <sz val="9"/>
            <color indexed="81"/>
            <rFont val="Tahoma"/>
            <family val="2"/>
          </rPr>
          <t xml:space="preserve">
</t>
        </r>
      </text>
    </comment>
    <comment ref="L6" authorId="1" shapeId="0" xr:uid="{00000000-0006-0000-0200-000008000000}">
      <text>
        <r>
          <rPr>
            <b/>
            <sz val="9"/>
            <color indexed="81"/>
            <rFont val="Tahoma"/>
            <family val="2"/>
          </rPr>
          <t xml:space="preserve">Cost of Class=# of seats x Cost per seat.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Maguire, Toby</author>
  </authors>
  <commentList>
    <comment ref="B68" authorId="0" shapeId="0" xr:uid="{00000000-0006-0000-0300-000001000000}">
      <text>
        <r>
          <rPr>
            <b/>
            <sz val="9"/>
            <color indexed="81"/>
            <rFont val="Tahoma"/>
            <family val="2"/>
          </rPr>
          <t>Maguire, Toby:</t>
        </r>
        <r>
          <rPr>
            <sz val="9"/>
            <color indexed="81"/>
            <rFont val="Tahoma"/>
            <family val="2"/>
          </rPr>
          <t xml:space="preserve">
Rounded up if Yes on Cover sheet C24. Rounded if  blank</t>
        </r>
      </text>
    </comment>
    <comment ref="I111" authorId="0" shapeId="0" xr:uid="{00000000-0006-0000-0300-000002000000}">
      <text>
        <r>
          <rPr>
            <b/>
            <sz val="9"/>
            <color indexed="81"/>
            <rFont val="Tahoma"/>
            <family val="2"/>
          </rPr>
          <t>Maguire, Toby:</t>
        </r>
        <r>
          <rPr>
            <sz val="9"/>
            <color indexed="81"/>
            <rFont val="Tahoma"/>
            <family val="2"/>
          </rPr>
          <t xml:space="preserve">
Grant Summary J102</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Maguire, Toby</author>
  </authors>
  <commentList>
    <comment ref="B8" authorId="0" shapeId="0" xr:uid="{00000000-0006-0000-0700-000001000000}">
      <text>
        <r>
          <rPr>
            <b/>
            <sz val="9"/>
            <color indexed="81"/>
            <rFont val="Tahoma"/>
            <family val="2"/>
          </rPr>
          <t>Select 1 for the first cohort; 2 for the second cohort; etc.</t>
        </r>
        <r>
          <rPr>
            <sz val="9"/>
            <color indexed="81"/>
            <rFont val="Tahoma"/>
            <family val="2"/>
          </rPr>
          <t xml:space="preserve">
</t>
        </r>
      </text>
    </comment>
    <comment ref="C8" authorId="0" shapeId="0" xr:uid="{00000000-0006-0000-0700-000002000000}">
      <text>
        <r>
          <rPr>
            <b/>
            <sz val="9"/>
            <color indexed="81"/>
            <rFont val="Tahoma"/>
            <family val="2"/>
          </rPr>
          <t>Enter the number of participants for the selected cohort</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Maguire, Toby</author>
  </authors>
  <commentList>
    <comment ref="B8" authorId="0" shapeId="0" xr:uid="{00000000-0006-0000-0C00-000001000000}">
      <text>
        <r>
          <rPr>
            <b/>
            <sz val="9"/>
            <color indexed="81"/>
            <rFont val="Tahoma"/>
            <family val="2"/>
          </rPr>
          <t>Select 1 for the first cohort; 2 for the second cohort; etc.</t>
        </r>
        <r>
          <rPr>
            <sz val="9"/>
            <color indexed="81"/>
            <rFont val="Tahoma"/>
            <family val="2"/>
          </rPr>
          <t xml:space="preserve">
</t>
        </r>
      </text>
    </comment>
    <comment ref="C8" authorId="0" shapeId="0" xr:uid="{00000000-0006-0000-0C00-000002000000}">
      <text>
        <r>
          <rPr>
            <b/>
            <sz val="9"/>
            <color indexed="81"/>
            <rFont val="Tahoma"/>
            <family val="2"/>
          </rPr>
          <t>Enter the number of participants for the selected cohort</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phx</author>
    <author>rfenton</author>
  </authors>
  <commentList>
    <comment ref="B6" authorId="0" shapeId="0" xr:uid="{00000000-0006-0000-1100-000001000000}">
      <text>
        <r>
          <rPr>
            <b/>
            <sz val="9"/>
            <color indexed="81"/>
            <rFont val="Tahoma"/>
            <family val="2"/>
          </rPr>
          <t>This code is preassigned. Refer to these codes when drafting the budget narrative.</t>
        </r>
      </text>
    </comment>
    <comment ref="C6" authorId="0" shapeId="0" xr:uid="{00000000-0006-0000-1100-000002000000}">
      <text>
        <r>
          <rPr>
            <b/>
            <sz val="9"/>
            <color indexed="81"/>
            <rFont val="Tahoma"/>
            <family val="2"/>
          </rPr>
          <t>What content area will be covered in this class? If all subjects are taught in a self-contained class, choose Core ABE.</t>
        </r>
      </text>
    </comment>
    <comment ref="D6" authorId="0" shapeId="0" xr:uid="{00000000-0006-0000-1100-000003000000}">
      <text>
        <r>
          <rPr>
            <b/>
            <sz val="9"/>
            <color indexed="81"/>
            <rFont val="Tahoma"/>
            <family val="2"/>
          </rPr>
          <t xml:space="preserve">What is the range of NRS levels (https://www.nrsweb.org/policy-data/nrs-ta-guide) covered by this class? 
Examples: 1-2;  5-8, etc.
</t>
        </r>
      </text>
    </comment>
    <comment ref="E6" authorId="0" shapeId="0" xr:uid="{00000000-0006-0000-1100-000004000000}">
      <text>
        <r>
          <rPr>
            <b/>
            <sz val="9"/>
            <color indexed="81"/>
            <rFont val="Tahoma"/>
            <family val="2"/>
          </rPr>
          <t>What is the number of students this class will enroll at any given time?</t>
        </r>
      </text>
    </comment>
    <comment ref="F6" authorId="1" shapeId="0" xr:uid="{00000000-0006-0000-1100-000005000000}">
      <text>
        <r>
          <rPr>
            <b/>
            <sz val="9"/>
            <color indexed="81"/>
            <rFont val="Tahoma"/>
            <family val="2"/>
          </rPr>
          <t>Enter the same class title that you will use in LACES in FY21</t>
        </r>
      </text>
    </comment>
    <comment ref="G6" authorId="1" shapeId="0" xr:uid="{00000000-0006-0000-1100-000006000000}">
      <text>
        <r>
          <rPr>
            <b/>
            <sz val="9"/>
            <color indexed="81"/>
            <rFont val="Tahoma"/>
            <family val="2"/>
          </rPr>
          <t>Enter information about the class that is unique, innovative or out of the ordinary. For example: 
"A3 has 0 seats because the same students will be in this class as in A2."</t>
        </r>
      </text>
    </comment>
    <comment ref="K6" authorId="1" shapeId="0" xr:uid="{00000000-0006-0000-1100-000007000000}">
      <text>
        <r>
          <rPr>
            <b/>
            <sz val="9"/>
            <color indexed="81"/>
            <rFont val="Tahoma"/>
            <family val="2"/>
          </rPr>
          <t xml:space="preserve">From Table 1 e
nter the approved cost per student seat for this class.  
If you entered "0" for number of seats, also enter "0" for cost/seat.
</t>
        </r>
        <r>
          <rPr>
            <sz val="9"/>
            <color indexed="81"/>
            <rFont val="Tahoma"/>
            <family val="2"/>
          </rPr>
          <t xml:space="preserve">
</t>
        </r>
      </text>
    </comment>
    <comment ref="L6" authorId="1" shapeId="0" xr:uid="{00000000-0006-0000-1100-000008000000}">
      <text>
        <r>
          <rPr>
            <b/>
            <sz val="9"/>
            <color indexed="81"/>
            <rFont val="Tahoma"/>
            <family val="2"/>
          </rPr>
          <t xml:space="preserve">Cost of Class=# of seats x Cost per seat.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phx</author>
    <author>rfenton</author>
  </authors>
  <commentList>
    <comment ref="B6" authorId="0" shapeId="0" xr:uid="{00000000-0006-0000-1200-000001000000}">
      <text>
        <r>
          <rPr>
            <b/>
            <sz val="9"/>
            <color indexed="81"/>
            <rFont val="Tahoma"/>
            <family val="2"/>
          </rPr>
          <t>This code is preassigned. Refer to these codes when drafting the budget narrative.</t>
        </r>
      </text>
    </comment>
    <comment ref="C6" authorId="0" shapeId="0" xr:uid="{00000000-0006-0000-1200-000002000000}">
      <text>
        <r>
          <rPr>
            <b/>
            <sz val="9"/>
            <color indexed="81"/>
            <rFont val="Tahoma"/>
            <family val="2"/>
          </rPr>
          <t>What content area will be covered in this class? If all subjects are taught in a self-contained class, choose Core ABE.</t>
        </r>
      </text>
    </comment>
    <comment ref="D6" authorId="0" shapeId="0" xr:uid="{00000000-0006-0000-1200-000003000000}">
      <text>
        <r>
          <rPr>
            <b/>
            <sz val="9"/>
            <color indexed="81"/>
            <rFont val="Tahoma"/>
            <family val="2"/>
          </rPr>
          <t xml:space="preserve">What is the range of NRS levels (https://www.nrsweb.org/policy-data/nrs-ta-guide) covered by this class? 
Examples: 1-2;  5-8, etc.
</t>
        </r>
      </text>
    </comment>
    <comment ref="E6" authorId="0" shapeId="0" xr:uid="{00000000-0006-0000-1200-000004000000}">
      <text>
        <r>
          <rPr>
            <b/>
            <sz val="9"/>
            <color indexed="81"/>
            <rFont val="Tahoma"/>
            <family val="2"/>
          </rPr>
          <t>What is the number of students this class will enroll at any given time?</t>
        </r>
      </text>
    </comment>
    <comment ref="F6" authorId="1" shapeId="0" xr:uid="{00000000-0006-0000-1200-000005000000}">
      <text>
        <r>
          <rPr>
            <b/>
            <sz val="9"/>
            <color indexed="81"/>
            <rFont val="Tahoma"/>
            <family val="2"/>
          </rPr>
          <t>Enter the same class title that you will use in LACES in FY21</t>
        </r>
      </text>
    </comment>
    <comment ref="G6" authorId="1" shapeId="0" xr:uid="{00000000-0006-0000-1200-000006000000}">
      <text>
        <r>
          <rPr>
            <b/>
            <sz val="9"/>
            <color indexed="81"/>
            <rFont val="Tahoma"/>
            <family val="2"/>
          </rPr>
          <t>Enter information about the class that is unique, innovative or out of the ordinary. For example: 
"A3 has 0 seats because the same students will be in this class as in A2."</t>
        </r>
      </text>
    </comment>
    <comment ref="K6" authorId="1" shapeId="0" xr:uid="{00000000-0006-0000-1200-000007000000}">
      <text>
        <r>
          <rPr>
            <b/>
            <sz val="9"/>
            <color indexed="81"/>
            <rFont val="Tahoma"/>
            <family val="2"/>
          </rPr>
          <t xml:space="preserve">From Table 1 e
nter the approved cost per student seat for this class.  
If you entered "0" for number of seats, also enter "0" for cost/seat.
</t>
        </r>
        <r>
          <rPr>
            <sz val="9"/>
            <color indexed="81"/>
            <rFont val="Tahoma"/>
            <family val="2"/>
          </rPr>
          <t xml:space="preserve">
</t>
        </r>
      </text>
    </comment>
    <comment ref="L6" authorId="1" shapeId="0" xr:uid="{00000000-0006-0000-1200-000008000000}">
      <text>
        <r>
          <rPr>
            <b/>
            <sz val="9"/>
            <color indexed="81"/>
            <rFont val="Tahoma"/>
            <family val="2"/>
          </rPr>
          <t xml:space="preserve">Cost of Class=# of seats x Cost per seat.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Maguire, Toby</author>
  </authors>
  <commentList>
    <comment ref="B108" authorId="0" shapeId="0" xr:uid="{00000000-0006-0000-1300-000001000000}">
      <text>
        <r>
          <rPr>
            <b/>
            <sz val="9"/>
            <color indexed="81"/>
            <rFont val="Tahoma"/>
            <family val="2"/>
          </rPr>
          <t>Must be greater than or equal to cell E7</t>
        </r>
        <r>
          <rPr>
            <sz val="9"/>
            <color indexed="81"/>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Maguire, Toby</author>
    <author>phx</author>
  </authors>
  <commentList>
    <comment ref="B5" authorId="0" shapeId="0" xr:uid="{00000000-0006-0000-1500-000001000000}">
      <text>
        <r>
          <rPr>
            <b/>
            <sz val="9"/>
            <color indexed="81"/>
            <rFont val="Tahoma"/>
            <family val="2"/>
          </rPr>
          <t xml:space="preserve">Maguire, Toby: </t>
        </r>
        <r>
          <rPr>
            <sz val="9"/>
            <color indexed="81"/>
            <rFont val="Tahoma"/>
            <family val="2"/>
          </rPr>
          <t xml:space="preserve">From Cover sheet
</t>
        </r>
      </text>
    </comment>
    <comment ref="J97" authorId="1" shapeId="0" xr:uid="{00000000-0006-0000-1500-000002000000}">
      <text>
        <r>
          <rPr>
            <b/>
            <sz val="9"/>
            <color indexed="81"/>
            <rFont val="Tahoma"/>
            <family val="2"/>
          </rPr>
          <t>If above 25%, you must reduce the costs on line items 1, 3, 9 and/or 10.</t>
        </r>
        <r>
          <rPr>
            <sz val="9"/>
            <color indexed="81"/>
            <rFont val="Tahoma"/>
            <family val="2"/>
          </rPr>
          <t xml:space="preserve">
</t>
        </r>
      </text>
    </comment>
  </commentList>
</comments>
</file>

<file path=xl/sharedStrings.xml><?xml version="1.0" encoding="utf-8"?>
<sst xmlns="http://schemas.openxmlformats.org/spreadsheetml/2006/main" count="2523" uniqueCount="677">
  <si>
    <t>Class Focus</t>
  </si>
  <si>
    <t>FTE</t>
  </si>
  <si>
    <t>Select</t>
  </si>
  <si>
    <t>Other</t>
  </si>
  <si>
    <t>Fringe Rate</t>
  </si>
  <si>
    <t>Core ABE</t>
  </si>
  <si>
    <t>STAR</t>
  </si>
  <si>
    <t>Math</t>
  </si>
  <si>
    <t>Writing</t>
  </si>
  <si>
    <t>Sep</t>
  </si>
  <si>
    <t>Dec</t>
  </si>
  <si>
    <t>Jun</t>
  </si>
  <si>
    <t>Jan</t>
  </si>
  <si>
    <t>Oct</t>
  </si>
  <si>
    <t>Computer Literacy</t>
  </si>
  <si>
    <t>Distance Learning</t>
  </si>
  <si>
    <t>Career Readiness</t>
  </si>
  <si>
    <t>Aug</t>
  </si>
  <si>
    <t>May</t>
  </si>
  <si>
    <t>Citizenship</t>
  </si>
  <si>
    <t>Feb</t>
  </si>
  <si>
    <t>College Readiness</t>
  </si>
  <si>
    <t>ELA</t>
  </si>
  <si>
    <t>Reading</t>
  </si>
  <si>
    <t>Science</t>
  </si>
  <si>
    <t>Social Studies</t>
  </si>
  <si>
    <t>IET</t>
  </si>
  <si>
    <t>Core ESOL</t>
  </si>
  <si>
    <t>Math for ESOL</t>
  </si>
  <si>
    <t>IELCE</t>
  </si>
  <si>
    <t>Mar</t>
  </si>
  <si>
    <t>Apr</t>
  </si>
  <si>
    <t>Jul</t>
  </si>
  <si>
    <t>Nov</t>
  </si>
  <si>
    <t>Speaking</t>
  </si>
  <si>
    <t>Listening</t>
  </si>
  <si>
    <t>Fringe Cost</t>
  </si>
  <si>
    <t>ESOL</t>
  </si>
  <si>
    <t>Hours Per Week</t>
  </si>
  <si>
    <t>Family Literacy</t>
  </si>
  <si>
    <t>Weeks Per Year</t>
  </si>
  <si>
    <t>Hours Per Year</t>
  </si>
  <si>
    <t>TOTAL ADMINISTRATIVE COST</t>
  </si>
  <si>
    <t>TOTAL MATCH BUDGET</t>
  </si>
  <si>
    <t>1. ADMINISTRATORS</t>
  </si>
  <si>
    <t>Title</t>
  </si>
  <si>
    <t xml:space="preserve">Hours </t>
  </si>
  <si>
    <t>Rate/Hr</t>
  </si>
  <si>
    <t xml:space="preserve">Total Cost </t>
  </si>
  <si>
    <t>2. INSTRUCTIONAL/PROFESSIONAL STAFF</t>
  </si>
  <si>
    <t>3. SUPPORT STAFF</t>
  </si>
  <si>
    <t>List the specific benefits included in each rate</t>
  </si>
  <si>
    <t>Total Cost</t>
  </si>
  <si>
    <t>Line 4 Sub-Total</t>
  </si>
  <si>
    <t>Rate</t>
  </si>
  <si>
    <t>Line 5 Sub-Total</t>
  </si>
  <si>
    <t>Provide a detailed description of supplies and materials including their purpose and use.</t>
  </si>
  <si>
    <t>Line 6 Sub-Total</t>
  </si>
  <si>
    <t>Line 7 Sub-Total</t>
  </si>
  <si>
    <t>Line 8 Sub-Total</t>
  </si>
  <si>
    <t>TOTAL FUNDS REQUESTED</t>
  </si>
  <si>
    <t>4. STIPENDS</t>
  </si>
  <si>
    <t>5. FRINGE BENEFITS</t>
  </si>
  <si>
    <t>6. CONTRACTUAL SERVICES</t>
  </si>
  <si>
    <t>7. SUPPLIES AND MATERIALS</t>
  </si>
  <si>
    <t>8. TRAVEL: Mileage, Conference registration, hotel &amp; meals</t>
  </si>
  <si>
    <t>9. OTHER COSTS:</t>
  </si>
  <si>
    <t>10. INDIRECT COST</t>
  </si>
  <si>
    <t xml:space="preserve">11. EQUIPMENT </t>
  </si>
  <si>
    <t>Describe the purpose and specific services provided</t>
  </si>
  <si>
    <t>Title of Reciever</t>
  </si>
  <si>
    <t>Line 1: administrators</t>
  </si>
  <si>
    <t>Line 2: professional staff</t>
  </si>
  <si>
    <t>Line 3: support staff</t>
  </si>
  <si>
    <t>Type of Cost</t>
  </si>
  <si>
    <t>Line 9 Sub-Total</t>
  </si>
  <si>
    <t>This line is for items costing $5,000 or more. Pre-approval is required. Provide details of the item(s) being purchased including their use.</t>
  </si>
  <si>
    <t>Line 11 Sub-Total</t>
  </si>
  <si>
    <t>If indirect costs are recovered, they shall be returned to the general fund of the city or town in accordance with G.L. Chapter 44, Section 53. In the case of regional schools, indirect costs shall be returned to the regional school general fund.</t>
  </si>
  <si>
    <t>The decision to recover indirect costs using these established rates is a local option. The rates are developed for school districts as the maximum allowable rate for a given fiscal year.</t>
  </si>
  <si>
    <t>In calculating the indirect cost allowable for a particular grant, note that indirect costs cannot be charged on either capital expenditures or on indirect costs themselves. To arrive at the allowable amount one cannot simply multiply a total entitlement by the indirect rate.</t>
  </si>
  <si>
    <t>Districts are allowed to take less than the maximum, but not more than the maximum allowable for indirect costs.</t>
  </si>
  <si>
    <t>For all school districts in Massachusetts, costs must be consistent with the rate established by the Department's Office of School Finance. For other than school systems, applicant agencies must comply with provisions of CFR 34 S.76.561. (Please note that indirect costs are not allowable under certain grant programs.  If you have any questions regarding this issue, contact the appropriate representative of the Department.)</t>
  </si>
  <si>
    <t>Important Notes regarding Indirect Costs:</t>
  </si>
  <si>
    <t>Maximum Amount that can be used for Indirect:</t>
  </si>
  <si>
    <t>Total Funds/(1+Percentage)</t>
  </si>
  <si>
    <r>
      <t xml:space="preserve">Indirect Cost Percentage: If decimals used </t>
    </r>
    <r>
      <rPr>
        <b/>
        <sz val="10"/>
        <rFont val="Arial"/>
        <family val="2"/>
      </rPr>
      <t xml:space="preserve"> (.0218)</t>
    </r>
  </si>
  <si>
    <t>Total Funds Requested</t>
  </si>
  <si>
    <t>Below</t>
  </si>
  <si>
    <t>Example</t>
  </si>
  <si>
    <t>Grant Information</t>
  </si>
  <si>
    <t>Note: if decimal format used</t>
  </si>
  <si>
    <t>Input Your</t>
  </si>
  <si>
    <t>Indirect Cost Calculation (B)</t>
  </si>
  <si>
    <t xml:space="preserve"> </t>
  </si>
  <si>
    <r>
      <t xml:space="preserve">Indirect Cost Percentage: If percentage used </t>
    </r>
    <r>
      <rPr>
        <b/>
        <sz val="10"/>
        <rFont val="Arial"/>
        <family val="2"/>
      </rPr>
      <t>(2.18%)</t>
    </r>
  </si>
  <si>
    <t>Note: if percentage format used</t>
  </si>
  <si>
    <t>Indirect Cost Calculation (A)</t>
  </si>
  <si>
    <r>
      <t xml:space="preserve">You will need to input the rate in either percentage (A) or decimal form (B).  The "amount that can be used for indirect" is the </t>
    </r>
    <r>
      <rPr>
        <b/>
        <sz val="10"/>
        <rFont val="Arial"/>
        <family val="2"/>
      </rPr>
      <t>maximum</t>
    </r>
    <r>
      <rPr>
        <sz val="10"/>
        <rFont val="Arial"/>
        <family val="2"/>
      </rPr>
      <t xml:space="preserve"> amount that your school districts can put in for indirect costs in line item 9. This worksheet assumes no capital expenditures.  See other important notes below.</t>
    </r>
  </si>
  <si>
    <r>
      <t>You will need to insert your school district's approved allowable rate and total funds requested in the yellow boxes.</t>
    </r>
    <r>
      <rPr>
        <sz val="10"/>
        <rFont val="Arial"/>
        <family val="2"/>
      </rPr>
      <t xml:space="preserve"> </t>
    </r>
  </si>
  <si>
    <t>The following worksheet will automatically calculate the amount of funds that can be used by a school district for indirect costs.</t>
  </si>
  <si>
    <t>Indirect Cost Calculation Worksheet</t>
  </si>
  <si>
    <t>Fringe Cost for L5</t>
  </si>
  <si>
    <t>Total Cost (w/o fringe)</t>
  </si>
  <si>
    <t>Description</t>
  </si>
  <si>
    <t>Training</t>
  </si>
  <si>
    <t>CLASS PLAN</t>
  </si>
  <si>
    <t>ASE</t>
  </si>
  <si>
    <t>INDIRECT COST</t>
  </si>
  <si>
    <t>Match Indirect</t>
  </si>
  <si>
    <t>TOTAL INDIRECT</t>
  </si>
  <si>
    <t>Maximum amount that can be used for indirect</t>
  </si>
  <si>
    <t>Lines 1 -9 Sub-total</t>
  </si>
  <si>
    <t>HIDDEN</t>
  </si>
  <si>
    <t>TOTAL ADMIM PD EXPENSES</t>
  </si>
  <si>
    <t>Rate / Cost</t>
  </si>
  <si>
    <t>ABE CLASS PLAN</t>
  </si>
  <si>
    <t>Class Code</t>
  </si>
  <si>
    <t xml:space="preserve"> Seats</t>
  </si>
  <si>
    <t>Notes</t>
  </si>
  <si>
    <t>Cost Per Student Seat</t>
  </si>
  <si>
    <t>Class Cost</t>
  </si>
  <si>
    <t>A1</t>
  </si>
  <si>
    <t>A2</t>
  </si>
  <si>
    <t>A3</t>
  </si>
  <si>
    <t>A4</t>
  </si>
  <si>
    <t>A5</t>
  </si>
  <si>
    <t>A6</t>
  </si>
  <si>
    <t>A7</t>
  </si>
  <si>
    <t>A8</t>
  </si>
  <si>
    <t>A9</t>
  </si>
  <si>
    <t>A10</t>
  </si>
  <si>
    <t>A11</t>
  </si>
  <si>
    <t>A12</t>
  </si>
  <si>
    <t>A13</t>
  </si>
  <si>
    <t>A14</t>
  </si>
  <si>
    <t>A15</t>
  </si>
  <si>
    <t>A16</t>
  </si>
  <si>
    <t>A17</t>
  </si>
  <si>
    <t>A18</t>
  </si>
  <si>
    <t>A19</t>
  </si>
  <si>
    <t>A20</t>
  </si>
  <si>
    <t>A21</t>
  </si>
  <si>
    <t>A22</t>
  </si>
  <si>
    <t>A23</t>
  </si>
  <si>
    <t>A24</t>
  </si>
  <si>
    <t>A25</t>
  </si>
  <si>
    <t>A26</t>
  </si>
  <si>
    <t>A27</t>
  </si>
  <si>
    <t>A28</t>
  </si>
  <si>
    <t>A29</t>
  </si>
  <si>
    <t>A30</t>
  </si>
  <si>
    <t>A31</t>
  </si>
  <si>
    <t>A32</t>
  </si>
  <si>
    <t>A33</t>
  </si>
  <si>
    <t>A34</t>
  </si>
  <si>
    <t>A35</t>
  </si>
  <si>
    <t>A36</t>
  </si>
  <si>
    <t>A37</t>
  </si>
  <si>
    <t>A38</t>
  </si>
  <si>
    <t>A39</t>
  </si>
  <si>
    <t>A40</t>
  </si>
  <si>
    <t>A41</t>
  </si>
  <si>
    <t>A42</t>
  </si>
  <si>
    <t>A43</t>
  </si>
  <si>
    <t>A44</t>
  </si>
  <si>
    <t>A45</t>
  </si>
  <si>
    <t>A46</t>
  </si>
  <si>
    <t>A47</t>
  </si>
  <si>
    <t>A48</t>
  </si>
  <si>
    <t>A49</t>
  </si>
  <si>
    <t>A50</t>
  </si>
  <si>
    <t>A51</t>
  </si>
  <si>
    <t>A52</t>
  </si>
  <si>
    <t>A53</t>
  </si>
  <si>
    <t>A54</t>
  </si>
  <si>
    <t>A55</t>
  </si>
  <si>
    <t>A56</t>
  </si>
  <si>
    <t>A57</t>
  </si>
  <si>
    <t>A58</t>
  </si>
  <si>
    <t>A59</t>
  </si>
  <si>
    <t>A60</t>
  </si>
  <si>
    <t>A61</t>
  </si>
  <si>
    <t>A62</t>
  </si>
  <si>
    <t>A63</t>
  </si>
  <si>
    <t>A64</t>
  </si>
  <si>
    <t>A65</t>
  </si>
  <si>
    <t>A66</t>
  </si>
  <si>
    <t>A67</t>
  </si>
  <si>
    <t>A68</t>
  </si>
  <si>
    <t>A69</t>
  </si>
  <si>
    <t>A70</t>
  </si>
  <si>
    <t>A71</t>
  </si>
  <si>
    <t>A72</t>
  </si>
  <si>
    <t>A73</t>
  </si>
  <si>
    <t>A74</t>
  </si>
  <si>
    <t>A75</t>
  </si>
  <si>
    <t>A76</t>
  </si>
  <si>
    <t>A77</t>
  </si>
  <si>
    <t>A78</t>
  </si>
  <si>
    <t>A79</t>
  </si>
  <si>
    <t>A80</t>
  </si>
  <si>
    <t>A81</t>
  </si>
  <si>
    <t>A82</t>
  </si>
  <si>
    <t>A83</t>
  </si>
  <si>
    <t>A84</t>
  </si>
  <si>
    <t>A85</t>
  </si>
  <si>
    <t>A86</t>
  </si>
  <si>
    <t>A87</t>
  </si>
  <si>
    <t>A88</t>
  </si>
  <si>
    <t>A89</t>
  </si>
  <si>
    <t>A90</t>
  </si>
  <si>
    <t>A91</t>
  </si>
  <si>
    <t>A92</t>
  </si>
  <si>
    <t>A93</t>
  </si>
  <si>
    <t>A94</t>
  </si>
  <si>
    <t>A95</t>
  </si>
  <si>
    <t>A96</t>
  </si>
  <si>
    <t>A97</t>
  </si>
  <si>
    <t>A98</t>
  </si>
  <si>
    <t>A99</t>
  </si>
  <si>
    <t>Line 1 Sub-Total</t>
  </si>
  <si>
    <t>ABE</t>
  </si>
  <si>
    <t>SUMMARY SHEET</t>
  </si>
  <si>
    <t>Sub Total</t>
  </si>
  <si>
    <t>Contractor</t>
  </si>
  <si>
    <t>Contractor or Sub Grantee Name</t>
  </si>
  <si>
    <t>Who will be attending?</t>
  </si>
  <si>
    <t>Describe the event and purpose</t>
  </si>
  <si>
    <t>Bridge to College</t>
  </si>
  <si>
    <t>Select Fund Code</t>
  </si>
  <si>
    <t>Sub Award</t>
  </si>
  <si>
    <t>Loaded salary</t>
  </si>
  <si>
    <t xml:space="preserve">Worforce Training Hours </t>
  </si>
  <si>
    <t xml:space="preserve">Total Workforce Training Cost (includes fringe) </t>
  </si>
  <si>
    <t>Total Workforce Training Cost</t>
  </si>
  <si>
    <t>Other Workforce Training Cost</t>
  </si>
  <si>
    <t>Workforce Training Supplies</t>
  </si>
  <si>
    <t>Workforce Training Contracts &amp; Subs</t>
  </si>
  <si>
    <t>Workforce Stipends</t>
  </si>
  <si>
    <t>Total Award</t>
  </si>
  <si>
    <t>VARIANCE</t>
  </si>
  <si>
    <t>Seats and Costs Generated from ABE Class Plan</t>
  </si>
  <si>
    <t>Seats and Costs Generated from ESOL Class Plan</t>
  </si>
  <si>
    <t>Total Seats and Cost</t>
  </si>
  <si>
    <t>AWARD SUMMARY</t>
  </si>
  <si>
    <t>BUDGET SUMMARY</t>
  </si>
  <si>
    <t>ADMINISTRATIVE COST ANALYSIS</t>
  </si>
  <si>
    <t>MATCH SUMMARY</t>
  </si>
  <si>
    <t>Variance</t>
  </si>
  <si>
    <t>Enter Approved Indirect Cost Rate</t>
  </si>
  <si>
    <t>Average Cost Per CALC Seat</t>
  </si>
  <si>
    <t>Outstationing</t>
  </si>
  <si>
    <t>CALC Budget Total</t>
  </si>
  <si>
    <t>TOTAL</t>
  </si>
  <si>
    <t>1. TOTAL ADMINISTRATORS</t>
  </si>
  <si>
    <t>3. TOTAL SUPPORT STAFF</t>
  </si>
  <si>
    <t>4. TOTAL STIPENDS</t>
  </si>
  <si>
    <t>7. TOTAL SUPPLIES AND MATERIALS</t>
  </si>
  <si>
    <t>8. TOTAL TRAVEL</t>
  </si>
  <si>
    <t>Stipends</t>
  </si>
  <si>
    <t>Equipment</t>
  </si>
  <si>
    <t>Cont/Sub 1</t>
  </si>
  <si>
    <t>Cont/Sub 2</t>
  </si>
  <si>
    <t>Cont/Sub 3</t>
  </si>
  <si>
    <t>Cont/Sub 4</t>
  </si>
  <si>
    <t>Indirect Exclusions</t>
  </si>
  <si>
    <t>Comptroller's Expenditure Classification Handbook</t>
  </si>
  <si>
    <t xml:space="preserve">ISA Budget  
</t>
  </si>
  <si>
    <t>ENTER YOUR ISA BUDGET</t>
  </si>
  <si>
    <t>EdGrants Budget</t>
  </si>
  <si>
    <r>
      <rPr>
        <b/>
        <sz val="11"/>
        <color theme="1"/>
        <rFont val="Calibri"/>
        <family val="2"/>
        <scheme val="minor"/>
      </rPr>
      <t>ISA Budget Notes:</t>
    </r>
    <r>
      <rPr>
        <sz val="11"/>
        <color theme="1"/>
        <rFont val="Calibri"/>
        <family val="2"/>
        <scheme val="minor"/>
      </rPr>
      <t xml:space="preserve">  Identify the object class(es) that make up each budgeted line item.  Or if you need more object class options
</t>
    </r>
    <r>
      <rPr>
        <b/>
        <sz val="11"/>
        <color rgb="FFFF0000"/>
        <rFont val="Calibri"/>
        <family val="2"/>
        <scheme val="minor"/>
      </rPr>
      <t>Example</t>
    </r>
    <r>
      <rPr>
        <sz val="11"/>
        <color theme="1"/>
        <rFont val="Calibri"/>
        <family val="2"/>
        <scheme val="minor"/>
      </rPr>
      <t>: Line 7 Supplies = $10,700; broken out as EE: $2700; FF: $3000; UU: $5,000</t>
    </r>
  </si>
  <si>
    <t>AA</t>
  </si>
  <si>
    <t xml:space="preserve">State Employee </t>
  </si>
  <si>
    <t>Line 1 - 
Admin Salaries</t>
  </si>
  <si>
    <t>AA and/or CC</t>
  </si>
  <si>
    <t>BB</t>
  </si>
  <si>
    <t>Employee Expenses</t>
  </si>
  <si>
    <t>Line 2- 
Instructional Staff</t>
  </si>
  <si>
    <t>CC</t>
  </si>
  <si>
    <t>Special / Contracted Employee</t>
  </si>
  <si>
    <t>Line 3 - 
Support Staff</t>
  </si>
  <si>
    <t>DD</t>
  </si>
  <si>
    <t>Line 4 - 
Stipends</t>
  </si>
  <si>
    <t>Line 5 - Fringe</t>
  </si>
  <si>
    <t>EE</t>
  </si>
  <si>
    <t>Admin Expenses</t>
  </si>
  <si>
    <t>Line 6 - 
Contractual Services</t>
  </si>
  <si>
    <t>HH, CC, MM and/or LL</t>
  </si>
  <si>
    <t>Line 7 - Supplies*</t>
  </si>
  <si>
    <t>EE, FF and/or UU</t>
  </si>
  <si>
    <t>FF</t>
  </si>
  <si>
    <t>Programmatic Supplies</t>
  </si>
  <si>
    <t>Line 8 - Travel**</t>
  </si>
  <si>
    <t>BB and/or EE</t>
  </si>
  <si>
    <t>HH</t>
  </si>
  <si>
    <t>Contractual Services</t>
  </si>
  <si>
    <t>Line 9 - 
Other Costs</t>
  </si>
  <si>
    <t>could be any Object Class</t>
  </si>
  <si>
    <t>KK</t>
  </si>
  <si>
    <t>Line 10 - Indirect</t>
  </si>
  <si>
    <t>LL</t>
  </si>
  <si>
    <t>Equipment Lease/Maintenance</t>
  </si>
  <si>
    <t>Line 11 - 
Equipment</t>
  </si>
  <si>
    <t>KK or UU</t>
  </si>
  <si>
    <t>MM</t>
  </si>
  <si>
    <t>Purchased Client Human &amp; Social Services and Non-Human Services</t>
  </si>
  <si>
    <t>UU</t>
  </si>
  <si>
    <t>IT Expenses (hardware/software/contracts)</t>
  </si>
  <si>
    <t>Supplies - Line 7*</t>
  </si>
  <si>
    <t>Travel - Line 8**</t>
  </si>
  <si>
    <t>EE for office supplies</t>
  </si>
  <si>
    <t>EE - Payments made to Vendor on behalf of staff</t>
  </si>
  <si>
    <t>FF for books &amp; edu. materials</t>
  </si>
  <si>
    <t>BB - Employee Reimbursement</t>
  </si>
  <si>
    <t>UU for IT hardware/software</t>
  </si>
  <si>
    <t>Employee Contracted Service</t>
  </si>
  <si>
    <t>IT Hardware and Software</t>
  </si>
  <si>
    <t>ISA Budget:</t>
  </si>
  <si>
    <t>EdGrants Budget:</t>
  </si>
  <si>
    <t>Difference to equal ZERO</t>
  </si>
  <si>
    <t>Costs exluded from IDC calcuation</t>
  </si>
  <si>
    <t>Contracts &amp; sub grants costs over $25,000</t>
  </si>
  <si>
    <t xml:space="preserve">Line 10 Sub-Total (Enter indirect) </t>
  </si>
  <si>
    <t>Workforce Equip</t>
  </si>
  <si>
    <t>Number of Match ABE Seats</t>
  </si>
  <si>
    <t>Number of Match ESOL Seats</t>
  </si>
  <si>
    <t>Seats and Costs Generated from Match ABE Class Plan</t>
  </si>
  <si>
    <t>Seats and Costs Generated from Match ESOL Class Plan</t>
  </si>
  <si>
    <t>Average Cost Per Match Seat</t>
  </si>
  <si>
    <t xml:space="preserve">MAX amount for indirect. </t>
  </si>
  <si>
    <t xml:space="preserve">MAX amount for indirect. 
</t>
  </si>
  <si>
    <t>Total EdGrants</t>
  </si>
  <si>
    <t>ISA Budget</t>
  </si>
  <si>
    <t>Indirect Cost (Cannot Exceed the total value in cell F6)</t>
  </si>
  <si>
    <t>Line 1: Health &amp; Welfare (community colleges)</t>
  </si>
  <si>
    <t>Line 2: Health &amp; Welfare (community colleges)</t>
  </si>
  <si>
    <t>Line 3: Health &amp; Welfare (community colleges)</t>
  </si>
  <si>
    <t>NRS ABE Level(s)</t>
  </si>
  <si>
    <t>Cost-Per-(CALC) Seat</t>
  </si>
  <si>
    <t>Select Service:</t>
  </si>
  <si>
    <t>Industry Recognized Credential(s):</t>
  </si>
  <si>
    <t>Grantee Name:</t>
  </si>
  <si>
    <t>Total Annual Participants:</t>
  </si>
  <si>
    <t>Particpants per Cohort</t>
  </si>
  <si>
    <t>Select Cohort</t>
  </si>
  <si>
    <t>1st</t>
  </si>
  <si>
    <t>2nd</t>
  </si>
  <si>
    <t>3rd</t>
  </si>
  <si>
    <t>4th</t>
  </si>
  <si>
    <t>Integrated Education and Traing (IET) for ABE</t>
  </si>
  <si>
    <t>Integrated English Literacy and Civics Education (IELCE) for ESOL</t>
  </si>
  <si>
    <t>Total Hours</t>
  </si>
  <si>
    <t>HIDE</t>
  </si>
  <si>
    <t>Select Program:</t>
  </si>
  <si>
    <t>LACES Class Title</t>
  </si>
  <si>
    <t>Enter Agency FTE</t>
  </si>
  <si>
    <t>Total Seats</t>
  </si>
  <si>
    <t>Total Cost:</t>
  </si>
  <si>
    <t>Hours or Unit</t>
  </si>
  <si>
    <t>Approved Indirect Cost Rate</t>
  </si>
  <si>
    <t>YES</t>
  </si>
  <si>
    <t>NO</t>
  </si>
  <si>
    <t>Action For Boston Community Development</t>
  </si>
  <si>
    <t>Ascentria Community Services</t>
  </si>
  <si>
    <t>Asian American Civic Association</t>
  </si>
  <si>
    <t>Berkshire County Sheriff's Office</t>
  </si>
  <si>
    <t>Boston Public Schools</t>
  </si>
  <si>
    <t>Bristol County Sheriff's Office</t>
  </si>
  <si>
    <t>Brockton Public Schools</t>
  </si>
  <si>
    <t>Bunker Hill Community College</t>
  </si>
  <si>
    <t>Cambridge Community Learning Center</t>
  </si>
  <si>
    <t>Cape Cod Community College</t>
  </si>
  <si>
    <t>CCAB, Inc. d/b/a Catholic Charities South</t>
  </si>
  <si>
    <t>CCAB, Inc. d/b/a Haitian Multi-Service Center</t>
  </si>
  <si>
    <t>Center for New Americans</t>
  </si>
  <si>
    <t>Chelsea Public Schools</t>
  </si>
  <si>
    <t>Clinton Public Schools</t>
  </si>
  <si>
    <t>College Bound Dorchester</t>
  </si>
  <si>
    <t>East Boston Harborside Community Center</t>
  </si>
  <si>
    <t>Framingham Public Schools</t>
  </si>
  <si>
    <t>Franklin County House of Correction</t>
  </si>
  <si>
    <t>Holyoke Community College</t>
  </si>
  <si>
    <t>Hudson Public Schools</t>
  </si>
  <si>
    <t>International Institute of Greater Lawrence</t>
  </si>
  <si>
    <t>International Institute of New England</t>
  </si>
  <si>
    <t>Jackson Mann Community School &amp; Council, Inc.</t>
  </si>
  <si>
    <t>Martha's Vineyard Public Schools</t>
  </si>
  <si>
    <t>Massachusetts College of Liberal Arts</t>
  </si>
  <si>
    <t>Massachusetts Department Of Correction</t>
  </si>
  <si>
    <t>Massasoit Community College</t>
  </si>
  <si>
    <t>Methuen Public Schools</t>
  </si>
  <si>
    <t>Middlesex Community College</t>
  </si>
  <si>
    <t>Mount Wachusett Community College</t>
  </si>
  <si>
    <t>Mujeres Unidas Avanzando</t>
  </si>
  <si>
    <t>New Bedford Public Schools</t>
  </si>
  <si>
    <t>North Shore Community College</t>
  </si>
  <si>
    <t>Northern Essex Community College</t>
  </si>
  <si>
    <t>Notre Dame Education Center - Lawrence</t>
  </si>
  <si>
    <t>Pittsfield Public Schools</t>
  </si>
  <si>
    <t>Plymouth Public Library</t>
  </si>
  <si>
    <t>Quincy Community Action Programs, Inc.</t>
  </si>
  <si>
    <t>Quinsigamond Community College</t>
  </si>
  <si>
    <t>Southeastern Massachusetts SER-Jobs for Progress, Inc.</t>
  </si>
  <si>
    <t>Springfield Technical Community College</t>
  </si>
  <si>
    <t>University of Massachusetts - Dartmouth</t>
  </si>
  <si>
    <t>Valley Opportunity Council</t>
  </si>
  <si>
    <t>Webster Public Schools</t>
  </si>
  <si>
    <t>Worcester Public Schools</t>
  </si>
  <si>
    <t>YMCA of Greater Boston International Learning Center - Boston</t>
  </si>
  <si>
    <t>Workforce Prep</t>
  </si>
  <si>
    <t>ESO CLASS PLAN</t>
  </si>
  <si>
    <t>NRS ESOL Level(s)</t>
  </si>
  <si>
    <t>FY21 BUDGET NARRATIVE</t>
  </si>
  <si>
    <t>20% CALC Award</t>
  </si>
  <si>
    <t>Enter FY20 Match</t>
  </si>
  <si>
    <t>TOTAL MATCH</t>
  </si>
  <si>
    <t>SUB GRANTEE TOTAL</t>
  </si>
  <si>
    <t>Loaded Salary</t>
  </si>
  <si>
    <t>Non-instructional</t>
  </si>
  <si>
    <t>Select Supplies</t>
  </si>
  <si>
    <t>Select Other</t>
  </si>
  <si>
    <t>Space</t>
  </si>
  <si>
    <t>Select Other Match</t>
  </si>
  <si>
    <t>Select Category</t>
  </si>
  <si>
    <t>Space (must be pre-approved by ACLS)</t>
  </si>
  <si>
    <t>Describe in detail. Identify the specific overhead being charged to this grant. Only satelite rental will be approved for space.</t>
  </si>
  <si>
    <t>Technology, including software &amp; licenses</t>
  </si>
  <si>
    <t>Instructional equipment less than $5000</t>
  </si>
  <si>
    <t>Instructional, including textbooks &amp; classroom supplies</t>
  </si>
  <si>
    <t>Test materials</t>
  </si>
  <si>
    <t>Advertising and Postage</t>
  </si>
  <si>
    <t>Memberships and Subscriptions</t>
  </si>
  <si>
    <t>Printing and Reproduction</t>
  </si>
  <si>
    <t>Telephone and Utilities (Internet)</t>
  </si>
  <si>
    <t>A133  Single Audit (allocated)</t>
  </si>
  <si>
    <t>Temporary IDC</t>
  </si>
  <si>
    <t>Travel</t>
  </si>
  <si>
    <t>Mileage (administrative staff)</t>
  </si>
  <si>
    <t>Mileage (direct service staff)</t>
  </si>
  <si>
    <t>Mileage (outstationing staff)</t>
  </si>
  <si>
    <t>Student Transportation</t>
  </si>
  <si>
    <t>Lodging (in-state)</t>
  </si>
  <si>
    <t>SABES &amp; Network Conference Registrations</t>
  </si>
  <si>
    <t>Miles or Units</t>
  </si>
  <si>
    <t xml:space="preserve">Describe in detail. Identify the specific overhead being charged to this grant. </t>
  </si>
  <si>
    <t>Describe in detail. Identify the specific overhead being charged to this grant. Only satellite rental will be approved for space.</t>
  </si>
  <si>
    <t>Administrator name(s) and duties specific to this grant</t>
  </si>
  <si>
    <t>Staff name(s), class assignment(s), content area(s), and programmatic duties</t>
  </si>
  <si>
    <t>Staff name(s) and duties specific to this grant</t>
  </si>
  <si>
    <t>DIRECT &amp; MATCH SUBS (L6)</t>
  </si>
  <si>
    <t>IET SUBS</t>
  </si>
  <si>
    <t>IET 2 Subs</t>
  </si>
  <si>
    <t>From Table 1, enter the following:</t>
  </si>
  <si>
    <t>Number of ABE Seats:</t>
  </si>
  <si>
    <t>Number of ESOL Seats:</t>
  </si>
  <si>
    <t>FY21 Base ABE Funds</t>
  </si>
  <si>
    <t>Number of IET/IELCE  Participants</t>
  </si>
  <si>
    <t>IET/IELCE Funds</t>
  </si>
  <si>
    <t>Number of IET/IELCE II  Participants</t>
  </si>
  <si>
    <t>IET/IELCE II Funds</t>
  </si>
  <si>
    <t>Outstation Funds</t>
  </si>
  <si>
    <t>Total for this Fund Code</t>
  </si>
  <si>
    <t>Minimum Required Match</t>
  </si>
  <si>
    <t>FY21 Match Budget Narrative</t>
  </si>
  <si>
    <t>Fund Code</t>
  </si>
  <si>
    <t>CALC CLASS PLAN SUMMARY</t>
  </si>
  <si>
    <t>CALC MATCH CLASS PLAN SUMMARY</t>
  </si>
  <si>
    <t>FY21 CALC/AECI BUDGET NARRATIVE</t>
  </si>
  <si>
    <t>FY21 IET/IELCE BUDGET NARRATIVE</t>
  </si>
  <si>
    <t>1. IET/IELCE ADMINISTRATORS</t>
  </si>
  <si>
    <t>2. IET/IELCE INSTRUCTIONAL/PROFESSIONAL STAFF</t>
  </si>
  <si>
    <t>2. TOTAL INSTRUCTIONAL/PROFESSIONAL STAFF</t>
  </si>
  <si>
    <t>2. CALC/AECI INSTRUCTIONAL/PROFESSIONAL STAFF</t>
  </si>
  <si>
    <t>1. CALC/AECI ADMINISTRATORS</t>
  </si>
  <si>
    <t>3. CALC/AECI SUPPORT STAFF</t>
  </si>
  <si>
    <t>3. IET/IELCE SUPPORT STAFF</t>
  </si>
  <si>
    <t>4.  CALC/AECI STIPENDS</t>
  </si>
  <si>
    <t>6.  CALC/AECI CONTRACTUAL SERVICES</t>
  </si>
  <si>
    <t>7.  CALC/AECI SUPPLIES AND MATERIALS</t>
  </si>
  <si>
    <t>8. CALC/AECI TRAVEL</t>
  </si>
  <si>
    <t>10. CALC/AECI INDIRECT COST</t>
  </si>
  <si>
    <t xml:space="preserve">11. CALC/AECI  EQUIPMENT </t>
  </si>
  <si>
    <t>5. CALC/AECI FRINGE BENEFITS</t>
  </si>
  <si>
    <t>5. IET/IELCE FRINGE BENEFITS</t>
  </si>
  <si>
    <t>6. IET/IELCE CONTRACTUAL SERVICES</t>
  </si>
  <si>
    <t>7. IET/IELCE SUPPLIES AND MATERIALS</t>
  </si>
  <si>
    <t>10. IET/IELCE INDIRECT COST</t>
  </si>
  <si>
    <t xml:space="preserve">11. IET/IELCE EQUIPMENT </t>
  </si>
  <si>
    <t>4. IET/IELCE STIPENDS</t>
  </si>
  <si>
    <t>5. TOTAL FRINGE BENEFITS</t>
  </si>
  <si>
    <t>6. TOTAL CONTRACTUAL SERVICES</t>
  </si>
  <si>
    <t>10. TOTAL INDIRECT COST</t>
  </si>
  <si>
    <t xml:space="preserve">11.TOTAL EQUIPMENT </t>
  </si>
  <si>
    <t>GRAND TOTAL REQUESTED</t>
  </si>
  <si>
    <t>100% of Sub Grantees Line 1: Administrators (Fringe Included)</t>
  </si>
  <si>
    <t>100% of IETs Line 1: Administrators (Fringe Included)</t>
  </si>
  <si>
    <t>100% of IET Sub Grantees Line 1: Administrators (Fringe Included)</t>
  </si>
  <si>
    <t>100% of  Sub Grantees Line 3: Support Staff (Fringe Included)</t>
  </si>
  <si>
    <t>100% of  IETs Line 3: Support Staff (Fringe Included)</t>
  </si>
  <si>
    <t>100% of  IET Sub Grantees Line 3: Support Staff (Fringe Included)</t>
  </si>
  <si>
    <t>100% of CALC Line 1: Administrators (Fringe Included)</t>
  </si>
  <si>
    <t>100% of CALC Line 3: Support Staff (Fringe Included)</t>
  </si>
  <si>
    <t>100% of CALC Line 9: Other</t>
  </si>
  <si>
    <t>100% of IETs Line 9: Other</t>
  </si>
  <si>
    <t>100% of Sub Grantees Line 9: Other</t>
  </si>
  <si>
    <t xml:space="preserve">100% of CALC Line 10: Indirect </t>
  </si>
  <si>
    <t xml:space="preserve">100% of Sub Grantees Line 10: Indirect </t>
  </si>
  <si>
    <t xml:space="preserve">100% of IETs Line 10: Indirect </t>
  </si>
  <si>
    <t>100% of CALC Line 11: Equipment</t>
  </si>
  <si>
    <t>100% of Sub Grantees Line 11: Equipment</t>
  </si>
  <si>
    <t>100% of IETs Line 11: Equipment</t>
  </si>
  <si>
    <t>100% of IET Sub Grantees Line 9: Other</t>
  </si>
  <si>
    <t xml:space="preserve">100% of IET Sub Grantees Line 10: Indirect </t>
  </si>
  <si>
    <t>100% of IET Sub Grantees Line 11: Equipment</t>
  </si>
  <si>
    <t>Sub-Award - Exclusions</t>
  </si>
  <si>
    <t>IET Award - Exclusions</t>
  </si>
  <si>
    <t>IET Sub Award - Exclusions</t>
  </si>
  <si>
    <t>IET II Award - Exclusions</t>
  </si>
  <si>
    <t>IET II Sub Award - Exclusions</t>
  </si>
  <si>
    <t>Match - Exclusions</t>
  </si>
  <si>
    <t>Agency Name</t>
  </si>
  <si>
    <t>Asian American Civic Association-Workplace Education</t>
  </si>
  <si>
    <t>Berkshire Community College - South County</t>
  </si>
  <si>
    <t>Blue Hills Regional Technical School</t>
  </si>
  <si>
    <t>Boston Chinatown Neighborhood Center - Quincy</t>
  </si>
  <si>
    <t>Bristol Community College - Taunton Public Schools</t>
  </si>
  <si>
    <t>Bristol Community College -Attleboro</t>
  </si>
  <si>
    <t>Bristol Community College -Fall River</t>
  </si>
  <si>
    <t>Bristol Community College-Workplace Education</t>
  </si>
  <si>
    <t>Bunker Hill Community College - Boston</t>
  </si>
  <si>
    <t>Cambridge Community Learning Center-Workplace Education</t>
  </si>
  <si>
    <t>Catholic Charities - El Centro</t>
  </si>
  <si>
    <t>CCAB, Inc d/b/a Laboure Center Adult Education Program</t>
  </si>
  <si>
    <t>Charlestown Community Center</t>
  </si>
  <si>
    <t>Community Action, Inc.</t>
  </si>
  <si>
    <t>Hampden County Sheriff Department</t>
  </si>
  <si>
    <t>Hampshire Sheriff's Office</t>
  </si>
  <si>
    <t>International Language Institute of Massachusetts</t>
  </si>
  <si>
    <t>Jamaica Plain Community Centers</t>
  </si>
  <si>
    <t>Jewish Vocational Service, Inc.</t>
  </si>
  <si>
    <t>Jewish Vocational Service-Workplace Education</t>
  </si>
  <si>
    <t>Julie's Family Learning Program, Inc.</t>
  </si>
  <si>
    <t>Lawrence Public Schools Adult Learning Center</t>
  </si>
  <si>
    <t>Little Sisters of the Assumption d/b/a Project Hope</t>
  </si>
  <si>
    <t>Lowell Public Schools (Frederick Abisi Adult Education Ctr)</t>
  </si>
  <si>
    <t>North Shore Community Action Programs, Inc.</t>
  </si>
  <si>
    <t>Pathways Inc. Adult Education and Training</t>
  </si>
  <si>
    <t>Randolph Community Partnership, Inc.</t>
  </si>
  <si>
    <t>Rockland Regional Adult Learning Center</t>
  </si>
  <si>
    <t>Somerville Public Schools (SCALE)</t>
  </si>
  <si>
    <t>Suffolk County Sheriff's Dept.</t>
  </si>
  <si>
    <t>The Immigrant Learning Center</t>
  </si>
  <si>
    <t>The Literacy Project</t>
  </si>
  <si>
    <t>Training Resources of America, Inc. - Brockton</t>
  </si>
  <si>
    <t>Training Resources of America, Inc. - Quincy</t>
  </si>
  <si>
    <t>Training Resources of America, Inc. - Springfield</t>
  </si>
  <si>
    <t>Training Resources of America, Inc. - Worcester</t>
  </si>
  <si>
    <t>Worcester County Sheriff's Office</t>
  </si>
  <si>
    <t>YMCA of Greater Boston International Learning Center Woburn</t>
  </si>
  <si>
    <t>Generic Adult Ed Program</t>
  </si>
  <si>
    <t>FY20 MATCH</t>
  </si>
  <si>
    <t>8.  IET/IELCE TRAVEL</t>
  </si>
  <si>
    <t>9. CALC/AECI OTHER COSTS</t>
  </si>
  <si>
    <t>9.  IET/IELCE OTHER COSTS</t>
  </si>
  <si>
    <t>9. TOTAL OTHER COSTS</t>
  </si>
  <si>
    <t>Proposed Fringe Rate
38.88% AA &amp; 1.85% CC</t>
  </si>
  <si>
    <t>Fringe 38.88% AA &amp; 1.85% CC</t>
  </si>
  <si>
    <t>285 Federal</t>
  </si>
  <si>
    <t>340 Federal</t>
  </si>
  <si>
    <t>359 Federal</t>
  </si>
  <si>
    <t>671 Federal</t>
  </si>
  <si>
    <t>304 State</t>
  </si>
  <si>
    <t>345 State</t>
  </si>
  <si>
    <t>563 State</t>
  </si>
  <si>
    <t>661 State</t>
  </si>
  <si>
    <t>*Mileage (Non-SABES PD)</t>
  </si>
  <si>
    <t>*Non-SABES PD Registration</t>
  </si>
  <si>
    <t>*Conference Registrations (out-of-state)</t>
  </si>
  <si>
    <t>*Out of state travel, including fares and lodging</t>
  </si>
  <si>
    <t>ISA Required?</t>
  </si>
  <si>
    <t>Yes</t>
  </si>
  <si>
    <t>ISA?</t>
  </si>
  <si>
    <r>
      <t xml:space="preserve">Minimum Required Match </t>
    </r>
    <r>
      <rPr>
        <sz val="11"/>
        <rFont val="Calibri"/>
        <family val="2"/>
        <scheme val="minor"/>
      </rPr>
      <t>(must be at least 20% of grant request or FY20 match whichever is greater)</t>
    </r>
  </si>
  <si>
    <t>E1</t>
  </si>
  <si>
    <t>E2</t>
  </si>
  <si>
    <t>E3</t>
  </si>
  <si>
    <t>E4</t>
  </si>
  <si>
    <t>E5</t>
  </si>
  <si>
    <t>E6</t>
  </si>
  <si>
    <t>E7</t>
  </si>
  <si>
    <t>E8</t>
  </si>
  <si>
    <t>E9</t>
  </si>
  <si>
    <t>E10</t>
  </si>
  <si>
    <t>E11</t>
  </si>
  <si>
    <t>E12</t>
  </si>
  <si>
    <t>E13</t>
  </si>
  <si>
    <t>E14</t>
  </si>
  <si>
    <t>E15</t>
  </si>
  <si>
    <t>E16</t>
  </si>
  <si>
    <t>E17</t>
  </si>
  <si>
    <t>E18</t>
  </si>
  <si>
    <t>E19</t>
  </si>
  <si>
    <t>E20</t>
  </si>
  <si>
    <t>E21</t>
  </si>
  <si>
    <t>E22</t>
  </si>
  <si>
    <t>E23</t>
  </si>
  <si>
    <t>E24</t>
  </si>
  <si>
    <t>E25</t>
  </si>
  <si>
    <t>E26</t>
  </si>
  <si>
    <t>E27</t>
  </si>
  <si>
    <t>E28</t>
  </si>
  <si>
    <t>E29</t>
  </si>
  <si>
    <t>E30</t>
  </si>
  <si>
    <t>E31</t>
  </si>
  <si>
    <t>E32</t>
  </si>
  <si>
    <t>E33</t>
  </si>
  <si>
    <t>E34</t>
  </si>
  <si>
    <t>E35</t>
  </si>
  <si>
    <t>E36</t>
  </si>
  <si>
    <t>E37</t>
  </si>
  <si>
    <t>E40</t>
  </si>
  <si>
    <t>E38</t>
  </si>
  <si>
    <t>E39</t>
  </si>
  <si>
    <t>E41</t>
  </si>
  <si>
    <t>E42</t>
  </si>
  <si>
    <t>E43</t>
  </si>
  <si>
    <t>E44</t>
  </si>
  <si>
    <t>E45</t>
  </si>
  <si>
    <t>E46</t>
  </si>
  <si>
    <t>E47</t>
  </si>
  <si>
    <t>E48</t>
  </si>
  <si>
    <t>E49</t>
  </si>
  <si>
    <t>E50</t>
  </si>
  <si>
    <t>Select Contractor Sub Awardee</t>
  </si>
  <si>
    <t>Sub Awardee</t>
  </si>
  <si>
    <t>Contractor or Sub Awardee Name</t>
  </si>
  <si>
    <t>Describe the specific services being provided.</t>
  </si>
  <si>
    <t>Sub Awardee FTE</t>
  </si>
  <si>
    <t>Sub Awardee DESE Approved Indirect Cost Rate</t>
  </si>
  <si>
    <t>SubAwardee DESE Approved Indirect Cost Rate</t>
  </si>
  <si>
    <t>Select Contractor or Sub Awardee</t>
  </si>
  <si>
    <t>Describe the specific services being provided</t>
  </si>
  <si>
    <t>Contractor or SubAwardee Name</t>
  </si>
  <si>
    <t>Sub awards over $25,000</t>
  </si>
  <si>
    <t>SUB AWARDEE TOTAL</t>
  </si>
  <si>
    <t>Line 8: Travel (CALC Administrative Related PD)</t>
  </si>
  <si>
    <t>Line 8: Travel (Sub Grantee Administrative Related PD)</t>
  </si>
  <si>
    <t>Line 8: Travel (IET Administrative Related PD)</t>
  </si>
  <si>
    <t>Line 8: Travel (IET Sub Grantees Administrative Related PD)</t>
  </si>
  <si>
    <t>CALC and IET Exclusions</t>
  </si>
  <si>
    <t>CALC and IET Indirect subtotal</t>
  </si>
  <si>
    <r>
      <t>Variance</t>
    </r>
    <r>
      <rPr>
        <sz val="11"/>
        <rFont val="Calibri"/>
        <family val="2"/>
        <scheme val="minor"/>
      </rPr>
      <t xml:space="preserve"> (max allowed indirect-total indirect)</t>
    </r>
  </si>
  <si>
    <t>TOTAL AWARD</t>
  </si>
  <si>
    <t/>
  </si>
  <si>
    <t>Option 1 funds requested</t>
  </si>
  <si>
    <t>Option 2 funds requested</t>
  </si>
  <si>
    <t>Option 3 funds requested</t>
  </si>
  <si>
    <t>Total Options Request</t>
  </si>
  <si>
    <t>Proposed Options</t>
  </si>
  <si>
    <t>Total CALC/AECI Request</t>
  </si>
  <si>
    <t>Option 1 ABE Seats</t>
  </si>
  <si>
    <t>Option 1 ESOL Seats</t>
  </si>
  <si>
    <t>Option 1 Funds Requested</t>
  </si>
  <si>
    <t>Option 2 Funds Requested</t>
  </si>
  <si>
    <t>Option 3 Funds Requested</t>
  </si>
  <si>
    <r>
      <rPr>
        <b/>
        <sz val="11"/>
        <color theme="1"/>
        <rFont val="Calibri"/>
        <family val="2"/>
        <scheme val="minor"/>
      </rPr>
      <t xml:space="preserve">TOTAL FUNDS REQUESTED </t>
    </r>
    <r>
      <rPr>
        <sz val="11"/>
        <color theme="1"/>
        <rFont val="Calibri"/>
        <family val="2"/>
        <scheme val="minor"/>
      </rPr>
      <t>(Base Funding + Outstationing + IET+ Options)</t>
    </r>
  </si>
  <si>
    <t>MAXIMUM ALLOWABLE CALC ADMINISTRATIVE COST (Total Request x .25)</t>
  </si>
  <si>
    <t>ADMINISTRATIVE COST PERCENTAGE (Total Admin/Total Request)</t>
  </si>
  <si>
    <t>total request - exclusions</t>
  </si>
  <si>
    <t>Maximum Amount That Can Be Used for Indirect {(total request-exclusions)-[(total request-exclusions)/(1+IDC)]}</t>
  </si>
  <si>
    <t>If applying for Option 1 funding, enter the proposed number of additional ABE seats</t>
  </si>
  <si>
    <t>If applying for Option 1 funding, enter the proposed number of additional ESOL seats</t>
  </si>
  <si>
    <t>Proposed Option 1 average cost-per-seat</t>
  </si>
  <si>
    <t>Total ESOL Seats (Target Enrollment incl. Opt. 1 &amp; Match)</t>
  </si>
  <si>
    <t>Total ABE Seats (Target Enrollment incl. Opt. 1 &amp; Match)</t>
  </si>
  <si>
    <t>FY21 Class Plan and Budget Workbook (v2.1)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</si>
</sst>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00"/>
    <numFmt numFmtId="165" formatCode="&quot;$&quot;#,##0"/>
    <numFmt numFmtId="166" formatCode="_(&quot;$&quot;* #,##0_);_(&quot;$&quot;* \(#,##0\);_(&quot;$&quot;* &quot;-&quot;??_);_(@_)"/>
    <numFmt numFmtId="167" formatCode="_(* #,##0_);_(* \(#,##0\);_(* &quot;-&quot;??_);_(@_)"/>
    <numFmt numFmtId="168" formatCode="_([$$-409]* #,##0_);_([$$-409]* \(#,##0\);_([$$-409]* &quot;-&quot;??_);_(@_)"/>
    <numFmt numFmtId="169" formatCode="0.0000"/>
  </numFmts>
  <fonts count="45" x14ac:knownFonts="1">
    <font>
      <sz val="11"/>
      <color theme="1"/>
      <name val="Calibri"/>
      <family val="2"/>
      <scheme val="minor"/>
    </font>
    <font>
      <b/>
      <sz val="11"/>
      <color theme="1"/>
      <name val="Calibri"/>
      <family val="2"/>
      <scheme val="minor"/>
    </font>
    <font>
      <sz val="11"/>
      <color theme="1"/>
      <name val="Calibri"/>
      <family val="2"/>
      <scheme val="minor"/>
    </font>
    <font>
      <b/>
      <sz val="9"/>
      <color indexed="81"/>
      <name val="Tahoma"/>
      <family val="2"/>
    </font>
    <font>
      <sz val="9"/>
      <color indexed="81"/>
      <name val="Tahoma"/>
      <family val="2"/>
    </font>
    <font>
      <sz val="10"/>
      <color theme="1"/>
      <name val="Calibri"/>
      <family val="2"/>
      <scheme val="minor"/>
    </font>
    <font>
      <b/>
      <sz val="11"/>
      <color rgb="FF3F3F3F"/>
      <name val="Calibri"/>
      <family val="2"/>
      <scheme val="minor"/>
    </font>
    <font>
      <b/>
      <sz val="14"/>
      <color theme="1"/>
      <name val="Calibri"/>
      <family val="2"/>
      <scheme val="minor"/>
    </font>
    <font>
      <i/>
      <sz val="11"/>
      <color rgb="FF7F7F7F"/>
      <name val="Calibri"/>
      <family val="2"/>
      <scheme val="minor"/>
    </font>
    <font>
      <sz val="16"/>
      <color theme="1"/>
      <name val="Calibri"/>
      <family val="2"/>
    </font>
    <font>
      <b/>
      <sz val="11"/>
      <color rgb="FF000000"/>
      <name val="Calibri"/>
      <family val="2"/>
      <scheme val="minor"/>
    </font>
    <font>
      <sz val="10"/>
      <color rgb="FF000000"/>
      <name val="Calibri"/>
      <family val="2"/>
      <scheme val="minor"/>
    </font>
    <font>
      <sz val="11"/>
      <color theme="0"/>
      <name val="Calibri"/>
      <family val="2"/>
      <scheme val="minor"/>
    </font>
    <font>
      <b/>
      <sz val="12"/>
      <color theme="1"/>
      <name val="Calibri"/>
      <family val="2"/>
      <scheme val="minor"/>
    </font>
    <font>
      <b/>
      <sz val="12"/>
      <name val="Calibri"/>
      <family val="2"/>
      <scheme val="minor"/>
    </font>
    <font>
      <sz val="10"/>
      <name val="Arial"/>
      <family val="2"/>
    </font>
    <font>
      <sz val="10"/>
      <name val="Arial"/>
      <family val="2"/>
    </font>
    <font>
      <b/>
      <sz val="12"/>
      <name val="Arial"/>
      <family val="2"/>
    </font>
    <font>
      <b/>
      <sz val="10"/>
      <name val="Arial"/>
      <family val="2"/>
    </font>
    <font>
      <b/>
      <i/>
      <sz val="10"/>
      <name val="Arial"/>
      <family val="2"/>
    </font>
    <font>
      <sz val="8"/>
      <name val="Arial"/>
      <family val="2"/>
    </font>
    <font>
      <sz val="18"/>
      <name val="Arial"/>
      <family val="2"/>
    </font>
    <font>
      <sz val="11"/>
      <color theme="1"/>
      <name val="Calibri"/>
      <family val="2"/>
    </font>
    <font>
      <b/>
      <sz val="11"/>
      <name val="Calibri"/>
      <family val="2"/>
      <scheme val="minor"/>
    </font>
    <font>
      <sz val="10"/>
      <name val="Calibri"/>
      <family val="2"/>
      <scheme val="minor"/>
    </font>
    <font>
      <sz val="11"/>
      <name val="Calibri"/>
      <family val="2"/>
      <scheme val="minor"/>
    </font>
    <font>
      <sz val="10.5"/>
      <name val="Calibri"/>
      <family val="2"/>
      <scheme val="minor"/>
    </font>
    <font>
      <sz val="10.5"/>
      <color theme="1"/>
      <name val="Calibri"/>
      <family val="2"/>
      <scheme val="minor"/>
    </font>
    <font>
      <b/>
      <sz val="10.5"/>
      <name val="Calibri"/>
      <family val="2"/>
      <scheme val="minor"/>
    </font>
    <font>
      <i/>
      <sz val="11"/>
      <name val="Calibri"/>
      <family val="2"/>
      <scheme val="minor"/>
    </font>
    <font>
      <i/>
      <sz val="11"/>
      <color theme="1"/>
      <name val="Calibri"/>
      <family val="2"/>
      <scheme val="minor"/>
    </font>
    <font>
      <sz val="11"/>
      <color rgb="FFFF0000"/>
      <name val="Calibri"/>
      <family val="2"/>
      <scheme val="minor"/>
    </font>
    <font>
      <u/>
      <sz val="11"/>
      <color theme="10"/>
      <name val="Calibri"/>
      <family val="2"/>
    </font>
    <font>
      <b/>
      <u/>
      <sz val="12"/>
      <color theme="10"/>
      <name val="Calibri"/>
      <family val="2"/>
    </font>
    <font>
      <b/>
      <sz val="11"/>
      <color rgb="FFFF0000"/>
      <name val="Calibri"/>
      <family val="2"/>
      <scheme val="minor"/>
    </font>
    <font>
      <b/>
      <u/>
      <sz val="11"/>
      <color theme="10"/>
      <name val="Calibri"/>
      <family val="2"/>
      <scheme val="minor"/>
    </font>
    <font>
      <b/>
      <sz val="11"/>
      <color rgb="FF7030A0"/>
      <name val="Calibri"/>
      <family val="2"/>
      <scheme val="minor"/>
    </font>
    <font>
      <b/>
      <sz val="10"/>
      <color theme="1"/>
      <name val="Times New Roman"/>
      <family val="1"/>
    </font>
    <font>
      <sz val="10"/>
      <color theme="1"/>
      <name val="Times New Roman"/>
      <family val="1"/>
    </font>
    <font>
      <b/>
      <sz val="10"/>
      <color theme="1"/>
      <name val="Calibri"/>
      <family val="2"/>
      <scheme val="minor"/>
    </font>
    <font>
      <sz val="10"/>
      <color theme="1"/>
      <name val="Calibri"/>
      <family val="2"/>
    </font>
    <font>
      <b/>
      <sz val="10"/>
      <color rgb="FF000000"/>
      <name val="Calibri"/>
      <family val="2"/>
      <scheme val="minor"/>
    </font>
    <font>
      <i/>
      <sz val="11"/>
      <color rgb="FFFF0000"/>
      <name val="Calibri"/>
      <family val="2"/>
      <scheme val="minor"/>
    </font>
    <font>
      <sz val="18"/>
      <color theme="3"/>
      <name val="Wingdings"/>
      <charset val="2"/>
    </font>
    <font>
      <b/>
      <sz val="12"/>
      <color theme="3"/>
      <name val="Calibri"/>
      <family val="2"/>
      <scheme val="minor"/>
    </font>
  </fonts>
  <fills count="24">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theme="0"/>
        <bgColor indexed="64"/>
      </patternFill>
    </fill>
    <fill>
      <patternFill patternType="solid">
        <fgColor rgb="FFF2F2F2"/>
      </patternFill>
    </fill>
    <fill>
      <patternFill patternType="solid">
        <fgColor theme="3" tint="0.79998168889431442"/>
        <bgColor indexed="64"/>
      </patternFill>
    </fill>
    <fill>
      <patternFill patternType="solid">
        <fgColor theme="5"/>
      </patternFill>
    </fill>
    <fill>
      <patternFill patternType="solid">
        <fgColor theme="6" tint="0.79998168889431442"/>
        <bgColor indexed="64"/>
      </patternFill>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indexed="44"/>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rgb="FFFFFFCC"/>
        <bgColor indexed="64"/>
      </patternFill>
    </fill>
    <fill>
      <patternFill patternType="solid">
        <fgColor rgb="FFD9D9D9"/>
        <bgColor indexed="64"/>
      </patternFill>
    </fill>
    <fill>
      <patternFill patternType="solid">
        <fgColor theme="1"/>
        <bgColor indexed="64"/>
      </patternFill>
    </fill>
    <fill>
      <patternFill patternType="solid">
        <fgColor rgb="FFF8FDB1"/>
        <bgColor indexed="64"/>
      </patternFill>
    </fill>
    <fill>
      <patternFill patternType="solid">
        <fgColor theme="0" tint="-0.14996795556505021"/>
        <bgColor indexed="64"/>
      </patternFill>
    </fill>
  </fills>
  <borders count="4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top style="medium">
        <color auto="1"/>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medium">
        <color auto="1"/>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2">
    <xf numFmtId="0" fontId="0" fillId="0" borderId="0"/>
    <xf numFmtId="0" fontId="6" fillId="5" borderId="7" applyNumberFormat="0" applyAlignment="0" applyProtection="0"/>
    <xf numFmtId="0" fontId="1" fillId="0" borderId="8" applyNumberFormat="0" applyFill="0" applyAlignment="0" applyProtection="0"/>
    <xf numFmtId="0" fontId="8" fillId="0" borderId="0" applyNumberFormat="0" applyFill="0" applyBorder="0" applyAlignment="0" applyProtection="0"/>
    <xf numFmtId="0" fontId="12" fillId="7" borderId="0" applyNumberFormat="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15" fillId="0" borderId="0"/>
    <xf numFmtId="9" fontId="15" fillId="0" borderId="0" applyFont="0" applyFill="0" applyBorder="0" applyAlignment="0" applyProtection="0"/>
    <xf numFmtId="0" fontId="32" fillId="0" borderId="0" applyNumberFormat="0" applyFill="0" applyBorder="0" applyAlignment="0" applyProtection="0">
      <alignment vertical="top"/>
      <protection locked="0"/>
    </xf>
    <xf numFmtId="0" fontId="2" fillId="0" borderId="0"/>
  </cellStyleXfs>
  <cellXfs count="748">
    <xf numFmtId="0" fontId="0" fillId="0" borderId="0" xfId="0"/>
    <xf numFmtId="0" fontId="5" fillId="0" borderId="0" xfId="0" applyFont="1"/>
    <xf numFmtId="0" fontId="9" fillId="0" borderId="0" xfId="0" applyFont="1"/>
    <xf numFmtId="0" fontId="5" fillId="0" borderId="0" xfId="0" applyFont="1" applyBorder="1"/>
    <xf numFmtId="165" fontId="0" fillId="0" borderId="0" xfId="0" applyNumberFormat="1"/>
    <xf numFmtId="2" fontId="11" fillId="0" borderId="4" xfId="0" applyNumberFormat="1" applyFont="1" applyFill="1" applyBorder="1" applyAlignment="1" applyProtection="1">
      <alignment horizontal="right"/>
      <protection locked="0"/>
    </xf>
    <xf numFmtId="2" fontId="11" fillId="0" borderId="4" xfId="0" applyNumberFormat="1" applyFont="1" applyBorder="1" applyAlignment="1" applyProtection="1">
      <alignment horizontal="right"/>
      <protection locked="0"/>
    </xf>
    <xf numFmtId="2" fontId="0" fillId="0" borderId="0" xfId="0" applyNumberFormat="1" applyAlignment="1">
      <alignment horizontal="center"/>
    </xf>
    <xf numFmtId="0" fontId="0" fillId="0" borderId="0" xfId="0" applyAlignment="1">
      <alignment horizontal="center"/>
    </xf>
    <xf numFmtId="0" fontId="0" fillId="0" borderId="0" xfId="0" applyAlignment="1"/>
    <xf numFmtId="0" fontId="15" fillId="0" borderId="0" xfId="8" applyProtection="1"/>
    <xf numFmtId="0" fontId="16" fillId="0" borderId="0" xfId="8" applyFont="1" applyProtection="1"/>
    <xf numFmtId="0" fontId="16" fillId="0" borderId="0" xfId="8" applyFont="1" applyFill="1" applyBorder="1" applyProtection="1"/>
    <xf numFmtId="0" fontId="15" fillId="0" borderId="0" xfId="8" applyFill="1" applyBorder="1" applyProtection="1"/>
    <xf numFmtId="0" fontId="16" fillId="11" borderId="14" xfId="8" applyFont="1" applyFill="1" applyBorder="1" applyProtection="1"/>
    <xf numFmtId="0" fontId="15" fillId="11" borderId="9" xfId="8" applyFill="1" applyBorder="1" applyProtection="1"/>
    <xf numFmtId="0" fontId="15" fillId="11" borderId="13" xfId="8" applyFill="1" applyBorder="1" applyProtection="1"/>
    <xf numFmtId="0" fontId="16" fillId="11" borderId="12" xfId="8" applyFont="1" applyFill="1" applyBorder="1" applyProtection="1"/>
    <xf numFmtId="165" fontId="18" fillId="12" borderId="4" xfId="8" applyNumberFormat="1" applyFont="1" applyFill="1" applyBorder="1" applyAlignment="1" applyProtection="1">
      <alignment horizontal="center"/>
    </xf>
    <xf numFmtId="0" fontId="18" fillId="12" borderId="4" xfId="8" applyFont="1" applyFill="1" applyBorder="1" applyProtection="1"/>
    <xf numFmtId="0" fontId="15" fillId="11" borderId="17" xfId="8" applyFill="1" applyBorder="1" applyProtection="1"/>
    <xf numFmtId="165" fontId="16" fillId="0" borderId="4" xfId="8" applyNumberFormat="1" applyFont="1" applyBorder="1" applyAlignment="1" applyProtection="1">
      <alignment horizontal="center"/>
    </xf>
    <xf numFmtId="0" fontId="16" fillId="0" borderId="4" xfId="8" applyFont="1" applyBorder="1" applyProtection="1"/>
    <xf numFmtId="0" fontId="16" fillId="10" borderId="4" xfId="8" applyFont="1" applyFill="1" applyBorder="1" applyAlignment="1" applyProtection="1">
      <alignment horizontal="center"/>
      <protection locked="0"/>
    </xf>
    <xf numFmtId="169" fontId="16" fillId="0" borderId="4" xfId="8" applyNumberFormat="1" applyFont="1" applyBorder="1" applyAlignment="1" applyProtection="1">
      <alignment horizontal="center"/>
    </xf>
    <xf numFmtId="165" fontId="16" fillId="10" borderId="4" xfId="8" applyNumberFormat="1" applyFont="1" applyFill="1" applyBorder="1" applyAlignment="1" applyProtection="1">
      <alignment horizontal="center"/>
      <protection locked="0"/>
    </xf>
    <xf numFmtId="0" fontId="16" fillId="11" borderId="6" xfId="8" applyFont="1" applyFill="1" applyBorder="1" applyAlignment="1" applyProtection="1">
      <alignment horizontal="center"/>
    </xf>
    <xf numFmtId="0" fontId="18" fillId="0" borderId="4" xfId="8" applyFont="1" applyBorder="1" applyAlignment="1" applyProtection="1">
      <alignment horizontal="center"/>
    </xf>
    <xf numFmtId="0" fontId="16" fillId="11" borderId="16" xfId="8" applyFont="1" applyFill="1" applyBorder="1" applyAlignment="1" applyProtection="1">
      <alignment horizontal="center"/>
    </xf>
    <xf numFmtId="0" fontId="19" fillId="11" borderId="13" xfId="8" applyFont="1" applyFill="1" applyBorder="1" applyProtection="1"/>
    <xf numFmtId="0" fontId="16" fillId="11" borderId="5" xfId="8" applyFont="1" applyFill="1" applyBorder="1" applyAlignment="1" applyProtection="1">
      <alignment horizontal="center"/>
    </xf>
    <xf numFmtId="0" fontId="16" fillId="11" borderId="11" xfId="8" applyFont="1" applyFill="1" applyBorder="1" applyProtection="1"/>
    <xf numFmtId="0" fontId="16" fillId="11" borderId="10" xfId="8" applyFont="1" applyFill="1" applyBorder="1" applyProtection="1"/>
    <xf numFmtId="0" fontId="16" fillId="0" borderId="0" xfId="8" applyFont="1" applyBorder="1" applyProtection="1"/>
    <xf numFmtId="0" fontId="16" fillId="0" borderId="0" xfId="8" applyFont="1" applyBorder="1" applyAlignment="1" applyProtection="1">
      <alignment horizontal="center"/>
    </xf>
    <xf numFmtId="10" fontId="16" fillId="0" borderId="4" xfId="8" applyNumberFormat="1" applyFont="1" applyBorder="1" applyAlignment="1" applyProtection="1">
      <alignment horizontal="center"/>
    </xf>
    <xf numFmtId="0" fontId="20" fillId="0" borderId="0" xfId="8" applyFont="1" applyBorder="1" applyAlignment="1" applyProtection="1">
      <alignment horizontal="left"/>
    </xf>
    <xf numFmtId="0" fontId="20" fillId="0" borderId="17" xfId="8" applyFont="1" applyBorder="1" applyAlignment="1" applyProtection="1">
      <alignment horizontal="left"/>
    </xf>
    <xf numFmtId="0" fontId="15" fillId="11" borderId="15" xfId="8" applyFill="1" applyBorder="1" applyProtection="1"/>
    <xf numFmtId="0" fontId="15" fillId="11" borderId="10" xfId="8" applyFill="1" applyBorder="1" applyProtection="1"/>
    <xf numFmtId="0" fontId="21" fillId="11" borderId="15" xfId="8" applyFont="1" applyFill="1" applyBorder="1" applyProtection="1"/>
    <xf numFmtId="0" fontId="11" fillId="0" borderId="3" xfId="0" applyFont="1" applyFill="1" applyBorder="1" applyAlignment="1" applyProtection="1">
      <alignment wrapText="1"/>
      <protection locked="0"/>
    </xf>
    <xf numFmtId="0" fontId="0" fillId="0" borderId="0" xfId="0" applyBorder="1"/>
    <xf numFmtId="0" fontId="1" fillId="0" borderId="0" xfId="0" applyFont="1" applyAlignment="1"/>
    <xf numFmtId="0" fontId="22" fillId="0" borderId="0" xfId="0" applyFont="1"/>
    <xf numFmtId="0" fontId="0" fillId="6" borderId="20" xfId="0" applyFont="1" applyFill="1" applyBorder="1" applyAlignment="1">
      <alignment horizontal="center" vertical="center" wrapText="1"/>
    </xf>
    <xf numFmtId="0" fontId="1" fillId="6" borderId="20" xfId="0" applyFont="1" applyFill="1" applyBorder="1" applyAlignment="1">
      <alignment horizontal="left" vertical="center"/>
    </xf>
    <xf numFmtId="0" fontId="11" fillId="0" borderId="11" xfId="0" applyFont="1" applyFill="1" applyBorder="1" applyAlignment="1" applyProtection="1">
      <alignment wrapText="1"/>
      <protection locked="0"/>
    </xf>
    <xf numFmtId="2" fontId="11" fillId="0" borderId="5" xfId="0" applyNumberFormat="1" applyFont="1" applyFill="1" applyBorder="1" applyAlignment="1" applyProtection="1">
      <alignment horizontal="right"/>
      <protection locked="0"/>
    </xf>
    <xf numFmtId="2" fontId="11" fillId="0" borderId="5" xfId="0" applyNumberFormat="1" applyFont="1" applyBorder="1" applyAlignment="1" applyProtection="1">
      <alignment horizontal="right"/>
      <protection locked="0"/>
    </xf>
    <xf numFmtId="0" fontId="1" fillId="13" borderId="6" xfId="0" applyFont="1" applyFill="1" applyBorder="1" applyAlignment="1">
      <alignment horizontal="center" wrapText="1"/>
    </xf>
    <xf numFmtId="0" fontId="10" fillId="13" borderId="14" xfId="0" applyFont="1" applyFill="1" applyBorder="1" applyAlignment="1" applyProtection="1">
      <alignment horizontal="center" wrapText="1"/>
      <protection locked="0"/>
    </xf>
    <xf numFmtId="2" fontId="10" fillId="13" borderId="6" xfId="0" applyNumberFormat="1" applyFont="1" applyFill="1" applyBorder="1" applyAlignment="1" applyProtection="1">
      <alignment horizontal="center" wrapText="1"/>
      <protection locked="0"/>
    </xf>
    <xf numFmtId="0" fontId="0" fillId="0" borderId="0" xfId="0" applyFill="1"/>
    <xf numFmtId="0" fontId="0" fillId="0" borderId="0" xfId="0" applyFont="1"/>
    <xf numFmtId="0" fontId="5" fillId="2" borderId="4" xfId="0" applyFont="1" applyFill="1" applyBorder="1" applyAlignment="1">
      <alignment horizontal="center"/>
    </xf>
    <xf numFmtId="0" fontId="5" fillId="0" borderId="4" xfId="0" applyFont="1" applyBorder="1" applyProtection="1">
      <protection locked="0"/>
    </xf>
    <xf numFmtId="49" fontId="11" fillId="0" borderId="4" xfId="0" applyNumberFormat="1" applyFont="1" applyFill="1" applyBorder="1" applyAlignment="1" applyProtection="1">
      <alignment horizontal="right"/>
      <protection locked="0"/>
    </xf>
    <xf numFmtId="0" fontId="11" fillId="0" borderId="4" xfId="0" applyFont="1" applyFill="1" applyBorder="1" applyAlignment="1" applyProtection="1">
      <alignment horizontal="right"/>
      <protection locked="0"/>
    </xf>
    <xf numFmtId="0" fontId="11" fillId="0" borderId="4" xfId="0" applyFont="1" applyFill="1" applyBorder="1" applyAlignment="1" applyProtection="1">
      <alignment wrapText="1"/>
      <protection locked="0"/>
    </xf>
    <xf numFmtId="2" fontId="11" fillId="2" borderId="1" xfId="0" applyNumberFormat="1" applyFont="1" applyFill="1" applyBorder="1" applyAlignment="1">
      <alignment horizontal="right"/>
    </xf>
    <xf numFmtId="165" fontId="11" fillId="4" borderId="1" xfId="0" applyNumberFormat="1" applyFont="1" applyFill="1" applyBorder="1" applyAlignment="1" applyProtection="1">
      <alignment horizontal="right"/>
      <protection locked="0"/>
    </xf>
    <xf numFmtId="165" fontId="5" fillId="2" borderId="4" xfId="0" applyNumberFormat="1" applyFont="1" applyFill="1" applyBorder="1" applyAlignment="1">
      <alignment horizontal="right"/>
    </xf>
    <xf numFmtId="49" fontId="5" fillId="0" borderId="4" xfId="0" applyNumberFormat="1" applyFont="1" applyBorder="1" applyAlignment="1" applyProtection="1">
      <alignment horizontal="right"/>
      <protection locked="0"/>
    </xf>
    <xf numFmtId="2" fontId="5" fillId="0" borderId="4" xfId="0" applyNumberFormat="1" applyFont="1" applyBorder="1" applyProtection="1">
      <protection locked="0"/>
    </xf>
    <xf numFmtId="49" fontId="11" fillId="0" borderId="4" xfId="0" applyNumberFormat="1" applyFont="1" applyFill="1" applyBorder="1" applyAlignment="1" applyProtection="1">
      <alignment horizontal="center"/>
      <protection locked="0"/>
    </xf>
    <xf numFmtId="0" fontId="11" fillId="0" borderId="4" xfId="0" applyFont="1" applyFill="1" applyBorder="1" applyAlignment="1" applyProtection="1">
      <alignment horizontal="center"/>
      <protection locked="0"/>
    </xf>
    <xf numFmtId="2" fontId="11" fillId="0" borderId="4" xfId="0" applyNumberFormat="1" applyFont="1" applyFill="1" applyBorder="1" applyAlignment="1" applyProtection="1">
      <alignment horizontal="center"/>
      <protection locked="0"/>
    </xf>
    <xf numFmtId="2" fontId="11" fillId="0" borderId="4" xfId="0" applyNumberFormat="1" applyFont="1" applyBorder="1" applyAlignment="1" applyProtection="1">
      <alignment horizontal="center"/>
      <protection locked="0"/>
    </xf>
    <xf numFmtId="0" fontId="0" fillId="6" borderId="4" xfId="0" applyFill="1" applyBorder="1"/>
    <xf numFmtId="1" fontId="26" fillId="0" borderId="4" xfId="0" applyNumberFormat="1" applyFont="1" applyFill="1" applyBorder="1" applyAlignment="1" applyProtection="1">
      <alignment horizontal="center" wrapText="1"/>
      <protection locked="0"/>
    </xf>
    <xf numFmtId="42" fontId="28" fillId="2" borderId="4" xfId="6" applyNumberFormat="1" applyFont="1" applyFill="1" applyBorder="1" applyAlignment="1">
      <alignment horizontal="center" wrapText="1"/>
    </xf>
    <xf numFmtId="42" fontId="14" fillId="2" borderId="4" xfId="6" applyNumberFormat="1" applyFont="1" applyFill="1" applyBorder="1"/>
    <xf numFmtId="42" fontId="23" fillId="2" borderId="4" xfId="6" applyNumberFormat="1" applyFont="1" applyFill="1" applyBorder="1" applyAlignment="1">
      <alignment horizontal="center" vertical="center"/>
    </xf>
    <xf numFmtId="166" fontId="25" fillId="0" borderId="4" xfId="6" applyNumberFormat="1" applyFont="1" applyFill="1" applyBorder="1" applyAlignment="1" applyProtection="1">
      <alignment horizontal="center"/>
      <protection locked="0"/>
    </xf>
    <xf numFmtId="0" fontId="0" fillId="14" borderId="1" xfId="0" applyFont="1" applyFill="1" applyBorder="1" applyAlignment="1">
      <alignment horizontal="center" wrapText="1"/>
    </xf>
    <xf numFmtId="0" fontId="0" fillId="6" borderId="10" xfId="0" applyFill="1" applyBorder="1"/>
    <xf numFmtId="0" fontId="0" fillId="6" borderId="15" xfId="0" applyFill="1" applyBorder="1"/>
    <xf numFmtId="0" fontId="0" fillId="6" borderId="17" xfId="0" applyFill="1" applyBorder="1"/>
    <xf numFmtId="0" fontId="0" fillId="6" borderId="0" xfId="0" applyFill="1" applyBorder="1"/>
    <xf numFmtId="0" fontId="1" fillId="6" borderId="0" xfId="0" applyFont="1" applyFill="1" applyBorder="1"/>
    <xf numFmtId="0" fontId="25" fillId="14" borderId="4" xfId="0" applyFont="1" applyFill="1" applyBorder="1" applyAlignment="1">
      <alignment horizontal="center" wrapText="1"/>
    </xf>
    <xf numFmtId="42" fontId="0" fillId="0" borderId="0" xfId="0" applyNumberFormat="1"/>
    <xf numFmtId="0" fontId="26" fillId="17" borderId="4" xfId="0" applyFont="1" applyFill="1" applyBorder="1" applyAlignment="1">
      <alignment horizontal="center" vertical="center" wrapText="1"/>
    </xf>
    <xf numFmtId="10" fontId="15" fillId="10" borderId="4" xfId="9" applyNumberFormat="1" applyFont="1" applyFill="1" applyBorder="1" applyAlignment="1" applyProtection="1">
      <alignment horizontal="center"/>
      <protection locked="0"/>
    </xf>
    <xf numFmtId="166" fontId="23" fillId="2" borderId="4" xfId="6" applyNumberFormat="1" applyFont="1" applyFill="1" applyBorder="1" applyProtection="1"/>
    <xf numFmtId="165" fontId="0" fillId="4" borderId="4" xfId="0" applyNumberFormat="1" applyFill="1" applyBorder="1" applyAlignment="1" applyProtection="1">
      <alignment horizontal="left"/>
      <protection locked="0"/>
    </xf>
    <xf numFmtId="1" fontId="0" fillId="4" borderId="4" xfId="0" applyNumberFormat="1" applyFill="1" applyBorder="1" applyAlignment="1" applyProtection="1">
      <alignment horizontal="left"/>
      <protection locked="0"/>
    </xf>
    <xf numFmtId="10" fontId="0" fillId="4" borderId="4" xfId="0" applyNumberFormat="1" applyFill="1" applyBorder="1" applyAlignment="1" applyProtection="1">
      <alignment horizontal="left"/>
      <protection locked="0"/>
    </xf>
    <xf numFmtId="165" fontId="1" fillId="0" borderId="4" xfId="0" applyNumberFormat="1" applyFont="1" applyFill="1" applyBorder="1" applyAlignment="1" applyProtection="1">
      <alignment horizontal="left"/>
      <protection locked="0"/>
    </xf>
    <xf numFmtId="42" fontId="31" fillId="0" borderId="4" xfId="0" applyNumberFormat="1" applyFont="1" applyBorder="1" applyAlignment="1">
      <alignment horizontal="center"/>
    </xf>
    <xf numFmtId="7" fontId="34" fillId="19" borderId="4" xfId="0" applyNumberFormat="1" applyFont="1" applyFill="1" applyBorder="1" applyAlignment="1" applyProtection="1">
      <alignment horizontal="center" vertical="center" wrapText="1"/>
      <protection locked="0"/>
    </xf>
    <xf numFmtId="0" fontId="35" fillId="0" borderId="4" xfId="10" applyFont="1" applyBorder="1" applyAlignment="1" applyProtection="1">
      <alignment horizontal="center" vertical="center" wrapText="1"/>
    </xf>
    <xf numFmtId="0" fontId="23" fillId="0" borderId="4" xfId="0" applyFont="1" applyFill="1" applyBorder="1" applyAlignment="1">
      <alignment horizontal="center" vertical="center" wrapText="1"/>
    </xf>
    <xf numFmtId="0" fontId="0" fillId="0" borderId="4" xfId="0" applyBorder="1" applyAlignment="1">
      <alignment horizontal="center" vertical="center" wrapText="1"/>
    </xf>
    <xf numFmtId="164" fontId="0" fillId="3" borderId="4" xfId="6" applyNumberFormat="1" applyFont="1" applyFill="1" applyBorder="1" applyAlignment="1">
      <alignment horizontal="center" vertical="center"/>
    </xf>
    <xf numFmtId="7" fontId="25" fillId="3" borderId="4" xfId="0" applyNumberFormat="1" applyFont="1" applyFill="1" applyBorder="1" applyAlignment="1" applyProtection="1">
      <alignment horizontal="right" vertical="center"/>
      <protection locked="0"/>
    </xf>
    <xf numFmtId="164" fontId="34" fillId="3" borderId="4" xfId="6" applyNumberFormat="1" applyFont="1" applyFill="1" applyBorder="1" applyAlignment="1">
      <alignment horizontal="center" vertical="center"/>
    </xf>
    <xf numFmtId="0" fontId="1" fillId="0" borderId="4" xfId="0" applyFont="1" applyBorder="1" applyAlignment="1">
      <alignment horizontal="center" vertical="center" wrapText="1"/>
    </xf>
    <xf numFmtId="0" fontId="1" fillId="0" borderId="4" xfId="0" applyFont="1" applyBorder="1" applyAlignment="1">
      <alignment horizontal="left" vertical="center"/>
    </xf>
    <xf numFmtId="44" fontId="0" fillId="19" borderId="4" xfId="0" applyNumberFormat="1" applyFont="1" applyFill="1" applyBorder="1" applyAlignment="1" applyProtection="1">
      <alignment horizontal="right" vertical="center" wrapText="1"/>
      <protection locked="0"/>
    </xf>
    <xf numFmtId="164" fontId="0" fillId="20" borderId="4" xfId="0" applyNumberFormat="1" applyFont="1" applyFill="1" applyBorder="1" applyAlignment="1">
      <alignment horizontal="right" vertical="center" wrapText="1"/>
    </xf>
    <xf numFmtId="0" fontId="1" fillId="0" borderId="4" xfId="0" applyFont="1" applyBorder="1" applyAlignment="1"/>
    <xf numFmtId="166" fontId="0" fillId="0" borderId="4" xfId="0" applyNumberFormat="1" applyFont="1" applyBorder="1"/>
    <xf numFmtId="0" fontId="34" fillId="19" borderId="4" xfId="0" applyFont="1" applyFill="1" applyBorder="1" applyAlignment="1" applyProtection="1">
      <alignment horizontal="center" vertical="center" wrapText="1"/>
      <protection locked="0"/>
    </xf>
    <xf numFmtId="164" fontId="0" fillId="21" borderId="4" xfId="6" applyNumberFormat="1" applyFont="1" applyFill="1" applyBorder="1" applyAlignment="1">
      <alignment horizontal="center" vertical="center"/>
    </xf>
    <xf numFmtId="0" fontId="1" fillId="0" borderId="4" xfId="0" applyFont="1" applyFill="1" applyBorder="1" applyAlignment="1">
      <alignment horizontal="center" vertical="center" wrapText="1"/>
    </xf>
    <xf numFmtId="7" fontId="25" fillId="2" borderId="4" xfId="0" applyNumberFormat="1" applyFont="1" applyFill="1" applyBorder="1" applyAlignment="1" applyProtection="1">
      <alignment horizontal="right" vertical="center"/>
    </xf>
    <xf numFmtId="0" fontId="1" fillId="0" borderId="4" xfId="0" applyFont="1" applyBorder="1" applyAlignment="1">
      <alignment horizontal="left" vertical="center" wrapText="1"/>
    </xf>
    <xf numFmtId="0" fontId="1" fillId="0" borderId="4" xfId="0" applyFont="1" applyBorder="1" applyAlignment="1">
      <alignment wrapText="1"/>
    </xf>
    <xf numFmtId="0" fontId="1" fillId="4" borderId="4" xfId="0" applyFont="1" applyFill="1" applyBorder="1" applyAlignment="1">
      <alignment horizontal="center" vertical="center"/>
    </xf>
    <xf numFmtId="0" fontId="0" fillId="0" borderId="0" xfId="0" applyFont="1" applyAlignment="1"/>
    <xf numFmtId="0" fontId="15" fillId="19" borderId="4" xfId="0" applyFont="1" applyFill="1" applyBorder="1" applyAlignment="1" applyProtection="1">
      <protection locked="0"/>
    </xf>
    <xf numFmtId="0" fontId="1" fillId="0" borderId="24" xfId="0" applyFont="1" applyFill="1" applyBorder="1" applyAlignment="1"/>
    <xf numFmtId="0" fontId="0" fillId="0" borderId="27" xfId="0" applyBorder="1"/>
    <xf numFmtId="0" fontId="0" fillId="0" borderId="19" xfId="0" applyBorder="1" applyAlignment="1">
      <alignment horizontal="left" vertical="top"/>
    </xf>
    <xf numFmtId="0" fontId="0" fillId="0" borderId="21" xfId="0" applyBorder="1" applyAlignment="1">
      <alignment horizontal="left" vertical="top"/>
    </xf>
    <xf numFmtId="0" fontId="0" fillId="0" borderId="29" xfId="0" applyBorder="1"/>
    <xf numFmtId="44" fontId="0" fillId="20" borderId="4" xfId="0" applyNumberFormat="1" applyFont="1" applyFill="1" applyBorder="1" applyAlignment="1">
      <alignment horizontal="right" vertical="center" wrapText="1"/>
    </xf>
    <xf numFmtId="0" fontId="23" fillId="0" borderId="4" xfId="0" applyFont="1" applyBorder="1" applyAlignment="1">
      <alignment horizontal="center" vertical="center" wrapText="1"/>
    </xf>
    <xf numFmtId="164" fontId="0" fillId="2" borderId="4" xfId="0" applyNumberFormat="1" applyFont="1" applyFill="1" applyBorder="1" applyAlignment="1">
      <alignment horizontal="right" vertical="center" wrapText="1"/>
    </xf>
    <xf numFmtId="0" fontId="0" fillId="0" borderId="0" xfId="0" applyAlignment="1">
      <alignment vertical="center"/>
    </xf>
    <xf numFmtId="0" fontId="1" fillId="19" borderId="4" xfId="0" applyFont="1" applyFill="1" applyBorder="1" applyAlignment="1" applyProtection="1">
      <alignment horizontal="center" vertical="center" wrapText="1"/>
      <protection locked="0"/>
    </xf>
    <xf numFmtId="0" fontId="1" fillId="19" borderId="4" xfId="0" applyFont="1" applyFill="1" applyBorder="1" applyAlignment="1" applyProtection="1">
      <alignment horizontal="left" vertical="center"/>
      <protection locked="0"/>
    </xf>
    <xf numFmtId="0" fontId="37" fillId="0" borderId="4" xfId="0" applyFont="1" applyBorder="1" applyAlignment="1">
      <alignment horizontal="center" vertical="center" wrapText="1"/>
    </xf>
    <xf numFmtId="0" fontId="0" fillId="19" borderId="0" xfId="0" applyFill="1" applyAlignment="1" applyProtection="1">
      <protection locked="0"/>
    </xf>
    <xf numFmtId="0" fontId="37" fillId="0" borderId="4" xfId="0" applyFont="1" applyBorder="1" applyAlignment="1">
      <alignment horizontal="left" vertical="center"/>
    </xf>
    <xf numFmtId="44" fontId="38" fillId="20" borderId="4" xfId="0" applyNumberFormat="1" applyFont="1" applyFill="1" applyBorder="1" applyAlignment="1">
      <alignment horizontal="right" vertical="center" wrapText="1"/>
    </xf>
    <xf numFmtId="0" fontId="1" fillId="0" borderId="22" xfId="0" applyFont="1" applyBorder="1" applyAlignment="1">
      <alignment horizontal="center" vertical="center"/>
    </xf>
    <xf numFmtId="44" fontId="0" fillId="0" borderId="23" xfId="0" applyNumberFormat="1" applyBorder="1" applyAlignment="1"/>
    <xf numFmtId="0" fontId="1" fillId="0" borderId="28" xfId="0" applyFont="1" applyBorder="1" applyAlignment="1">
      <alignment horizontal="center" vertical="center"/>
    </xf>
    <xf numFmtId="44" fontId="0" fillId="0" borderId="18" xfId="0" applyNumberFormat="1" applyBorder="1" applyAlignment="1"/>
    <xf numFmtId="0" fontId="34" fillId="0" borderId="25" xfId="0" applyFont="1" applyBorder="1" applyAlignment="1">
      <alignment horizontal="right"/>
    </xf>
    <xf numFmtId="44" fontId="31" fillId="0" borderId="26" xfId="0" applyNumberFormat="1" applyFont="1" applyBorder="1" applyAlignment="1"/>
    <xf numFmtId="0" fontId="1" fillId="0" borderId="0" xfId="0" applyFont="1"/>
    <xf numFmtId="6" fontId="0" fillId="0" borderId="0" xfId="0" applyNumberFormat="1" applyAlignment="1">
      <alignment horizontal="center"/>
    </xf>
    <xf numFmtId="42" fontId="28" fillId="0" borderId="4" xfId="6" applyNumberFormat="1" applyFont="1" applyFill="1" applyBorder="1" applyAlignment="1" applyProtection="1">
      <alignment horizontal="center" wrapText="1"/>
      <protection locked="0"/>
    </xf>
    <xf numFmtId="3" fontId="0" fillId="2" borderId="4" xfId="0" applyNumberFormat="1" applyFill="1" applyBorder="1" applyAlignment="1">
      <alignment horizontal="left"/>
    </xf>
    <xf numFmtId="0" fontId="1" fillId="0" borderId="0" xfId="0" applyFont="1" applyFill="1" applyBorder="1" applyAlignment="1">
      <alignment horizontal="center"/>
    </xf>
    <xf numFmtId="0" fontId="0" fillId="0" borderId="0" xfId="0" applyBorder="1" applyAlignment="1">
      <alignment horizontal="left" vertical="top"/>
    </xf>
    <xf numFmtId="0" fontId="36" fillId="0" borderId="4" xfId="0" applyFont="1" applyBorder="1" applyAlignment="1">
      <alignment horizontal="center" vertical="center"/>
    </xf>
    <xf numFmtId="164" fontId="0" fillId="22" borderId="4" xfId="0" applyNumberFormat="1" applyFont="1" applyFill="1" applyBorder="1" applyAlignment="1" applyProtection="1">
      <alignment horizontal="center" vertical="center" wrapText="1"/>
      <protection locked="0"/>
    </xf>
    <xf numFmtId="164" fontId="0" fillId="20" borderId="4" xfId="0" applyNumberFormat="1" applyFont="1" applyFill="1" applyBorder="1" applyAlignment="1">
      <alignment horizontal="center" vertical="center" wrapText="1"/>
    </xf>
    <xf numFmtId="164" fontId="0" fillId="22" borderId="4" xfId="0" applyNumberFormat="1" applyFont="1" applyFill="1" applyBorder="1" applyAlignment="1" applyProtection="1">
      <alignment horizontal="right" vertical="center" wrapText="1"/>
      <protection locked="0"/>
    </xf>
    <xf numFmtId="0" fontId="0" fillId="6" borderId="4" xfId="0" applyFont="1" applyFill="1" applyBorder="1"/>
    <xf numFmtId="0" fontId="1" fillId="6" borderId="2" xfId="0" applyFont="1" applyFill="1" applyBorder="1" applyAlignment="1">
      <alignment horizontal="right" vertical="center"/>
    </xf>
    <xf numFmtId="0" fontId="1" fillId="6" borderId="2" xfId="0" applyFont="1" applyFill="1" applyBorder="1" applyAlignment="1">
      <alignment horizontal="right" vertical="center" wrapText="1"/>
    </xf>
    <xf numFmtId="0" fontId="1" fillId="6" borderId="3" xfId="0" applyFont="1" applyFill="1" applyBorder="1" applyAlignment="1">
      <alignment horizontal="right" vertical="center"/>
    </xf>
    <xf numFmtId="0" fontId="1" fillId="6" borderId="4" xfId="0" applyFont="1" applyFill="1" applyBorder="1" applyAlignment="1">
      <alignment horizontal="right" vertical="center"/>
    </xf>
    <xf numFmtId="2" fontId="0" fillId="6" borderId="0" xfId="0" applyNumberFormat="1" applyFill="1" applyAlignment="1">
      <alignment horizontal="center"/>
    </xf>
    <xf numFmtId="0" fontId="0" fillId="6" borderId="0" xfId="0" applyFill="1"/>
    <xf numFmtId="2" fontId="0" fillId="6" borderId="0" xfId="0" applyNumberFormat="1" applyFill="1"/>
    <xf numFmtId="0" fontId="9" fillId="6" borderId="0" xfId="0" applyFont="1" applyFill="1"/>
    <xf numFmtId="0" fontId="22" fillId="6" borderId="0" xfId="0" applyFont="1" applyFill="1"/>
    <xf numFmtId="0" fontId="1" fillId="6" borderId="0" xfId="0" applyFont="1" applyFill="1" applyAlignment="1"/>
    <xf numFmtId="0" fontId="5" fillId="6" borderId="0" xfId="0" applyFont="1" applyFill="1" applyBorder="1"/>
    <xf numFmtId="0" fontId="5" fillId="6" borderId="0" xfId="0" applyFont="1" applyFill="1"/>
    <xf numFmtId="0" fontId="0" fillId="6" borderId="30" xfId="0" applyFont="1" applyFill="1" applyBorder="1" applyAlignment="1">
      <alignment horizontal="center" vertical="center" wrapText="1"/>
    </xf>
    <xf numFmtId="0" fontId="1" fillId="6" borderId="31" xfId="0" applyFont="1" applyFill="1" applyBorder="1" applyAlignment="1">
      <alignment horizontal="center" vertical="center"/>
    </xf>
    <xf numFmtId="0" fontId="10" fillId="13" borderId="10" xfId="0" applyFont="1" applyFill="1" applyBorder="1" applyAlignment="1" applyProtection="1">
      <alignment horizontal="center" wrapText="1"/>
      <protection locked="0"/>
    </xf>
    <xf numFmtId="0" fontId="10" fillId="13" borderId="15" xfId="0" applyFont="1" applyFill="1" applyBorder="1" applyAlignment="1" applyProtection="1">
      <alignment horizontal="center" wrapText="1"/>
      <protection locked="0"/>
    </xf>
    <xf numFmtId="0" fontId="10" fillId="13" borderId="11" xfId="0" applyFont="1" applyFill="1" applyBorder="1" applyAlignment="1" applyProtection="1">
      <alignment horizontal="center" wrapText="1"/>
      <protection locked="0"/>
    </xf>
    <xf numFmtId="0" fontId="10" fillId="13" borderId="17" xfId="0" applyFont="1" applyFill="1" applyBorder="1" applyAlignment="1" applyProtection="1">
      <alignment horizontal="center" wrapText="1"/>
      <protection locked="0"/>
    </xf>
    <xf numFmtId="0" fontId="10" fillId="13" borderId="0" xfId="0" applyFont="1" applyFill="1" applyBorder="1" applyAlignment="1" applyProtection="1">
      <alignment horizontal="center" wrapText="1"/>
      <protection locked="0"/>
    </xf>
    <xf numFmtId="0" fontId="10" fillId="13" borderId="12" xfId="0" applyFont="1" applyFill="1" applyBorder="1" applyAlignment="1" applyProtection="1">
      <alignment horizontal="center" wrapText="1"/>
      <protection locked="0"/>
    </xf>
    <xf numFmtId="0" fontId="1" fillId="13" borderId="14" xfId="0" applyFont="1" applyFill="1" applyBorder="1" applyAlignment="1">
      <alignment horizontal="center" wrapText="1"/>
    </xf>
    <xf numFmtId="0" fontId="5" fillId="0" borderId="3" xfId="0" applyFont="1" applyFill="1" applyBorder="1" applyAlignment="1" applyProtection="1">
      <alignment horizontal="center"/>
      <protection locked="0"/>
    </xf>
    <xf numFmtId="0" fontId="40" fillId="6" borderId="0" xfId="0" applyFont="1" applyFill="1"/>
    <xf numFmtId="0" fontId="40" fillId="0" borderId="0" xfId="0" applyFont="1"/>
    <xf numFmtId="0" fontId="5" fillId="6" borderId="0" xfId="0" applyFont="1" applyFill="1" applyAlignment="1">
      <alignment horizontal="center" vertical="top"/>
    </xf>
    <xf numFmtId="0" fontId="5" fillId="0" borderId="0" xfId="0" applyFont="1" applyAlignment="1">
      <alignment horizontal="center" vertical="top"/>
    </xf>
    <xf numFmtId="49" fontId="5" fillId="6" borderId="0" xfId="0" applyNumberFormat="1" applyFont="1" applyFill="1" applyAlignment="1">
      <alignment horizontal="center"/>
    </xf>
    <xf numFmtId="0" fontId="5" fillId="6" borderId="0" xfId="0" applyFont="1" applyFill="1" applyAlignment="1">
      <alignment horizontal="center"/>
    </xf>
    <xf numFmtId="0" fontId="5" fillId="6" borderId="0" xfId="0" applyFont="1" applyFill="1" applyAlignment="1">
      <alignment wrapText="1"/>
    </xf>
    <xf numFmtId="2" fontId="5" fillId="6" borderId="0" xfId="0" applyNumberFormat="1" applyFont="1" applyFill="1" applyAlignment="1">
      <alignment horizontal="center"/>
    </xf>
    <xf numFmtId="165" fontId="5" fillId="6" borderId="0" xfId="0" applyNumberFormat="1" applyFont="1" applyFill="1"/>
    <xf numFmtId="165" fontId="5" fillId="6" borderId="0" xfId="0" applyNumberFormat="1" applyFont="1" applyFill="1" applyAlignment="1">
      <alignment horizontal="center"/>
    </xf>
    <xf numFmtId="49" fontId="5" fillId="0" borderId="0" xfId="0" applyNumberFormat="1" applyFont="1" applyAlignment="1">
      <alignment horizontal="center"/>
    </xf>
    <xf numFmtId="0" fontId="5" fillId="0" borderId="0" xfId="0" applyFont="1" applyAlignment="1">
      <alignment horizontal="center"/>
    </xf>
    <xf numFmtId="0" fontId="5" fillId="0" borderId="0" xfId="0" applyFont="1" applyAlignment="1">
      <alignment wrapText="1"/>
    </xf>
    <xf numFmtId="2" fontId="5" fillId="0" borderId="0" xfId="0" applyNumberFormat="1" applyFont="1" applyAlignment="1">
      <alignment horizontal="center"/>
    </xf>
    <xf numFmtId="165" fontId="5" fillId="0" borderId="0" xfId="0" applyNumberFormat="1" applyFont="1"/>
    <xf numFmtId="165" fontId="5" fillId="0" borderId="0" xfId="0" applyNumberFormat="1" applyFont="1" applyAlignment="1">
      <alignment horizontal="center"/>
    </xf>
    <xf numFmtId="0" fontId="39" fillId="6" borderId="0" xfId="0" applyFont="1" applyFill="1" applyBorder="1" applyAlignment="1">
      <alignment horizontal="center" vertical="center"/>
    </xf>
    <xf numFmtId="37" fontId="25" fillId="4" borderId="4" xfId="6" applyNumberFormat="1" applyFont="1" applyFill="1" applyBorder="1" applyProtection="1">
      <protection locked="0"/>
    </xf>
    <xf numFmtId="167" fontId="25" fillId="14" borderId="4" xfId="7" applyNumberFormat="1" applyFont="1" applyFill="1" applyBorder="1" applyAlignment="1">
      <alignment horizontal="center"/>
    </xf>
    <xf numFmtId="166" fontId="23" fillId="2" borderId="4" xfId="6" applyNumberFormat="1" applyFont="1" applyFill="1" applyBorder="1" applyAlignment="1" applyProtection="1">
      <alignment wrapText="1"/>
    </xf>
    <xf numFmtId="0" fontId="39" fillId="2" borderId="9" xfId="0" applyFont="1" applyFill="1" applyBorder="1" applyAlignment="1">
      <alignment horizontal="center" vertical="center"/>
    </xf>
    <xf numFmtId="165" fontId="39" fillId="2" borderId="9" xfId="0" applyNumberFormat="1" applyFont="1" applyFill="1" applyBorder="1" applyAlignment="1">
      <alignment horizontal="right" vertical="center"/>
    </xf>
    <xf numFmtId="0" fontId="5" fillId="8" borderId="4" xfId="0" applyFont="1" applyFill="1" applyBorder="1" applyProtection="1">
      <protection locked="0"/>
    </xf>
    <xf numFmtId="42" fontId="30" fillId="16" borderId="0" xfId="0" applyNumberFormat="1" applyFont="1" applyFill="1" applyBorder="1" applyAlignment="1" applyProtection="1">
      <alignment horizontal="left"/>
      <protection locked="0"/>
    </xf>
    <xf numFmtId="44" fontId="0" fillId="0" borderId="0" xfId="0" applyNumberFormat="1" applyFont="1" applyAlignment="1"/>
    <xf numFmtId="42" fontId="0" fillId="0" borderId="0" xfId="0" applyNumberFormat="1" applyFont="1"/>
    <xf numFmtId="42" fontId="30" fillId="16" borderId="4" xfId="0" applyNumberFormat="1" applyFont="1" applyFill="1" applyBorder="1" applyAlignment="1" applyProtection="1">
      <alignment horizontal="left"/>
      <protection locked="0"/>
    </xf>
    <xf numFmtId="10" fontId="30" fillId="16" borderId="0" xfId="0" applyNumberFormat="1" applyFont="1" applyFill="1" applyBorder="1" applyAlignment="1" applyProtection="1">
      <alignment horizontal="left"/>
      <protection locked="0"/>
    </xf>
    <xf numFmtId="0" fontId="0" fillId="0" borderId="4" xfId="0" applyFont="1" applyBorder="1"/>
    <xf numFmtId="164" fontId="0" fillId="0" borderId="4" xfId="0" applyNumberFormat="1" applyFont="1" applyBorder="1"/>
    <xf numFmtId="0" fontId="0" fillId="0" borderId="4" xfId="0" applyFont="1" applyBorder="1" applyAlignment="1">
      <alignment horizontal="center"/>
    </xf>
    <xf numFmtId="2" fontId="0" fillId="0" borderId="0" xfId="0" applyNumberFormat="1" applyFont="1" applyAlignment="1">
      <alignment horizontal="center"/>
    </xf>
    <xf numFmtId="165" fontId="0" fillId="0" borderId="0" xfId="0" applyNumberFormat="1" applyFont="1"/>
    <xf numFmtId="10" fontId="0" fillId="0" borderId="0" xfId="0" applyNumberFormat="1" applyFont="1"/>
    <xf numFmtId="0" fontId="0" fillId="0" borderId="0" xfId="0" applyFont="1" applyAlignment="1">
      <alignment horizontal="center"/>
    </xf>
    <xf numFmtId="0" fontId="30" fillId="0" borderId="0" xfId="0" applyFont="1" applyFill="1" applyBorder="1" applyAlignment="1" applyProtection="1">
      <alignment horizontal="left"/>
      <protection locked="0"/>
    </xf>
    <xf numFmtId="42" fontId="0" fillId="0" borderId="4" xfId="0" applyNumberFormat="1" applyFont="1" applyBorder="1" applyAlignment="1">
      <alignment horizontal="center"/>
    </xf>
    <xf numFmtId="164" fontId="0" fillId="0" borderId="0" xfId="0" applyNumberFormat="1" applyFont="1"/>
    <xf numFmtId="165" fontId="1" fillId="2" borderId="4" xfId="0" applyNumberFormat="1" applyFont="1" applyFill="1" applyBorder="1" applyAlignment="1">
      <alignment horizontal="left"/>
    </xf>
    <xf numFmtId="1" fontId="1" fillId="2" borderId="4" xfId="0" applyNumberFormat="1" applyFont="1" applyFill="1" applyBorder="1" applyAlignment="1">
      <alignment horizontal="left"/>
    </xf>
    <xf numFmtId="10" fontId="1" fillId="2" borderId="4" xfId="0" applyNumberFormat="1" applyFont="1" applyFill="1" applyBorder="1" applyAlignment="1">
      <alignment horizontal="left"/>
    </xf>
    <xf numFmtId="1" fontId="25" fillId="0" borderId="4" xfId="0" applyNumberFormat="1" applyFont="1" applyFill="1" applyBorder="1" applyAlignment="1" applyProtection="1">
      <alignment horizontal="center" wrapText="1"/>
      <protection locked="0"/>
    </xf>
    <xf numFmtId="8" fontId="25" fillId="0" borderId="4" xfId="6" applyNumberFormat="1" applyFont="1" applyFill="1" applyBorder="1" applyAlignment="1" applyProtection="1">
      <alignment horizontal="center" wrapText="1"/>
      <protection locked="0"/>
    </xf>
    <xf numFmtId="2" fontId="25" fillId="2" borderId="4" xfId="6" applyNumberFormat="1" applyFont="1" applyFill="1" applyBorder="1" applyAlignment="1" applyProtection="1">
      <alignment horizontal="center" wrapText="1"/>
    </xf>
    <xf numFmtId="42" fontId="25" fillId="2" borderId="4" xfId="6" applyNumberFormat="1" applyFont="1" applyFill="1" applyBorder="1" applyAlignment="1">
      <alignment horizontal="center" wrapText="1"/>
    </xf>
    <xf numFmtId="42" fontId="23" fillId="2" borderId="4" xfId="6" applyNumberFormat="1" applyFont="1" applyFill="1" applyBorder="1" applyAlignment="1">
      <alignment horizontal="center" wrapText="1"/>
    </xf>
    <xf numFmtId="2" fontId="23" fillId="2" borderId="4" xfId="6" applyNumberFormat="1" applyFont="1" applyFill="1" applyBorder="1" applyAlignment="1" applyProtection="1">
      <alignment horizontal="center" wrapText="1"/>
    </xf>
    <xf numFmtId="42" fontId="1" fillId="2" borderId="4" xfId="0" applyNumberFormat="1" applyFont="1" applyFill="1" applyBorder="1" applyAlignment="1">
      <alignment horizontal="right" wrapText="1"/>
    </xf>
    <xf numFmtId="42" fontId="23" fillId="2" borderId="4" xfId="6" applyNumberFormat="1" applyFont="1" applyFill="1" applyBorder="1"/>
    <xf numFmtId="1" fontId="25" fillId="0" borderId="4" xfId="7" applyNumberFormat="1" applyFont="1" applyFill="1" applyBorder="1" applyAlignment="1" applyProtection="1">
      <alignment horizontal="center"/>
      <protection locked="0"/>
    </xf>
    <xf numFmtId="164" fontId="25" fillId="0" borderId="4" xfId="6" applyNumberFormat="1" applyFont="1" applyFill="1" applyBorder="1" applyAlignment="1" applyProtection="1">
      <alignment horizontal="center"/>
      <protection locked="0"/>
    </xf>
    <xf numFmtId="0" fontId="25" fillId="14" borderId="4" xfId="0" applyFont="1" applyFill="1" applyBorder="1" applyAlignment="1">
      <alignment horizontal="center" vertical="center" wrapText="1"/>
    </xf>
    <xf numFmtId="0" fontId="25" fillId="14" borderId="3" xfId="0" applyFont="1" applyFill="1" applyBorder="1" applyAlignment="1">
      <alignment horizontal="center" vertical="center" wrapText="1"/>
    </xf>
    <xf numFmtId="0" fontId="25" fillId="0" borderId="3" xfId="0" applyFont="1" applyFill="1" applyBorder="1" applyAlignment="1" applyProtection="1">
      <alignment horizontal="left" wrapText="1"/>
      <protection locked="0"/>
    </xf>
    <xf numFmtId="42" fontId="23" fillId="0" borderId="4" xfId="6" applyNumberFormat="1" applyFont="1" applyFill="1" applyBorder="1" applyAlignment="1" applyProtection="1">
      <alignment horizontal="left" wrapText="1"/>
      <protection locked="0"/>
    </xf>
    <xf numFmtId="42" fontId="23" fillId="2" borderId="4" xfId="6" applyNumberFormat="1" applyFont="1" applyFill="1" applyBorder="1" applyAlignment="1">
      <alignment horizontal="center"/>
    </xf>
    <xf numFmtId="0" fontId="29" fillId="14" borderId="4" xfId="0" applyFont="1" applyFill="1" applyBorder="1" applyAlignment="1">
      <alignment horizontal="left" wrapText="1"/>
    </xf>
    <xf numFmtId="166" fontId="23" fillId="2" borderId="4" xfId="6" applyNumberFormat="1" applyFont="1" applyFill="1" applyBorder="1" applyAlignment="1">
      <alignment horizontal="right"/>
    </xf>
    <xf numFmtId="168" fontId="23" fillId="0" borderId="4" xfId="6" applyNumberFormat="1" applyFont="1" applyFill="1" applyBorder="1" applyProtection="1">
      <protection locked="0"/>
    </xf>
    <xf numFmtId="42" fontId="23" fillId="2" borderId="4" xfId="6" applyNumberFormat="1" applyFont="1" applyFill="1" applyBorder="1" applyProtection="1"/>
    <xf numFmtId="42" fontId="23" fillId="15" borderId="4" xfId="0" applyNumberFormat="1" applyFont="1" applyFill="1" applyBorder="1"/>
    <xf numFmtId="0" fontId="23" fillId="14" borderId="10" xfId="0" applyFont="1" applyFill="1" applyBorder="1" applyAlignment="1">
      <alignment horizontal="right" wrapText="1"/>
    </xf>
    <xf numFmtId="0" fontId="23" fillId="14" borderId="15" xfId="0" applyFont="1" applyFill="1" applyBorder="1" applyAlignment="1">
      <alignment horizontal="right" wrapText="1"/>
    </xf>
    <xf numFmtId="0" fontId="23" fillId="14" borderId="11" xfId="0" applyFont="1" applyFill="1" applyBorder="1" applyAlignment="1">
      <alignment horizontal="right" wrapText="1"/>
    </xf>
    <xf numFmtId="0" fontId="23" fillId="14" borderId="5" xfId="0" applyFont="1" applyFill="1" applyBorder="1" applyAlignment="1">
      <alignment horizontal="right" wrapText="1"/>
    </xf>
    <xf numFmtId="0" fontId="23" fillId="14" borderId="17" xfId="0" applyFont="1" applyFill="1" applyBorder="1" applyAlignment="1">
      <alignment horizontal="right" wrapText="1"/>
    </xf>
    <xf numFmtId="0" fontId="23" fillId="14" borderId="12" xfId="0" applyFont="1" applyFill="1" applyBorder="1" applyAlignment="1">
      <alignment horizontal="right" wrapText="1"/>
    </xf>
    <xf numFmtId="42" fontId="30" fillId="14" borderId="16" xfId="0" applyNumberFormat="1" applyFont="1" applyFill="1" applyBorder="1" applyAlignment="1" applyProtection="1">
      <alignment horizontal="left"/>
      <protection locked="0"/>
    </xf>
    <xf numFmtId="0" fontId="23" fillId="14" borderId="4" xfId="0" applyFont="1" applyFill="1" applyBorder="1" applyAlignment="1">
      <alignment horizontal="right" wrapText="1"/>
    </xf>
    <xf numFmtId="0" fontId="23" fillId="2" borderId="4" xfId="0" applyFont="1" applyFill="1" applyBorder="1" applyAlignment="1">
      <alignment horizontal="right" wrapText="1"/>
    </xf>
    <xf numFmtId="0" fontId="25" fillId="14" borderId="17" xfId="0" applyFont="1" applyFill="1" applyBorder="1" applyAlignment="1">
      <alignment horizontal="right" wrapText="1"/>
    </xf>
    <xf numFmtId="0" fontId="25" fillId="14" borderId="0" xfId="0" applyFont="1" applyFill="1" applyBorder="1" applyAlignment="1">
      <alignment horizontal="right" wrapText="1"/>
    </xf>
    <xf numFmtId="42" fontId="23" fillId="2" borderId="4" xfId="0" applyNumberFormat="1" applyFont="1" applyFill="1" applyBorder="1" applyAlignment="1">
      <alignment horizontal="right" wrapText="1"/>
    </xf>
    <xf numFmtId="0" fontId="23" fillId="14" borderId="0" xfId="0" applyFont="1" applyFill="1" applyBorder="1" applyAlignment="1">
      <alignment horizontal="right" wrapText="1"/>
    </xf>
    <xf numFmtId="0" fontId="25" fillId="14" borderId="16" xfId="0" applyFont="1" applyFill="1" applyBorder="1" applyAlignment="1">
      <alignment horizontal="center" vertical="center" wrapText="1"/>
    </xf>
    <xf numFmtId="0" fontId="23" fillId="14" borderId="1" xfId="0" applyFont="1" applyFill="1" applyBorder="1" applyAlignment="1">
      <alignment horizontal="right" wrapText="1"/>
    </xf>
    <xf numFmtId="0" fontId="23" fillId="14" borderId="2" xfId="0" applyFont="1" applyFill="1" applyBorder="1" applyAlignment="1">
      <alignment horizontal="right" wrapText="1"/>
    </xf>
    <xf numFmtId="42" fontId="23" fillId="4" borderId="4" xfId="6" applyNumberFormat="1" applyFont="1" applyFill="1" applyBorder="1" applyProtection="1">
      <protection locked="0"/>
    </xf>
    <xf numFmtId="0" fontId="23" fillId="6" borderId="3" xfId="0" applyFont="1" applyFill="1" applyBorder="1" applyAlignment="1">
      <alignment horizontal="left" wrapText="1"/>
    </xf>
    <xf numFmtId="42" fontId="23" fillId="0" borderId="4" xfId="6" applyNumberFormat="1" applyFont="1" applyFill="1" applyBorder="1" applyProtection="1">
      <protection locked="0"/>
    </xf>
    <xf numFmtId="42" fontId="23" fillId="6" borderId="4" xfId="6" applyNumberFormat="1" applyFont="1" applyFill="1" applyBorder="1"/>
    <xf numFmtId="42" fontId="23" fillId="3" borderId="4" xfId="6" applyNumberFormat="1" applyFont="1" applyFill="1" applyBorder="1" applyAlignment="1">
      <alignment horizontal="left" wrapText="1"/>
    </xf>
    <xf numFmtId="42" fontId="23" fillId="3" borderId="4" xfId="6" applyNumberFormat="1" applyFont="1" applyFill="1" applyBorder="1"/>
    <xf numFmtId="2" fontId="24" fillId="2" borderId="4" xfId="0" applyNumberFormat="1" applyFont="1" applyFill="1" applyBorder="1" applyAlignment="1">
      <alignment horizontal="right"/>
    </xf>
    <xf numFmtId="2" fontId="24" fillId="2" borderId="5" xfId="0" applyNumberFormat="1" applyFont="1" applyFill="1" applyBorder="1" applyAlignment="1">
      <alignment horizontal="right"/>
    </xf>
    <xf numFmtId="0" fontId="5" fillId="0" borderId="4" xfId="0" applyFont="1" applyFill="1" applyBorder="1" applyAlignment="1" applyProtection="1">
      <alignment horizontal="left"/>
      <protection locked="0"/>
    </xf>
    <xf numFmtId="0" fontId="5" fillId="0" borderId="5" xfId="0" applyFont="1" applyFill="1" applyBorder="1" applyAlignment="1" applyProtection="1">
      <alignment horizontal="left"/>
      <protection locked="0"/>
    </xf>
    <xf numFmtId="49" fontId="22" fillId="0" borderId="0" xfId="0" applyNumberFormat="1" applyFont="1"/>
    <xf numFmtId="49" fontId="5" fillId="0" borderId="0" xfId="0" applyNumberFormat="1" applyFont="1"/>
    <xf numFmtId="2" fontId="11" fillId="2" borderId="4" xfId="0" applyNumberFormat="1" applyFont="1" applyFill="1" applyBorder="1" applyAlignment="1">
      <alignment horizontal="right"/>
    </xf>
    <xf numFmtId="165" fontId="11" fillId="4" borderId="4" xfId="0" applyNumberFormat="1" applyFont="1" applyFill="1" applyBorder="1" applyAlignment="1" applyProtection="1">
      <alignment horizontal="right"/>
      <protection locked="0"/>
    </xf>
    <xf numFmtId="44" fontId="24" fillId="0" borderId="4" xfId="7" applyNumberFormat="1" applyFont="1" applyFill="1" applyBorder="1" applyAlignment="1" applyProtection="1">
      <alignment horizontal="left"/>
      <protection locked="0"/>
    </xf>
    <xf numFmtId="42" fontId="30" fillId="6" borderId="0" xfId="0" applyNumberFormat="1" applyFont="1" applyFill="1" applyBorder="1" applyAlignment="1" applyProtection="1">
      <alignment horizontal="left"/>
      <protection locked="0"/>
    </xf>
    <xf numFmtId="0" fontId="0" fillId="6" borderId="0" xfId="0" applyFont="1" applyFill="1"/>
    <xf numFmtId="0" fontId="31" fillId="0" borderId="0" xfId="0" applyFont="1"/>
    <xf numFmtId="0" fontId="5" fillId="8" borderId="4" xfId="0" applyFont="1" applyFill="1" applyBorder="1" applyAlignment="1" applyProtection="1">
      <alignment horizontal="left"/>
      <protection locked="0"/>
    </xf>
    <xf numFmtId="0" fontId="5" fillId="8" borderId="4" xfId="0" applyFont="1" applyFill="1" applyBorder="1" applyAlignment="1" applyProtection="1">
      <alignment horizontal="left" wrapText="1"/>
      <protection locked="0"/>
    </xf>
    <xf numFmtId="0" fontId="0" fillId="0" borderId="1" xfId="0" applyBorder="1" applyAlignment="1">
      <alignment wrapText="1"/>
    </xf>
    <xf numFmtId="0" fontId="0" fillId="0" borderId="17" xfId="0" applyBorder="1" applyAlignment="1">
      <alignment wrapText="1"/>
    </xf>
    <xf numFmtId="0" fontId="0" fillId="0" borderId="4" xfId="0" applyBorder="1" applyAlignment="1">
      <alignment wrapText="1"/>
    </xf>
    <xf numFmtId="0" fontId="0" fillId="0" borderId="0" xfId="0" applyBorder="1" applyAlignment="1">
      <alignment wrapText="1"/>
    </xf>
    <xf numFmtId="0" fontId="23" fillId="14" borderId="1" xfId="0" applyFont="1" applyFill="1" applyBorder="1" applyAlignment="1">
      <alignment horizontal="right" wrapText="1"/>
    </xf>
    <xf numFmtId="0" fontId="23" fillId="14" borderId="2" xfId="0" applyFont="1" applyFill="1" applyBorder="1" applyAlignment="1">
      <alignment horizontal="right" wrapText="1"/>
    </xf>
    <xf numFmtId="0" fontId="25" fillId="0" borderId="3" xfId="0" applyFont="1" applyFill="1" applyBorder="1" applyAlignment="1" applyProtection="1">
      <alignment horizontal="left" wrapText="1"/>
      <protection locked="0"/>
    </xf>
    <xf numFmtId="0" fontId="25" fillId="14" borderId="3" xfId="0" applyFont="1" applyFill="1" applyBorder="1" applyAlignment="1">
      <alignment horizontal="center" vertical="center" wrapText="1"/>
    </xf>
    <xf numFmtId="0" fontId="25" fillId="14" borderId="3" xfId="0" applyFont="1" applyFill="1" applyBorder="1" applyAlignment="1">
      <alignment horizontal="center" wrapText="1"/>
    </xf>
    <xf numFmtId="0" fontId="23" fillId="6" borderId="3" xfId="0" applyFont="1" applyFill="1" applyBorder="1" applyAlignment="1">
      <alignment horizontal="left" wrapText="1"/>
    </xf>
    <xf numFmtId="0" fontId="25" fillId="14" borderId="0" xfId="0" applyFont="1" applyFill="1" applyBorder="1" applyAlignment="1">
      <alignment horizontal="right" wrapText="1"/>
    </xf>
    <xf numFmtId="0" fontId="23" fillId="14" borderId="0" xfId="0" applyFont="1" applyFill="1" applyBorder="1" applyAlignment="1">
      <alignment horizontal="right" wrapText="1"/>
    </xf>
    <xf numFmtId="0" fontId="25" fillId="14" borderId="17" xfId="0" applyFont="1" applyFill="1" applyBorder="1" applyAlignment="1">
      <alignment horizontal="right" wrapText="1"/>
    </xf>
    <xf numFmtId="0" fontId="25" fillId="14" borderId="4" xfId="0" applyFont="1" applyFill="1" applyBorder="1" applyAlignment="1">
      <alignment horizontal="center" vertical="center" wrapText="1"/>
    </xf>
    <xf numFmtId="0" fontId="38" fillId="0" borderId="4" xfId="0" applyFont="1" applyBorder="1" applyAlignment="1">
      <alignment vertical="center" wrapText="1"/>
    </xf>
    <xf numFmtId="0" fontId="38" fillId="0" borderId="4" xfId="0" applyFont="1" applyFill="1" applyBorder="1" applyAlignment="1">
      <alignment vertical="center" wrapText="1"/>
    </xf>
    <xf numFmtId="42" fontId="25" fillId="14" borderId="4" xfId="7" applyNumberFormat="1" applyFont="1" applyFill="1" applyBorder="1" applyAlignment="1">
      <alignment horizontal="center" wrapText="1"/>
    </xf>
    <xf numFmtId="0" fontId="23" fillId="14" borderId="1" xfId="0" applyFont="1" applyFill="1" applyBorder="1" applyAlignment="1">
      <alignment horizontal="right" wrapText="1"/>
    </xf>
    <xf numFmtId="0" fontId="23" fillId="14" borderId="2" xfId="0" applyFont="1" applyFill="1" applyBorder="1" applyAlignment="1">
      <alignment horizontal="right" wrapText="1"/>
    </xf>
    <xf numFmtId="0" fontId="29" fillId="14" borderId="4" xfId="0" applyFont="1" applyFill="1" applyBorder="1" applyAlignment="1">
      <alignment horizontal="left" wrapText="1"/>
    </xf>
    <xf numFmtId="0" fontId="25" fillId="0" borderId="3" xfId="0" applyFont="1" applyFill="1" applyBorder="1" applyAlignment="1" applyProtection="1">
      <alignment horizontal="left" wrapText="1"/>
      <protection locked="0"/>
    </xf>
    <xf numFmtId="0" fontId="25" fillId="14" borderId="3" xfId="0" applyFont="1" applyFill="1" applyBorder="1" applyAlignment="1">
      <alignment horizontal="center" vertical="center" wrapText="1"/>
    </xf>
    <xf numFmtId="0" fontId="23" fillId="6" borderId="3" xfId="0" applyFont="1" applyFill="1" applyBorder="1" applyAlignment="1">
      <alignment horizontal="left" wrapText="1"/>
    </xf>
    <xf numFmtId="0" fontId="25" fillId="14" borderId="4" xfId="0" applyFont="1" applyFill="1" applyBorder="1" applyAlignment="1">
      <alignment horizontal="center" vertical="center" wrapText="1"/>
    </xf>
    <xf numFmtId="0" fontId="25" fillId="14" borderId="0" xfId="0" applyFont="1" applyFill="1" applyBorder="1" applyAlignment="1">
      <alignment horizontal="right" wrapText="1"/>
    </xf>
    <xf numFmtId="0" fontId="23" fillId="14" borderId="0" xfId="0" applyFont="1" applyFill="1" applyBorder="1" applyAlignment="1">
      <alignment horizontal="right" wrapText="1"/>
    </xf>
    <xf numFmtId="0" fontId="25" fillId="14" borderId="17" xfId="0" applyFont="1" applyFill="1" applyBorder="1" applyAlignment="1">
      <alignment horizontal="right" wrapText="1"/>
    </xf>
    <xf numFmtId="0" fontId="25" fillId="14" borderId="3" xfId="0" applyFont="1" applyFill="1" applyBorder="1" applyAlignment="1">
      <alignment horizontal="center" wrapText="1"/>
    </xf>
    <xf numFmtId="42" fontId="0" fillId="6" borderId="0" xfId="0" applyNumberFormat="1" applyFont="1" applyFill="1" applyBorder="1" applyAlignment="1" applyProtection="1">
      <alignment horizontal="left"/>
      <protection locked="0"/>
    </xf>
    <xf numFmtId="42" fontId="0" fillId="16" borderId="0" xfId="0" applyNumberFormat="1" applyFont="1" applyFill="1" applyBorder="1" applyAlignment="1" applyProtection="1">
      <alignment horizontal="left"/>
      <protection locked="0"/>
    </xf>
    <xf numFmtId="42" fontId="0" fillId="16" borderId="4" xfId="0" applyNumberFormat="1" applyFont="1" applyFill="1" applyBorder="1" applyAlignment="1" applyProtection="1">
      <alignment horizontal="left"/>
      <protection locked="0"/>
    </xf>
    <xf numFmtId="0" fontId="25" fillId="14" borderId="4" xfId="0" applyFont="1" applyFill="1" applyBorder="1" applyAlignment="1">
      <alignment horizontal="left" wrapText="1"/>
    </xf>
    <xf numFmtId="42" fontId="0" fillId="14" borderId="16" xfId="0" applyNumberFormat="1" applyFont="1" applyFill="1" applyBorder="1" applyAlignment="1" applyProtection="1">
      <alignment horizontal="left"/>
      <protection locked="0"/>
    </xf>
    <xf numFmtId="10" fontId="0" fillId="16" borderId="0" xfId="0" applyNumberFormat="1" applyFont="1" applyFill="1" applyBorder="1" applyAlignment="1" applyProtection="1">
      <alignment horizontal="left"/>
      <protection locked="0"/>
    </xf>
    <xf numFmtId="0" fontId="0" fillId="0" borderId="0" xfId="0" applyFont="1" applyFill="1" applyBorder="1" applyAlignment="1" applyProtection="1">
      <alignment horizontal="left"/>
      <protection locked="0"/>
    </xf>
    <xf numFmtId="37" fontId="24" fillId="0" borderId="4" xfId="7" applyNumberFormat="1" applyFont="1" applyFill="1" applyBorder="1" applyAlignment="1" applyProtection="1">
      <alignment horizontal="left"/>
      <protection locked="0"/>
    </xf>
    <xf numFmtId="42" fontId="0" fillId="16" borderId="1" xfId="0" applyNumberFormat="1" applyFont="1" applyFill="1" applyBorder="1" applyAlignment="1" applyProtection="1">
      <alignment horizontal="left"/>
      <protection locked="0"/>
    </xf>
    <xf numFmtId="0" fontId="14" fillId="18" borderId="17" xfId="0" applyFont="1" applyFill="1" applyBorder="1" applyAlignment="1">
      <alignment wrapText="1"/>
    </xf>
    <xf numFmtId="0" fontId="14" fillId="18" borderId="0" xfId="0" applyFont="1" applyFill="1" applyBorder="1" applyAlignment="1">
      <alignment wrapText="1"/>
    </xf>
    <xf numFmtId="42" fontId="23" fillId="3" borderId="1" xfId="6" applyNumberFormat="1" applyFont="1" applyFill="1" applyBorder="1"/>
    <xf numFmtId="0" fontId="14" fillId="18" borderId="12" xfId="0" applyFont="1" applyFill="1" applyBorder="1" applyAlignment="1">
      <alignment wrapText="1"/>
    </xf>
    <xf numFmtId="0" fontId="14" fillId="18" borderId="9" xfId="0" applyFont="1" applyFill="1" applyBorder="1" applyAlignment="1">
      <alignment wrapText="1"/>
    </xf>
    <xf numFmtId="42" fontId="23" fillId="2" borderId="5" xfId="6" applyNumberFormat="1" applyFont="1" applyFill="1" applyBorder="1" applyAlignment="1">
      <alignment horizontal="center" vertical="center"/>
    </xf>
    <xf numFmtId="0" fontId="14" fillId="18" borderId="10" xfId="0" applyFont="1" applyFill="1" applyBorder="1" applyAlignment="1">
      <alignment wrapText="1"/>
    </xf>
    <xf numFmtId="0" fontId="14" fillId="18" borderId="11" xfId="0" applyFont="1" applyFill="1" applyBorder="1" applyAlignment="1">
      <alignment wrapText="1"/>
    </xf>
    <xf numFmtId="0" fontId="14" fillId="18" borderId="13" xfId="0" applyFont="1" applyFill="1" applyBorder="1" applyAlignment="1">
      <alignment wrapText="1"/>
    </xf>
    <xf numFmtId="0" fontId="14" fillId="18" borderId="14" xfId="0" applyFont="1" applyFill="1" applyBorder="1" applyAlignment="1">
      <alignment wrapText="1"/>
    </xf>
    <xf numFmtId="0" fontId="26" fillId="17" borderId="4" xfId="0" applyFont="1" applyFill="1" applyBorder="1" applyAlignment="1">
      <alignment horizontal="left" vertical="center" wrapText="1"/>
    </xf>
    <xf numFmtId="0" fontId="23" fillId="14" borderId="1" xfId="0" applyFont="1" applyFill="1" applyBorder="1" applyAlignment="1">
      <alignment horizontal="right" wrapText="1"/>
    </xf>
    <xf numFmtId="0" fontId="23" fillId="14" borderId="2" xfId="0" applyFont="1" applyFill="1" applyBorder="1" applyAlignment="1">
      <alignment horizontal="right" wrapText="1"/>
    </xf>
    <xf numFmtId="0" fontId="25" fillId="0" borderId="3" xfId="0" applyFont="1" applyFill="1" applyBorder="1" applyAlignment="1" applyProtection="1">
      <alignment horizontal="left" wrapText="1"/>
      <protection locked="0"/>
    </xf>
    <xf numFmtId="0" fontId="25" fillId="14" borderId="4" xfId="0" applyFont="1" applyFill="1" applyBorder="1" applyAlignment="1">
      <alignment horizontal="left" wrapText="1"/>
    </xf>
    <xf numFmtId="0" fontId="25" fillId="14" borderId="3" xfId="0" applyFont="1" applyFill="1" applyBorder="1" applyAlignment="1">
      <alignment horizontal="center" vertical="center" wrapText="1"/>
    </xf>
    <xf numFmtId="0" fontId="23" fillId="6" borderId="3" xfId="0" applyFont="1" applyFill="1" applyBorder="1" applyAlignment="1">
      <alignment horizontal="left" wrapText="1"/>
    </xf>
    <xf numFmtId="0" fontId="25" fillId="14" borderId="4" xfId="0" applyFont="1" applyFill="1" applyBorder="1" applyAlignment="1">
      <alignment horizontal="center" vertical="center" wrapText="1"/>
    </xf>
    <xf numFmtId="0" fontId="25" fillId="14" borderId="0" xfId="0" applyFont="1" applyFill="1" applyBorder="1" applyAlignment="1">
      <alignment horizontal="right" wrapText="1"/>
    </xf>
    <xf numFmtId="0" fontId="23" fillId="14" borderId="0" xfId="0" applyFont="1" applyFill="1" applyBorder="1" applyAlignment="1">
      <alignment horizontal="right" wrapText="1"/>
    </xf>
    <xf numFmtId="0" fontId="25" fillId="14" borderId="17" xfId="0" applyFont="1" applyFill="1" applyBorder="1" applyAlignment="1">
      <alignment horizontal="right" wrapText="1"/>
    </xf>
    <xf numFmtId="0" fontId="25" fillId="14" borderId="3" xfId="0" applyFont="1" applyFill="1" applyBorder="1" applyAlignment="1">
      <alignment horizontal="center" wrapText="1"/>
    </xf>
    <xf numFmtId="0" fontId="29" fillId="14" borderId="4" xfId="0" applyFont="1" applyFill="1" applyBorder="1" applyAlignment="1">
      <alignment horizontal="left" wrapText="1"/>
    </xf>
    <xf numFmtId="0" fontId="1" fillId="6" borderId="2" xfId="0" applyFont="1" applyFill="1" applyBorder="1" applyAlignment="1">
      <alignment horizontal="right" vertical="center"/>
    </xf>
    <xf numFmtId="0" fontId="1" fillId="6" borderId="3" xfId="0" applyFont="1" applyFill="1" applyBorder="1" applyAlignment="1">
      <alignment horizontal="right" vertical="center"/>
    </xf>
    <xf numFmtId="0" fontId="1" fillId="6" borderId="4" xfId="0" applyFont="1" applyFill="1" applyBorder="1" applyAlignment="1">
      <alignment horizontal="right" vertical="center"/>
    </xf>
    <xf numFmtId="0" fontId="1" fillId="6" borderId="2" xfId="0" applyFont="1" applyFill="1" applyBorder="1" applyAlignment="1">
      <alignment horizontal="right" vertical="center" wrapText="1"/>
    </xf>
    <xf numFmtId="0" fontId="14" fillId="18" borderId="0" xfId="0" applyFont="1" applyFill="1" applyBorder="1" applyAlignment="1">
      <alignment wrapText="1"/>
    </xf>
    <xf numFmtId="0" fontId="14" fillId="18" borderId="9" xfId="0" applyFont="1" applyFill="1" applyBorder="1" applyAlignment="1">
      <alignment wrapText="1"/>
    </xf>
    <xf numFmtId="0" fontId="0" fillId="0" borderId="0" xfId="0" applyFill="1" applyBorder="1" applyAlignment="1">
      <alignment wrapText="1"/>
    </xf>
    <xf numFmtId="0" fontId="23" fillId="14" borderId="1" xfId="0" applyFont="1" applyFill="1" applyBorder="1" applyAlignment="1">
      <alignment horizontal="right" wrapText="1"/>
    </xf>
    <xf numFmtId="0" fontId="23" fillId="14" borderId="2" xfId="0" applyFont="1" applyFill="1" applyBorder="1" applyAlignment="1">
      <alignment horizontal="right" wrapText="1"/>
    </xf>
    <xf numFmtId="0" fontId="23" fillId="6" borderId="3" xfId="0" applyFont="1" applyFill="1" applyBorder="1" applyAlignment="1">
      <alignment horizontal="left" wrapText="1"/>
    </xf>
    <xf numFmtId="0" fontId="25" fillId="0" borderId="3" xfId="0" applyFont="1" applyFill="1" applyBorder="1" applyAlignment="1" applyProtection="1">
      <alignment horizontal="left" wrapText="1"/>
      <protection locked="0"/>
    </xf>
    <xf numFmtId="0" fontId="25" fillId="14" borderId="0" xfId="0" applyFont="1" applyFill="1" applyBorder="1" applyAlignment="1">
      <alignment horizontal="right" wrapText="1"/>
    </xf>
    <xf numFmtId="0" fontId="23" fillId="14" borderId="0" xfId="0" applyFont="1" applyFill="1" applyBorder="1" applyAlignment="1">
      <alignment horizontal="right" wrapText="1"/>
    </xf>
    <xf numFmtId="0" fontId="25" fillId="14" borderId="17" xfId="0" applyFont="1" applyFill="1" applyBorder="1" applyAlignment="1">
      <alignment horizontal="right" wrapText="1"/>
    </xf>
    <xf numFmtId="0" fontId="25" fillId="14" borderId="3" xfId="0" applyFont="1" applyFill="1" applyBorder="1" applyAlignment="1">
      <alignment horizontal="center" vertical="center" wrapText="1"/>
    </xf>
    <xf numFmtId="0" fontId="25" fillId="14" borderId="4" xfId="0" applyFont="1" applyFill="1" applyBorder="1" applyAlignment="1">
      <alignment horizontal="center" vertical="center" wrapText="1"/>
    </xf>
    <xf numFmtId="0" fontId="29" fillId="14" borderId="4" xfId="0" applyFont="1" applyFill="1" applyBorder="1" applyAlignment="1">
      <alignment horizontal="left" wrapText="1"/>
    </xf>
    <xf numFmtId="0" fontId="0" fillId="6" borderId="1" xfId="0" applyFill="1" applyBorder="1" applyAlignment="1">
      <alignment horizontal="left"/>
    </xf>
    <xf numFmtId="0" fontId="14" fillId="18" borderId="9" xfId="0" applyFont="1" applyFill="1" applyBorder="1" applyAlignment="1">
      <alignment wrapText="1"/>
    </xf>
    <xf numFmtId="0" fontId="25" fillId="14" borderId="0" xfId="0" applyFont="1" applyFill="1" applyBorder="1" applyAlignment="1">
      <alignment horizontal="right" wrapText="1"/>
    </xf>
    <xf numFmtId="0" fontId="25" fillId="14" borderId="17" xfId="0" applyFont="1" applyFill="1" applyBorder="1" applyAlignment="1">
      <alignment horizontal="right" wrapText="1"/>
    </xf>
    <xf numFmtId="0" fontId="23" fillId="14" borderId="1" xfId="0" applyFont="1" applyFill="1" applyBorder="1" applyAlignment="1">
      <alignment horizontal="right" wrapText="1"/>
    </xf>
    <xf numFmtId="0" fontId="23" fillId="14" borderId="2" xfId="0" applyFont="1" applyFill="1" applyBorder="1" applyAlignment="1">
      <alignment horizontal="right" wrapText="1"/>
    </xf>
    <xf numFmtId="0" fontId="25" fillId="0" borderId="3" xfId="0" applyFont="1" applyFill="1" applyBorder="1" applyAlignment="1" applyProtection="1">
      <alignment horizontal="left" wrapText="1"/>
      <protection locked="0"/>
    </xf>
    <xf numFmtId="0" fontId="25" fillId="14" borderId="3" xfId="0" applyFont="1" applyFill="1" applyBorder="1" applyAlignment="1">
      <alignment horizontal="center" vertical="center" wrapText="1"/>
    </xf>
    <xf numFmtId="0" fontId="23" fillId="6" borderId="3" xfId="0" applyFont="1" applyFill="1" applyBorder="1" applyAlignment="1">
      <alignment horizontal="left" wrapText="1"/>
    </xf>
    <xf numFmtId="0" fontId="25" fillId="14" borderId="4" xfId="0" applyFont="1" applyFill="1" applyBorder="1" applyAlignment="1">
      <alignment horizontal="center" vertical="center" wrapText="1"/>
    </xf>
    <xf numFmtId="0" fontId="23" fillId="14" borderId="0" xfId="0" applyFont="1" applyFill="1" applyBorder="1" applyAlignment="1">
      <alignment horizontal="right" wrapText="1"/>
    </xf>
    <xf numFmtId="0" fontId="25" fillId="14" borderId="17" xfId="0" applyFont="1" applyFill="1" applyBorder="1" applyAlignment="1">
      <alignment horizontal="right" wrapText="1"/>
    </xf>
    <xf numFmtId="0" fontId="25" fillId="14" borderId="0" xfId="0" applyFont="1" applyFill="1" applyBorder="1" applyAlignment="1">
      <alignment horizontal="right" wrapText="1"/>
    </xf>
    <xf numFmtId="0" fontId="29" fillId="14" borderId="4" xfId="0" applyFont="1" applyFill="1" applyBorder="1" applyAlignment="1">
      <alignment horizontal="left" wrapText="1"/>
    </xf>
    <xf numFmtId="0" fontId="25" fillId="0" borderId="3" xfId="0" applyFont="1" applyFill="1" applyBorder="1" applyAlignment="1" applyProtection="1">
      <alignment horizontal="left" wrapText="1"/>
      <protection locked="0"/>
    </xf>
    <xf numFmtId="10" fontId="25" fillId="0" borderId="4" xfId="6" applyNumberFormat="1" applyFont="1" applyFill="1" applyBorder="1" applyAlignment="1" applyProtection="1">
      <alignment horizontal="center" wrapText="1"/>
      <protection locked="0"/>
    </xf>
    <xf numFmtId="44" fontId="24" fillId="0" borderId="4" xfId="7" applyNumberFormat="1" applyFont="1" applyFill="1" applyBorder="1" applyAlignment="1" applyProtection="1">
      <alignment horizontal="center"/>
      <protection locked="0"/>
    </xf>
    <xf numFmtId="1" fontId="1" fillId="0" borderId="4" xfId="0" applyNumberFormat="1" applyFont="1" applyFill="1" applyBorder="1" applyAlignment="1" applyProtection="1">
      <alignment horizontal="left"/>
      <protection locked="0"/>
    </xf>
    <xf numFmtId="10" fontId="1" fillId="0" borderId="4" xfId="0" applyNumberFormat="1" applyFont="1" applyFill="1" applyBorder="1" applyAlignment="1" applyProtection="1">
      <alignment horizontal="left"/>
      <protection locked="0"/>
    </xf>
    <xf numFmtId="5" fontId="23" fillId="8" borderId="4" xfId="6" applyNumberFormat="1" applyFont="1" applyFill="1" applyBorder="1" applyAlignment="1" applyProtection="1">
      <alignment horizontal="left" wrapText="1"/>
      <protection locked="0"/>
    </xf>
    <xf numFmtId="165" fontId="1" fillId="8" borderId="4" xfId="0" applyNumberFormat="1" applyFont="1" applyFill="1" applyBorder="1" applyAlignment="1" applyProtection="1">
      <alignment horizontal="left"/>
      <protection locked="0"/>
    </xf>
    <xf numFmtId="42" fontId="0" fillId="6" borderId="0" xfId="0" applyNumberFormat="1" applyFont="1" applyFill="1" applyBorder="1" applyAlignment="1" applyProtection="1">
      <alignment horizontal="left"/>
    </xf>
    <xf numFmtId="165" fontId="1" fillId="2" borderId="4" xfId="0" applyNumberFormat="1" applyFont="1" applyFill="1" applyBorder="1" applyAlignment="1" applyProtection="1">
      <alignment horizontal="left"/>
    </xf>
    <xf numFmtId="1" fontId="1" fillId="2" borderId="4" xfId="0" applyNumberFormat="1" applyFont="1" applyFill="1" applyBorder="1" applyAlignment="1" applyProtection="1">
      <alignment horizontal="left"/>
    </xf>
    <xf numFmtId="0" fontId="0" fillId="6" borderId="0" xfId="0" applyFont="1" applyFill="1" applyProtection="1"/>
    <xf numFmtId="10" fontId="1" fillId="2" borderId="4" xfId="0" applyNumberFormat="1" applyFont="1" applyFill="1" applyBorder="1" applyAlignment="1" applyProtection="1">
      <alignment horizontal="left"/>
    </xf>
    <xf numFmtId="42" fontId="0" fillId="16" borderId="0" xfId="0" applyNumberFormat="1" applyFont="1" applyFill="1" applyBorder="1" applyAlignment="1" applyProtection="1">
      <alignment horizontal="left"/>
    </xf>
    <xf numFmtId="0" fontId="0" fillId="0" borderId="0" xfId="0" applyFont="1" applyProtection="1"/>
    <xf numFmtId="0" fontId="25" fillId="14" borderId="4" xfId="0" applyFont="1" applyFill="1" applyBorder="1" applyAlignment="1" applyProtection="1">
      <alignment horizontal="center" vertical="center" wrapText="1"/>
    </xf>
    <xf numFmtId="49" fontId="0" fillId="8" borderId="4" xfId="0" applyNumberFormat="1" applyFill="1" applyBorder="1" applyAlignment="1" applyProtection="1">
      <alignment horizontal="left"/>
      <protection locked="0"/>
    </xf>
    <xf numFmtId="44" fontId="25" fillId="0" borderId="4" xfId="7" applyNumberFormat="1" applyFont="1" applyFill="1" applyBorder="1" applyAlignment="1" applyProtection="1">
      <alignment horizontal="center"/>
      <protection locked="0"/>
    </xf>
    <xf numFmtId="0" fontId="36" fillId="0" borderId="4" xfId="0" applyFont="1" applyBorder="1" applyAlignment="1">
      <alignment horizontal="left" vertical="center"/>
    </xf>
    <xf numFmtId="0" fontId="25" fillId="0" borderId="0" xfId="0" applyFont="1" applyFill="1"/>
    <xf numFmtId="44" fontId="23" fillId="2" borderId="4" xfId="6" applyNumberFormat="1" applyFont="1" applyFill="1" applyBorder="1" applyAlignment="1">
      <alignment horizontal="center"/>
    </xf>
    <xf numFmtId="44" fontId="23" fillId="2" borderId="4" xfId="6" applyNumberFormat="1" applyFont="1" applyFill="1" applyBorder="1" applyAlignment="1">
      <alignment horizontal="right"/>
    </xf>
    <xf numFmtId="165" fontId="0" fillId="8" borderId="4" xfId="0" applyNumberFormat="1" applyFill="1" applyBorder="1" applyAlignment="1" applyProtection="1">
      <alignment horizontal="left"/>
      <protection locked="0"/>
    </xf>
    <xf numFmtId="3" fontId="25" fillId="2" borderId="4" xfId="1" applyNumberFormat="1" applyFont="1" applyFill="1" applyBorder="1" applyAlignment="1"/>
    <xf numFmtId="49" fontId="0" fillId="0" borderId="0" xfId="0" applyNumberFormat="1" applyFont="1" applyAlignment="1"/>
    <xf numFmtId="42" fontId="25" fillId="2" borderId="4" xfId="1" applyNumberFormat="1" applyFont="1" applyFill="1" applyBorder="1" applyAlignment="1"/>
    <xf numFmtId="165" fontId="0" fillId="0" borderId="0" xfId="0" applyNumberFormat="1" applyFont="1" applyAlignment="1"/>
    <xf numFmtId="0" fontId="1" fillId="6" borderId="6" xfId="0" applyFont="1" applyFill="1" applyBorder="1" applyAlignment="1">
      <alignment horizontal="center"/>
    </xf>
    <xf numFmtId="0" fontId="25" fillId="2" borderId="4" xfId="3" applyFont="1" applyFill="1" applyBorder="1" applyAlignment="1"/>
    <xf numFmtId="0" fontId="25" fillId="14" borderId="1" xfId="3" applyFont="1" applyFill="1" applyBorder="1" applyAlignment="1">
      <alignment horizontal="left"/>
    </xf>
    <xf numFmtId="0" fontId="25" fillId="14" borderId="2" xfId="3" applyFont="1" applyFill="1" applyBorder="1" applyAlignment="1">
      <alignment horizontal="left"/>
    </xf>
    <xf numFmtId="0" fontId="25" fillId="14" borderId="3" xfId="3" applyFont="1" applyFill="1" applyBorder="1" applyAlignment="1">
      <alignment horizontal="left"/>
    </xf>
    <xf numFmtId="165" fontId="25" fillId="14" borderId="4" xfId="1" applyNumberFormat="1" applyFont="1" applyFill="1" applyBorder="1" applyAlignment="1"/>
    <xf numFmtId="0" fontId="23" fillId="6" borderId="4" xfId="4" applyFont="1" applyFill="1" applyBorder="1" applyAlignment="1">
      <alignment horizontal="center"/>
    </xf>
    <xf numFmtId="165" fontId="1" fillId="6" borderId="4" xfId="0" applyNumberFormat="1" applyFont="1" applyFill="1" applyBorder="1" applyAlignment="1">
      <alignment horizontal="right"/>
    </xf>
    <xf numFmtId="2" fontId="25" fillId="2" borderId="4" xfId="3" applyNumberFormat="1" applyFont="1" applyFill="1" applyBorder="1" applyAlignment="1"/>
    <xf numFmtId="2" fontId="25" fillId="2" borderId="6" xfId="3" applyNumberFormat="1" applyFont="1" applyFill="1" applyBorder="1" applyAlignment="1"/>
    <xf numFmtId="42" fontId="25" fillId="2" borderId="6" xfId="1" applyNumberFormat="1" applyFont="1" applyFill="1" applyBorder="1" applyAlignment="1"/>
    <xf numFmtId="0" fontId="25" fillId="14" borderId="14" xfId="3" applyFont="1" applyFill="1" applyBorder="1" applyAlignment="1"/>
    <xf numFmtId="0" fontId="25" fillId="14" borderId="3" xfId="3" applyFont="1" applyFill="1" applyBorder="1" applyAlignment="1"/>
    <xf numFmtId="42" fontId="23" fillId="2" borderId="39" xfId="1" applyNumberFormat="1" applyFont="1" applyFill="1" applyBorder="1" applyAlignment="1"/>
    <xf numFmtId="0" fontId="25" fillId="14" borderId="13" xfId="3" applyFont="1" applyFill="1" applyBorder="1" applyAlignment="1">
      <alignment horizontal="left"/>
    </xf>
    <xf numFmtId="0" fontId="25" fillId="14" borderId="9" xfId="3" applyFont="1" applyFill="1" applyBorder="1" applyAlignment="1">
      <alignment horizontal="left"/>
    </xf>
    <xf numFmtId="0" fontId="25" fillId="14" borderId="14" xfId="3" applyFont="1" applyFill="1" applyBorder="1" applyAlignment="1">
      <alignment horizontal="left"/>
    </xf>
    <xf numFmtId="165" fontId="25" fillId="14" borderId="6" xfId="1" applyNumberFormat="1" applyFont="1" applyFill="1" applyBorder="1" applyAlignment="1"/>
    <xf numFmtId="0" fontId="23" fillId="6" borderId="4" xfId="4" applyFont="1" applyFill="1" applyBorder="1" applyAlignment="1">
      <alignment horizontal="left"/>
    </xf>
    <xf numFmtId="0" fontId="42" fillId="0" borderId="0" xfId="0" applyFont="1" applyFill="1" applyAlignment="1"/>
    <xf numFmtId="0" fontId="25" fillId="0" borderId="0" xfId="0" applyFont="1" applyFill="1" applyAlignment="1"/>
    <xf numFmtId="0" fontId="0" fillId="0" borderId="0" xfId="0" applyFont="1" applyFill="1" applyAlignment="1"/>
    <xf numFmtId="42" fontId="23" fillId="2" borderId="4" xfId="3" applyNumberFormat="1" applyFont="1" applyFill="1" applyBorder="1" applyAlignment="1"/>
    <xf numFmtId="0" fontId="23" fillId="14" borderId="17" xfId="4" applyFont="1" applyFill="1" applyBorder="1" applyAlignment="1">
      <alignment horizontal="right"/>
    </xf>
    <xf numFmtId="0" fontId="23" fillId="14" borderId="0" xfId="4" applyFont="1" applyFill="1" applyBorder="1" applyAlignment="1">
      <alignment horizontal="right"/>
    </xf>
    <xf numFmtId="9" fontId="23" fillId="14" borderId="12" xfId="5" applyFont="1" applyFill="1" applyBorder="1" applyAlignment="1"/>
    <xf numFmtId="42" fontId="25" fillId="2" borderId="4" xfId="4" applyNumberFormat="1" applyFont="1" applyFill="1" applyBorder="1" applyAlignment="1">
      <alignment horizontal="right"/>
    </xf>
    <xf numFmtId="0" fontId="31" fillId="0" borderId="0" xfId="0" applyFont="1" applyAlignment="1"/>
    <xf numFmtId="42" fontId="23" fillId="2" borderId="4" xfId="2" applyNumberFormat="1" applyFont="1" applyFill="1" applyBorder="1" applyAlignment="1"/>
    <xf numFmtId="42" fontId="23" fillId="2" borderId="5" xfId="2" applyNumberFormat="1" applyFont="1" applyFill="1" applyBorder="1" applyAlignment="1"/>
    <xf numFmtId="10" fontId="23" fillId="2" borderId="4" xfId="2" applyNumberFormat="1" applyFont="1" applyFill="1" applyBorder="1" applyAlignment="1"/>
    <xf numFmtId="10" fontId="0" fillId="0" borderId="0" xfId="0" applyNumberFormat="1" applyFont="1" applyAlignment="1"/>
    <xf numFmtId="42" fontId="1" fillId="23" borderId="6" xfId="5" applyNumberFormat="1" applyFont="1" applyFill="1" applyBorder="1" applyAlignment="1"/>
    <xf numFmtId="0" fontId="43" fillId="0" borderId="0" xfId="0" applyFont="1" applyAlignment="1"/>
    <xf numFmtId="165" fontId="15" fillId="10" borderId="4" xfId="8" applyNumberFormat="1" applyFont="1" applyFill="1" applyBorder="1" applyAlignment="1" applyProtection="1">
      <alignment horizontal="center"/>
      <protection locked="0"/>
    </xf>
    <xf numFmtId="0" fontId="44" fillId="14" borderId="35" xfId="3" applyFont="1" applyFill="1" applyBorder="1" applyAlignment="1"/>
    <xf numFmtId="42" fontId="44" fillId="2" borderId="32" xfId="1" applyNumberFormat="1" applyFont="1" applyFill="1" applyBorder="1" applyAlignment="1"/>
    <xf numFmtId="2" fontId="44" fillId="2" borderId="32" xfId="3" applyNumberFormat="1" applyFont="1" applyFill="1" applyBorder="1" applyAlignment="1"/>
    <xf numFmtId="42" fontId="44" fillId="2" borderId="39" xfId="1" applyNumberFormat="1" applyFont="1" applyFill="1" applyBorder="1" applyAlignment="1"/>
    <xf numFmtId="165" fontId="25" fillId="2" borderId="4" xfId="4" applyNumberFormat="1" applyFont="1" applyFill="1" applyBorder="1" applyAlignment="1">
      <alignment horizontal="right"/>
    </xf>
    <xf numFmtId="165" fontId="23" fillId="2" borderId="4" xfId="4" applyNumberFormat="1" applyFont="1" applyFill="1" applyBorder="1" applyAlignment="1">
      <alignment horizontal="right"/>
    </xf>
    <xf numFmtId="165" fontId="25" fillId="2" borderId="4" xfId="2" applyNumberFormat="1" applyFont="1" applyFill="1" applyBorder="1" applyAlignment="1"/>
    <xf numFmtId="5" fontId="23" fillId="6" borderId="4" xfId="6" applyNumberFormat="1" applyFont="1" applyFill="1" applyBorder="1"/>
    <xf numFmtId="5" fontId="23" fillId="2" borderId="4" xfId="6" applyNumberFormat="1" applyFont="1" applyFill="1" applyBorder="1"/>
    <xf numFmtId="1" fontId="25" fillId="4" borderId="4" xfId="6" applyNumberFormat="1" applyFont="1" applyFill="1" applyBorder="1" applyProtection="1">
      <protection locked="0"/>
    </xf>
    <xf numFmtId="165" fontId="25" fillId="0" borderId="4" xfId="6" applyNumberFormat="1" applyFont="1" applyFill="1" applyBorder="1" applyAlignment="1" applyProtection="1">
      <alignment horizontal="center"/>
      <protection locked="0"/>
    </xf>
    <xf numFmtId="0" fontId="39" fillId="6" borderId="0" xfId="0" applyFont="1" applyFill="1" applyBorder="1" applyAlignment="1">
      <alignment horizontal="center" vertical="center"/>
    </xf>
    <xf numFmtId="0" fontId="25" fillId="0" borderId="3" xfId="0" applyFont="1" applyFill="1" applyBorder="1" applyAlignment="1" applyProtection="1">
      <alignment horizontal="left" wrapText="1"/>
      <protection locked="0"/>
    </xf>
    <xf numFmtId="0" fontId="0" fillId="6" borderId="0" xfId="0" applyFont="1" applyFill="1" applyBorder="1"/>
    <xf numFmtId="0" fontId="0" fillId="6" borderId="4" xfId="0" applyFont="1" applyFill="1" applyBorder="1" applyAlignment="1">
      <alignment wrapText="1"/>
    </xf>
    <xf numFmtId="1" fontId="0" fillId="0" borderId="4" xfId="0" applyNumberFormat="1" applyFont="1" applyFill="1" applyBorder="1" applyAlignment="1" applyProtection="1">
      <alignment horizontal="left"/>
      <protection locked="0"/>
    </xf>
    <xf numFmtId="165" fontId="0" fillId="0" borderId="4" xfId="0" applyNumberFormat="1" applyFont="1" applyFill="1" applyBorder="1" applyAlignment="1" applyProtection="1">
      <alignment horizontal="left"/>
      <protection locked="0"/>
    </xf>
    <xf numFmtId="0" fontId="0" fillId="6" borderId="17" xfId="0" applyFill="1" applyBorder="1" applyAlignment="1">
      <alignment wrapText="1"/>
    </xf>
    <xf numFmtId="0" fontId="0" fillId="6" borderId="0" xfId="0" applyFill="1" applyBorder="1" applyAlignment="1">
      <alignment wrapText="1"/>
    </xf>
    <xf numFmtId="0" fontId="0" fillId="0" borderId="0" xfId="0" applyAlignment="1">
      <alignment wrapText="1"/>
    </xf>
    <xf numFmtId="165" fontId="0" fillId="0" borderId="0" xfId="0" applyNumberFormat="1" applyAlignment="1">
      <alignment wrapText="1"/>
    </xf>
    <xf numFmtId="10" fontId="23" fillId="2" borderId="4" xfId="5" applyNumberFormat="1" applyFont="1" applyFill="1" applyBorder="1" applyAlignment="1">
      <alignment horizontal="right"/>
    </xf>
    <xf numFmtId="0" fontId="0" fillId="6" borderId="0" xfId="0" applyFill="1" applyBorder="1" applyProtection="1"/>
    <xf numFmtId="165" fontId="0" fillId="2" borderId="4" xfId="0" applyNumberFormat="1" applyFont="1" applyFill="1" applyBorder="1" applyAlignment="1" applyProtection="1">
      <alignment horizontal="left"/>
    </xf>
    <xf numFmtId="165" fontId="7" fillId="2" borderId="4" xfId="0" applyNumberFormat="1" applyFont="1" applyFill="1" applyBorder="1" applyAlignment="1" applyProtection="1">
      <alignment horizontal="left"/>
    </xf>
    <xf numFmtId="1" fontId="0" fillId="6" borderId="0" xfId="0" applyNumberFormat="1" applyFont="1" applyFill="1" applyBorder="1" applyProtection="1">
      <protection locked="0"/>
    </xf>
    <xf numFmtId="0" fontId="0" fillId="6" borderId="0" xfId="0" applyFont="1" applyFill="1" applyBorder="1" applyProtection="1">
      <protection locked="0"/>
    </xf>
    <xf numFmtId="0" fontId="23" fillId="14" borderId="10" xfId="0" applyFont="1" applyFill="1" applyBorder="1" applyAlignment="1" applyProtection="1">
      <alignment horizontal="right" wrapText="1"/>
    </xf>
    <xf numFmtId="0" fontId="23" fillId="14" borderId="15" xfId="0" applyFont="1" applyFill="1" applyBorder="1" applyAlignment="1" applyProtection="1">
      <alignment horizontal="right" wrapText="1"/>
    </xf>
    <xf numFmtId="0" fontId="23" fillId="14" borderId="11" xfId="0" applyFont="1" applyFill="1" applyBorder="1" applyAlignment="1" applyProtection="1">
      <alignment horizontal="right" wrapText="1"/>
    </xf>
    <xf numFmtId="0" fontId="23" fillId="14" borderId="5" xfId="0" applyFont="1" applyFill="1" applyBorder="1" applyAlignment="1" applyProtection="1">
      <alignment horizontal="right" wrapText="1"/>
    </xf>
    <xf numFmtId="0" fontId="23" fillId="14" borderId="17" xfId="0" applyFont="1" applyFill="1" applyBorder="1" applyAlignment="1" applyProtection="1">
      <alignment horizontal="right" wrapText="1"/>
    </xf>
    <xf numFmtId="0" fontId="23" fillId="14" borderId="0" xfId="0" applyFont="1" applyFill="1" applyBorder="1" applyAlignment="1" applyProtection="1">
      <alignment horizontal="right" wrapText="1"/>
    </xf>
    <xf numFmtId="0" fontId="23" fillId="14" borderId="12" xfId="0" applyFont="1" applyFill="1" applyBorder="1" applyAlignment="1" applyProtection="1">
      <alignment horizontal="right" wrapText="1"/>
    </xf>
    <xf numFmtId="42" fontId="0" fillId="14" borderId="16" xfId="0" applyNumberFormat="1" applyFont="1" applyFill="1" applyBorder="1" applyAlignment="1" applyProtection="1">
      <alignment horizontal="left"/>
    </xf>
    <xf numFmtId="0" fontId="23" fillId="14" borderId="4" xfId="0" applyFont="1" applyFill="1" applyBorder="1" applyAlignment="1" applyProtection="1">
      <alignment horizontal="right" wrapText="1"/>
    </xf>
    <xf numFmtId="0" fontId="23" fillId="2" borderId="4" xfId="0" applyFont="1" applyFill="1" applyBorder="1" applyAlignment="1" applyProtection="1">
      <alignment horizontal="right" wrapText="1"/>
    </xf>
    <xf numFmtId="0" fontId="25" fillId="14" borderId="17" xfId="0" applyFont="1" applyFill="1" applyBorder="1" applyAlignment="1" applyProtection="1">
      <alignment horizontal="right" wrapText="1"/>
    </xf>
    <xf numFmtId="0" fontId="25" fillId="14" borderId="0" xfId="0" applyFont="1" applyFill="1" applyBorder="1" applyAlignment="1" applyProtection="1">
      <alignment horizontal="right" wrapText="1"/>
    </xf>
    <xf numFmtId="42" fontId="23" fillId="2" borderId="4" xfId="0" applyNumberFormat="1" applyFont="1" applyFill="1" applyBorder="1" applyAlignment="1" applyProtection="1">
      <alignment horizontal="right" wrapText="1"/>
    </xf>
    <xf numFmtId="0" fontId="23" fillId="14" borderId="9" xfId="0" applyFont="1" applyFill="1" applyBorder="1" applyAlignment="1" applyProtection="1">
      <alignment horizontal="right" wrapText="1"/>
    </xf>
    <xf numFmtId="0" fontId="25" fillId="14" borderId="16" xfId="0" applyFont="1" applyFill="1" applyBorder="1" applyAlignment="1" applyProtection="1">
      <alignment horizontal="center" vertical="center" wrapText="1"/>
    </xf>
    <xf numFmtId="3" fontId="25" fillId="2" borderId="4" xfId="0" applyNumberFormat="1" applyFont="1" applyFill="1" applyBorder="1" applyAlignment="1">
      <alignment horizontal="left"/>
    </xf>
    <xf numFmtId="0" fontId="0" fillId="6" borderId="4" xfId="0" applyFill="1" applyBorder="1" applyAlignment="1">
      <alignment wrapText="1"/>
    </xf>
    <xf numFmtId="0" fontId="0" fillId="6" borderId="1" xfId="0" applyFill="1" applyBorder="1" applyAlignment="1">
      <alignment horizontal="left"/>
    </xf>
    <xf numFmtId="0" fontId="0" fillId="6" borderId="3" xfId="0" applyFill="1" applyBorder="1" applyAlignment="1">
      <alignment horizontal="left"/>
    </xf>
    <xf numFmtId="49" fontId="0" fillId="8" borderId="1" xfId="0" applyNumberFormat="1" applyFill="1" applyBorder="1" applyAlignment="1" applyProtection="1">
      <alignment horizontal="left"/>
      <protection locked="0"/>
    </xf>
    <xf numFmtId="49" fontId="0" fillId="8" borderId="3" xfId="0" applyNumberFormat="1" applyFill="1" applyBorder="1" applyAlignment="1" applyProtection="1">
      <alignment horizontal="left"/>
      <protection locked="0"/>
    </xf>
    <xf numFmtId="0" fontId="0" fillId="6" borderId="2" xfId="0" applyFill="1" applyBorder="1" applyAlignment="1">
      <alignment horizontal="center"/>
    </xf>
    <xf numFmtId="0" fontId="13" fillId="6" borderId="0" xfId="0" applyFont="1" applyFill="1" applyAlignment="1">
      <alignment horizontal="center" vertical="center"/>
    </xf>
    <xf numFmtId="0" fontId="39" fillId="6" borderId="0" xfId="0" applyFont="1" applyFill="1" applyBorder="1" applyAlignment="1">
      <alignment horizontal="right" vertical="center"/>
    </xf>
    <xf numFmtId="0" fontId="41" fillId="14" borderId="4" xfId="0" applyFont="1" applyFill="1" applyBorder="1" applyAlignment="1">
      <alignment horizontal="center" vertical="center" wrapText="1"/>
    </xf>
    <xf numFmtId="49" fontId="13" fillId="2" borderId="0" xfId="0" applyNumberFormat="1" applyFont="1" applyFill="1" applyBorder="1" applyAlignment="1">
      <alignment horizontal="center" vertical="center"/>
    </xf>
    <xf numFmtId="0" fontId="13" fillId="2" borderId="0" xfId="0" applyFont="1" applyFill="1" applyBorder="1" applyAlignment="1">
      <alignment horizontal="center" vertical="center"/>
    </xf>
    <xf numFmtId="165" fontId="39" fillId="14" borderId="5" xfId="0" applyNumberFormat="1" applyFont="1" applyFill="1" applyBorder="1" applyAlignment="1">
      <alignment horizontal="center" vertical="center"/>
    </xf>
    <xf numFmtId="165" fontId="39" fillId="14" borderId="6" xfId="0" applyNumberFormat="1" applyFont="1" applyFill="1" applyBorder="1" applyAlignment="1">
      <alignment horizontal="center" vertical="center"/>
    </xf>
    <xf numFmtId="0" fontId="39" fillId="6" borderId="9" xfId="0" applyFont="1" applyFill="1" applyBorder="1" applyAlignment="1">
      <alignment horizontal="center" vertical="center"/>
    </xf>
    <xf numFmtId="0" fontId="39" fillId="14" borderId="4" xfId="0" applyFont="1" applyFill="1" applyBorder="1" applyAlignment="1">
      <alignment horizontal="center" vertical="center" wrapText="1"/>
    </xf>
    <xf numFmtId="49" fontId="41" fillId="14" borderId="4" xfId="0" applyNumberFormat="1" applyFont="1" applyFill="1" applyBorder="1" applyAlignment="1">
      <alignment horizontal="center" vertical="center" wrapText="1"/>
    </xf>
    <xf numFmtId="2" fontId="41" fillId="14" borderId="4" xfId="0" applyNumberFormat="1" applyFont="1" applyFill="1" applyBorder="1" applyAlignment="1">
      <alignment horizontal="center" vertical="center" wrapText="1"/>
    </xf>
    <xf numFmtId="165" fontId="41" fillId="14" borderId="4" xfId="0" applyNumberFormat="1" applyFont="1" applyFill="1" applyBorder="1" applyAlignment="1">
      <alignment horizontal="center" vertical="center" wrapText="1"/>
    </xf>
    <xf numFmtId="0" fontId="39" fillId="6" borderId="0" xfId="0" applyFont="1" applyFill="1" applyBorder="1" applyAlignment="1">
      <alignment horizontal="center" vertical="center"/>
    </xf>
    <xf numFmtId="0" fontId="0" fillId="0" borderId="1" xfId="0" applyFont="1" applyFill="1" applyBorder="1" applyAlignment="1" applyProtection="1">
      <alignment horizontal="left" wrapText="1"/>
      <protection locked="0"/>
    </xf>
    <xf numFmtId="0" fontId="0" fillId="0" borderId="3" xfId="0" applyFont="1" applyFill="1" applyBorder="1" applyAlignment="1" applyProtection="1">
      <alignment horizontal="left" wrapText="1"/>
      <protection locked="0"/>
    </xf>
    <xf numFmtId="0" fontId="25" fillId="0" borderId="1" xfId="0" applyFont="1" applyFill="1" applyBorder="1" applyAlignment="1" applyProtection="1">
      <alignment horizontal="left" wrapText="1"/>
      <protection locked="0"/>
    </xf>
    <xf numFmtId="0" fontId="25" fillId="0" borderId="2" xfId="0" applyFont="1" applyFill="1" applyBorder="1" applyAlignment="1" applyProtection="1">
      <alignment horizontal="left" wrapText="1"/>
      <protection locked="0"/>
    </xf>
    <xf numFmtId="0" fontId="25" fillId="0" borderId="3" xfId="0" applyFont="1" applyFill="1" applyBorder="1" applyAlignment="1" applyProtection="1">
      <alignment horizontal="left" wrapText="1"/>
      <protection locked="0"/>
    </xf>
    <xf numFmtId="0" fontId="23" fillId="6" borderId="1" xfId="0" applyFont="1" applyFill="1" applyBorder="1" applyAlignment="1">
      <alignment horizontal="right" wrapText="1"/>
    </xf>
    <xf numFmtId="0" fontId="23" fillId="6" borderId="2" xfId="0" applyFont="1" applyFill="1" applyBorder="1" applyAlignment="1">
      <alignment horizontal="right" wrapText="1"/>
    </xf>
    <xf numFmtId="0" fontId="23" fillId="6" borderId="3" xfId="0" applyFont="1" applyFill="1" applyBorder="1" applyAlignment="1">
      <alignment horizontal="right" wrapText="1"/>
    </xf>
    <xf numFmtId="0" fontId="0" fillId="14" borderId="1" xfId="0" applyFont="1" applyFill="1" applyBorder="1" applyAlignment="1">
      <alignment horizontal="left" wrapText="1"/>
    </xf>
    <xf numFmtId="0" fontId="0" fillId="14" borderId="2" xfId="0" applyFont="1" applyFill="1" applyBorder="1" applyAlignment="1">
      <alignment horizontal="left" wrapText="1"/>
    </xf>
    <xf numFmtId="0" fontId="0" fillId="14" borderId="3" xfId="0" applyFont="1" applyFill="1" applyBorder="1" applyAlignment="1">
      <alignment horizontal="left" wrapText="1"/>
    </xf>
    <xf numFmtId="0" fontId="0" fillId="0" borderId="2" xfId="0" applyFont="1" applyFill="1" applyBorder="1" applyAlignment="1" applyProtection="1">
      <alignment horizontal="left" wrapText="1"/>
      <protection locked="0"/>
    </xf>
    <xf numFmtId="0" fontId="23" fillId="14" borderId="1" xfId="0" applyFont="1" applyFill="1" applyBorder="1" applyAlignment="1">
      <alignment horizontal="right" wrapText="1"/>
    </xf>
    <xf numFmtId="0" fontId="23" fillId="14" borderId="2" xfId="0" applyFont="1" applyFill="1" applyBorder="1" applyAlignment="1">
      <alignment horizontal="right" wrapText="1"/>
    </xf>
    <xf numFmtId="0" fontId="23" fillId="14" borderId="3" xfId="0" applyFont="1" applyFill="1" applyBorder="1" applyAlignment="1">
      <alignment horizontal="right" wrapText="1"/>
    </xf>
    <xf numFmtId="0" fontId="0" fillId="8" borderId="4" xfId="0" applyFont="1" applyFill="1" applyBorder="1" applyAlignment="1" applyProtection="1">
      <alignment wrapText="1"/>
      <protection locked="0"/>
    </xf>
    <xf numFmtId="0" fontId="25" fillId="0" borderId="4" xfId="0" applyFont="1" applyFill="1" applyBorder="1" applyAlignment="1" applyProtection="1">
      <alignment horizontal="left" wrapText="1"/>
      <protection locked="0"/>
    </xf>
    <xf numFmtId="0" fontId="0" fillId="0" borderId="1" xfId="0" applyFont="1" applyFill="1" applyBorder="1" applyAlignment="1" applyProtection="1">
      <alignment wrapText="1"/>
      <protection locked="0"/>
    </xf>
    <xf numFmtId="0" fontId="0" fillId="0" borderId="2" xfId="0" applyFont="1" applyFill="1" applyBorder="1" applyAlignment="1" applyProtection="1">
      <alignment wrapText="1"/>
      <protection locked="0"/>
    </xf>
    <xf numFmtId="0" fontId="0" fillId="0" borderId="3" xfId="0" applyFont="1" applyFill="1" applyBorder="1" applyAlignment="1" applyProtection="1">
      <alignment wrapText="1"/>
      <protection locked="0"/>
    </xf>
    <xf numFmtId="0" fontId="5" fillId="8" borderId="1" xfId="0" applyFont="1" applyFill="1" applyBorder="1" applyAlignment="1" applyProtection="1">
      <alignment wrapText="1"/>
      <protection locked="0"/>
    </xf>
    <xf numFmtId="0" fontId="5" fillId="8" borderId="2" xfId="0" applyFont="1" applyFill="1" applyBorder="1" applyAlignment="1" applyProtection="1">
      <alignment wrapText="1"/>
      <protection locked="0"/>
    </xf>
    <xf numFmtId="0" fontId="5" fillId="8" borderId="3" xfId="0" applyFont="1" applyFill="1" applyBorder="1" applyAlignment="1" applyProtection="1">
      <alignment wrapText="1"/>
      <protection locked="0"/>
    </xf>
    <xf numFmtId="0" fontId="25" fillId="14" borderId="1" xfId="0" applyFont="1" applyFill="1" applyBorder="1" applyAlignment="1" applyProtection="1">
      <alignment horizontal="left" wrapText="1"/>
      <protection locked="0"/>
    </xf>
    <xf numFmtId="0" fontId="25" fillId="14" borderId="2" xfId="0" applyFont="1" applyFill="1" applyBorder="1" applyAlignment="1" applyProtection="1">
      <alignment horizontal="left" wrapText="1"/>
      <protection locked="0"/>
    </xf>
    <xf numFmtId="0" fontId="25" fillId="14" borderId="3" xfId="0" applyFont="1" applyFill="1" applyBorder="1" applyAlignment="1" applyProtection="1">
      <alignment horizontal="left" wrapText="1"/>
      <protection locked="0"/>
    </xf>
    <xf numFmtId="0" fontId="27" fillId="14" borderId="1" xfId="0" applyFont="1" applyFill="1" applyBorder="1" applyAlignment="1">
      <alignment horizontal="left" wrapText="1"/>
    </xf>
    <xf numFmtId="0" fontId="27" fillId="14" borderId="2" xfId="0" applyFont="1" applyFill="1" applyBorder="1" applyAlignment="1">
      <alignment horizontal="left" wrapText="1"/>
    </xf>
    <xf numFmtId="0" fontId="27" fillId="14" borderId="3" xfId="0" applyFont="1" applyFill="1" applyBorder="1" applyAlignment="1">
      <alignment horizontal="left" wrapText="1"/>
    </xf>
    <xf numFmtId="165" fontId="25" fillId="2" borderId="0" xfId="0" applyNumberFormat="1" applyFont="1" applyFill="1" applyBorder="1" applyAlignment="1" applyProtection="1">
      <alignment horizontal="right" wrapText="1"/>
    </xf>
    <xf numFmtId="165" fontId="25" fillId="2" borderId="12" xfId="0" applyNumberFormat="1" applyFont="1" applyFill="1" applyBorder="1" applyAlignment="1" applyProtection="1">
      <alignment horizontal="right" wrapText="1"/>
    </xf>
    <xf numFmtId="0" fontId="23" fillId="6" borderId="1" xfId="0" applyFont="1" applyFill="1" applyBorder="1" applyAlignment="1">
      <alignment horizontal="left" wrapText="1"/>
    </xf>
    <xf numFmtId="0" fontId="23" fillId="6" borderId="2" xfId="0" applyFont="1" applyFill="1" applyBorder="1" applyAlignment="1">
      <alignment horizontal="left" wrapText="1"/>
    </xf>
    <xf numFmtId="0" fontId="23" fillId="6" borderId="3" xfId="0" applyFont="1" applyFill="1" applyBorder="1" applyAlignment="1">
      <alignment horizontal="left" wrapText="1"/>
    </xf>
    <xf numFmtId="0" fontId="25" fillId="14" borderId="0" xfId="0" applyFont="1" applyFill="1" applyBorder="1" applyAlignment="1" applyProtection="1">
      <alignment horizontal="right" wrapText="1"/>
    </xf>
    <xf numFmtId="0" fontId="23" fillId="14" borderId="0" xfId="0" applyFont="1" applyFill="1" applyBorder="1" applyAlignment="1" applyProtection="1">
      <alignment horizontal="right" wrapText="1"/>
    </xf>
    <xf numFmtId="0" fontId="25" fillId="14" borderId="4" xfId="0" applyFont="1" applyFill="1" applyBorder="1" applyAlignment="1" applyProtection="1">
      <alignment horizontal="right" wrapText="1"/>
    </xf>
    <xf numFmtId="0" fontId="0" fillId="14" borderId="4" xfId="0" applyFont="1" applyFill="1" applyBorder="1" applyAlignment="1">
      <alignment wrapText="1"/>
    </xf>
    <xf numFmtId="0" fontId="25" fillId="14" borderId="1" xfId="0" applyFont="1" applyFill="1" applyBorder="1" applyAlignment="1">
      <alignment horizontal="center" vertical="center" wrapText="1"/>
    </xf>
    <xf numFmtId="0" fontId="25" fillId="14" borderId="3" xfId="0" applyFont="1" applyFill="1" applyBorder="1" applyAlignment="1">
      <alignment horizontal="center" vertical="center" wrapText="1"/>
    </xf>
    <xf numFmtId="49" fontId="23" fillId="2" borderId="10" xfId="0" applyNumberFormat="1" applyFont="1" applyFill="1" applyBorder="1" applyAlignment="1" applyProtection="1">
      <alignment horizontal="center" vertical="center" wrapText="1"/>
    </xf>
    <xf numFmtId="0" fontId="23" fillId="2" borderId="15" xfId="0" applyNumberFormat="1" applyFont="1" applyFill="1" applyBorder="1" applyAlignment="1" applyProtection="1">
      <alignment horizontal="center" vertical="center" wrapText="1"/>
    </xf>
    <xf numFmtId="0" fontId="23" fillId="2" borderId="11" xfId="0" applyNumberFormat="1" applyFont="1" applyFill="1" applyBorder="1" applyAlignment="1" applyProtection="1">
      <alignment horizontal="center" vertical="center" wrapText="1"/>
    </xf>
    <xf numFmtId="0" fontId="23" fillId="6" borderId="10" xfId="0" applyFont="1" applyFill="1" applyBorder="1" applyAlignment="1">
      <alignment horizontal="left" wrapText="1"/>
    </xf>
    <xf numFmtId="0" fontId="23" fillId="6" borderId="15" xfId="0" applyFont="1" applyFill="1" applyBorder="1" applyAlignment="1">
      <alignment horizontal="left" wrapText="1"/>
    </xf>
    <xf numFmtId="0" fontId="25" fillId="14" borderId="1" xfId="0" applyFont="1" applyFill="1" applyBorder="1" applyAlignment="1">
      <alignment horizontal="center" wrapText="1"/>
    </xf>
    <xf numFmtId="0" fontId="25" fillId="14" borderId="2" xfId="0" applyFont="1" applyFill="1" applyBorder="1" applyAlignment="1">
      <alignment horizontal="center" wrapText="1"/>
    </xf>
    <xf numFmtId="0" fontId="25" fillId="14" borderId="3" xfId="0" applyFont="1" applyFill="1" applyBorder="1" applyAlignment="1">
      <alignment horizontal="center" wrapText="1"/>
    </xf>
    <xf numFmtId="0" fontId="25" fillId="0" borderId="1" xfId="0" applyFont="1" applyFill="1" applyBorder="1" applyAlignment="1" applyProtection="1">
      <alignment horizontal="center" wrapText="1"/>
      <protection locked="0"/>
    </xf>
    <xf numFmtId="0" fontId="25" fillId="0" borderId="2" xfId="0" applyFont="1" applyFill="1" applyBorder="1" applyAlignment="1" applyProtection="1">
      <alignment horizontal="center" wrapText="1"/>
      <protection locked="0"/>
    </xf>
    <xf numFmtId="0" fontId="25" fillId="0" borderId="3" xfId="0" applyFont="1" applyFill="1" applyBorder="1" applyAlignment="1" applyProtection="1">
      <alignment horizontal="center" wrapText="1"/>
      <protection locked="0"/>
    </xf>
    <xf numFmtId="0" fontId="25" fillId="14" borderId="1" xfId="0" applyFont="1" applyFill="1" applyBorder="1" applyAlignment="1" applyProtection="1">
      <alignment horizontal="right" wrapText="1"/>
    </xf>
    <xf numFmtId="0" fontId="25" fillId="14" borderId="2" xfId="0" applyFont="1" applyFill="1" applyBorder="1" applyAlignment="1" applyProtection="1">
      <alignment horizontal="right" wrapText="1"/>
    </xf>
    <xf numFmtId="165" fontId="25" fillId="2" borderId="1" xfId="0" applyNumberFormat="1" applyFont="1" applyFill="1" applyBorder="1" applyAlignment="1" applyProtection="1">
      <alignment horizontal="right" wrapText="1"/>
    </xf>
    <xf numFmtId="165" fontId="25" fillId="2" borderId="3" xfId="0" applyNumberFormat="1" applyFont="1" applyFill="1" applyBorder="1" applyAlignment="1" applyProtection="1">
      <alignment horizontal="right" wrapText="1"/>
    </xf>
    <xf numFmtId="164" fontId="25" fillId="2" borderId="0" xfId="0" applyNumberFormat="1" applyFont="1" applyFill="1" applyBorder="1" applyAlignment="1" applyProtection="1">
      <alignment horizontal="right" wrapText="1"/>
    </xf>
    <xf numFmtId="10" fontId="25" fillId="2" borderId="1" xfId="0" applyNumberFormat="1" applyFont="1" applyFill="1" applyBorder="1" applyAlignment="1" applyProtection="1">
      <alignment horizontal="right" wrapText="1"/>
    </xf>
    <xf numFmtId="10" fontId="25" fillId="2" borderId="3" xfId="0" applyNumberFormat="1" applyFont="1" applyFill="1" applyBorder="1" applyAlignment="1" applyProtection="1">
      <alignment horizontal="right" wrapText="1"/>
    </xf>
    <xf numFmtId="0" fontId="25" fillId="14" borderId="17" xfId="0" applyFont="1" applyFill="1" applyBorder="1" applyAlignment="1" applyProtection="1">
      <alignment horizontal="right" wrapText="1"/>
    </xf>
    <xf numFmtId="0" fontId="23" fillId="6" borderId="13"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14" xfId="0" applyFont="1" applyFill="1" applyBorder="1" applyAlignment="1" applyProtection="1">
      <alignment horizontal="center" vertical="center" wrapText="1"/>
    </xf>
    <xf numFmtId="0" fontId="23" fillId="6" borderId="1" xfId="0" applyFont="1" applyFill="1" applyBorder="1" applyAlignment="1" applyProtection="1">
      <alignment wrapText="1"/>
    </xf>
    <xf numFmtId="0" fontId="23" fillId="6" borderId="2" xfId="0" applyFont="1" applyFill="1" applyBorder="1" applyAlignment="1" applyProtection="1">
      <alignment wrapText="1"/>
    </xf>
    <xf numFmtId="0" fontId="23" fillId="6" borderId="3" xfId="0" applyFont="1" applyFill="1" applyBorder="1" applyAlignment="1" applyProtection="1">
      <alignment wrapText="1"/>
    </xf>
    <xf numFmtId="0" fontId="23" fillId="6" borderId="1" xfId="0" applyFont="1" applyFill="1" applyBorder="1" applyAlignment="1">
      <alignment wrapText="1"/>
    </xf>
    <xf numFmtId="0" fontId="23" fillId="6" borderId="2" xfId="0" applyFont="1" applyFill="1" applyBorder="1" applyAlignment="1">
      <alignment wrapText="1"/>
    </xf>
    <xf numFmtId="0" fontId="23" fillId="6" borderId="3" xfId="0" applyFont="1" applyFill="1" applyBorder="1" applyAlignment="1">
      <alignment wrapText="1"/>
    </xf>
    <xf numFmtId="0" fontId="25" fillId="14" borderId="1" xfId="0" applyFont="1" applyFill="1" applyBorder="1" applyAlignment="1" applyProtection="1">
      <alignment horizontal="center" vertical="center" wrapText="1"/>
    </xf>
    <xf numFmtId="0" fontId="25" fillId="14" borderId="3" xfId="0" applyFont="1" applyFill="1" applyBorder="1" applyAlignment="1" applyProtection="1">
      <alignment horizontal="center" vertical="center" wrapText="1"/>
    </xf>
    <xf numFmtId="0" fontId="23" fillId="6" borderId="1" xfId="0" applyFont="1" applyFill="1" applyBorder="1" applyAlignment="1" applyProtection="1">
      <alignment horizontal="left"/>
    </xf>
    <xf numFmtId="0" fontId="23" fillId="6" borderId="2" xfId="0" applyFont="1" applyFill="1" applyBorder="1" applyAlignment="1" applyProtection="1">
      <alignment horizontal="left"/>
    </xf>
    <xf numFmtId="0" fontId="23" fillId="6" borderId="3" xfId="0" applyFont="1" applyFill="1" applyBorder="1" applyAlignment="1" applyProtection="1">
      <alignment horizontal="left"/>
    </xf>
    <xf numFmtId="0" fontId="25" fillId="14" borderId="2" xfId="0" applyFont="1" applyFill="1" applyBorder="1" applyAlignment="1" applyProtection="1">
      <alignment horizontal="center" vertical="center" wrapText="1"/>
    </xf>
    <xf numFmtId="2" fontId="23" fillId="6" borderId="1" xfId="0" applyNumberFormat="1" applyFont="1" applyFill="1" applyBorder="1" applyAlignment="1" applyProtection="1">
      <alignment horizontal="left"/>
    </xf>
    <xf numFmtId="10" fontId="23" fillId="6" borderId="1" xfId="0" applyNumberFormat="1" applyFont="1" applyFill="1" applyBorder="1" applyAlignment="1" applyProtection="1">
      <alignment horizontal="left" wrapText="1"/>
    </xf>
    <xf numFmtId="0" fontId="23" fillId="6" borderId="2" xfId="0" applyFont="1" applyFill="1" applyBorder="1" applyAlignment="1" applyProtection="1">
      <alignment horizontal="left" wrapText="1"/>
    </xf>
    <xf numFmtId="0" fontId="23" fillId="6" borderId="3" xfId="0" applyFont="1" applyFill="1" applyBorder="1" applyAlignment="1" applyProtection="1">
      <alignment horizontal="left" wrapText="1"/>
    </xf>
    <xf numFmtId="0" fontId="25" fillId="14" borderId="2" xfId="0" applyFont="1" applyFill="1" applyBorder="1" applyAlignment="1">
      <alignment horizontal="center" vertical="center" wrapText="1"/>
    </xf>
    <xf numFmtId="0" fontId="0" fillId="14" borderId="1" xfId="0" applyFont="1" applyFill="1" applyBorder="1" applyAlignment="1">
      <alignment horizontal="center" vertical="center" wrapText="1"/>
    </xf>
    <xf numFmtId="0" fontId="0" fillId="14" borderId="2" xfId="0" applyFont="1" applyFill="1" applyBorder="1" applyAlignment="1">
      <alignment horizontal="center" vertical="center" wrapText="1"/>
    </xf>
    <xf numFmtId="0" fontId="0" fillId="14" borderId="3" xfId="0" applyFont="1" applyFill="1" applyBorder="1" applyAlignment="1">
      <alignment horizontal="center" vertical="center" wrapText="1"/>
    </xf>
    <xf numFmtId="0" fontId="25" fillId="14" borderId="4" xfId="0" applyFont="1" applyFill="1" applyBorder="1" applyAlignment="1">
      <alignment horizontal="left" wrapText="1"/>
    </xf>
    <xf numFmtId="0" fontId="23" fillId="14" borderId="1" xfId="0" applyFont="1" applyFill="1" applyBorder="1" applyAlignment="1">
      <alignment horizontal="right" vertical="center" wrapText="1"/>
    </xf>
    <xf numFmtId="0" fontId="23" fillId="14" borderId="2" xfId="0" applyFont="1" applyFill="1" applyBorder="1" applyAlignment="1">
      <alignment horizontal="right" vertical="center" wrapText="1"/>
    </xf>
    <xf numFmtId="0" fontId="23" fillId="14" borderId="3" xfId="0" applyFont="1" applyFill="1" applyBorder="1" applyAlignment="1">
      <alignment horizontal="right" vertical="center" wrapText="1"/>
    </xf>
    <xf numFmtId="0" fontId="25" fillId="14" borderId="4" xfId="0" applyFont="1" applyFill="1" applyBorder="1" applyAlignment="1">
      <alignment horizontal="center" vertical="center" wrapText="1"/>
    </xf>
    <xf numFmtId="0" fontId="0" fillId="14" borderId="1" xfId="0" applyFont="1" applyFill="1" applyBorder="1" applyAlignment="1">
      <alignment wrapText="1"/>
    </xf>
    <xf numFmtId="0" fontId="0" fillId="14" borderId="2" xfId="0" applyFont="1" applyFill="1" applyBorder="1" applyAlignment="1">
      <alignment wrapText="1"/>
    </xf>
    <xf numFmtId="0" fontId="0" fillId="14" borderId="3" xfId="0" applyFont="1" applyFill="1" applyBorder="1" applyAlignment="1">
      <alignment wrapText="1"/>
    </xf>
    <xf numFmtId="0" fontId="1" fillId="14" borderId="1" xfId="0" applyFont="1" applyFill="1" applyBorder="1" applyAlignment="1">
      <alignment horizontal="right"/>
    </xf>
    <xf numFmtId="0" fontId="1" fillId="14" borderId="2" xfId="0" applyFont="1" applyFill="1" applyBorder="1" applyAlignment="1">
      <alignment horizontal="right"/>
    </xf>
    <xf numFmtId="0" fontId="1" fillId="14" borderId="3" xfId="0" applyFont="1" applyFill="1" applyBorder="1" applyAlignment="1">
      <alignment horizontal="right"/>
    </xf>
    <xf numFmtId="0" fontId="25" fillId="14" borderId="1" xfId="0" applyFont="1" applyFill="1" applyBorder="1" applyAlignment="1">
      <alignment wrapText="1"/>
    </xf>
    <xf numFmtId="0" fontId="25" fillId="14" borderId="3" xfId="0" applyFont="1" applyFill="1" applyBorder="1" applyAlignment="1">
      <alignment wrapText="1"/>
    </xf>
    <xf numFmtId="0" fontId="25" fillId="8" borderId="4" xfId="0" applyFont="1" applyFill="1" applyBorder="1" applyAlignment="1" applyProtection="1">
      <alignment horizontal="left" wrapText="1"/>
      <protection locked="0"/>
    </xf>
    <xf numFmtId="0" fontId="25" fillId="8" borderId="1" xfId="0" applyFont="1" applyFill="1" applyBorder="1" applyAlignment="1" applyProtection="1">
      <alignment horizontal="left" wrapText="1"/>
      <protection locked="0"/>
    </xf>
    <xf numFmtId="0" fontId="25" fillId="8" borderId="3" xfId="0" applyFont="1" applyFill="1" applyBorder="1" applyAlignment="1" applyProtection="1">
      <alignment horizontal="left" wrapText="1"/>
      <protection locked="0"/>
    </xf>
    <xf numFmtId="0" fontId="25" fillId="0" borderId="1" xfId="0" applyFont="1" applyFill="1" applyBorder="1" applyAlignment="1" applyProtection="1">
      <alignment wrapText="1"/>
      <protection locked="0"/>
    </xf>
    <xf numFmtId="0" fontId="25" fillId="0" borderId="2" xfId="0" applyFont="1" applyFill="1" applyBorder="1" applyAlignment="1" applyProtection="1">
      <alignment wrapText="1"/>
      <protection locked="0"/>
    </xf>
    <xf numFmtId="0" fontId="25" fillId="0" borderId="3" xfId="0" applyFont="1" applyFill="1" applyBorder="1" applyAlignment="1" applyProtection="1">
      <alignment wrapText="1"/>
      <protection locked="0"/>
    </xf>
    <xf numFmtId="0" fontId="25" fillId="14" borderId="1" xfId="0" applyFont="1" applyFill="1" applyBorder="1" applyAlignment="1">
      <alignment horizontal="left" wrapText="1"/>
    </xf>
    <xf numFmtId="0" fontId="25" fillId="14" borderId="2" xfId="0" applyFont="1" applyFill="1" applyBorder="1" applyAlignment="1">
      <alignment horizontal="left" wrapText="1"/>
    </xf>
    <xf numFmtId="0" fontId="25" fillId="14" borderId="3" xfId="0" applyFont="1" applyFill="1" applyBorder="1" applyAlignment="1">
      <alignment horizontal="left" wrapText="1"/>
    </xf>
    <xf numFmtId="0" fontId="23" fillId="8" borderId="1" xfId="0" applyFont="1" applyFill="1" applyBorder="1" applyAlignment="1" applyProtection="1">
      <alignment horizontal="center" vertical="center" wrapText="1"/>
      <protection locked="0"/>
    </xf>
    <xf numFmtId="0" fontId="23" fillId="8" borderId="2" xfId="0" applyFont="1" applyFill="1" applyBorder="1" applyAlignment="1" applyProtection="1">
      <alignment horizontal="center" vertical="center" wrapText="1"/>
      <protection locked="0"/>
    </xf>
    <xf numFmtId="0" fontId="23" fillId="8" borderId="3" xfId="0" applyFont="1" applyFill="1" applyBorder="1" applyAlignment="1" applyProtection="1">
      <alignment horizontal="center" vertical="center" wrapText="1"/>
      <protection locked="0"/>
    </xf>
    <xf numFmtId="0" fontId="23" fillId="6" borderId="1" xfId="0" applyFont="1" applyFill="1" applyBorder="1" applyAlignment="1">
      <alignment horizontal="left"/>
    </xf>
    <xf numFmtId="0" fontId="23" fillId="6" borderId="2" xfId="0" applyFont="1" applyFill="1" applyBorder="1" applyAlignment="1">
      <alignment horizontal="left"/>
    </xf>
    <xf numFmtId="0" fontId="23" fillId="6" borderId="3" xfId="0" applyFont="1" applyFill="1" applyBorder="1" applyAlignment="1">
      <alignment horizontal="left"/>
    </xf>
    <xf numFmtId="0" fontId="23" fillId="6" borderId="13" xfId="0" applyFont="1" applyFill="1" applyBorder="1" applyAlignment="1">
      <alignment horizontal="center" vertical="center" wrapText="1"/>
    </xf>
    <xf numFmtId="0" fontId="23" fillId="6" borderId="9" xfId="0" applyFont="1" applyFill="1" applyBorder="1" applyAlignment="1">
      <alignment horizontal="center" vertical="center" wrapText="1"/>
    </xf>
    <xf numFmtId="0" fontId="23" fillId="6" borderId="14" xfId="0" applyFont="1" applyFill="1" applyBorder="1" applyAlignment="1">
      <alignment horizontal="center" vertical="center" wrapText="1"/>
    </xf>
    <xf numFmtId="2" fontId="23" fillId="6" borderId="1" xfId="0" applyNumberFormat="1" applyFont="1" applyFill="1" applyBorder="1" applyAlignment="1">
      <alignment horizontal="left"/>
    </xf>
    <xf numFmtId="10" fontId="23" fillId="6" borderId="1" xfId="0" applyNumberFormat="1" applyFont="1" applyFill="1" applyBorder="1" applyAlignment="1">
      <alignment horizontal="left" wrapText="1"/>
    </xf>
    <xf numFmtId="0" fontId="29" fillId="14" borderId="1" xfId="0" applyFont="1" applyFill="1" applyBorder="1" applyAlignment="1">
      <alignment horizontal="left" wrapText="1"/>
    </xf>
    <xf numFmtId="0" fontId="29" fillId="14" borderId="3" xfId="0" applyFont="1" applyFill="1" applyBorder="1" applyAlignment="1">
      <alignment horizontal="left" wrapText="1"/>
    </xf>
    <xf numFmtId="0" fontId="29" fillId="0" borderId="1" xfId="0" applyFont="1" applyFill="1" applyBorder="1" applyAlignment="1" applyProtection="1">
      <alignment horizontal="left" wrapText="1"/>
      <protection locked="0"/>
    </xf>
    <xf numFmtId="0" fontId="29" fillId="0" borderId="2" xfId="0" applyFont="1" applyFill="1" applyBorder="1" applyAlignment="1" applyProtection="1">
      <alignment horizontal="left" wrapText="1"/>
      <protection locked="0"/>
    </xf>
    <xf numFmtId="0" fontId="29" fillId="0" borderId="3" xfId="0" applyFont="1" applyFill="1" applyBorder="1" applyAlignment="1" applyProtection="1">
      <alignment horizontal="left" wrapText="1"/>
      <protection locked="0"/>
    </xf>
    <xf numFmtId="0" fontId="29" fillId="14" borderId="2" xfId="0" applyFont="1" applyFill="1" applyBorder="1" applyAlignment="1">
      <alignment horizontal="left" wrapText="1"/>
    </xf>
    <xf numFmtId="0" fontId="29" fillId="0" borderId="1" xfId="0" applyFont="1" applyFill="1" applyBorder="1" applyAlignment="1" applyProtection="1">
      <alignment wrapText="1"/>
      <protection locked="0"/>
    </xf>
    <xf numFmtId="0" fontId="29" fillId="0" borderId="2" xfId="0" applyFont="1" applyFill="1" applyBorder="1" applyAlignment="1" applyProtection="1">
      <alignment wrapText="1"/>
      <protection locked="0"/>
    </xf>
    <xf numFmtId="0" fontId="29" fillId="0" borderId="3" xfId="0" applyFont="1" applyFill="1" applyBorder="1" applyAlignment="1" applyProtection="1">
      <alignment wrapText="1"/>
      <protection locked="0"/>
    </xf>
    <xf numFmtId="0" fontId="29" fillId="14" borderId="4" xfId="0" applyFont="1" applyFill="1" applyBorder="1" applyAlignment="1">
      <alignment horizontal="left" wrapText="1"/>
    </xf>
    <xf numFmtId="0" fontId="29" fillId="0" borderId="4" xfId="0" applyFont="1" applyFill="1" applyBorder="1" applyAlignment="1" applyProtection="1">
      <alignment horizontal="left" wrapText="1"/>
      <protection locked="0"/>
    </xf>
    <xf numFmtId="0" fontId="29" fillId="8" borderId="1" xfId="0" applyFont="1" applyFill="1" applyBorder="1" applyAlignment="1" applyProtection="1">
      <alignment horizontal="left" wrapText="1"/>
      <protection locked="0"/>
    </xf>
    <xf numFmtId="0" fontId="29" fillId="8" borderId="3" xfId="0" applyFont="1" applyFill="1" applyBorder="1" applyAlignment="1" applyProtection="1">
      <alignment horizontal="left" wrapText="1"/>
      <protection locked="0"/>
    </xf>
    <xf numFmtId="0" fontId="30" fillId="0" borderId="4" xfId="0" applyFont="1" applyFill="1" applyBorder="1" applyAlignment="1" applyProtection="1">
      <alignment horizontal="left" wrapText="1"/>
      <protection locked="0"/>
    </xf>
    <xf numFmtId="0" fontId="30" fillId="0" borderId="1" xfId="0" applyFont="1" applyFill="1" applyBorder="1" applyAlignment="1" applyProtection="1">
      <alignment horizontal="left" wrapText="1"/>
      <protection locked="0"/>
    </xf>
    <xf numFmtId="0" fontId="30" fillId="0" borderId="2" xfId="0" applyFont="1" applyFill="1" applyBorder="1" applyAlignment="1" applyProtection="1">
      <alignment horizontal="left" wrapText="1"/>
      <protection locked="0"/>
    </xf>
    <xf numFmtId="0" fontId="30" fillId="0" borderId="3" xfId="0" applyFont="1" applyFill="1" applyBorder="1" applyAlignment="1" applyProtection="1">
      <alignment horizontal="left" wrapText="1"/>
      <protection locked="0"/>
    </xf>
    <xf numFmtId="0" fontId="29" fillId="8" borderId="4" xfId="0" applyFont="1" applyFill="1" applyBorder="1" applyAlignment="1" applyProtection="1">
      <alignment horizontal="left" wrapText="1"/>
      <protection locked="0"/>
    </xf>
    <xf numFmtId="0" fontId="25" fillId="14" borderId="4" xfId="0" applyFont="1" applyFill="1" applyBorder="1" applyAlignment="1">
      <alignment horizontal="right" wrapText="1"/>
    </xf>
    <xf numFmtId="165" fontId="25" fillId="2" borderId="4" xfId="0" applyNumberFormat="1" applyFont="1" applyFill="1" applyBorder="1" applyAlignment="1">
      <alignment horizontal="right" wrapText="1"/>
    </xf>
    <xf numFmtId="0" fontId="25" fillId="14" borderId="1" xfId="0" applyFont="1" applyFill="1" applyBorder="1" applyAlignment="1">
      <alignment horizontal="right" wrapText="1"/>
    </xf>
    <xf numFmtId="0" fontId="25" fillId="14" borderId="2" xfId="0" applyFont="1" applyFill="1" applyBorder="1" applyAlignment="1">
      <alignment horizontal="right" wrapText="1"/>
    </xf>
    <xf numFmtId="165" fontId="25" fillId="2" borderId="1" xfId="0" applyNumberFormat="1" applyFont="1" applyFill="1" applyBorder="1" applyAlignment="1">
      <alignment horizontal="right" wrapText="1"/>
    </xf>
    <xf numFmtId="165" fontId="25" fillId="2" borderId="3" xfId="0" applyNumberFormat="1" applyFont="1" applyFill="1" applyBorder="1" applyAlignment="1">
      <alignment horizontal="right" wrapText="1"/>
    </xf>
    <xf numFmtId="10" fontId="25" fillId="2" borderId="1" xfId="0" applyNumberFormat="1" applyFont="1" applyFill="1" applyBorder="1" applyAlignment="1">
      <alignment horizontal="right" wrapText="1"/>
    </xf>
    <xf numFmtId="10" fontId="25" fillId="2" borderId="3" xfId="0" applyNumberFormat="1" applyFont="1" applyFill="1" applyBorder="1" applyAlignment="1">
      <alignment horizontal="right" wrapText="1"/>
    </xf>
    <xf numFmtId="0" fontId="25" fillId="14" borderId="17" xfId="0" applyFont="1" applyFill="1" applyBorder="1" applyAlignment="1">
      <alignment horizontal="right" wrapText="1"/>
    </xf>
    <xf numFmtId="0" fontId="25" fillId="14" borderId="0" xfId="0" applyFont="1" applyFill="1" applyBorder="1" applyAlignment="1">
      <alignment horizontal="right" wrapText="1"/>
    </xf>
    <xf numFmtId="165" fontId="25" fillId="2" borderId="0" xfId="0" applyNumberFormat="1" applyFont="1" applyFill="1" applyBorder="1" applyAlignment="1">
      <alignment horizontal="right" wrapText="1"/>
    </xf>
    <xf numFmtId="165" fontId="25" fillId="2" borderId="12" xfId="0" applyNumberFormat="1" applyFont="1" applyFill="1" applyBorder="1" applyAlignment="1">
      <alignment horizontal="right" wrapText="1"/>
    </xf>
    <xf numFmtId="164" fontId="25" fillId="2" borderId="0" xfId="0" applyNumberFormat="1" applyFont="1" applyFill="1" applyBorder="1" applyAlignment="1">
      <alignment horizontal="right" wrapText="1"/>
    </xf>
    <xf numFmtId="0" fontId="23" fillId="14" borderId="0" xfId="0" applyFont="1" applyFill="1" applyBorder="1" applyAlignment="1">
      <alignment horizontal="right" wrapText="1"/>
    </xf>
    <xf numFmtId="49" fontId="1" fillId="2" borderId="1" xfId="0" applyNumberFormat="1" applyFont="1" applyFill="1" applyBorder="1" applyAlignment="1">
      <alignment horizontal="left" vertical="center" wrapText="1"/>
    </xf>
    <xf numFmtId="0" fontId="1" fillId="2" borderId="2" xfId="0" applyNumberFormat="1" applyFont="1" applyFill="1" applyBorder="1" applyAlignment="1">
      <alignment horizontal="left" vertical="center" wrapText="1"/>
    </xf>
    <xf numFmtId="0" fontId="1" fillId="2" borderId="3" xfId="0" applyNumberFormat="1" applyFont="1" applyFill="1" applyBorder="1" applyAlignment="1">
      <alignment horizontal="left" vertical="center" wrapText="1"/>
    </xf>
    <xf numFmtId="0" fontId="0" fillId="0" borderId="4" xfId="0" applyFont="1" applyFill="1" applyBorder="1" applyAlignment="1" applyProtection="1">
      <alignment vertical="center" wrapText="1"/>
      <protection locked="0"/>
    </xf>
    <xf numFmtId="0" fontId="7" fillId="6" borderId="1" xfId="0" applyFont="1" applyFill="1" applyBorder="1" applyAlignment="1">
      <alignment horizontal="center" vertical="center"/>
    </xf>
    <xf numFmtId="0" fontId="7" fillId="6" borderId="2" xfId="0" applyFont="1" applyFill="1" applyBorder="1" applyAlignment="1">
      <alignment horizontal="center" vertical="center"/>
    </xf>
    <xf numFmtId="0" fontId="7" fillId="6" borderId="3" xfId="0" applyFont="1" applyFill="1" applyBorder="1" applyAlignment="1">
      <alignment horizontal="center" vertical="center"/>
    </xf>
    <xf numFmtId="0" fontId="1" fillId="6" borderId="4" xfId="0" applyFont="1" applyFill="1" applyBorder="1" applyAlignment="1">
      <alignment horizontal="right" vertical="center"/>
    </xf>
    <xf numFmtId="0" fontId="1" fillId="6" borderId="1" xfId="0" applyFont="1" applyFill="1" applyBorder="1" applyAlignment="1">
      <alignment horizontal="right" vertical="center" wrapText="1"/>
    </xf>
    <xf numFmtId="0" fontId="1" fillId="6" borderId="2" xfId="0" applyFont="1" applyFill="1" applyBorder="1" applyAlignment="1">
      <alignment horizontal="right" vertical="center" wrapText="1"/>
    </xf>
    <xf numFmtId="0" fontId="7" fillId="6" borderId="1" xfId="0" applyFont="1" applyFill="1" applyBorder="1" applyAlignment="1">
      <alignment horizontal="right" vertical="center"/>
    </xf>
    <xf numFmtId="0" fontId="7" fillId="6" borderId="2" xfId="0" applyFont="1" applyFill="1" applyBorder="1" applyAlignment="1">
      <alignment horizontal="right" vertical="center"/>
    </xf>
    <xf numFmtId="0" fontId="1" fillId="8" borderId="10" xfId="0" applyFont="1" applyFill="1" applyBorder="1" applyAlignment="1" applyProtection="1">
      <alignment horizontal="left" vertical="center" wrapText="1"/>
      <protection locked="0"/>
    </xf>
    <xf numFmtId="0" fontId="1" fillId="8" borderId="11" xfId="0" applyFont="1" applyFill="1" applyBorder="1" applyAlignment="1" applyProtection="1">
      <alignment horizontal="left" vertical="center" wrapText="1"/>
      <protection locked="0"/>
    </xf>
    <xf numFmtId="1" fontId="14" fillId="2" borderId="4" xfId="0" applyNumberFormat="1" applyFont="1" applyFill="1" applyBorder="1" applyAlignment="1">
      <alignment horizontal="left" vertical="center"/>
    </xf>
    <xf numFmtId="0" fontId="1" fillId="6" borderId="1" xfId="0" applyFont="1" applyFill="1" applyBorder="1" applyAlignment="1">
      <alignment horizontal="right" vertical="center"/>
    </xf>
    <xf numFmtId="0" fontId="1" fillId="6" borderId="2" xfId="0" applyFont="1" applyFill="1" applyBorder="1" applyAlignment="1">
      <alignment horizontal="right" vertical="center"/>
    </xf>
    <xf numFmtId="0" fontId="1" fillId="6" borderId="3" xfId="0" applyFont="1" applyFill="1" applyBorder="1" applyAlignment="1">
      <alignment horizontal="right" vertical="center"/>
    </xf>
    <xf numFmtId="49" fontId="23" fillId="2" borderId="10" xfId="0" applyNumberFormat="1" applyFont="1" applyFill="1" applyBorder="1" applyAlignment="1">
      <alignment horizontal="left" vertical="center" wrapText="1"/>
    </xf>
    <xf numFmtId="0" fontId="23" fillId="2" borderId="15" xfId="0" applyNumberFormat="1" applyFont="1" applyFill="1" applyBorder="1" applyAlignment="1">
      <alignment horizontal="left" vertical="center" wrapText="1"/>
    </xf>
    <xf numFmtId="0" fontId="23" fillId="2" borderId="11" xfId="0" applyNumberFormat="1" applyFont="1" applyFill="1" applyBorder="1" applyAlignment="1">
      <alignment horizontal="left" vertical="center" wrapText="1"/>
    </xf>
    <xf numFmtId="0" fontId="23" fillId="6" borderId="13" xfId="0" applyFont="1" applyFill="1" applyBorder="1" applyAlignment="1">
      <alignment horizontal="left" vertical="center" wrapText="1"/>
    </xf>
    <xf numFmtId="0" fontId="23" fillId="6" borderId="9" xfId="0" applyFont="1" applyFill="1" applyBorder="1" applyAlignment="1">
      <alignment horizontal="left" vertical="center" wrapText="1"/>
    </xf>
    <xf numFmtId="0" fontId="23" fillId="6" borderId="14" xfId="0" applyFont="1" applyFill="1" applyBorder="1" applyAlignment="1">
      <alignment horizontal="left" vertical="center" wrapText="1"/>
    </xf>
    <xf numFmtId="42" fontId="0" fillId="2" borderId="1" xfId="0" applyNumberFormat="1" applyFont="1" applyFill="1" applyBorder="1" applyAlignment="1" applyProtection="1">
      <alignment horizontal="left"/>
      <protection locked="0"/>
    </xf>
    <xf numFmtId="42" fontId="0" fillId="2" borderId="2" xfId="0" applyNumberFormat="1" applyFont="1" applyFill="1" applyBorder="1" applyAlignment="1" applyProtection="1">
      <alignment horizontal="left"/>
      <protection locked="0"/>
    </xf>
    <xf numFmtId="42" fontId="0" fillId="2" borderId="3" xfId="0" applyNumberFormat="1" applyFont="1" applyFill="1" applyBorder="1" applyAlignment="1" applyProtection="1">
      <alignment horizontal="left"/>
      <protection locked="0"/>
    </xf>
    <xf numFmtId="0" fontId="0" fillId="2" borderId="13" xfId="0" applyFont="1" applyFill="1" applyBorder="1"/>
    <xf numFmtId="0" fontId="0" fillId="2" borderId="9" xfId="0" applyFont="1" applyFill="1" applyBorder="1"/>
    <xf numFmtId="0" fontId="0" fillId="2" borderId="14" xfId="0" applyFont="1" applyFill="1" applyBorder="1"/>
    <xf numFmtId="0" fontId="0" fillId="0" borderId="4" xfId="0" applyFont="1" applyFill="1" applyBorder="1" applyAlignment="1" applyProtection="1">
      <alignment horizontal="left" wrapText="1"/>
      <protection locked="0"/>
    </xf>
    <xf numFmtId="0" fontId="14" fillId="18" borderId="0" xfId="0" applyFont="1" applyFill="1" applyBorder="1" applyAlignment="1">
      <alignment wrapText="1"/>
    </xf>
    <xf numFmtId="0" fontId="14" fillId="18" borderId="9" xfId="0" applyFont="1" applyFill="1" applyBorder="1" applyAlignment="1">
      <alignment wrapText="1"/>
    </xf>
    <xf numFmtId="0" fontId="14" fillId="18" borderId="15" xfId="0" applyFont="1" applyFill="1" applyBorder="1" applyAlignment="1">
      <alignment wrapText="1"/>
    </xf>
    <xf numFmtId="49" fontId="23" fillId="8" borderId="10" xfId="0" applyNumberFormat="1" applyFont="1" applyFill="1" applyBorder="1" applyAlignment="1" applyProtection="1">
      <alignment horizontal="center" vertical="center" wrapText="1"/>
      <protection locked="0"/>
    </xf>
    <xf numFmtId="0" fontId="23" fillId="8" borderId="15" xfId="0" applyNumberFormat="1" applyFont="1" applyFill="1" applyBorder="1" applyAlignment="1" applyProtection="1">
      <alignment horizontal="center" vertical="center" wrapText="1"/>
      <protection locked="0"/>
    </xf>
    <xf numFmtId="0" fontId="23" fillId="8" borderId="11" xfId="0" applyNumberFormat="1" applyFont="1" applyFill="1" applyBorder="1" applyAlignment="1" applyProtection="1">
      <alignment horizontal="center" vertical="center" wrapText="1"/>
      <protection locked="0"/>
    </xf>
    <xf numFmtId="49" fontId="23" fillId="2" borderId="10" xfId="0" applyNumberFormat="1" applyFont="1" applyFill="1" applyBorder="1" applyAlignment="1" applyProtection="1">
      <alignment horizontal="left" vertical="center" wrapText="1"/>
    </xf>
    <xf numFmtId="0" fontId="23" fillId="2" borderId="15" xfId="0" applyNumberFormat="1" applyFont="1" applyFill="1" applyBorder="1" applyAlignment="1" applyProtection="1">
      <alignment horizontal="left" vertical="center" wrapText="1"/>
    </xf>
    <xf numFmtId="0" fontId="23" fillId="2" borderId="11" xfId="0" applyNumberFormat="1" applyFont="1" applyFill="1" applyBorder="1" applyAlignment="1" applyProtection="1">
      <alignment horizontal="left" vertical="center" wrapText="1"/>
    </xf>
    <xf numFmtId="42" fontId="0" fillId="2" borderId="1" xfId="0" applyNumberFormat="1" applyFont="1" applyFill="1" applyBorder="1" applyAlignment="1" applyProtection="1">
      <alignment horizontal="left"/>
    </xf>
    <xf numFmtId="42" fontId="0" fillId="2" borderId="2" xfId="0" applyNumberFormat="1" applyFont="1" applyFill="1" applyBorder="1" applyAlignment="1" applyProtection="1">
      <alignment horizontal="left"/>
    </xf>
    <xf numFmtId="42" fontId="0" fillId="2" borderId="3" xfId="0" applyNumberFormat="1" applyFont="1" applyFill="1" applyBorder="1" applyAlignment="1" applyProtection="1">
      <alignment horizontal="left"/>
    </xf>
    <xf numFmtId="0" fontId="23" fillId="6" borderId="13" xfId="0" applyFont="1" applyFill="1" applyBorder="1" applyAlignment="1" applyProtection="1">
      <alignment horizontal="left" vertical="center" wrapText="1"/>
    </xf>
    <xf numFmtId="0" fontId="23" fillId="6" borderId="9" xfId="0" applyFont="1" applyFill="1" applyBorder="1" applyAlignment="1" applyProtection="1">
      <alignment horizontal="left" vertical="center" wrapText="1"/>
    </xf>
    <xf numFmtId="0" fontId="23" fillId="6" borderId="14" xfId="0" applyFont="1" applyFill="1" applyBorder="1" applyAlignment="1" applyProtection="1">
      <alignment horizontal="left" vertical="center" wrapText="1"/>
    </xf>
    <xf numFmtId="0" fontId="23" fillId="14" borderId="4" xfId="1" applyFont="1" applyFill="1" applyBorder="1" applyAlignment="1">
      <alignment horizontal="left"/>
    </xf>
    <xf numFmtId="0" fontId="25" fillId="14" borderId="1" xfId="3" applyFont="1" applyFill="1" applyBorder="1" applyAlignment="1">
      <alignment horizontal="left"/>
    </xf>
    <xf numFmtId="0" fontId="25" fillId="14" borderId="2" xfId="3" applyFont="1" applyFill="1" applyBorder="1" applyAlignment="1">
      <alignment horizontal="left"/>
    </xf>
    <xf numFmtId="0" fontId="25" fillId="14" borderId="3" xfId="3" applyFont="1" applyFill="1" applyBorder="1" applyAlignment="1">
      <alignment horizontal="left"/>
    </xf>
    <xf numFmtId="0" fontId="23" fillId="14" borderId="1" xfId="4" applyFont="1" applyFill="1" applyBorder="1" applyAlignment="1">
      <alignment horizontal="left"/>
    </xf>
    <xf numFmtId="0" fontId="23" fillId="14" borderId="2" xfId="4" applyFont="1" applyFill="1" applyBorder="1" applyAlignment="1">
      <alignment horizontal="left"/>
    </xf>
    <xf numFmtId="0" fontId="23" fillId="14" borderId="3" xfId="4" applyFont="1" applyFill="1" applyBorder="1" applyAlignment="1">
      <alignment horizontal="left"/>
    </xf>
    <xf numFmtId="0" fontId="23" fillId="6" borderId="1" xfId="4" applyFont="1" applyFill="1" applyBorder="1" applyAlignment="1">
      <alignment horizontal="left"/>
    </xf>
    <xf numFmtId="0" fontId="23" fillId="6" borderId="2" xfId="4" applyFont="1" applyFill="1" applyBorder="1" applyAlignment="1">
      <alignment horizontal="left"/>
    </xf>
    <xf numFmtId="0" fontId="25" fillId="14" borderId="1" xfId="4" applyFont="1" applyFill="1" applyBorder="1" applyAlignment="1">
      <alignment horizontal="left" wrapText="1"/>
    </xf>
    <xf numFmtId="0" fontId="25" fillId="14" borderId="2" xfId="4" applyFont="1" applyFill="1" applyBorder="1" applyAlignment="1">
      <alignment horizontal="left" wrapText="1"/>
    </xf>
    <xf numFmtId="0" fontId="25" fillId="14" borderId="3" xfId="4" applyFont="1" applyFill="1" applyBorder="1" applyAlignment="1">
      <alignment horizontal="left" wrapText="1"/>
    </xf>
    <xf numFmtId="0" fontId="44" fillId="14" borderId="36" xfId="3" applyFont="1" applyFill="1" applyBorder="1" applyAlignment="1">
      <alignment horizontal="left"/>
    </xf>
    <xf numFmtId="0" fontId="44" fillId="14" borderId="37" xfId="3" applyFont="1" applyFill="1" applyBorder="1" applyAlignment="1">
      <alignment horizontal="left"/>
    </xf>
    <xf numFmtId="0" fontId="44" fillId="14" borderId="38" xfId="3" applyFont="1" applyFill="1" applyBorder="1" applyAlignment="1">
      <alignment horizontal="left"/>
    </xf>
    <xf numFmtId="0" fontId="23" fillId="14" borderId="4" xfId="1" applyFont="1" applyFill="1" applyBorder="1" applyAlignment="1">
      <alignment horizontal="left" wrapText="1"/>
    </xf>
    <xf numFmtId="0" fontId="1" fillId="6" borderId="6" xfId="0" applyFont="1" applyFill="1" applyBorder="1" applyAlignment="1">
      <alignment horizontal="left" vertical="center"/>
    </xf>
    <xf numFmtId="0" fontId="23" fillId="6" borderId="3" xfId="4" applyFont="1" applyFill="1" applyBorder="1" applyAlignment="1">
      <alignment horizontal="left"/>
    </xf>
    <xf numFmtId="0" fontId="25" fillId="14" borderId="4" xfId="1" applyFont="1" applyFill="1" applyBorder="1" applyAlignment="1">
      <alignment horizontal="left"/>
    </xf>
    <xf numFmtId="0" fontId="23" fillId="14" borderId="1" xfId="3" applyFont="1" applyFill="1" applyBorder="1" applyAlignment="1">
      <alignment horizontal="left"/>
    </xf>
    <xf numFmtId="0" fontId="23" fillId="14" borderId="2" xfId="3" applyFont="1" applyFill="1" applyBorder="1" applyAlignment="1">
      <alignment horizontal="left"/>
    </xf>
    <xf numFmtId="0" fontId="23" fillId="14" borderId="3" xfId="3" applyFont="1" applyFill="1" applyBorder="1" applyAlignment="1">
      <alignment horizontal="left"/>
    </xf>
    <xf numFmtId="0" fontId="44" fillId="14" borderId="33" xfId="3" applyFont="1" applyFill="1" applyBorder="1" applyAlignment="1">
      <alignment wrapText="1"/>
    </xf>
    <xf numFmtId="0" fontId="44" fillId="14" borderId="34" xfId="3" applyFont="1" applyFill="1" applyBorder="1" applyAlignment="1">
      <alignment wrapText="1"/>
    </xf>
    <xf numFmtId="0" fontId="25" fillId="14" borderId="13" xfId="3" applyFont="1" applyFill="1" applyBorder="1" applyAlignment="1">
      <alignment wrapText="1"/>
    </xf>
    <xf numFmtId="0" fontId="25" fillId="14" borderId="9" xfId="3" applyFont="1" applyFill="1" applyBorder="1" applyAlignment="1">
      <alignment wrapText="1"/>
    </xf>
    <xf numFmtId="0" fontId="23" fillId="14" borderId="36" xfId="3" applyFont="1" applyFill="1" applyBorder="1" applyAlignment="1">
      <alignment horizontal="left"/>
    </xf>
    <xf numFmtId="0" fontId="23" fillId="14" borderId="37" xfId="3" applyFont="1" applyFill="1" applyBorder="1" applyAlignment="1">
      <alignment horizontal="left"/>
    </xf>
    <xf numFmtId="0" fontId="23" fillId="14" borderId="38" xfId="3" applyFont="1" applyFill="1" applyBorder="1" applyAlignment="1">
      <alignment horizontal="left"/>
    </xf>
    <xf numFmtId="0" fontId="25" fillId="14" borderId="1" xfId="4" applyFont="1" applyFill="1" applyBorder="1" applyAlignment="1">
      <alignment horizontal="left"/>
    </xf>
    <xf numFmtId="0" fontId="25" fillId="14" borderId="2" xfId="4" applyFont="1" applyFill="1" applyBorder="1" applyAlignment="1">
      <alignment horizontal="left"/>
    </xf>
    <xf numFmtId="0" fontId="25" fillId="14" borderId="1" xfId="3" applyFont="1" applyFill="1" applyBorder="1" applyAlignment="1">
      <alignment wrapText="1"/>
    </xf>
    <xf numFmtId="0" fontId="25" fillId="14" borderId="2" xfId="3" applyFont="1" applyFill="1" applyBorder="1" applyAlignment="1">
      <alignment wrapText="1"/>
    </xf>
    <xf numFmtId="49" fontId="1" fillId="2" borderId="4" xfId="0" applyNumberFormat="1" applyFont="1" applyFill="1" applyBorder="1" applyAlignment="1">
      <alignment horizontal="left" vertical="center"/>
    </xf>
    <xf numFmtId="0" fontId="1" fillId="2" borderId="4" xfId="0" applyFont="1" applyFill="1" applyBorder="1" applyAlignment="1">
      <alignment horizontal="left" vertical="center"/>
    </xf>
    <xf numFmtId="0" fontId="25" fillId="14" borderId="14" xfId="3" applyFont="1" applyFill="1" applyBorder="1" applyAlignment="1">
      <alignment wrapText="1"/>
    </xf>
    <xf numFmtId="0" fontId="1" fillId="6" borderId="1" xfId="0" applyFont="1" applyFill="1" applyBorder="1" applyAlignment="1">
      <alignment horizontal="left"/>
    </xf>
    <xf numFmtId="0" fontId="1" fillId="6" borderId="2" xfId="0" applyFont="1" applyFill="1" applyBorder="1" applyAlignment="1">
      <alignment horizontal="left"/>
    </xf>
    <xf numFmtId="0" fontId="1" fillId="6" borderId="3" xfId="0" applyFont="1" applyFill="1" applyBorder="1" applyAlignment="1">
      <alignment horizontal="left"/>
    </xf>
    <xf numFmtId="0" fontId="25" fillId="14" borderId="3" xfId="3" applyFont="1" applyFill="1" applyBorder="1" applyAlignment="1">
      <alignment wrapText="1"/>
    </xf>
    <xf numFmtId="0" fontId="44" fillId="14" borderId="35" xfId="3" applyFont="1" applyFill="1" applyBorder="1" applyAlignment="1">
      <alignment wrapText="1"/>
    </xf>
    <xf numFmtId="49" fontId="1" fillId="2" borderId="1" xfId="0" applyNumberFormat="1" applyFont="1" applyFill="1" applyBorder="1" applyAlignment="1">
      <alignment horizontal="right" vertical="center"/>
    </xf>
    <xf numFmtId="49" fontId="1" fillId="2" borderId="2" xfId="0" applyNumberFormat="1" applyFont="1" applyFill="1" applyBorder="1" applyAlignment="1">
      <alignment horizontal="right" vertical="center"/>
    </xf>
    <xf numFmtId="49" fontId="1" fillId="2" borderId="3" xfId="0" applyNumberFormat="1" applyFont="1" applyFill="1" applyBorder="1" applyAlignment="1">
      <alignment horizontal="right" vertical="center"/>
    </xf>
    <xf numFmtId="164" fontId="0" fillId="22" borderId="5" xfId="0" applyNumberFormat="1" applyFont="1" applyFill="1" applyBorder="1" applyAlignment="1" applyProtection="1">
      <alignment horizontal="center" vertical="center" wrapText="1"/>
      <protection locked="0"/>
    </xf>
    <xf numFmtId="164" fontId="0" fillId="22" borderId="16" xfId="0" applyNumberFormat="1" applyFont="1" applyFill="1" applyBorder="1" applyAlignment="1" applyProtection="1">
      <alignment horizontal="center" vertical="center" wrapText="1"/>
      <protection locked="0"/>
    </xf>
    <xf numFmtId="164" fontId="0" fillId="22" borderId="6" xfId="0" applyNumberFormat="1" applyFont="1" applyFill="1" applyBorder="1" applyAlignment="1" applyProtection="1">
      <alignment horizontal="center" vertical="center" wrapText="1"/>
      <protection locked="0"/>
    </xf>
    <xf numFmtId="0" fontId="1" fillId="0" borderId="25" xfId="0" applyFont="1" applyFill="1" applyBorder="1" applyAlignment="1">
      <alignment horizontal="center"/>
    </xf>
    <xf numFmtId="0" fontId="1" fillId="0" borderId="26" xfId="0" applyFont="1" applyFill="1" applyBorder="1" applyAlignment="1">
      <alignment horizontal="center"/>
    </xf>
    <xf numFmtId="0" fontId="0" fillId="0" borderId="28" xfId="0" applyBorder="1" applyAlignment="1">
      <alignment horizontal="left" vertical="top"/>
    </xf>
    <xf numFmtId="0" fontId="0" fillId="0" borderId="18" xfId="0" applyBorder="1" applyAlignment="1">
      <alignment horizontal="left" vertical="top"/>
    </xf>
    <xf numFmtId="0" fontId="33" fillId="0" borderId="22" xfId="10" applyFont="1" applyBorder="1" applyAlignment="1" applyProtection="1">
      <alignment horizontal="center" vertical="center"/>
    </xf>
    <xf numFmtId="0" fontId="33" fillId="0" borderId="23" xfId="10" applyFont="1" applyBorder="1" applyAlignment="1" applyProtection="1">
      <alignment horizontal="center" vertical="center"/>
    </xf>
    <xf numFmtId="0" fontId="33" fillId="0" borderId="19" xfId="10" applyFont="1" applyBorder="1" applyAlignment="1" applyProtection="1">
      <alignment horizontal="center" vertical="center"/>
    </xf>
    <xf numFmtId="0" fontId="33" fillId="0" borderId="21" xfId="10" applyFont="1" applyBorder="1" applyAlignment="1" applyProtection="1">
      <alignment horizontal="center" vertical="center"/>
    </xf>
    <xf numFmtId="0" fontId="23" fillId="0" borderId="1" xfId="0" applyFont="1" applyBorder="1" applyAlignment="1">
      <alignment horizontal="center" vertical="center" wrapText="1"/>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36" fillId="0" borderId="4" xfId="0" applyFont="1" applyBorder="1" applyAlignment="1">
      <alignment horizontal="left" vertical="center"/>
    </xf>
    <xf numFmtId="0" fontId="16" fillId="0" borderId="10" xfId="8" applyFont="1" applyBorder="1" applyAlignment="1" applyProtection="1">
      <alignment horizontal="left" wrapText="1"/>
    </xf>
    <xf numFmtId="0" fontId="16" fillId="0" borderId="15" xfId="8" applyFont="1" applyBorder="1" applyAlignment="1" applyProtection="1">
      <alignment horizontal="left" wrapText="1"/>
    </xf>
    <xf numFmtId="0" fontId="16" fillId="0" borderId="11" xfId="8" applyFont="1" applyBorder="1" applyAlignment="1" applyProtection="1">
      <alignment horizontal="left" wrapText="1"/>
    </xf>
    <xf numFmtId="0" fontId="18" fillId="0" borderId="17" xfId="8" applyFont="1" applyBorder="1" applyAlignment="1" applyProtection="1">
      <alignment horizontal="left" wrapText="1"/>
    </xf>
    <xf numFmtId="0" fontId="18" fillId="0" borderId="0" xfId="8" applyFont="1" applyBorder="1" applyAlignment="1" applyProtection="1">
      <alignment horizontal="left" wrapText="1"/>
    </xf>
    <xf numFmtId="0" fontId="18" fillId="0" borderId="12" xfId="8" applyFont="1" applyBorder="1" applyAlignment="1" applyProtection="1">
      <alignment horizontal="left" wrapText="1"/>
    </xf>
    <xf numFmtId="0" fontId="16" fillId="0" borderId="13" xfId="8" applyFont="1" applyBorder="1" applyAlignment="1" applyProtection="1">
      <alignment horizontal="left" wrapText="1"/>
    </xf>
    <xf numFmtId="0" fontId="16" fillId="0" borderId="9" xfId="8" applyFont="1" applyBorder="1" applyAlignment="1" applyProtection="1">
      <alignment horizontal="left" wrapText="1"/>
    </xf>
    <xf numFmtId="0" fontId="16" fillId="0" borderId="14" xfId="8" applyFont="1" applyBorder="1" applyAlignment="1" applyProtection="1">
      <alignment horizontal="left" wrapText="1"/>
    </xf>
    <xf numFmtId="0" fontId="17" fillId="10" borderId="1" xfId="8" applyFont="1" applyFill="1" applyBorder="1" applyAlignment="1" applyProtection="1">
      <alignment horizontal="center"/>
    </xf>
    <xf numFmtId="0" fontId="17" fillId="10" borderId="2" xfId="8" applyFont="1" applyFill="1" applyBorder="1" applyAlignment="1" applyProtection="1">
      <alignment horizontal="center"/>
    </xf>
    <xf numFmtId="0" fontId="17" fillId="10" borderId="3" xfId="8" applyFont="1" applyFill="1" applyBorder="1" applyAlignment="1" applyProtection="1">
      <alignment horizontal="center"/>
    </xf>
    <xf numFmtId="0" fontId="16" fillId="9" borderId="1" xfId="8" applyFont="1" applyFill="1" applyBorder="1" applyAlignment="1" applyProtection="1">
      <alignment vertical="center" wrapText="1"/>
    </xf>
    <xf numFmtId="0" fontId="16" fillId="9" borderId="2" xfId="8" applyFont="1" applyFill="1" applyBorder="1" applyAlignment="1" applyProtection="1">
      <alignment vertical="center" wrapText="1"/>
    </xf>
    <xf numFmtId="0" fontId="16" fillId="9" borderId="3" xfId="8" applyFont="1" applyFill="1" applyBorder="1" applyAlignment="1" applyProtection="1">
      <alignment vertical="center" wrapText="1"/>
    </xf>
    <xf numFmtId="0" fontId="16" fillId="0" borderId="1" xfId="8" applyFont="1" applyBorder="1" applyAlignment="1" applyProtection="1">
      <alignment vertical="center" wrapText="1"/>
    </xf>
    <xf numFmtId="0" fontId="16" fillId="0" borderId="2" xfId="8" applyFont="1" applyBorder="1" applyAlignment="1" applyProtection="1">
      <alignment vertical="center" wrapText="1"/>
    </xf>
    <xf numFmtId="0" fontId="16" fillId="0" borderId="3" xfId="8" applyFont="1" applyBorder="1" applyAlignment="1" applyProtection="1">
      <alignment vertical="center" wrapText="1"/>
    </xf>
  </cellXfs>
  <cellStyles count="12">
    <cellStyle name="Accent2" xfId="4" builtinId="33"/>
    <cellStyle name="Comma" xfId="7" builtinId="3"/>
    <cellStyle name="Currency" xfId="6" builtinId="4"/>
    <cellStyle name="Explanatory Text" xfId="3" builtinId="53"/>
    <cellStyle name="Hyperlink" xfId="10" builtinId="8"/>
    <cellStyle name="Normal" xfId="0" builtinId="0"/>
    <cellStyle name="Normal 2" xfId="8" xr:uid="{00000000-0005-0000-0000-000006000000}"/>
    <cellStyle name="Normal 2 2" xfId="11" xr:uid="{00000000-0005-0000-0000-000007000000}"/>
    <cellStyle name="Output" xfId="1" builtinId="21"/>
    <cellStyle name="Percent" xfId="5" builtinId="5"/>
    <cellStyle name="Percent 2" xfId="9" xr:uid="{00000000-0005-0000-0000-00000A000000}"/>
    <cellStyle name="Total" xfId="2" builtinId="25"/>
  </cellStyles>
  <dxfs count="9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66CCFF"/>
      <color rgb="FFFF3399"/>
      <color rgb="FFCCFFFF"/>
      <color rgb="FF4F81BD"/>
      <color rgb="FFFF66CC"/>
      <color rgb="FFFF6699"/>
      <color rgb="FFFF00FF"/>
      <color rgb="FFFF2D2D"/>
      <color rgb="FFFF47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8.xml"/><Relationship Id="rId42"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7.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externalLink" Target="externalLinks/externalLink11.xml"/><Relationship Id="rId40" Type="http://schemas.openxmlformats.org/officeDocument/2006/relationships/sharedStrings" Target="sharedStrings.xml"/><Relationship Id="rId45"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externalLink" Target="externalLinks/externalLink10.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externalLink" Target="externalLinks/externalLink9.xml"/><Relationship Id="rId43"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hyperlink" Target="#HOME!A1"/></Relationships>
</file>

<file path=xl/drawings/_rels/drawing2.xml.rels><?xml version="1.0" encoding="UTF-8" standalone="yes"?>
<Relationships xmlns="http://schemas.openxmlformats.org/package/2006/relationships"><Relationship Id="rId1" Type="http://schemas.openxmlformats.org/officeDocument/2006/relationships/hyperlink" Target="#HOME!A1"/></Relationships>
</file>

<file path=xl/drawings/drawing1.xml><?xml version="1.0" encoding="utf-8"?>
<xdr:wsDr xmlns:xdr="http://schemas.openxmlformats.org/drawingml/2006/spreadsheetDrawing" xmlns:a="http://schemas.openxmlformats.org/drawingml/2006/main">
  <xdr:twoCellAnchor>
    <xdr:from>
      <xdr:col>9</xdr:col>
      <xdr:colOff>0</xdr:colOff>
      <xdr:row>1</xdr:row>
      <xdr:rowOff>76200</xdr:rowOff>
    </xdr:from>
    <xdr:to>
      <xdr:col>9</xdr:col>
      <xdr:colOff>0</xdr:colOff>
      <xdr:row>1</xdr:row>
      <xdr:rowOff>327660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8227695" y="76200"/>
          <a:ext cx="586740" cy="251460"/>
        </a:xfrm>
        <a:prstGeom prst="roundRect">
          <a:avLst/>
        </a:prstGeom>
        <a:solidFill>
          <a:srgbClr val="C00000"/>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l"/>
          <a:r>
            <a:rPr lang="en-US" sz="1100" b="1"/>
            <a:t>HOME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1</xdr:row>
      <xdr:rowOff>76200</xdr:rowOff>
    </xdr:from>
    <xdr:to>
      <xdr:col>9</xdr:col>
      <xdr:colOff>0</xdr:colOff>
      <xdr:row>1</xdr:row>
      <xdr:rowOff>327660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a:xfrm>
          <a:off x="8724900" y="342900"/>
          <a:ext cx="0" cy="251460"/>
        </a:xfrm>
        <a:prstGeom prst="roundRect">
          <a:avLst/>
        </a:prstGeom>
        <a:solidFill>
          <a:srgbClr val="C00000"/>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l"/>
          <a:r>
            <a:rPr lang="en-US" sz="1100" b="1"/>
            <a:t>HOME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76200</xdr:colOff>
      <xdr:row>35</xdr:row>
      <xdr:rowOff>107950</xdr:rowOff>
    </xdr:from>
    <xdr:to>
      <xdr:col>11</xdr:col>
      <xdr:colOff>69850</xdr:colOff>
      <xdr:row>35</xdr:row>
      <xdr:rowOff>260350</xdr:rowOff>
    </xdr:to>
    <xdr:sp macro="" textlink="">
      <xdr:nvSpPr>
        <xdr:cNvPr id="2" name="Left Arrow 1" descr="Left Arrow1 Total Administrators">
          <a:extLst>
            <a:ext uri="{FF2B5EF4-FFF2-40B4-BE49-F238E27FC236}">
              <a16:creationId xmlns:a16="http://schemas.microsoft.com/office/drawing/2014/main" id="{00000000-0008-0000-1500-000002000000}"/>
            </a:ext>
          </a:extLst>
        </xdr:cNvPr>
        <xdr:cNvSpPr/>
      </xdr:nvSpPr>
      <xdr:spPr>
        <a:xfrm>
          <a:off x="6013450" y="9804400"/>
          <a:ext cx="603250" cy="1524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95250</xdr:colOff>
      <xdr:row>38</xdr:row>
      <xdr:rowOff>101600</xdr:rowOff>
    </xdr:from>
    <xdr:to>
      <xdr:col>11</xdr:col>
      <xdr:colOff>88900</xdr:colOff>
      <xdr:row>38</xdr:row>
      <xdr:rowOff>254000</xdr:rowOff>
    </xdr:to>
    <xdr:sp macro="" textlink="">
      <xdr:nvSpPr>
        <xdr:cNvPr id="3" name="Left Arrow 2" descr="Left arrow 2 Total Instructional / Professional staff">
          <a:extLst>
            <a:ext uri="{FF2B5EF4-FFF2-40B4-BE49-F238E27FC236}">
              <a16:creationId xmlns:a16="http://schemas.microsoft.com/office/drawing/2014/main" id="{00000000-0008-0000-1500-000003000000}"/>
            </a:ext>
          </a:extLst>
        </xdr:cNvPr>
        <xdr:cNvSpPr/>
      </xdr:nvSpPr>
      <xdr:spPr>
        <a:xfrm>
          <a:off x="6032500" y="10750550"/>
          <a:ext cx="603250" cy="1524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95250</xdr:colOff>
      <xdr:row>41</xdr:row>
      <xdr:rowOff>95250</xdr:rowOff>
    </xdr:from>
    <xdr:to>
      <xdr:col>11</xdr:col>
      <xdr:colOff>88900</xdr:colOff>
      <xdr:row>41</xdr:row>
      <xdr:rowOff>247650</xdr:rowOff>
    </xdr:to>
    <xdr:sp macro="" textlink="">
      <xdr:nvSpPr>
        <xdr:cNvPr id="4" name="Left Arrow 3" descr="Left Arrow 3 Total Support Staff">
          <a:extLst>
            <a:ext uri="{FF2B5EF4-FFF2-40B4-BE49-F238E27FC236}">
              <a16:creationId xmlns:a16="http://schemas.microsoft.com/office/drawing/2014/main" id="{00000000-0008-0000-1500-000004000000}"/>
            </a:ext>
          </a:extLst>
        </xdr:cNvPr>
        <xdr:cNvSpPr/>
      </xdr:nvSpPr>
      <xdr:spPr>
        <a:xfrm>
          <a:off x="6032500" y="11696700"/>
          <a:ext cx="603250" cy="1524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107950</xdr:colOff>
      <xdr:row>44</xdr:row>
      <xdr:rowOff>107950</xdr:rowOff>
    </xdr:from>
    <xdr:to>
      <xdr:col>11</xdr:col>
      <xdr:colOff>101600</xdr:colOff>
      <xdr:row>44</xdr:row>
      <xdr:rowOff>260350</xdr:rowOff>
    </xdr:to>
    <xdr:sp macro="" textlink="">
      <xdr:nvSpPr>
        <xdr:cNvPr id="5" name="Left Arrow 4" descr="Left Arrow 4 Total Stipends">
          <a:extLst>
            <a:ext uri="{FF2B5EF4-FFF2-40B4-BE49-F238E27FC236}">
              <a16:creationId xmlns:a16="http://schemas.microsoft.com/office/drawing/2014/main" id="{00000000-0008-0000-1500-000005000000}"/>
            </a:ext>
          </a:extLst>
        </xdr:cNvPr>
        <xdr:cNvSpPr/>
      </xdr:nvSpPr>
      <xdr:spPr>
        <a:xfrm>
          <a:off x="6045200" y="12661900"/>
          <a:ext cx="603250" cy="1524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101600</xdr:colOff>
      <xdr:row>47</xdr:row>
      <xdr:rowOff>146050</xdr:rowOff>
    </xdr:from>
    <xdr:to>
      <xdr:col>11</xdr:col>
      <xdr:colOff>95250</xdr:colOff>
      <xdr:row>47</xdr:row>
      <xdr:rowOff>298450</xdr:rowOff>
    </xdr:to>
    <xdr:sp macro="" textlink="">
      <xdr:nvSpPr>
        <xdr:cNvPr id="6" name="Left Arrow 5" descr="Left Arrow 5 Total Fringe Benefits&#10;">
          <a:extLst>
            <a:ext uri="{FF2B5EF4-FFF2-40B4-BE49-F238E27FC236}">
              <a16:creationId xmlns:a16="http://schemas.microsoft.com/office/drawing/2014/main" id="{00000000-0008-0000-1500-000006000000}"/>
            </a:ext>
          </a:extLst>
        </xdr:cNvPr>
        <xdr:cNvSpPr/>
      </xdr:nvSpPr>
      <xdr:spPr>
        <a:xfrm>
          <a:off x="6038850" y="13652500"/>
          <a:ext cx="603250" cy="1524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120650</xdr:colOff>
      <xdr:row>50</xdr:row>
      <xdr:rowOff>88900</xdr:rowOff>
    </xdr:from>
    <xdr:to>
      <xdr:col>11</xdr:col>
      <xdr:colOff>114300</xdr:colOff>
      <xdr:row>50</xdr:row>
      <xdr:rowOff>241300</xdr:rowOff>
    </xdr:to>
    <xdr:sp macro="" textlink="">
      <xdr:nvSpPr>
        <xdr:cNvPr id="7" name="Left Arrow 6" descr="Left Arrow 6 Total Contractual Services">
          <a:extLst>
            <a:ext uri="{FF2B5EF4-FFF2-40B4-BE49-F238E27FC236}">
              <a16:creationId xmlns:a16="http://schemas.microsoft.com/office/drawing/2014/main" id="{00000000-0008-0000-1500-000007000000}"/>
            </a:ext>
          </a:extLst>
        </xdr:cNvPr>
        <xdr:cNvSpPr/>
      </xdr:nvSpPr>
      <xdr:spPr>
        <a:xfrm>
          <a:off x="6057900" y="14547850"/>
          <a:ext cx="603250" cy="1524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101600</xdr:colOff>
      <xdr:row>53</xdr:row>
      <xdr:rowOff>107950</xdr:rowOff>
    </xdr:from>
    <xdr:to>
      <xdr:col>11</xdr:col>
      <xdr:colOff>95250</xdr:colOff>
      <xdr:row>53</xdr:row>
      <xdr:rowOff>260350</xdr:rowOff>
    </xdr:to>
    <xdr:sp macro="" textlink="">
      <xdr:nvSpPr>
        <xdr:cNvPr id="8" name="Left Arrow 7" descr="Left arrow 7 Total Supplies and Materials&#10;">
          <a:extLst>
            <a:ext uri="{FF2B5EF4-FFF2-40B4-BE49-F238E27FC236}">
              <a16:creationId xmlns:a16="http://schemas.microsoft.com/office/drawing/2014/main" id="{00000000-0008-0000-1500-000008000000}"/>
            </a:ext>
          </a:extLst>
        </xdr:cNvPr>
        <xdr:cNvSpPr/>
      </xdr:nvSpPr>
      <xdr:spPr>
        <a:xfrm>
          <a:off x="6038850" y="15519400"/>
          <a:ext cx="603250" cy="1524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88900</xdr:colOff>
      <xdr:row>56</xdr:row>
      <xdr:rowOff>114300</xdr:rowOff>
    </xdr:from>
    <xdr:to>
      <xdr:col>11</xdr:col>
      <xdr:colOff>82550</xdr:colOff>
      <xdr:row>56</xdr:row>
      <xdr:rowOff>266700</xdr:rowOff>
    </xdr:to>
    <xdr:sp macro="" textlink="">
      <xdr:nvSpPr>
        <xdr:cNvPr id="9" name="Left Arrow 8" descr="Left arrow 8 Total Travel">
          <a:extLst>
            <a:ext uri="{FF2B5EF4-FFF2-40B4-BE49-F238E27FC236}">
              <a16:creationId xmlns:a16="http://schemas.microsoft.com/office/drawing/2014/main" id="{00000000-0008-0000-1500-000009000000}"/>
            </a:ext>
          </a:extLst>
        </xdr:cNvPr>
        <xdr:cNvSpPr/>
      </xdr:nvSpPr>
      <xdr:spPr>
        <a:xfrm>
          <a:off x="6026150" y="16478250"/>
          <a:ext cx="603250" cy="1524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101600</xdr:colOff>
      <xdr:row>59</xdr:row>
      <xdr:rowOff>101600</xdr:rowOff>
    </xdr:from>
    <xdr:to>
      <xdr:col>11</xdr:col>
      <xdr:colOff>95250</xdr:colOff>
      <xdr:row>59</xdr:row>
      <xdr:rowOff>254000</xdr:rowOff>
    </xdr:to>
    <xdr:sp macro="" textlink="">
      <xdr:nvSpPr>
        <xdr:cNvPr id="10" name="Left Arrow 9" descr="Left arrow 9 Total Other Costs&#10;">
          <a:extLst>
            <a:ext uri="{FF2B5EF4-FFF2-40B4-BE49-F238E27FC236}">
              <a16:creationId xmlns:a16="http://schemas.microsoft.com/office/drawing/2014/main" id="{00000000-0008-0000-1500-00000A000000}"/>
            </a:ext>
          </a:extLst>
        </xdr:cNvPr>
        <xdr:cNvSpPr/>
      </xdr:nvSpPr>
      <xdr:spPr>
        <a:xfrm>
          <a:off x="6038850" y="17418050"/>
          <a:ext cx="603250" cy="1524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120650</xdr:colOff>
      <xdr:row>62</xdr:row>
      <xdr:rowOff>88900</xdr:rowOff>
    </xdr:from>
    <xdr:to>
      <xdr:col>11</xdr:col>
      <xdr:colOff>114300</xdr:colOff>
      <xdr:row>62</xdr:row>
      <xdr:rowOff>241300</xdr:rowOff>
    </xdr:to>
    <xdr:sp macro="" textlink="">
      <xdr:nvSpPr>
        <xdr:cNvPr id="11" name="Left Arrow 10" descr="Left Arrow 10 Total Indirect Cost">
          <a:extLst>
            <a:ext uri="{FF2B5EF4-FFF2-40B4-BE49-F238E27FC236}">
              <a16:creationId xmlns:a16="http://schemas.microsoft.com/office/drawing/2014/main" id="{00000000-0008-0000-1500-00000B000000}"/>
            </a:ext>
          </a:extLst>
        </xdr:cNvPr>
        <xdr:cNvSpPr/>
      </xdr:nvSpPr>
      <xdr:spPr>
        <a:xfrm>
          <a:off x="6057900" y="18357850"/>
          <a:ext cx="603250" cy="1524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101600</xdr:colOff>
      <xdr:row>65</xdr:row>
      <xdr:rowOff>114300</xdr:rowOff>
    </xdr:from>
    <xdr:to>
      <xdr:col>11</xdr:col>
      <xdr:colOff>95250</xdr:colOff>
      <xdr:row>65</xdr:row>
      <xdr:rowOff>266700</xdr:rowOff>
    </xdr:to>
    <xdr:sp macro="" textlink="">
      <xdr:nvSpPr>
        <xdr:cNvPr id="12" name="Left Arrow 11" descr="Left Arrow 11 Total Equipment">
          <a:extLst>
            <a:ext uri="{FF2B5EF4-FFF2-40B4-BE49-F238E27FC236}">
              <a16:creationId xmlns:a16="http://schemas.microsoft.com/office/drawing/2014/main" id="{00000000-0008-0000-1500-00000C000000}"/>
            </a:ext>
          </a:extLst>
        </xdr:cNvPr>
        <xdr:cNvSpPr/>
      </xdr:nvSpPr>
      <xdr:spPr>
        <a:xfrm>
          <a:off x="6038850" y="19335750"/>
          <a:ext cx="603250" cy="1524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50799</xdr:colOff>
      <xdr:row>0</xdr:row>
      <xdr:rowOff>38100</xdr:rowOff>
    </xdr:from>
    <xdr:to>
      <xdr:col>4</xdr:col>
      <xdr:colOff>694267</xdr:colOff>
      <xdr:row>4</xdr:row>
      <xdr:rowOff>0</xdr:rowOff>
    </xdr:to>
    <xdr:sp macro="" textlink="">
      <xdr:nvSpPr>
        <xdr:cNvPr id="2" name="Rectangular Callout 18">
          <a:extLst>
            <a:ext uri="{FF2B5EF4-FFF2-40B4-BE49-F238E27FC236}">
              <a16:creationId xmlns:a16="http://schemas.microsoft.com/office/drawing/2014/main" id="{00000000-0008-0000-1600-000002000000}"/>
            </a:ext>
          </a:extLst>
        </xdr:cNvPr>
        <xdr:cNvSpPr/>
      </xdr:nvSpPr>
      <xdr:spPr>
        <a:xfrm>
          <a:off x="50799" y="38100"/>
          <a:ext cx="6390218" cy="711200"/>
        </a:xfrm>
        <a:prstGeom prst="wedgeRectCallout">
          <a:avLst>
            <a:gd name="adj1" fmla="val -22572"/>
            <a:gd name="adj2" fmla="val 77783"/>
          </a:avLst>
        </a:prstGeom>
        <a:solidFill>
          <a:srgbClr val="FAD6F6"/>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TIP:</a:t>
          </a:r>
          <a:r>
            <a:rPr lang="en-US" sz="1100" baseline="0"/>
            <a:t>   </a:t>
          </a:r>
          <a:r>
            <a:rPr lang="en-US" sz="1100">
              <a:solidFill>
                <a:sysClr val="windowText" lastClr="000000"/>
              </a:solidFill>
              <a:effectLst/>
              <a:latin typeface="+mn-lt"/>
              <a:ea typeface="+mn-ea"/>
              <a:cs typeface="+mn-cs"/>
            </a:rPr>
            <a:t>We have</a:t>
          </a:r>
          <a:r>
            <a:rPr lang="en-US" sz="1100" baseline="0">
              <a:solidFill>
                <a:sysClr val="windowText" lastClr="000000"/>
              </a:solidFill>
              <a:effectLst/>
              <a:latin typeface="+mn-lt"/>
              <a:ea typeface="+mn-ea"/>
              <a:cs typeface="+mn-cs"/>
            </a:rPr>
            <a:t> listed the most commonly used object classes below.  If</a:t>
          </a:r>
          <a:r>
            <a:rPr lang="en-US" sz="1100">
              <a:solidFill>
                <a:sysClr val="windowText" lastClr="000000"/>
              </a:solidFill>
              <a:effectLst/>
              <a:latin typeface="+mn-lt"/>
              <a:ea typeface="+mn-ea"/>
              <a:cs typeface="+mn-cs"/>
            </a:rPr>
            <a:t> other object classes are needed, </a:t>
          </a:r>
          <a:r>
            <a:rPr lang="en-US" sz="1100" baseline="0">
              <a:solidFill>
                <a:sysClr val="windowText" lastClr="000000"/>
              </a:solidFill>
              <a:effectLst/>
              <a:latin typeface="+mn-lt"/>
              <a:ea typeface="+mn-ea"/>
              <a:cs typeface="+mn-cs"/>
            </a:rPr>
            <a:t>use the empty cells in yellow at the bottom of the ISA Budget column below. If more categories/lines are needed than what is available , please note the info in the ISA Budget Notes column (column J)</a:t>
          </a:r>
          <a:r>
            <a:rPr lang="en-US" sz="1100" baseline="0">
              <a:solidFill>
                <a:srgbClr val="0000FF"/>
              </a:solidFill>
              <a:effectLst/>
              <a:latin typeface="+mn-lt"/>
              <a:ea typeface="+mn-ea"/>
              <a:cs typeface="+mn-cs"/>
            </a:rPr>
            <a:t>.</a:t>
          </a:r>
          <a:endParaRPr lang="en-US" sz="1100">
            <a:solidFill>
              <a:sysClr val="windowText" lastClr="000000"/>
            </a:solidFill>
          </a:endParaRPr>
        </a:p>
      </xdr:txBody>
    </xdr:sp>
    <xdr:clientData/>
  </xdr:twoCellAnchor>
  <xdr:twoCellAnchor>
    <xdr:from>
      <xdr:col>4</xdr:col>
      <xdr:colOff>381000</xdr:colOff>
      <xdr:row>23</xdr:row>
      <xdr:rowOff>99060</xdr:rowOff>
    </xdr:from>
    <xdr:to>
      <xdr:col>6</xdr:col>
      <xdr:colOff>1413509</xdr:colOff>
      <xdr:row>26</xdr:row>
      <xdr:rowOff>175260</xdr:rowOff>
    </xdr:to>
    <xdr:sp macro="" textlink="">
      <xdr:nvSpPr>
        <xdr:cNvPr id="3" name="Rectangular Callout 18">
          <a:extLst>
            <a:ext uri="{FF2B5EF4-FFF2-40B4-BE49-F238E27FC236}">
              <a16:creationId xmlns:a16="http://schemas.microsoft.com/office/drawing/2014/main" id="{00000000-0008-0000-1600-000003000000}"/>
            </a:ext>
          </a:extLst>
        </xdr:cNvPr>
        <xdr:cNvSpPr/>
      </xdr:nvSpPr>
      <xdr:spPr>
        <a:xfrm>
          <a:off x="6127750" y="4963160"/>
          <a:ext cx="3966209" cy="641350"/>
        </a:xfrm>
        <a:prstGeom prst="wedgeRectCallout">
          <a:avLst>
            <a:gd name="adj1" fmla="val -58713"/>
            <a:gd name="adj2" fmla="val 11899"/>
          </a:avLst>
        </a:prstGeom>
        <a:solidFill>
          <a:srgbClr val="FAD6F6"/>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TIP:</a:t>
          </a:r>
          <a:r>
            <a:rPr lang="en-US" sz="1100" baseline="0"/>
            <a:t>   </a:t>
          </a:r>
          <a:r>
            <a:rPr lang="en-US" sz="1100">
              <a:solidFill>
                <a:sysClr val="windowText" lastClr="000000"/>
              </a:solidFill>
              <a:effectLst/>
              <a:latin typeface="+mn-lt"/>
              <a:ea typeface="+mn-ea"/>
              <a:cs typeface="+mn-cs"/>
            </a:rPr>
            <a:t>Your</a:t>
          </a:r>
          <a:r>
            <a:rPr lang="en-US" sz="1100" baseline="0">
              <a:solidFill>
                <a:sysClr val="windowText" lastClr="000000"/>
              </a:solidFill>
              <a:effectLst/>
              <a:latin typeface="+mn-lt"/>
              <a:ea typeface="+mn-ea"/>
              <a:cs typeface="+mn-cs"/>
            </a:rPr>
            <a:t> ISA budget and your EdGrants budget must match. You must adjust your ISA budget or the Budget tab. </a:t>
          </a:r>
          <a:endParaRPr lang="en-US" sz="1100">
            <a:solidFill>
              <a:sysClr val="windowText" lastClr="000000"/>
            </a:solidFill>
          </a:endParaRPr>
        </a:p>
      </xdr:txBody>
    </xdr:sp>
    <xdr:clientData/>
  </xdr:twoCellAnchor>
  <xdr:twoCellAnchor>
    <xdr:from>
      <xdr:col>6</xdr:col>
      <xdr:colOff>1234440</xdr:colOff>
      <xdr:row>2</xdr:row>
      <xdr:rowOff>160021</xdr:rowOff>
    </xdr:from>
    <xdr:to>
      <xdr:col>8</xdr:col>
      <xdr:colOff>1089660</xdr:colOff>
      <xdr:row>4</xdr:row>
      <xdr:rowOff>328051</xdr:rowOff>
    </xdr:to>
    <xdr:sp macro="" textlink="">
      <xdr:nvSpPr>
        <xdr:cNvPr id="4" name="Rectangular Callout 18">
          <a:extLst>
            <a:ext uri="{FF2B5EF4-FFF2-40B4-BE49-F238E27FC236}">
              <a16:creationId xmlns:a16="http://schemas.microsoft.com/office/drawing/2014/main" id="{00000000-0008-0000-1600-000004000000}"/>
            </a:ext>
          </a:extLst>
        </xdr:cNvPr>
        <xdr:cNvSpPr/>
      </xdr:nvSpPr>
      <xdr:spPr>
        <a:xfrm>
          <a:off x="9914890" y="534671"/>
          <a:ext cx="3411220" cy="542680"/>
        </a:xfrm>
        <a:prstGeom prst="wedgeRectCallout">
          <a:avLst>
            <a:gd name="adj1" fmla="val 33024"/>
            <a:gd name="adj2" fmla="val 96983"/>
          </a:avLst>
        </a:prstGeom>
        <a:solidFill>
          <a:srgbClr val="FAD6F6"/>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TIP:</a:t>
          </a:r>
          <a:r>
            <a:rPr lang="en-US" sz="1100" baseline="0"/>
            <a:t>  </a:t>
          </a:r>
          <a:r>
            <a:rPr lang="en-US" sz="1100" baseline="0">
              <a:solidFill>
                <a:sysClr val="windowText" lastClr="000000"/>
              </a:solidFill>
            </a:rPr>
            <a:t>Column I: </a:t>
          </a:r>
          <a:r>
            <a:rPr lang="en-US" sz="1100" baseline="0">
              <a:solidFill>
                <a:sysClr val="windowText" lastClr="000000"/>
              </a:solidFill>
              <a:effectLst/>
              <a:latin typeface="+mn-lt"/>
              <a:ea typeface="+mn-ea"/>
              <a:cs typeface="+mn-cs"/>
            </a:rPr>
            <a:t>T</a:t>
          </a:r>
          <a:r>
            <a:rPr lang="en-US" sz="1100">
              <a:solidFill>
                <a:sysClr val="windowText" lastClr="000000"/>
              </a:solidFill>
              <a:effectLst/>
              <a:latin typeface="+mn-lt"/>
              <a:ea typeface="+mn-ea"/>
              <a:cs typeface="+mn-cs"/>
            </a:rPr>
            <a:t>his</a:t>
          </a:r>
          <a:r>
            <a:rPr lang="en-US" sz="1100" baseline="0">
              <a:solidFill>
                <a:sysClr val="windowText" lastClr="000000"/>
              </a:solidFill>
              <a:effectLst/>
              <a:latin typeface="+mn-lt"/>
              <a:ea typeface="+mn-ea"/>
              <a:cs typeface="+mn-cs"/>
            </a:rPr>
            <a:t> information is pulled from the Grant Summary tab. </a:t>
          </a:r>
          <a:endParaRPr lang="en-US"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50799</xdr:colOff>
      <xdr:row>0</xdr:row>
      <xdr:rowOff>38101</xdr:rowOff>
    </xdr:from>
    <xdr:to>
      <xdr:col>4</xdr:col>
      <xdr:colOff>696685</xdr:colOff>
      <xdr:row>4</xdr:row>
      <xdr:rowOff>1</xdr:rowOff>
    </xdr:to>
    <xdr:sp macro="" textlink="">
      <xdr:nvSpPr>
        <xdr:cNvPr id="2" name="Rectangular Callout 18">
          <a:extLst>
            <a:ext uri="{FF2B5EF4-FFF2-40B4-BE49-F238E27FC236}">
              <a16:creationId xmlns:a16="http://schemas.microsoft.com/office/drawing/2014/main" id="{00000000-0008-0000-1700-000002000000}"/>
            </a:ext>
          </a:extLst>
        </xdr:cNvPr>
        <xdr:cNvSpPr/>
      </xdr:nvSpPr>
      <xdr:spPr>
        <a:xfrm>
          <a:off x="50799" y="38101"/>
          <a:ext cx="6392636" cy="711200"/>
        </a:xfrm>
        <a:prstGeom prst="wedgeRectCallout">
          <a:avLst>
            <a:gd name="adj1" fmla="val -22572"/>
            <a:gd name="adj2" fmla="val 77783"/>
          </a:avLst>
        </a:prstGeom>
        <a:solidFill>
          <a:srgbClr val="FAD6F6"/>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TIP:</a:t>
          </a:r>
          <a:r>
            <a:rPr lang="en-US" sz="1100" baseline="0"/>
            <a:t>   </a:t>
          </a:r>
          <a:r>
            <a:rPr lang="en-US" sz="1100">
              <a:solidFill>
                <a:sysClr val="windowText" lastClr="000000"/>
              </a:solidFill>
              <a:effectLst/>
              <a:latin typeface="+mn-lt"/>
              <a:ea typeface="+mn-ea"/>
              <a:cs typeface="+mn-cs"/>
            </a:rPr>
            <a:t>We have</a:t>
          </a:r>
          <a:r>
            <a:rPr lang="en-US" sz="1100" baseline="0">
              <a:solidFill>
                <a:sysClr val="windowText" lastClr="000000"/>
              </a:solidFill>
              <a:effectLst/>
              <a:latin typeface="+mn-lt"/>
              <a:ea typeface="+mn-ea"/>
              <a:cs typeface="+mn-cs"/>
            </a:rPr>
            <a:t> listed the most commonly used object classes below.  If</a:t>
          </a:r>
          <a:r>
            <a:rPr lang="en-US" sz="1100">
              <a:solidFill>
                <a:sysClr val="windowText" lastClr="000000"/>
              </a:solidFill>
              <a:effectLst/>
              <a:latin typeface="+mn-lt"/>
              <a:ea typeface="+mn-ea"/>
              <a:cs typeface="+mn-cs"/>
            </a:rPr>
            <a:t> other object classes are needed, </a:t>
          </a:r>
          <a:r>
            <a:rPr lang="en-US" sz="1100" baseline="0">
              <a:solidFill>
                <a:sysClr val="windowText" lastClr="000000"/>
              </a:solidFill>
              <a:effectLst/>
              <a:latin typeface="+mn-lt"/>
              <a:ea typeface="+mn-ea"/>
              <a:cs typeface="+mn-cs"/>
            </a:rPr>
            <a:t>use the empty cells in yellow at the bottom of the ISA Budget column below. If more categories/lines are needed than what is available , please note the info in the ISA Budget Notes column (column J)</a:t>
          </a:r>
          <a:r>
            <a:rPr lang="en-US" sz="1100" baseline="0">
              <a:solidFill>
                <a:srgbClr val="0000FF"/>
              </a:solidFill>
              <a:effectLst/>
              <a:latin typeface="+mn-lt"/>
              <a:ea typeface="+mn-ea"/>
              <a:cs typeface="+mn-cs"/>
            </a:rPr>
            <a:t>.</a:t>
          </a:r>
          <a:endParaRPr lang="en-US" sz="1100">
            <a:solidFill>
              <a:sysClr val="windowText" lastClr="000000"/>
            </a:solidFill>
          </a:endParaRPr>
        </a:p>
      </xdr:txBody>
    </xdr:sp>
    <xdr:clientData/>
  </xdr:twoCellAnchor>
  <xdr:twoCellAnchor>
    <xdr:from>
      <xdr:col>4</xdr:col>
      <xdr:colOff>381000</xdr:colOff>
      <xdr:row>41</xdr:row>
      <xdr:rowOff>99060</xdr:rowOff>
    </xdr:from>
    <xdr:to>
      <xdr:col>6</xdr:col>
      <xdr:colOff>1413509</xdr:colOff>
      <xdr:row>44</xdr:row>
      <xdr:rowOff>175260</xdr:rowOff>
    </xdr:to>
    <xdr:sp macro="" textlink="">
      <xdr:nvSpPr>
        <xdr:cNvPr id="3" name="Rectangular Callout 18">
          <a:extLst>
            <a:ext uri="{FF2B5EF4-FFF2-40B4-BE49-F238E27FC236}">
              <a16:creationId xmlns:a16="http://schemas.microsoft.com/office/drawing/2014/main" id="{00000000-0008-0000-1700-000003000000}"/>
            </a:ext>
          </a:extLst>
        </xdr:cNvPr>
        <xdr:cNvSpPr/>
      </xdr:nvSpPr>
      <xdr:spPr>
        <a:xfrm>
          <a:off x="6127750" y="8284210"/>
          <a:ext cx="3464559" cy="641350"/>
        </a:xfrm>
        <a:prstGeom prst="wedgeRectCallout">
          <a:avLst>
            <a:gd name="adj1" fmla="val -58713"/>
            <a:gd name="adj2" fmla="val 11899"/>
          </a:avLst>
        </a:prstGeom>
        <a:solidFill>
          <a:srgbClr val="FAD6F6"/>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TIP:</a:t>
          </a:r>
          <a:r>
            <a:rPr lang="en-US" sz="1100" baseline="0"/>
            <a:t>   </a:t>
          </a:r>
          <a:r>
            <a:rPr lang="en-US" sz="1100">
              <a:solidFill>
                <a:sysClr val="windowText" lastClr="000000"/>
              </a:solidFill>
              <a:effectLst/>
              <a:latin typeface="+mn-lt"/>
              <a:ea typeface="+mn-ea"/>
              <a:cs typeface="+mn-cs"/>
            </a:rPr>
            <a:t>Your</a:t>
          </a:r>
          <a:r>
            <a:rPr lang="en-US" sz="1100" baseline="0">
              <a:solidFill>
                <a:sysClr val="windowText" lastClr="000000"/>
              </a:solidFill>
              <a:effectLst/>
              <a:latin typeface="+mn-lt"/>
              <a:ea typeface="+mn-ea"/>
              <a:cs typeface="+mn-cs"/>
            </a:rPr>
            <a:t> ISA budget and your EdGrants budget must match. You must adjust your ISA budget or the Budget tab. </a:t>
          </a:r>
          <a:endParaRPr lang="en-US" sz="1100">
            <a:solidFill>
              <a:sysClr val="windowText" lastClr="000000"/>
            </a:solidFill>
          </a:endParaRPr>
        </a:p>
      </xdr:txBody>
    </xdr:sp>
    <xdr:clientData/>
  </xdr:twoCellAnchor>
  <xdr:twoCellAnchor>
    <xdr:from>
      <xdr:col>6</xdr:col>
      <xdr:colOff>1559313</xdr:colOff>
      <xdr:row>4</xdr:row>
      <xdr:rowOff>139701</xdr:rowOff>
    </xdr:from>
    <xdr:to>
      <xdr:col>9</xdr:col>
      <xdr:colOff>0</xdr:colOff>
      <xdr:row>4</xdr:row>
      <xdr:rowOff>660400</xdr:rowOff>
    </xdr:to>
    <xdr:sp macro="" textlink="">
      <xdr:nvSpPr>
        <xdr:cNvPr id="4" name="Rectangular Callout 18">
          <a:extLst>
            <a:ext uri="{FF2B5EF4-FFF2-40B4-BE49-F238E27FC236}">
              <a16:creationId xmlns:a16="http://schemas.microsoft.com/office/drawing/2014/main" id="{00000000-0008-0000-1700-000004000000}"/>
            </a:ext>
          </a:extLst>
        </xdr:cNvPr>
        <xdr:cNvSpPr/>
      </xdr:nvSpPr>
      <xdr:spPr>
        <a:xfrm>
          <a:off x="9738113" y="889001"/>
          <a:ext cx="3133337" cy="520699"/>
        </a:xfrm>
        <a:prstGeom prst="wedgeRectCallout">
          <a:avLst>
            <a:gd name="adj1" fmla="val 33024"/>
            <a:gd name="adj2" fmla="val 96983"/>
          </a:avLst>
        </a:prstGeom>
        <a:solidFill>
          <a:srgbClr val="FAD6F6"/>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TIP:</a:t>
          </a:r>
          <a:r>
            <a:rPr lang="en-US" sz="1100" baseline="0"/>
            <a:t>  </a:t>
          </a:r>
          <a:r>
            <a:rPr lang="en-US" sz="1100" baseline="0">
              <a:solidFill>
                <a:sysClr val="windowText" lastClr="000000"/>
              </a:solidFill>
            </a:rPr>
            <a:t>Column I: </a:t>
          </a:r>
          <a:r>
            <a:rPr lang="en-US" sz="1100" baseline="0">
              <a:solidFill>
                <a:sysClr val="windowText" lastClr="000000"/>
              </a:solidFill>
              <a:effectLst/>
              <a:latin typeface="+mn-lt"/>
              <a:ea typeface="+mn-ea"/>
              <a:cs typeface="+mn-cs"/>
            </a:rPr>
            <a:t>T</a:t>
          </a:r>
          <a:r>
            <a:rPr lang="en-US" sz="1100">
              <a:solidFill>
                <a:sysClr val="windowText" lastClr="000000"/>
              </a:solidFill>
              <a:effectLst/>
              <a:latin typeface="+mn-lt"/>
              <a:ea typeface="+mn-ea"/>
              <a:cs typeface="+mn-cs"/>
            </a:rPr>
            <a:t>his</a:t>
          </a:r>
          <a:r>
            <a:rPr lang="en-US" sz="1100" baseline="0">
              <a:solidFill>
                <a:sysClr val="windowText" lastClr="000000"/>
              </a:solidFill>
              <a:effectLst/>
              <a:latin typeface="+mn-lt"/>
              <a:ea typeface="+mn-ea"/>
              <a:cs typeface="+mn-cs"/>
            </a:rPr>
            <a:t> information is pulled from the Grant Summary tab. </a:t>
          </a:r>
          <a:endParaRPr 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xr/Desktop/IDEA%20roadshow/FY20%20Consolidated%20application.Amherst.3.28.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JC_Grants%20Mgmt\FY20%20Perkins%20401%20draft_JC.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rmaguire/Desktop/FY21%20Class%20Plan%20&amp;%20Budget%20Workbook%20(DEM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E-FPS-MAL-001.doe.mass.edu\SHARED\Federal%20Grant%20Programs\Program%20consolidation%20materials\Perkins%20application\DRAFT%20Perkins%20400%20FY%2020%20applicat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rmaguire/Downloads/classplan-budget%20(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rmaguire/Downloads/FY20%20ABE%20Blank%20Budget%20(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JC_Grants%20Mgmt\FY20%20ABE%20Blank%20Budge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TEMP\NCLB\fundplan01_0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doe.mass.edu/Documents%20and%20Settings/lah/My%20Documents/Data%20File%20Shared%20Folder/Title%20I/FY10%20Grant%20Workbook/FY10NCLBBudget_Leacod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SE-FPS-MAL-001.doe.mass.edu\SHARED\Federal%20Grant%20Programs\IDEA\FY20%20Consolidated%20application\FY20%20Consolidated%20application.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cxj/AppData/Local/Microsoft/Windows/INetCache/Content.Outlook/S08GQ527/FY20%20Perkins%20401%20draft_J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1st"/>
      <sheetName val="1. Signature Page"/>
      <sheetName val="2. Contact Information"/>
      <sheetName val="3. Maintenance of Effort "/>
      <sheetName val="4. Excess Cost Calculation"/>
      <sheetName val="5. Equitable Services 240"/>
      <sheetName val="6. CEIS 240"/>
      <sheetName val="7. M3 240"/>
      <sheetName val="8. Narrative 240 "/>
      <sheetName val="9. Budget 240"/>
      <sheetName val="10. Equitable Services 262"/>
      <sheetName val="11. CEIS 262"/>
      <sheetName val="12. Narrative 262"/>
      <sheetName val="13. Budget 262"/>
      <sheetName val="Schedule A"/>
      <sheetName val="DataLookupValues"/>
      <sheetName val="dataDistrictList"/>
      <sheetName val="LiaisonList"/>
      <sheetName val="M3 Districts List"/>
      <sheetName val="dropdowns"/>
      <sheetName val="DROP-DOWNS"/>
    </sheetNames>
    <sheetDataSet>
      <sheetData sheetId="0"/>
      <sheetData sheetId="1"/>
      <sheetData sheetId="2"/>
      <sheetData sheetId="3"/>
      <sheetData sheetId="4"/>
      <sheetData sheetId="5">
        <row r="50">
          <cell r="K50">
            <v>523388.82352941175</v>
          </cell>
        </row>
      </sheetData>
      <sheetData sheetId="6">
        <row r="16">
          <cell r="J16">
            <v>0</v>
          </cell>
        </row>
      </sheetData>
      <sheetData sheetId="7">
        <row r="24">
          <cell r="J24">
            <v>0</v>
          </cell>
        </row>
      </sheetData>
      <sheetData sheetId="8"/>
      <sheetData sheetId="9"/>
      <sheetData sheetId="10"/>
      <sheetData sheetId="11"/>
      <sheetData sheetId="12"/>
      <sheetData sheetId="13"/>
      <sheetData sheetId="14"/>
      <sheetData sheetId="15">
        <row r="2">
          <cell r="F2">
            <v>4436055</v>
          </cell>
        </row>
      </sheetData>
      <sheetData sheetId="16"/>
      <sheetData sheetId="17"/>
      <sheetData sheetId="18"/>
      <sheetData sheetId="19">
        <row r="2">
          <cell r="C2" t="str">
            <v>Select One</v>
          </cell>
        </row>
        <row r="3">
          <cell r="B3" t="str">
            <v>Select One</v>
          </cell>
          <cell r="C3" t="str">
            <v>Assessment</v>
          </cell>
        </row>
        <row r="4">
          <cell r="B4" t="str">
            <v xml:space="preserve">Grant Program Manager/Coordinator </v>
          </cell>
          <cell r="C4" t="str">
            <v xml:space="preserve">Instruction-School day (public, K-12) </v>
          </cell>
        </row>
        <row r="5">
          <cell r="B5" t="str">
            <v xml:space="preserve">Other </v>
          </cell>
          <cell r="C5" t="str">
            <v xml:space="preserve">Instruction - Extended day/year (public, K-12) </v>
          </cell>
        </row>
        <row r="6">
          <cell r="C6" t="str">
            <v>High quality PD</v>
          </cell>
        </row>
        <row r="7">
          <cell r="B7" t="str">
            <v>Select One</v>
          </cell>
          <cell r="C7" t="str">
            <v>Data collection/management</v>
          </cell>
        </row>
        <row r="8">
          <cell r="B8" t="str">
            <v xml:space="preserve">Classroom Teachers  </v>
          </cell>
          <cell r="C8" t="str">
            <v>Behavioral supports</v>
          </cell>
        </row>
        <row r="9">
          <cell r="B9" t="str">
            <v xml:space="preserve">Instructional Coaches </v>
          </cell>
          <cell r="C9" t="str">
            <v>Instructional technology/digital learning</v>
          </cell>
        </row>
        <row r="10">
          <cell r="B10" t="str">
            <v xml:space="preserve">Certified Specialist Teachers (providing individualized instruction)  </v>
          </cell>
          <cell r="C10" t="str">
            <v>Inclusion practices</v>
          </cell>
        </row>
        <row r="11">
          <cell r="B11" t="str">
            <v xml:space="preserve">Instructional Coordinators and Team Leaders  </v>
          </cell>
          <cell r="C11" t="str">
            <v>Parent, family and community engagement</v>
          </cell>
        </row>
        <row r="12">
          <cell r="B12" t="str">
            <v xml:space="preserve">Medical / Therapeutic Services </v>
          </cell>
          <cell r="C12" t="str">
            <v>Planning and evaluation</v>
          </cell>
        </row>
        <row r="13">
          <cell r="B13" t="str">
            <v xml:space="preserve">Librarians and Media Center Directors </v>
          </cell>
          <cell r="C13" t="str">
            <v>Indentification and placement practices</v>
          </cell>
        </row>
        <row r="14">
          <cell r="B14" t="str">
            <v xml:space="preserve">Professional Development Directors/Coordinators  </v>
          </cell>
          <cell r="C14" t="str">
            <v>Program administration</v>
          </cell>
        </row>
        <row r="15">
          <cell r="B15" t="str">
            <v xml:space="preserve">Guidance or School Adjustment Counselors, Social Workers  </v>
          </cell>
          <cell r="C15" t="str">
            <v>Related services</v>
          </cell>
        </row>
        <row r="16">
          <cell r="B16" t="str">
            <v xml:space="preserve">Psychological Service Providers </v>
          </cell>
          <cell r="C16" t="str">
            <v>Student transportation</v>
          </cell>
        </row>
        <row r="17">
          <cell r="B17" t="str">
            <v xml:space="preserve">School Physicians and School Nurses  </v>
          </cell>
          <cell r="C17" t="str">
            <v>Other</v>
          </cell>
        </row>
        <row r="18">
          <cell r="B18" t="str">
            <v xml:space="preserve">Other  </v>
          </cell>
        </row>
        <row r="20">
          <cell r="B20" t="str">
            <v>Select One</v>
          </cell>
        </row>
        <row r="21">
          <cell r="B21" t="str">
            <v xml:space="preserve">Non-Clerical Paraprofessionals/Instructional Assistants </v>
          </cell>
        </row>
        <row r="22">
          <cell r="B22" t="str">
            <v xml:space="preserve">Secretary/Bookkeeper/Clerical Support  </v>
          </cell>
        </row>
        <row r="23">
          <cell r="B23" t="str">
            <v>Parent Liaisons</v>
          </cell>
        </row>
        <row r="24">
          <cell r="B24" t="str">
            <v xml:space="preserve"> Other </v>
          </cell>
        </row>
        <row r="26">
          <cell r="B26" t="str">
            <v>Select One</v>
          </cell>
        </row>
        <row r="27">
          <cell r="B27" t="str">
            <v>Teacher/ Instructional Staff Professional Days</v>
          </cell>
        </row>
        <row r="28">
          <cell r="B28" t="str">
            <v xml:space="preserve">Administrators </v>
          </cell>
        </row>
        <row r="29">
          <cell r="B29" t="str">
            <v xml:space="preserve">Other </v>
          </cell>
        </row>
        <row r="30">
          <cell r="B30" t="str">
            <v>Support Staff</v>
          </cell>
        </row>
        <row r="32">
          <cell r="B32" t="str">
            <v>Select One</v>
          </cell>
        </row>
        <row r="33">
          <cell r="B33" t="str">
            <v>Grant Program Manager/Coordinator (supervisory)</v>
          </cell>
        </row>
        <row r="34">
          <cell r="B34" t="str">
            <v xml:space="preserve">Certified Classroom Teachers (providing group instruction) </v>
          </cell>
        </row>
        <row r="35">
          <cell r="B35" t="str">
            <v>Certified Specialist Teachers (providing individualized instruction)</v>
          </cell>
        </row>
        <row r="36">
          <cell r="B36" t="str">
            <v>Non-Clerical Paraprofessionals/Instructional Assistants</v>
          </cell>
        </row>
        <row r="37">
          <cell r="B37" t="str">
            <v xml:space="preserve">Other </v>
          </cell>
        </row>
        <row r="39">
          <cell r="B39" t="str">
            <v>Select One</v>
          </cell>
        </row>
        <row r="40">
          <cell r="B40" t="str">
            <v xml:space="preserve">Instructional Services </v>
          </cell>
        </row>
        <row r="41">
          <cell r="B41" t="str">
            <v xml:space="preserve">Consultants/Professional  Development for Teachers &amp; Support Staff </v>
          </cell>
        </row>
        <row r="42">
          <cell r="B42" t="str">
            <v>Substitutes (long and/or short term)</v>
          </cell>
        </row>
        <row r="43">
          <cell r="B43" t="str">
            <v>Non-Clerical Paraprofessionals/Instructional Assistants</v>
          </cell>
        </row>
        <row r="44">
          <cell r="B44" t="str">
            <v xml:space="preserve">Secretary/Bookkeeper/Clerical Support </v>
          </cell>
        </row>
        <row r="45">
          <cell r="B45" t="str">
            <v xml:space="preserve">Contracted Service Providers -- Private School Services </v>
          </cell>
        </row>
        <row r="46">
          <cell r="B46" t="str">
            <v xml:space="preserve">Contracted Services Providers -- Other Student Services </v>
          </cell>
        </row>
        <row r="47">
          <cell r="B47" t="str">
            <v xml:space="preserve">Other </v>
          </cell>
        </row>
        <row r="49">
          <cell r="B49" t="str">
            <v>Select One</v>
          </cell>
        </row>
        <row r="50">
          <cell r="B50" t="str">
            <v xml:space="preserve">Textbooks and Related Software/Media/Materials </v>
          </cell>
        </row>
        <row r="51">
          <cell r="B51" t="str">
            <v>Instructional Technology</v>
          </cell>
        </row>
        <row r="52">
          <cell r="B52" t="str">
            <v>Other Instructional Materials (non-testing/assessment)</v>
          </cell>
        </row>
        <row r="53">
          <cell r="B53" t="str">
            <v>Testing and Assessment Materials</v>
          </cell>
        </row>
        <row r="54">
          <cell r="B54" t="str">
            <v xml:space="preserve">General Classroom Supplies </v>
          </cell>
        </row>
        <row r="55">
          <cell r="B55" t="str">
            <v xml:space="preserve">Office Supplies  </v>
          </cell>
        </row>
        <row r="56">
          <cell r="B56" t="str">
            <v xml:space="preserve">Other </v>
          </cell>
        </row>
        <row r="58">
          <cell r="B58" t="str">
            <v>Select One</v>
          </cell>
        </row>
        <row r="59">
          <cell r="B59" t="str">
            <v>Memberships/Subscriptions</v>
          </cell>
        </row>
        <row r="60">
          <cell r="B60" t="str">
            <v xml:space="preserve">Advertising  </v>
          </cell>
        </row>
        <row r="61">
          <cell r="B61" t="str">
            <v xml:space="preserve">Student Transportation Services </v>
          </cell>
        </row>
        <row r="62">
          <cell r="B62" t="str">
            <v xml:space="preserve"> Rental/Lease of Equipment</v>
          </cell>
        </row>
        <row r="63">
          <cell r="B63" t="str">
            <v>Maintenance of Equipment</v>
          </cell>
        </row>
        <row r="64">
          <cell r="B64" t="str">
            <v xml:space="preserve">Maintenance of Technology </v>
          </cell>
        </row>
        <row r="65">
          <cell r="B65" t="str">
            <v xml:space="preserve">Tuition to Non-Public Schools </v>
          </cell>
        </row>
        <row r="66">
          <cell r="B66" t="str">
            <v xml:space="preserve">Tuition to Out-of-State Schools </v>
          </cell>
        </row>
        <row r="67">
          <cell r="B67" t="str">
            <v>Tuition to Collaboratives</v>
          </cell>
        </row>
        <row r="68">
          <cell r="B68" t="str">
            <v xml:space="preserve">Rental Lease of Buildings  </v>
          </cell>
        </row>
        <row r="69">
          <cell r="B69" t="str">
            <v xml:space="preserve">Utility Services/ Telephone </v>
          </cell>
        </row>
        <row r="70">
          <cell r="B70" t="str">
            <v xml:space="preserve">Other  </v>
          </cell>
        </row>
      </sheetData>
      <sheetData sheetId="2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FIRST"/>
      <sheetName val="1. Signature Page"/>
      <sheetName val="2. Contact Information"/>
      <sheetName val="3. Expenditures"/>
      <sheetName val="4. Budget"/>
      <sheetName val="Schedule A"/>
      <sheetName val="LiasionList"/>
      <sheetName val="dropdown"/>
      <sheetName val="DataDistrictList"/>
      <sheetName val="DataLookupValues"/>
      <sheetName val="drop down"/>
      <sheetName val="liaison"/>
      <sheetName val="district list"/>
      <sheetName val="5. ISA crosswalk"/>
    </sheetNames>
    <sheetDataSet>
      <sheetData sheetId="0"/>
      <sheetData sheetId="1"/>
      <sheetData sheetId="2"/>
      <sheetData sheetId="3"/>
      <sheetData sheetId="4"/>
      <sheetData sheetId="5"/>
      <sheetData sheetId="6"/>
      <sheetData sheetId="7"/>
      <sheetData sheetId="8"/>
      <sheetData sheetId="9">
        <row r="6">
          <cell r="B6" t="str">
            <v>Brookline, MA 02445</v>
          </cell>
        </row>
      </sheetData>
      <sheetData sheetId="10"/>
      <sheetData sheetId="11"/>
      <sheetData sheetId="12"/>
      <sheetData sheetId="1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BE Class Plan"/>
      <sheetName val="ESOL Class Plan"/>
      <sheetName val=" Budget"/>
      <sheetName val="Sub Budget 1"/>
      <sheetName val="Sub Budget 2"/>
      <sheetName val="Sub Budget 3"/>
      <sheetName val="IET Class Plan"/>
      <sheetName val=" IET Budget"/>
      <sheetName val="IET Sub Budget "/>
      <sheetName val="IET Sub Budget  2"/>
      <sheetName val="IET Sub Budget  3"/>
      <sheetName val="IET II Class Plan"/>
      <sheetName val=" IET II Budget"/>
      <sheetName val="IET II Sub Budget"/>
      <sheetName val="IET II Sub Budget 2"/>
      <sheetName val="IET II Sub Budget 3"/>
      <sheetName val="Match ABE Class Plan"/>
      <sheetName val="Match ESOL Class Plan"/>
      <sheetName val="Match Budget"/>
      <sheetName val="Match Sub Budget"/>
      <sheetName val="GRANT SUMMARY"/>
      <sheetName val="State Grant - ISA crosswalk"/>
      <sheetName val="Federal Grant - ISA crosswalk"/>
      <sheetName val="DROP-DOWNS"/>
      <sheetName val="Indirect Cost Calculator"/>
    </sheetNames>
    <sheetDataSet>
      <sheetData sheetId="0">
        <row r="34">
          <cell r="B34" t="str">
            <v>TOTAL FUNDS REQUESTED (Base Funding+ Outstationing + IET+Options)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FIRST"/>
      <sheetName val="1. Cover Sheet"/>
      <sheetName val="2. Contact Information"/>
      <sheetName val="3. Expenditures"/>
      <sheetName val="4. Budget "/>
      <sheetName val="Required Program Elements"/>
      <sheetName val="Schedule A"/>
      <sheetName val="drop down"/>
      <sheetName val="LiaisonList"/>
      <sheetName val="DataDistrictList"/>
      <sheetName val="DataLookupValues"/>
    </sheetNames>
    <sheetDataSet>
      <sheetData sheetId="0"/>
      <sheetData sheetId="1"/>
      <sheetData sheetId="2"/>
      <sheetData sheetId="3"/>
      <sheetData sheetId="4"/>
      <sheetData sheetId="5"/>
      <sheetData sheetId="6"/>
      <sheetData sheetId="7"/>
      <sheetData sheetId="8"/>
      <sheetData sheetId="9">
        <row r="2">
          <cell r="A2">
            <v>1</v>
          </cell>
          <cell r="B2" t="str">
            <v>08010000</v>
          </cell>
          <cell r="C2" t="str">
            <v>Assabet Valley Regional Vocational Technical</v>
          </cell>
          <cell r="D2" t="str">
            <v>Public School District</v>
          </cell>
          <cell r="E2" t="str">
            <v>Superintendent</v>
          </cell>
          <cell r="F2" t="str">
            <v>Ernest Houle</v>
          </cell>
          <cell r="G2" t="str">
            <v>215 Fitchburg Street</v>
          </cell>
          <cell r="I2" t="str">
            <v>Marlborough</v>
          </cell>
          <cell r="J2" t="str">
            <v>MA</v>
          </cell>
          <cell r="K2" t="str">
            <v>01752</v>
          </cell>
          <cell r="L2" t="str">
            <v>Ellie Rounds-Bloom</v>
          </cell>
          <cell r="M2" t="str">
            <v>781-338-3128</v>
          </cell>
          <cell r="N2" t="str">
            <v>erounds-bloom@doe.mass.edu</v>
          </cell>
          <cell r="O2">
            <v>28</v>
          </cell>
          <cell r="P2">
            <v>1103</v>
          </cell>
        </row>
        <row r="3">
          <cell r="A3">
            <v>2</v>
          </cell>
          <cell r="B3" t="str">
            <v>00160000</v>
          </cell>
          <cell r="C3" t="str">
            <v>Attleboro</v>
          </cell>
          <cell r="D3" t="str">
            <v>Public School District</v>
          </cell>
          <cell r="E3" t="str">
            <v>Superintendent</v>
          </cell>
          <cell r="F3" t="str">
            <v>David Sawyer</v>
          </cell>
          <cell r="G3" t="str">
            <v>100 Rathbun Willard Drive</v>
          </cell>
          <cell r="I3" t="str">
            <v>Attleboro</v>
          </cell>
          <cell r="J3" t="str">
            <v>MA</v>
          </cell>
          <cell r="K3" t="str">
            <v>02703</v>
          </cell>
          <cell r="L3" t="str">
            <v>Ellie Rounds-Bloom</v>
          </cell>
          <cell r="M3" t="str">
            <v>781-338-3128</v>
          </cell>
          <cell r="N3" t="str">
            <v>erounds-bloom@doe.mass.edu</v>
          </cell>
          <cell r="O3">
            <v>381</v>
          </cell>
          <cell r="P3">
            <v>5791</v>
          </cell>
        </row>
        <row r="4">
          <cell r="A4">
            <v>3</v>
          </cell>
          <cell r="B4" t="str">
            <v>00200000</v>
          </cell>
          <cell r="C4" t="str">
            <v>Barnstable</v>
          </cell>
          <cell r="D4" t="str">
            <v>Public School District</v>
          </cell>
          <cell r="E4" t="str">
            <v>Superintendent</v>
          </cell>
          <cell r="F4" t="str">
            <v>Meg Mayo-Brown</v>
          </cell>
          <cell r="G4" t="str">
            <v>P O Box 955</v>
          </cell>
          <cell r="I4" t="str">
            <v>Hyannis</v>
          </cell>
          <cell r="J4" t="str">
            <v>MA</v>
          </cell>
          <cell r="K4" t="str">
            <v>02601</v>
          </cell>
          <cell r="L4" t="str">
            <v>Beth O'Connell</v>
          </cell>
          <cell r="M4" t="str">
            <v>781-338-3132</v>
          </cell>
          <cell r="N4" t="str">
            <v>EO'Connell@doe.mass.edu</v>
          </cell>
          <cell r="O4">
            <v>471</v>
          </cell>
          <cell r="P4">
            <v>4728</v>
          </cell>
        </row>
        <row r="5">
          <cell r="A5">
            <v>4</v>
          </cell>
          <cell r="B5" t="str">
            <v>00300000</v>
          </cell>
          <cell r="C5" t="str">
            <v>Beverly</v>
          </cell>
          <cell r="D5" t="str">
            <v>Public School District</v>
          </cell>
          <cell r="E5" t="str">
            <v>Superintendent</v>
          </cell>
          <cell r="F5" t="str">
            <v>Steven Hiersche</v>
          </cell>
          <cell r="G5" t="str">
            <v>70 Balch St.</v>
          </cell>
          <cell r="I5" t="str">
            <v>Beverly</v>
          </cell>
          <cell r="J5" t="str">
            <v>MA</v>
          </cell>
          <cell r="K5" t="str">
            <v>01915</v>
          </cell>
          <cell r="L5" t="str">
            <v>Deb Walker</v>
          </cell>
          <cell r="M5" t="str">
            <v>781-338-3127</v>
          </cell>
          <cell r="N5" t="str">
            <v>djwalker@doe.mass.edu</v>
          </cell>
          <cell r="O5">
            <v>171</v>
          </cell>
          <cell r="P5">
            <v>4385</v>
          </cell>
        </row>
        <row r="6">
          <cell r="A6">
            <v>5</v>
          </cell>
          <cell r="B6" t="str">
            <v>08050000</v>
          </cell>
          <cell r="C6" t="str">
            <v>Blackstone Valley Regional Vocational Technical</v>
          </cell>
          <cell r="D6" t="str">
            <v>Public School District</v>
          </cell>
          <cell r="E6" t="str">
            <v>Superintendent</v>
          </cell>
          <cell r="F6" t="str">
            <v>Michael Fitzpatrick</v>
          </cell>
          <cell r="G6" t="str">
            <v>65 Pleasant Street</v>
          </cell>
          <cell r="I6" t="str">
            <v>Upton</v>
          </cell>
          <cell r="J6" t="str">
            <v>MA</v>
          </cell>
          <cell r="K6" t="str">
            <v>01568</v>
          </cell>
          <cell r="L6" t="str">
            <v>Aneesh Sahni</v>
          </cell>
          <cell r="M6" t="str">
            <v>781-338-3532</v>
          </cell>
          <cell r="N6" t="str">
            <v>aneesh.sahni@doe.mass.edu</v>
          </cell>
          <cell r="O6">
            <v>3</v>
          </cell>
          <cell r="P6">
            <v>1220</v>
          </cell>
        </row>
        <row r="7">
          <cell r="A7">
            <v>6</v>
          </cell>
          <cell r="B7" t="str">
            <v>08060000</v>
          </cell>
          <cell r="C7" t="str">
            <v>Blue Hills Regional Vocational Technical</v>
          </cell>
          <cell r="D7" t="str">
            <v>Public School District</v>
          </cell>
          <cell r="E7" t="str">
            <v>Superintendent</v>
          </cell>
          <cell r="F7" t="str">
            <v>James Quaglia</v>
          </cell>
          <cell r="G7" t="str">
            <v>800 Randolph Street</v>
          </cell>
          <cell r="I7" t="str">
            <v>Canton</v>
          </cell>
          <cell r="J7" t="str">
            <v>MA</v>
          </cell>
          <cell r="K7" t="str">
            <v>02021</v>
          </cell>
          <cell r="L7" t="str">
            <v>Deb Walker</v>
          </cell>
          <cell r="M7" t="str">
            <v>781-338-3127</v>
          </cell>
          <cell r="N7" t="str">
            <v>djwalker@doe.mass.edu</v>
          </cell>
          <cell r="O7">
            <v>4</v>
          </cell>
          <cell r="P7">
            <v>842</v>
          </cell>
        </row>
        <row r="8">
          <cell r="A8">
            <v>7</v>
          </cell>
          <cell r="B8" t="str">
            <v>00350000</v>
          </cell>
          <cell r="C8" t="str">
            <v>Boston</v>
          </cell>
          <cell r="D8" t="str">
            <v>Public School District</v>
          </cell>
          <cell r="E8" t="str">
            <v>Superintendent</v>
          </cell>
          <cell r="F8" t="str">
            <v>Tommy Chang</v>
          </cell>
          <cell r="G8" t="str">
            <v>2300 Washington Street</v>
          </cell>
          <cell r="I8" t="str">
            <v>Roxbury</v>
          </cell>
          <cell r="J8" t="str">
            <v>MA</v>
          </cell>
          <cell r="K8" t="str">
            <v>02119</v>
          </cell>
          <cell r="L8" t="str">
            <v>Julia Foodman</v>
          </cell>
          <cell r="M8" t="str">
            <v>781-338-3577</v>
          </cell>
          <cell r="N8" t="str">
            <v>jfoodman@doe.mass.edu</v>
          </cell>
          <cell r="O8">
            <v>15445</v>
          </cell>
          <cell r="P8">
            <v>49775</v>
          </cell>
        </row>
        <row r="9">
          <cell r="A9">
            <v>8</v>
          </cell>
          <cell r="B9" t="str">
            <v>09100000</v>
          </cell>
          <cell r="C9" t="str">
            <v>Bristol County Agricultural</v>
          </cell>
          <cell r="D9" t="str">
            <v>Public School District</v>
          </cell>
          <cell r="E9" t="str">
            <v>Superintendent</v>
          </cell>
          <cell r="F9" t="str">
            <v>Adele Sands</v>
          </cell>
          <cell r="G9" t="str">
            <v>135 Center Street</v>
          </cell>
          <cell r="I9" t="str">
            <v>Dighton</v>
          </cell>
          <cell r="J9" t="str">
            <v>MA</v>
          </cell>
          <cell r="K9" t="str">
            <v>02715</v>
          </cell>
          <cell r="L9" t="str">
            <v>Deb Walker</v>
          </cell>
          <cell r="M9" t="str">
            <v>781-338-3127</v>
          </cell>
          <cell r="N9" t="str">
            <v>djwalker@doe.mass.edu</v>
          </cell>
          <cell r="O9">
            <v>0</v>
          </cell>
          <cell r="P9">
            <v>457</v>
          </cell>
        </row>
        <row r="10">
          <cell r="A10">
            <v>9</v>
          </cell>
          <cell r="B10" t="str">
            <v>08100000</v>
          </cell>
          <cell r="C10" t="str">
            <v>Bristol-Plymouth Regional Vocational Technical</v>
          </cell>
          <cell r="D10" t="str">
            <v>Public School District</v>
          </cell>
          <cell r="E10" t="str">
            <v>Superintendent</v>
          </cell>
          <cell r="F10" t="str">
            <v>Alexandre Magalhaes</v>
          </cell>
          <cell r="G10" t="str">
            <v>207 Hart Street</v>
          </cell>
          <cell r="I10" t="str">
            <v>Taunton</v>
          </cell>
          <cell r="J10" t="str">
            <v>MA</v>
          </cell>
          <cell r="K10" t="str">
            <v>02780</v>
          </cell>
          <cell r="L10" t="str">
            <v>Russ Fleming</v>
          </cell>
          <cell r="M10" t="str">
            <v>781-338-6529</v>
          </cell>
          <cell r="N10" t="str">
            <v>RFleming@doe.mass.edu</v>
          </cell>
          <cell r="O10">
            <v>3</v>
          </cell>
          <cell r="P10">
            <v>1247</v>
          </cell>
        </row>
        <row r="11">
          <cell r="A11">
            <v>10</v>
          </cell>
          <cell r="B11" t="str">
            <v>00440000</v>
          </cell>
          <cell r="C11" t="str">
            <v>Brockton</v>
          </cell>
          <cell r="D11" t="str">
            <v>Public School District</v>
          </cell>
          <cell r="E11" t="str">
            <v>Superintendent</v>
          </cell>
          <cell r="F11" t="str">
            <v>Kathleen Smith</v>
          </cell>
          <cell r="G11" t="str">
            <v>43 Crescent Street</v>
          </cell>
          <cell r="I11" t="str">
            <v>Brockton</v>
          </cell>
          <cell r="J11" t="str">
            <v>MA</v>
          </cell>
          <cell r="K11" t="str">
            <v>02301</v>
          </cell>
          <cell r="L11" t="str">
            <v>Sue Mazzarella</v>
          </cell>
          <cell r="M11" t="str">
            <v>781-338-3587</v>
          </cell>
          <cell r="N11" t="str">
            <v>smazzarella@doe.mass.edu</v>
          </cell>
          <cell r="O11">
            <v>4161</v>
          </cell>
          <cell r="P11">
            <v>16527</v>
          </cell>
        </row>
        <row r="12">
          <cell r="A12">
            <v>11</v>
          </cell>
          <cell r="B12" t="str">
            <v>00460000</v>
          </cell>
          <cell r="C12" t="str">
            <v>Brookline</v>
          </cell>
          <cell r="D12" t="str">
            <v>Public School District</v>
          </cell>
          <cell r="E12" t="str">
            <v>Superintendent</v>
          </cell>
          <cell r="F12" t="str">
            <v>Andrew Bott</v>
          </cell>
          <cell r="G12" t="str">
            <v>333 Washington Street</v>
          </cell>
          <cell r="I12" t="str">
            <v>Brookline</v>
          </cell>
          <cell r="J12" t="str">
            <v>MA</v>
          </cell>
          <cell r="K12" t="str">
            <v>02445</v>
          </cell>
          <cell r="L12" t="str">
            <v>Julia Foodman</v>
          </cell>
          <cell r="M12" t="str">
            <v>781-338-3577</v>
          </cell>
          <cell r="N12" t="str">
            <v>jfoodman@doe.mass.edu</v>
          </cell>
          <cell r="O12">
            <v>808</v>
          </cell>
          <cell r="P12">
            <v>7493</v>
          </cell>
        </row>
        <row r="13">
          <cell r="A13">
            <v>12</v>
          </cell>
          <cell r="B13" t="str">
            <v>00490000</v>
          </cell>
          <cell r="C13" t="str">
            <v>Cambridge</v>
          </cell>
          <cell r="D13" t="str">
            <v>Public School District</v>
          </cell>
          <cell r="E13" t="str">
            <v>Superintendent</v>
          </cell>
          <cell r="F13" t="str">
            <v>Kenneth Salim</v>
          </cell>
          <cell r="G13" t="str">
            <v>159 Thorndike Street</v>
          </cell>
          <cell r="I13" t="str">
            <v>Cambridge</v>
          </cell>
          <cell r="J13" t="str">
            <v>MA</v>
          </cell>
          <cell r="K13" t="str">
            <v>02141</v>
          </cell>
          <cell r="L13" t="str">
            <v>Alex Lilley</v>
          </cell>
          <cell r="M13" t="str">
            <v>781-338-6212</v>
          </cell>
          <cell r="N13" t="str">
            <v>alilley@doe.mass.edu</v>
          </cell>
          <cell r="O13">
            <v>577</v>
          </cell>
          <cell r="P13">
            <v>6357</v>
          </cell>
        </row>
        <row r="14">
          <cell r="A14">
            <v>13</v>
          </cell>
          <cell r="B14" t="str">
            <v>08150000</v>
          </cell>
          <cell r="C14" t="str">
            <v>Cape Cod Regional Vocational Technical</v>
          </cell>
          <cell r="D14" t="str">
            <v>Public School District</v>
          </cell>
          <cell r="E14" t="str">
            <v>Superintendent</v>
          </cell>
          <cell r="F14" t="str">
            <v>Robert Sanborn</v>
          </cell>
          <cell r="G14" t="str">
            <v>351 Pleasant Lake Avenue</v>
          </cell>
          <cell r="I14" t="str">
            <v>Harwich</v>
          </cell>
          <cell r="J14" t="str">
            <v>MA</v>
          </cell>
          <cell r="K14" t="str">
            <v>02645</v>
          </cell>
          <cell r="L14" t="str">
            <v>Julia Foodman</v>
          </cell>
          <cell r="M14" t="str">
            <v>781-338-3577</v>
          </cell>
          <cell r="N14" t="str">
            <v>jfoodman@doe.mass.edu</v>
          </cell>
          <cell r="O14">
            <v>9</v>
          </cell>
          <cell r="P14">
            <v>580</v>
          </cell>
        </row>
        <row r="15">
          <cell r="A15">
            <v>14</v>
          </cell>
          <cell r="B15" t="str">
            <v>06350000</v>
          </cell>
          <cell r="C15" t="str">
            <v>Central Berkshire</v>
          </cell>
          <cell r="D15" t="str">
            <v>Public School District</v>
          </cell>
          <cell r="E15" t="str">
            <v>Superintendent</v>
          </cell>
          <cell r="F15" t="str">
            <v>Laurie Casna</v>
          </cell>
          <cell r="G15" t="str">
            <v>PO Box 299</v>
          </cell>
          <cell r="H15" t="str">
            <v>Rt 8</v>
          </cell>
          <cell r="I15" t="str">
            <v>Dalton</v>
          </cell>
          <cell r="J15" t="str">
            <v>MA</v>
          </cell>
          <cell r="K15" t="str">
            <v>01227</v>
          </cell>
          <cell r="L15" t="str">
            <v>Alex Lilley</v>
          </cell>
          <cell r="M15" t="str">
            <v>781-338-6212</v>
          </cell>
          <cell r="N15" t="str">
            <v>alilley@doe.mass.edu</v>
          </cell>
          <cell r="O15">
            <v>8</v>
          </cell>
          <cell r="P15">
            <v>1546</v>
          </cell>
        </row>
        <row r="16">
          <cell r="A16">
            <v>15</v>
          </cell>
          <cell r="B16" t="str">
            <v>00610000</v>
          </cell>
          <cell r="C16" t="str">
            <v>Chicopee</v>
          </cell>
          <cell r="D16" t="str">
            <v>Public School District</v>
          </cell>
          <cell r="E16" t="str">
            <v>Superintendent</v>
          </cell>
          <cell r="F16" t="str">
            <v>Richard Rege</v>
          </cell>
          <cell r="G16" t="str">
            <v>180 Broadway Street</v>
          </cell>
          <cell r="I16" t="str">
            <v>Chicopee</v>
          </cell>
          <cell r="J16" t="str">
            <v>MA</v>
          </cell>
          <cell r="K16" t="str">
            <v>01020</v>
          </cell>
          <cell r="L16" t="str">
            <v>Beth O'Connell</v>
          </cell>
          <cell r="M16" t="str">
            <v>781-338-3132</v>
          </cell>
          <cell r="N16" t="str">
            <v>EO'Connell@doe.mass.edu</v>
          </cell>
          <cell r="O16">
            <v>462</v>
          </cell>
          <cell r="P16">
            <v>7255</v>
          </cell>
        </row>
        <row r="17">
          <cell r="A17">
            <v>16</v>
          </cell>
          <cell r="B17" t="str">
            <v>00640000</v>
          </cell>
          <cell r="C17" t="str">
            <v>Clinton</v>
          </cell>
          <cell r="D17" t="str">
            <v>Public School District</v>
          </cell>
          <cell r="E17" t="str">
            <v>Superintendent</v>
          </cell>
          <cell r="F17" t="str">
            <v>Steven Meyer</v>
          </cell>
          <cell r="G17" t="str">
            <v>150 School Street</v>
          </cell>
          <cell r="I17" t="str">
            <v>Clinton</v>
          </cell>
          <cell r="J17" t="str">
            <v>MA</v>
          </cell>
          <cell r="K17" t="str">
            <v>01510</v>
          </cell>
          <cell r="L17" t="str">
            <v>Alex Lilley</v>
          </cell>
          <cell r="M17" t="str">
            <v>781-338-6212</v>
          </cell>
          <cell r="N17" t="str">
            <v>alilley@doe.mass.edu</v>
          </cell>
          <cell r="O17">
            <v>168</v>
          </cell>
          <cell r="P17">
            <v>1765</v>
          </cell>
        </row>
        <row r="18">
          <cell r="A18">
            <v>17</v>
          </cell>
          <cell r="B18" t="str">
            <v>06500000</v>
          </cell>
          <cell r="C18" t="str">
            <v>Dighton-Rehoboth</v>
          </cell>
          <cell r="D18" t="str">
            <v>Public School District</v>
          </cell>
          <cell r="E18" t="str">
            <v>Superintendent</v>
          </cell>
          <cell r="F18" t="str">
            <v>Anthony Azar</v>
          </cell>
          <cell r="G18" t="str">
            <v>2700 Regional Road</v>
          </cell>
          <cell r="I18" t="str">
            <v>North Dighton</v>
          </cell>
          <cell r="J18" t="str">
            <v>MA</v>
          </cell>
          <cell r="K18" t="str">
            <v>02764</v>
          </cell>
          <cell r="L18" t="str">
            <v>Julia Foodman</v>
          </cell>
          <cell r="M18" t="str">
            <v>781-338-3577</v>
          </cell>
          <cell r="N18" t="str">
            <v>jfoodman@doe.mass.edu</v>
          </cell>
          <cell r="O18">
            <v>4</v>
          </cell>
          <cell r="P18">
            <v>2842</v>
          </cell>
        </row>
        <row r="19">
          <cell r="A19">
            <v>18</v>
          </cell>
          <cell r="B19" t="str">
            <v>08170000</v>
          </cell>
          <cell r="C19" t="str">
            <v>Essex North Shore Agricultural and Technical School District</v>
          </cell>
          <cell r="D19" t="str">
            <v>Public School District</v>
          </cell>
          <cell r="E19" t="str">
            <v>Superintendent</v>
          </cell>
          <cell r="F19" t="str">
            <v>William Lupini</v>
          </cell>
          <cell r="G19" t="str">
            <v>565 Maple Street</v>
          </cell>
          <cell r="H19" t="str">
            <v>P.O. Box 346</v>
          </cell>
          <cell r="I19" t="str">
            <v>Hathorne</v>
          </cell>
          <cell r="J19" t="str">
            <v>MA</v>
          </cell>
          <cell r="K19" t="str">
            <v>01937</v>
          </cell>
          <cell r="L19" t="str">
            <v>Beth O'Connell</v>
          </cell>
          <cell r="M19" t="str">
            <v>781-338-3132</v>
          </cell>
          <cell r="N19" t="str">
            <v>EO'Connell@doe.mass.edu</v>
          </cell>
          <cell r="O19">
            <v>4</v>
          </cell>
          <cell r="P19">
            <v>1367</v>
          </cell>
        </row>
        <row r="20">
          <cell r="A20">
            <v>19</v>
          </cell>
          <cell r="B20" t="str">
            <v>00930000</v>
          </cell>
          <cell r="C20" t="str">
            <v>Everett</v>
          </cell>
          <cell r="D20" t="str">
            <v>Public School District</v>
          </cell>
          <cell r="E20" t="str">
            <v>Superintendent</v>
          </cell>
          <cell r="F20" t="str">
            <v>Frederick Foresteire</v>
          </cell>
          <cell r="G20" t="str">
            <v>121 Vine Street</v>
          </cell>
          <cell r="I20" t="str">
            <v>Everett</v>
          </cell>
          <cell r="J20" t="str">
            <v>MA</v>
          </cell>
          <cell r="K20" t="str">
            <v>02149</v>
          </cell>
          <cell r="L20" t="str">
            <v>Ellie Rounds-Bloom</v>
          </cell>
          <cell r="M20" t="str">
            <v>781-338-3128</v>
          </cell>
          <cell r="N20" t="str">
            <v>erounds-bloom@doe.mass.edu</v>
          </cell>
          <cell r="O20">
            <v>1470</v>
          </cell>
          <cell r="P20">
            <v>6567</v>
          </cell>
        </row>
        <row r="21">
          <cell r="A21">
            <v>20</v>
          </cell>
          <cell r="B21" t="str">
            <v>00950000</v>
          </cell>
          <cell r="C21" t="str">
            <v>Fall River</v>
          </cell>
          <cell r="D21" t="str">
            <v>Public School District</v>
          </cell>
          <cell r="E21" t="str">
            <v>Superintendent</v>
          </cell>
          <cell r="F21" t="str">
            <v>Matthew Malone</v>
          </cell>
          <cell r="G21" t="str">
            <v>417 Rock Street</v>
          </cell>
          <cell r="I21" t="str">
            <v>Fall River</v>
          </cell>
          <cell r="J21" t="str">
            <v>MA</v>
          </cell>
          <cell r="K21" t="str">
            <v>02720</v>
          </cell>
          <cell r="L21" t="str">
            <v>Sue Mazzarella</v>
          </cell>
          <cell r="M21" t="str">
            <v>781-338-3587</v>
          </cell>
          <cell r="N21" t="str">
            <v>smazzarella@doe.mass.edu</v>
          </cell>
          <cell r="O21">
            <v>1671</v>
          </cell>
          <cell r="P21">
            <v>9902</v>
          </cell>
        </row>
        <row r="22">
          <cell r="A22">
            <v>21</v>
          </cell>
          <cell r="B22" t="str">
            <v>00960000</v>
          </cell>
          <cell r="C22" t="str">
            <v>Falmouth</v>
          </cell>
          <cell r="D22" t="str">
            <v>Public School District</v>
          </cell>
          <cell r="E22" t="str">
            <v>Superintendent</v>
          </cell>
          <cell r="F22" t="str">
            <v>Nancy Taylor</v>
          </cell>
          <cell r="G22" t="str">
            <v>340 Teaticket Hwy</v>
          </cell>
          <cell r="I22" t="str">
            <v>East Falmouth</v>
          </cell>
          <cell r="J22" t="str">
            <v>MA</v>
          </cell>
          <cell r="K22" t="str">
            <v>02536</v>
          </cell>
          <cell r="L22" t="str">
            <v>Beth O'Connell</v>
          </cell>
          <cell r="M22" t="str">
            <v>781-338-3132</v>
          </cell>
          <cell r="N22" t="str">
            <v>EO'Connell@doe.mass.edu</v>
          </cell>
          <cell r="O22">
            <v>108</v>
          </cell>
          <cell r="P22">
            <v>3264</v>
          </cell>
        </row>
        <row r="23">
          <cell r="A23">
            <v>22</v>
          </cell>
          <cell r="B23" t="str">
            <v>00970000</v>
          </cell>
          <cell r="C23" t="str">
            <v>Fitchburg</v>
          </cell>
          <cell r="D23" t="str">
            <v>Public School District</v>
          </cell>
          <cell r="E23" t="str">
            <v>Superintendent</v>
          </cell>
          <cell r="F23" t="str">
            <v>Andre Ravenelle</v>
          </cell>
          <cell r="G23" t="str">
            <v>376 South Street</v>
          </cell>
          <cell r="I23" t="str">
            <v>Fitchburg</v>
          </cell>
          <cell r="J23" t="str">
            <v>MA</v>
          </cell>
          <cell r="K23" t="str">
            <v>01420</v>
          </cell>
          <cell r="L23" t="str">
            <v>Russ Fleming</v>
          </cell>
          <cell r="M23" t="str">
            <v>781-338-6529</v>
          </cell>
          <cell r="N23" t="str">
            <v>RFleming@doe.mass.edu</v>
          </cell>
          <cell r="O23">
            <v>756</v>
          </cell>
          <cell r="P23">
            <v>5165</v>
          </cell>
        </row>
        <row r="24">
          <cell r="A24">
            <v>23</v>
          </cell>
          <cell r="B24" t="str">
            <v>01000000</v>
          </cell>
          <cell r="C24" t="str">
            <v>Framingham</v>
          </cell>
          <cell r="D24" t="str">
            <v>Public School District</v>
          </cell>
          <cell r="E24" t="str">
            <v>Superintendent</v>
          </cell>
          <cell r="F24" t="str">
            <v>Robert Tremblay</v>
          </cell>
          <cell r="G24" t="str">
            <v>73 Mt. Wayte Avenue</v>
          </cell>
          <cell r="H24" t="str">
            <v>Suite 5</v>
          </cell>
          <cell r="I24" t="str">
            <v>Framingham</v>
          </cell>
          <cell r="J24" t="str">
            <v>MA</v>
          </cell>
          <cell r="K24" t="str">
            <v>01702</v>
          </cell>
          <cell r="L24" t="str">
            <v>Aneesh Sahni</v>
          </cell>
          <cell r="M24" t="str">
            <v>781-338-3532</v>
          </cell>
          <cell r="N24" t="str">
            <v>aneesh.sahni@doe.mass.edu</v>
          </cell>
          <cell r="O24">
            <v>1960</v>
          </cell>
          <cell r="P24">
            <v>8471</v>
          </cell>
        </row>
        <row r="25">
          <cell r="A25">
            <v>24</v>
          </cell>
          <cell r="B25" t="str">
            <v>08180000</v>
          </cell>
          <cell r="C25" t="str">
            <v>Franklin County Regional Vocational Technical</v>
          </cell>
          <cell r="D25" t="str">
            <v>Public School District</v>
          </cell>
          <cell r="E25" t="str">
            <v>Superintendent</v>
          </cell>
          <cell r="F25" t="str">
            <v>Richard Martin</v>
          </cell>
          <cell r="G25" t="str">
            <v>82 Industrial Blvd</v>
          </cell>
          <cell r="I25" t="str">
            <v>Turners Falls</v>
          </cell>
          <cell r="J25" t="str">
            <v>MA</v>
          </cell>
          <cell r="K25" t="str">
            <v>01376</v>
          </cell>
          <cell r="L25" t="str">
            <v>Sue Mazzarella</v>
          </cell>
          <cell r="M25" t="str">
            <v>781-338-3587</v>
          </cell>
          <cell r="N25" t="str">
            <v>smazzarella@doe.mass.edu</v>
          </cell>
          <cell r="O25">
            <v>1</v>
          </cell>
          <cell r="P25">
            <v>476</v>
          </cell>
        </row>
        <row r="26">
          <cell r="A26">
            <v>25</v>
          </cell>
          <cell r="B26" t="str">
            <v>01070000</v>
          </cell>
          <cell r="C26" t="str">
            <v>Gloucester</v>
          </cell>
          <cell r="D26" t="str">
            <v>Public School District</v>
          </cell>
          <cell r="E26" t="str">
            <v>Superintendent</v>
          </cell>
          <cell r="F26" t="str">
            <v>Richard Safier</v>
          </cell>
          <cell r="G26" t="str">
            <v>2 Blackburn Drive</v>
          </cell>
          <cell r="I26" t="str">
            <v>Gloucester</v>
          </cell>
          <cell r="J26" t="str">
            <v>MA</v>
          </cell>
          <cell r="K26" t="str">
            <v>01930</v>
          </cell>
          <cell r="L26" t="str">
            <v>Beth O'Connell</v>
          </cell>
          <cell r="M26" t="str">
            <v>781-338-3132</v>
          </cell>
          <cell r="N26" t="str">
            <v>EO'Connell@doe.mass.edu</v>
          </cell>
          <cell r="O26">
            <v>167</v>
          </cell>
          <cell r="P26">
            <v>2798</v>
          </cell>
        </row>
        <row r="27">
          <cell r="A27">
            <v>26</v>
          </cell>
          <cell r="B27" t="str">
            <v>08210000</v>
          </cell>
          <cell r="C27" t="str">
            <v>Greater Fall River Regional Vocational Technical</v>
          </cell>
          <cell r="D27" t="str">
            <v>Public School District</v>
          </cell>
          <cell r="E27" t="str">
            <v>Superintendent</v>
          </cell>
          <cell r="F27" t="str">
            <v>Thomas Aubin</v>
          </cell>
          <cell r="G27" t="str">
            <v>251 Stonehaven Rd</v>
          </cell>
          <cell r="I27" t="str">
            <v>Fall River</v>
          </cell>
          <cell r="J27" t="str">
            <v>MA</v>
          </cell>
          <cell r="K27" t="str">
            <v>02723</v>
          </cell>
          <cell r="L27" t="str">
            <v>Alex Lilley</v>
          </cell>
          <cell r="M27" t="str">
            <v>781-338-6212</v>
          </cell>
          <cell r="N27" t="str">
            <v>alilley@doe.mass.edu</v>
          </cell>
          <cell r="O27">
            <v>31</v>
          </cell>
          <cell r="P27">
            <v>1377</v>
          </cell>
        </row>
        <row r="28">
          <cell r="A28">
            <v>27</v>
          </cell>
          <cell r="B28" t="str">
            <v>08230000</v>
          </cell>
          <cell r="C28" t="str">
            <v>Greater Lawrence Regional Vocational Technical</v>
          </cell>
          <cell r="D28" t="str">
            <v>Public School District</v>
          </cell>
          <cell r="E28" t="str">
            <v>Superintendent</v>
          </cell>
          <cell r="F28" t="str">
            <v>John Lavoie</v>
          </cell>
          <cell r="G28" t="str">
            <v>57 River Rd</v>
          </cell>
          <cell r="I28" t="str">
            <v>Andover</v>
          </cell>
          <cell r="J28" t="str">
            <v>MA</v>
          </cell>
          <cell r="K28" t="str">
            <v>01810</v>
          </cell>
          <cell r="L28" t="str">
            <v>Ellie Rounds-Bloom</v>
          </cell>
          <cell r="M28" t="str">
            <v>781-338-3128</v>
          </cell>
          <cell r="N28" t="str">
            <v>erounds-bloom@doe.mass.edu</v>
          </cell>
          <cell r="O28">
            <v>187</v>
          </cell>
          <cell r="P28">
            <v>1492</v>
          </cell>
        </row>
        <row r="29">
          <cell r="A29">
            <v>28</v>
          </cell>
          <cell r="B29" t="str">
            <v>08280000</v>
          </cell>
          <cell r="C29" t="str">
            <v>Greater Lowell Regional Vocational Technical</v>
          </cell>
          <cell r="D29" t="str">
            <v>Public School District</v>
          </cell>
          <cell r="E29" t="str">
            <v>Superintendent</v>
          </cell>
          <cell r="F29" t="str">
            <v>Joseph Mastrocola</v>
          </cell>
          <cell r="G29" t="str">
            <v>250 Pawtucket Blvd</v>
          </cell>
          <cell r="I29" t="str">
            <v>Tyngsborough</v>
          </cell>
          <cell r="J29" t="str">
            <v>MA</v>
          </cell>
          <cell r="K29" t="str">
            <v>01879</v>
          </cell>
          <cell r="L29" t="str">
            <v>Deb Walker</v>
          </cell>
          <cell r="M29" t="str">
            <v>781-338-3127</v>
          </cell>
          <cell r="N29" t="str">
            <v>djwalker@doe.mass.edu</v>
          </cell>
          <cell r="O29">
            <v>136</v>
          </cell>
          <cell r="P29">
            <v>2201</v>
          </cell>
        </row>
        <row r="30">
          <cell r="A30">
            <v>29</v>
          </cell>
          <cell r="B30" t="str">
            <v>08250000</v>
          </cell>
          <cell r="C30" t="str">
            <v>Greater New Bedford Regional Vocational Technical</v>
          </cell>
          <cell r="D30" t="str">
            <v>Public School District</v>
          </cell>
          <cell r="E30" t="str">
            <v>Superintendent</v>
          </cell>
          <cell r="F30" t="str">
            <v>James O'Brien</v>
          </cell>
          <cell r="G30" t="str">
            <v>1121 Ashley Blvd</v>
          </cell>
          <cell r="I30" t="str">
            <v>New Bedford</v>
          </cell>
          <cell r="J30" t="str">
            <v>MA</v>
          </cell>
          <cell r="K30" t="str">
            <v>02745</v>
          </cell>
          <cell r="L30" t="str">
            <v>Aneesh Sahni</v>
          </cell>
          <cell r="M30" t="str">
            <v>781-338-3532</v>
          </cell>
          <cell r="N30" t="str">
            <v>aneesh.sahni@doe.mass.edu</v>
          </cell>
          <cell r="O30">
            <v>66</v>
          </cell>
          <cell r="P30">
            <v>2132</v>
          </cell>
        </row>
        <row r="31">
          <cell r="A31">
            <v>30</v>
          </cell>
          <cell r="B31" t="str">
            <v>01280000</v>
          </cell>
          <cell r="C31" t="str">
            <v>Haverhill</v>
          </cell>
          <cell r="D31" t="str">
            <v>Public School District</v>
          </cell>
          <cell r="E31" t="str">
            <v>Superintendent</v>
          </cell>
          <cell r="F31" t="str">
            <v>James Scully</v>
          </cell>
          <cell r="G31" t="str">
            <v>4 Summer Street</v>
          </cell>
          <cell r="I31" t="str">
            <v>Haverhill</v>
          </cell>
          <cell r="J31" t="str">
            <v>MA</v>
          </cell>
          <cell r="K31" t="str">
            <v>01830</v>
          </cell>
          <cell r="L31" t="str">
            <v>Ellie Rounds-Bloom</v>
          </cell>
          <cell r="M31" t="str">
            <v>781-338-3128</v>
          </cell>
          <cell r="N31" t="str">
            <v>erounds-bloom@doe.mass.edu</v>
          </cell>
          <cell r="O31">
            <v>790</v>
          </cell>
          <cell r="P31">
            <v>7311</v>
          </cell>
        </row>
        <row r="32">
          <cell r="A32">
            <v>31</v>
          </cell>
          <cell r="B32" t="str">
            <v>01370000</v>
          </cell>
          <cell r="C32" t="str">
            <v>Holyoke</v>
          </cell>
          <cell r="D32" t="str">
            <v>Public School District</v>
          </cell>
          <cell r="E32" t="str">
            <v>Superintendent</v>
          </cell>
          <cell r="F32" t="str">
            <v>Stephen Zrike</v>
          </cell>
          <cell r="G32" t="str">
            <v>57 Suffolk Street</v>
          </cell>
          <cell r="I32" t="str">
            <v>Holyoke</v>
          </cell>
          <cell r="J32" t="str">
            <v>MA</v>
          </cell>
          <cell r="K32" t="str">
            <v>01040</v>
          </cell>
          <cell r="L32" t="str">
            <v>Alex Lilley</v>
          </cell>
          <cell r="M32" t="str">
            <v>781-338-6212</v>
          </cell>
          <cell r="N32" t="str">
            <v>alilley@doe.mass.edu</v>
          </cell>
          <cell r="O32">
            <v>1285</v>
          </cell>
          <cell r="P32">
            <v>5141</v>
          </cell>
        </row>
        <row r="33">
          <cell r="A33">
            <v>32</v>
          </cell>
          <cell r="B33" t="str">
            <v>01500000</v>
          </cell>
          <cell r="C33" t="str">
            <v>Lee</v>
          </cell>
          <cell r="D33" t="str">
            <v>Public School District</v>
          </cell>
          <cell r="E33" t="str">
            <v>Superintendent</v>
          </cell>
          <cell r="F33" t="str">
            <v>H. Eberwein</v>
          </cell>
          <cell r="G33" t="str">
            <v>300A Greylock St</v>
          </cell>
          <cell r="I33" t="str">
            <v>Lee</v>
          </cell>
          <cell r="J33" t="str">
            <v>MA</v>
          </cell>
          <cell r="K33" t="str">
            <v>01238</v>
          </cell>
          <cell r="L33" t="str">
            <v>Sue Mazzarella</v>
          </cell>
          <cell r="M33" t="str">
            <v>781-338-3587</v>
          </cell>
          <cell r="N33" t="str">
            <v>smazzarella@doe.mass.edu</v>
          </cell>
          <cell r="O33">
            <v>27</v>
          </cell>
          <cell r="P33">
            <v>673</v>
          </cell>
        </row>
        <row r="34">
          <cell r="A34">
            <v>33</v>
          </cell>
          <cell r="B34" t="str">
            <v>01510000</v>
          </cell>
          <cell r="C34" t="str">
            <v>Leicester</v>
          </cell>
          <cell r="D34" t="str">
            <v>Public School District</v>
          </cell>
          <cell r="E34" t="str">
            <v>Superintendent</v>
          </cell>
          <cell r="F34" t="str">
            <v>Marilyn Tencza</v>
          </cell>
          <cell r="G34" t="str">
            <v>1078 Main Street</v>
          </cell>
          <cell r="I34" t="str">
            <v>Leicester</v>
          </cell>
          <cell r="J34" t="str">
            <v>MA</v>
          </cell>
          <cell r="K34" t="str">
            <v>01524</v>
          </cell>
          <cell r="L34" t="str">
            <v>Aneesh Sahni</v>
          </cell>
          <cell r="M34" t="str">
            <v>781-338-3532</v>
          </cell>
          <cell r="N34" t="str">
            <v>aneesh.sahni@doe.mass.edu</v>
          </cell>
          <cell r="O34">
            <v>43</v>
          </cell>
          <cell r="P34">
            <v>1490</v>
          </cell>
        </row>
        <row r="35">
          <cell r="A35">
            <v>34</v>
          </cell>
          <cell r="B35" t="str">
            <v>01600000</v>
          </cell>
          <cell r="C35" t="str">
            <v>Lowell</v>
          </cell>
          <cell r="D35" t="str">
            <v>Public School District</v>
          </cell>
          <cell r="E35" t="str">
            <v>Superintendent</v>
          </cell>
          <cell r="F35" t="str">
            <v>Salah Khelfaoui</v>
          </cell>
          <cell r="G35" t="str">
            <v>155 Merrimack Street</v>
          </cell>
          <cell r="I35" t="str">
            <v>Lowell</v>
          </cell>
          <cell r="J35" t="str">
            <v>MA</v>
          </cell>
          <cell r="K35" t="str">
            <v>01852</v>
          </cell>
          <cell r="L35" t="str">
            <v>Deb Walker</v>
          </cell>
          <cell r="M35" t="str">
            <v>781-338-3127</v>
          </cell>
          <cell r="N35" t="str">
            <v>djwalker@doe.mass.edu</v>
          </cell>
          <cell r="O35">
            <v>3606</v>
          </cell>
          <cell r="P35">
            <v>14004</v>
          </cell>
        </row>
        <row r="36">
          <cell r="A36">
            <v>35</v>
          </cell>
          <cell r="B36" t="str">
            <v>01630000</v>
          </cell>
          <cell r="C36" t="str">
            <v>Lynn</v>
          </cell>
          <cell r="D36" t="str">
            <v>Public School District</v>
          </cell>
          <cell r="E36" t="str">
            <v>Superintendent</v>
          </cell>
          <cell r="F36" t="str">
            <v>Catherine Latham</v>
          </cell>
          <cell r="G36" t="str">
            <v>100 Bennett St</v>
          </cell>
          <cell r="I36" t="str">
            <v>Lynn</v>
          </cell>
          <cell r="J36" t="str">
            <v>MA</v>
          </cell>
          <cell r="K36" t="str">
            <v>01905</v>
          </cell>
          <cell r="L36" t="str">
            <v>Aneesh Sahni</v>
          </cell>
          <cell r="M36" t="str">
            <v>781-338-3532</v>
          </cell>
          <cell r="N36" t="str">
            <v>aneesh.sahni@doe.mass.edu</v>
          </cell>
          <cell r="O36">
            <v>3591</v>
          </cell>
          <cell r="P36">
            <v>15385</v>
          </cell>
        </row>
        <row r="37">
          <cell r="A37">
            <v>36</v>
          </cell>
          <cell r="B37" t="str">
            <v>01710000</v>
          </cell>
          <cell r="C37" t="str">
            <v>Marshfield</v>
          </cell>
          <cell r="D37" t="str">
            <v>Public School District</v>
          </cell>
          <cell r="E37" t="str">
            <v>Superintendent</v>
          </cell>
          <cell r="F37" t="str">
            <v>Jeffrey Granatino</v>
          </cell>
          <cell r="G37" t="str">
            <v>76 South River Street</v>
          </cell>
          <cell r="I37" t="str">
            <v>Marshfield</v>
          </cell>
          <cell r="J37" t="str">
            <v>MA</v>
          </cell>
          <cell r="K37" t="str">
            <v>02050</v>
          </cell>
          <cell r="L37" t="str">
            <v>Aneesh Sahni</v>
          </cell>
          <cell r="M37" t="str">
            <v>781-338-3532</v>
          </cell>
          <cell r="N37" t="str">
            <v>aneesh.sahni@doe.mass.edu</v>
          </cell>
          <cell r="O37">
            <v>42</v>
          </cell>
          <cell r="P37">
            <v>4040</v>
          </cell>
        </row>
        <row r="38">
          <cell r="A38">
            <v>37</v>
          </cell>
          <cell r="B38" t="str">
            <v>07000000</v>
          </cell>
          <cell r="C38" t="str">
            <v>Martha's Vineyard</v>
          </cell>
          <cell r="D38" t="str">
            <v>Public School District</v>
          </cell>
          <cell r="E38" t="str">
            <v>Superintendent</v>
          </cell>
          <cell r="F38" t="str">
            <v>Matthew D'Andrea</v>
          </cell>
          <cell r="G38" t="str">
            <v>4 Pine Street</v>
          </cell>
          <cell r="I38" t="str">
            <v>Vineyard Haven</v>
          </cell>
          <cell r="J38" t="str">
            <v>MA</v>
          </cell>
          <cell r="K38" t="str">
            <v>02568</v>
          </cell>
          <cell r="L38" t="str">
            <v>Sue Mazzarella</v>
          </cell>
          <cell r="M38" t="str">
            <v>781-338-3587</v>
          </cell>
          <cell r="N38" t="str">
            <v>smazzarella@doe.mass.edu</v>
          </cell>
          <cell r="O38">
            <v>64</v>
          </cell>
          <cell r="P38">
            <v>635</v>
          </cell>
        </row>
        <row r="39">
          <cell r="A39">
            <v>38</v>
          </cell>
          <cell r="B39" t="str">
            <v>01760000</v>
          </cell>
          <cell r="C39" t="str">
            <v>Medford</v>
          </cell>
          <cell r="D39" t="str">
            <v>Public School District</v>
          </cell>
          <cell r="E39" t="str">
            <v>Superintendent</v>
          </cell>
          <cell r="F39" t="str">
            <v>Roy Belson</v>
          </cell>
          <cell r="G39" t="str">
            <v>489 Winthrop Street</v>
          </cell>
          <cell r="I39" t="str">
            <v>Medford</v>
          </cell>
          <cell r="J39" t="str">
            <v>MA</v>
          </cell>
          <cell r="K39" t="str">
            <v>02155</v>
          </cell>
          <cell r="L39" t="str">
            <v>Sue Mazzarella</v>
          </cell>
          <cell r="M39" t="str">
            <v>781-338-3587</v>
          </cell>
          <cell r="N39" t="str">
            <v>smazzarella@doe.mass.edu</v>
          </cell>
          <cell r="O39">
            <v>486</v>
          </cell>
          <cell r="P39">
            <v>4230</v>
          </cell>
        </row>
        <row r="40">
          <cell r="A40">
            <v>39</v>
          </cell>
          <cell r="B40" t="str">
            <v>01810000</v>
          </cell>
          <cell r="C40" t="str">
            <v>Methuen</v>
          </cell>
          <cell r="D40" t="str">
            <v>Public School District</v>
          </cell>
          <cell r="E40" t="str">
            <v>Superintendent</v>
          </cell>
          <cell r="F40" t="str">
            <v>Judith Scannell</v>
          </cell>
          <cell r="G40" t="str">
            <v>10 Ditson Place</v>
          </cell>
          <cell r="I40" t="str">
            <v>Methuen</v>
          </cell>
          <cell r="J40" t="str">
            <v>MA</v>
          </cell>
          <cell r="K40" t="str">
            <v>01844</v>
          </cell>
          <cell r="L40" t="str">
            <v>Aneesh Sahni</v>
          </cell>
          <cell r="M40" t="str">
            <v>781-338-3532</v>
          </cell>
          <cell r="N40" t="str">
            <v>aneesh.sahni@doe.mass.edu</v>
          </cell>
          <cell r="O40">
            <v>649</v>
          </cell>
          <cell r="P40">
            <v>6868</v>
          </cell>
        </row>
        <row r="41">
          <cell r="A41">
            <v>40</v>
          </cell>
          <cell r="B41" t="str">
            <v>01850000</v>
          </cell>
          <cell r="C41" t="str">
            <v>Milford</v>
          </cell>
          <cell r="D41" t="str">
            <v>Public School District</v>
          </cell>
          <cell r="E41" t="str">
            <v>Superintendent</v>
          </cell>
          <cell r="F41" t="str">
            <v>Kevin Mcintyre</v>
          </cell>
          <cell r="G41" t="str">
            <v>31 West Fountain Street</v>
          </cell>
          <cell r="I41" t="str">
            <v>Milford</v>
          </cell>
          <cell r="J41" t="str">
            <v>MA</v>
          </cell>
          <cell r="K41" t="str">
            <v>01757</v>
          </cell>
          <cell r="L41" t="str">
            <v>Julia Foodman</v>
          </cell>
          <cell r="M41" t="str">
            <v>781-338-3577</v>
          </cell>
          <cell r="N41" t="str">
            <v>jfoodman@doe.mass.edu</v>
          </cell>
          <cell r="O41">
            <v>683</v>
          </cell>
          <cell r="P41">
            <v>4081</v>
          </cell>
        </row>
        <row r="42">
          <cell r="A42">
            <v>41</v>
          </cell>
          <cell r="B42" t="str">
            <v>08300000</v>
          </cell>
          <cell r="C42" t="str">
            <v>Minuteman Regional Vocational Technical</v>
          </cell>
          <cell r="D42" t="str">
            <v>Public School District</v>
          </cell>
          <cell r="E42" t="str">
            <v>Superintendent</v>
          </cell>
          <cell r="F42" t="str">
            <v>Edward Bouquillon</v>
          </cell>
          <cell r="G42" t="str">
            <v>758 Marrett Rd</v>
          </cell>
          <cell r="I42" t="str">
            <v>Lexington</v>
          </cell>
          <cell r="J42" t="str">
            <v>MA</v>
          </cell>
          <cell r="K42" t="str">
            <v>02421</v>
          </cell>
          <cell r="L42" t="str">
            <v>Julia Foodman</v>
          </cell>
          <cell r="M42" t="str">
            <v>781-338-3577</v>
          </cell>
          <cell r="N42" t="str">
            <v>jfoodman@doe.mass.edu</v>
          </cell>
          <cell r="O42">
            <v>8</v>
          </cell>
          <cell r="P42">
            <v>531</v>
          </cell>
        </row>
        <row r="43">
          <cell r="A43">
            <v>42</v>
          </cell>
          <cell r="B43" t="str">
            <v>08320000</v>
          </cell>
          <cell r="C43" t="str">
            <v>Montachusett Regional Vocational Technical</v>
          </cell>
          <cell r="D43" t="str">
            <v>Public School District</v>
          </cell>
          <cell r="E43" t="str">
            <v>Superintendent</v>
          </cell>
          <cell r="F43" t="str">
            <v>Sheila Harrity</v>
          </cell>
          <cell r="G43" t="str">
            <v>1050 Westminster Street</v>
          </cell>
          <cell r="I43" t="str">
            <v>Fitchburg</v>
          </cell>
          <cell r="J43" t="str">
            <v>MA</v>
          </cell>
          <cell r="K43" t="str">
            <v>01420</v>
          </cell>
          <cell r="L43" t="str">
            <v>Beth O'Connell</v>
          </cell>
          <cell r="M43" t="str">
            <v>781-338-3132</v>
          </cell>
          <cell r="N43" t="str">
            <v>EO'Connell@doe.mass.edu</v>
          </cell>
          <cell r="O43">
            <v>8</v>
          </cell>
          <cell r="P43">
            <v>1395</v>
          </cell>
        </row>
        <row r="44">
          <cell r="A44">
            <v>43</v>
          </cell>
          <cell r="B44" t="str">
            <v>08520000</v>
          </cell>
          <cell r="C44" t="str">
            <v>Nashoba Valley Regional Vocational Technical</v>
          </cell>
          <cell r="D44" t="str">
            <v>Public School District</v>
          </cell>
          <cell r="E44" t="str">
            <v>Superintendent</v>
          </cell>
          <cell r="F44" t="str">
            <v>Denise Pigeon</v>
          </cell>
          <cell r="G44" t="str">
            <v>100 Littleton Road</v>
          </cell>
          <cell r="I44" t="str">
            <v>Westford</v>
          </cell>
          <cell r="J44" t="str">
            <v>MA</v>
          </cell>
          <cell r="K44" t="str">
            <v>01886</v>
          </cell>
          <cell r="L44" t="str">
            <v>Alex Lilley</v>
          </cell>
          <cell r="M44" t="str">
            <v>781-338-6212</v>
          </cell>
          <cell r="N44" t="str">
            <v>alilley@doe.mass.edu</v>
          </cell>
          <cell r="O44">
            <v>3</v>
          </cell>
          <cell r="P44">
            <v>690</v>
          </cell>
        </row>
        <row r="45">
          <cell r="A45">
            <v>44</v>
          </cell>
          <cell r="B45" t="str">
            <v>02010000</v>
          </cell>
          <cell r="C45" t="str">
            <v>New Bedford</v>
          </cell>
          <cell r="D45" t="str">
            <v>Public School District</v>
          </cell>
          <cell r="E45" t="str">
            <v>Superintendent</v>
          </cell>
          <cell r="F45" t="str">
            <v>Pia Durkin</v>
          </cell>
          <cell r="G45" t="str">
            <v>455 County Street</v>
          </cell>
          <cell r="H45" t="str">
            <v>C/O Paul Rodrigues Administration Bldg.</v>
          </cell>
          <cell r="I45" t="str">
            <v>New Bedford</v>
          </cell>
          <cell r="J45" t="str">
            <v>MA</v>
          </cell>
          <cell r="K45" t="str">
            <v>02740</v>
          </cell>
          <cell r="L45" t="str">
            <v>Beth O'Connell</v>
          </cell>
          <cell r="M45" t="str">
            <v>781-338-3132</v>
          </cell>
          <cell r="N45" t="str">
            <v>EO'Connell@doe.mass.edu</v>
          </cell>
          <cell r="O45">
            <v>3645</v>
          </cell>
          <cell r="P45">
            <v>12116</v>
          </cell>
        </row>
        <row r="46">
          <cell r="A46">
            <v>45</v>
          </cell>
          <cell r="B46" t="str">
            <v>02070000</v>
          </cell>
          <cell r="C46" t="str">
            <v>Newton</v>
          </cell>
          <cell r="D46" t="str">
            <v>Public School District</v>
          </cell>
          <cell r="E46" t="str">
            <v>Superintendent</v>
          </cell>
          <cell r="F46" t="str">
            <v>David Fleishman</v>
          </cell>
          <cell r="G46" t="str">
            <v>100 Walnut Street</v>
          </cell>
          <cell r="I46" t="str">
            <v>Newtonville</v>
          </cell>
          <cell r="J46" t="str">
            <v>MA</v>
          </cell>
          <cell r="K46" t="str">
            <v>02460</v>
          </cell>
          <cell r="L46" t="str">
            <v>Alex Lilley</v>
          </cell>
          <cell r="M46" t="str">
            <v>781-338-6212</v>
          </cell>
          <cell r="N46" t="str">
            <v>alilley@doe.mass.edu</v>
          </cell>
          <cell r="O46">
            <v>818</v>
          </cell>
          <cell r="P46">
            <v>12683</v>
          </cell>
        </row>
        <row r="47">
          <cell r="A47">
            <v>46</v>
          </cell>
          <cell r="B47" t="str">
            <v>09150000</v>
          </cell>
          <cell r="C47" t="str">
            <v>Norfolk County Agricultural</v>
          </cell>
          <cell r="D47" t="str">
            <v>Public School District</v>
          </cell>
          <cell r="E47" t="str">
            <v>Superintendent</v>
          </cell>
          <cell r="F47" t="str">
            <v>Tammy Quinn</v>
          </cell>
          <cell r="G47" t="str">
            <v>400 Main Street</v>
          </cell>
          <cell r="I47" t="str">
            <v>Walpole</v>
          </cell>
          <cell r="J47" t="str">
            <v>MA</v>
          </cell>
          <cell r="K47" t="str">
            <v>02081</v>
          </cell>
          <cell r="L47" t="str">
            <v>Russ Fleming</v>
          </cell>
          <cell r="M47" t="str">
            <v>781-338-6529</v>
          </cell>
          <cell r="N47" t="str">
            <v>RFleming@doe.mass.edu</v>
          </cell>
          <cell r="O47">
            <v>1</v>
          </cell>
          <cell r="P47">
            <v>538</v>
          </cell>
        </row>
        <row r="48">
          <cell r="A48">
            <v>47</v>
          </cell>
          <cell r="B48" t="str">
            <v>04060000</v>
          </cell>
          <cell r="C48" t="str">
            <v>Northampton-Smith Vocational Agricultural</v>
          </cell>
          <cell r="D48" t="str">
            <v>Public School District</v>
          </cell>
          <cell r="E48" t="str">
            <v>Superintendent</v>
          </cell>
          <cell r="F48" t="str">
            <v>Andrew Linkenhoker</v>
          </cell>
          <cell r="G48" t="str">
            <v>80 Locust Street</v>
          </cell>
          <cell r="I48" t="str">
            <v>Northampton</v>
          </cell>
          <cell r="J48" t="str">
            <v>MA</v>
          </cell>
          <cell r="K48" t="str">
            <v>01060</v>
          </cell>
          <cell r="L48" t="str">
            <v>Julia Foodman</v>
          </cell>
          <cell r="M48" t="str">
            <v>781-338-3577</v>
          </cell>
          <cell r="N48" t="str">
            <v>jfoodman@doe.mass.edu</v>
          </cell>
          <cell r="O48">
            <v>6</v>
          </cell>
          <cell r="P48">
            <v>491</v>
          </cell>
        </row>
        <row r="49">
          <cell r="A49">
            <v>48</v>
          </cell>
          <cell r="B49" t="str">
            <v>08530000</v>
          </cell>
          <cell r="C49" t="str">
            <v>Northeast Metropolitan Regional Vocational Technical</v>
          </cell>
          <cell r="D49" t="str">
            <v>Public School District</v>
          </cell>
          <cell r="E49" t="str">
            <v>Superintendent</v>
          </cell>
          <cell r="F49" t="str">
            <v>David DiBarri</v>
          </cell>
          <cell r="G49" t="str">
            <v>100 Hemlock Rd</v>
          </cell>
          <cell r="I49" t="str">
            <v>Wakefield</v>
          </cell>
          <cell r="J49" t="str">
            <v>MA</v>
          </cell>
          <cell r="K49" t="str">
            <v>01880</v>
          </cell>
          <cell r="L49" t="str">
            <v>Ellie Rounds-Bloom</v>
          </cell>
          <cell r="M49" t="str">
            <v>781-338-3128</v>
          </cell>
          <cell r="N49" t="str">
            <v>erounds-bloom@doe.mass.edu</v>
          </cell>
          <cell r="O49">
            <v>45</v>
          </cell>
          <cell r="P49">
            <v>1231</v>
          </cell>
        </row>
        <row r="50">
          <cell r="A50">
            <v>49</v>
          </cell>
          <cell r="B50" t="str">
            <v>08510000</v>
          </cell>
          <cell r="C50" t="str">
            <v>Northern Berkshire Regional Vocational Technical</v>
          </cell>
          <cell r="D50" t="str">
            <v>Public School District</v>
          </cell>
          <cell r="E50" t="str">
            <v>Superintendent</v>
          </cell>
          <cell r="F50" t="str">
            <v>James Brosnan</v>
          </cell>
          <cell r="G50" t="str">
            <v>70 Hodges Cross Rd</v>
          </cell>
          <cell r="I50" t="str">
            <v>North Adams</v>
          </cell>
          <cell r="J50" t="str">
            <v>MA</v>
          </cell>
          <cell r="K50" t="str">
            <v>01247</v>
          </cell>
          <cell r="L50" t="str">
            <v>Sue Mazzarella</v>
          </cell>
          <cell r="M50" t="str">
            <v>781-338-3587</v>
          </cell>
          <cell r="N50" t="str">
            <v>smazzarella@doe.mass.edu</v>
          </cell>
          <cell r="O50">
            <v>0</v>
          </cell>
          <cell r="P50">
            <v>486</v>
          </cell>
        </row>
        <row r="51">
          <cell r="A51">
            <v>50</v>
          </cell>
          <cell r="B51" t="str">
            <v>08550000</v>
          </cell>
          <cell r="C51" t="str">
            <v>Old Colony Regional Vocational Technical</v>
          </cell>
          <cell r="D51" t="str">
            <v>Public School District</v>
          </cell>
          <cell r="E51" t="str">
            <v>Superintendent</v>
          </cell>
          <cell r="F51" t="str">
            <v>Aaron Polansky</v>
          </cell>
          <cell r="G51" t="str">
            <v>476 North Avenue</v>
          </cell>
          <cell r="I51" t="str">
            <v>Rochester</v>
          </cell>
          <cell r="J51" t="str">
            <v>MA</v>
          </cell>
          <cell r="K51" t="str">
            <v>02770</v>
          </cell>
          <cell r="L51" t="str">
            <v>Aneesh Sahni</v>
          </cell>
          <cell r="M51" t="str">
            <v>781-338-3532</v>
          </cell>
          <cell r="N51" t="str">
            <v>aneesh.sahni@doe.mass.edu</v>
          </cell>
          <cell r="O51">
            <v>1</v>
          </cell>
          <cell r="P51">
            <v>531</v>
          </cell>
        </row>
        <row r="52">
          <cell r="A52">
            <v>51</v>
          </cell>
          <cell r="B52" t="str">
            <v>08600000</v>
          </cell>
          <cell r="C52" t="str">
            <v>Pathfinder Regional Vocational Technical</v>
          </cell>
          <cell r="D52" t="str">
            <v>Public School District</v>
          </cell>
          <cell r="E52" t="str">
            <v>Superintendent</v>
          </cell>
          <cell r="F52" t="str">
            <v>Gerald Paist</v>
          </cell>
          <cell r="G52" t="str">
            <v>240 Sykes Street</v>
          </cell>
          <cell r="I52" t="str">
            <v>Palmer</v>
          </cell>
          <cell r="J52" t="str">
            <v>MA</v>
          </cell>
          <cell r="K52" t="str">
            <v>01069</v>
          </cell>
          <cell r="L52" t="str">
            <v>Deb Walker</v>
          </cell>
          <cell r="M52" t="str">
            <v>781-338-3127</v>
          </cell>
          <cell r="N52" t="str">
            <v>djwalker@doe.mass.edu</v>
          </cell>
          <cell r="O52">
            <v>0</v>
          </cell>
          <cell r="P52">
            <v>620</v>
          </cell>
        </row>
        <row r="53">
          <cell r="A53">
            <v>52</v>
          </cell>
          <cell r="B53" t="str">
            <v>02290000</v>
          </cell>
          <cell r="C53" t="str">
            <v>Peabody</v>
          </cell>
          <cell r="D53" t="str">
            <v>Public School District</v>
          </cell>
          <cell r="E53" t="str">
            <v>Superintendent</v>
          </cell>
          <cell r="F53" t="str">
            <v>Herbert Levine</v>
          </cell>
          <cell r="G53" t="str">
            <v>27 Lowell Street</v>
          </cell>
          <cell r="I53" t="str">
            <v>Peabody</v>
          </cell>
          <cell r="J53" t="str">
            <v>MA</v>
          </cell>
          <cell r="K53" t="str">
            <v>01960</v>
          </cell>
          <cell r="L53" t="str">
            <v>Sue Mazzarella</v>
          </cell>
          <cell r="M53" t="str">
            <v>781-338-3587</v>
          </cell>
          <cell r="N53" t="str">
            <v>smazzarella@doe.mass.edu</v>
          </cell>
          <cell r="O53">
            <v>436</v>
          </cell>
          <cell r="P53">
            <v>5655</v>
          </cell>
        </row>
        <row r="54">
          <cell r="A54">
            <v>53</v>
          </cell>
          <cell r="B54" t="str">
            <v>02360000</v>
          </cell>
          <cell r="C54" t="str">
            <v>Pittsfield</v>
          </cell>
          <cell r="D54" t="str">
            <v>Public School District</v>
          </cell>
          <cell r="E54" t="str">
            <v>Superintendent</v>
          </cell>
          <cell r="F54" t="str">
            <v>Jason Mccandless</v>
          </cell>
          <cell r="G54" t="str">
            <v>269 First Street</v>
          </cell>
          <cell r="I54" t="str">
            <v>Pittsfield</v>
          </cell>
          <cell r="J54" t="str">
            <v>MA</v>
          </cell>
          <cell r="K54" t="str">
            <v>01201</v>
          </cell>
          <cell r="L54" t="str">
            <v>Beth O'Connell</v>
          </cell>
          <cell r="M54" t="str">
            <v>781-338-3132</v>
          </cell>
          <cell r="N54" t="str">
            <v>EO'Connell@doe.mass.edu</v>
          </cell>
          <cell r="O54">
            <v>215</v>
          </cell>
          <cell r="P54">
            <v>5333</v>
          </cell>
        </row>
        <row r="55">
          <cell r="A55">
            <v>54</v>
          </cell>
          <cell r="B55" t="str">
            <v>02390000</v>
          </cell>
          <cell r="C55" t="str">
            <v>Plymouth</v>
          </cell>
          <cell r="D55" t="str">
            <v>Public School District</v>
          </cell>
          <cell r="E55" t="str">
            <v>Superintendent</v>
          </cell>
          <cell r="F55" t="str">
            <v>Gary Maestas</v>
          </cell>
          <cell r="G55" t="str">
            <v>253 South Meadow Rd</v>
          </cell>
          <cell r="I55" t="str">
            <v>Plymouth</v>
          </cell>
          <cell r="J55" t="str">
            <v>MA</v>
          </cell>
          <cell r="K55" t="str">
            <v>02360</v>
          </cell>
          <cell r="L55" t="str">
            <v>Sue Mazzarella</v>
          </cell>
          <cell r="M55" t="str">
            <v>781-338-3587</v>
          </cell>
          <cell r="N55" t="str">
            <v>smazzarella@doe.mass.edu</v>
          </cell>
          <cell r="O55">
            <v>91</v>
          </cell>
          <cell r="P55">
            <v>7364</v>
          </cell>
        </row>
        <row r="56">
          <cell r="A56">
            <v>55</v>
          </cell>
          <cell r="B56" t="str">
            <v>02430000</v>
          </cell>
          <cell r="C56" t="str">
            <v>Quincy</v>
          </cell>
          <cell r="D56" t="str">
            <v>Public School District</v>
          </cell>
          <cell r="E56" t="str">
            <v>Superintendent</v>
          </cell>
          <cell r="F56" t="str">
            <v>Richard Decristofaro</v>
          </cell>
          <cell r="G56" t="str">
            <v>34 Coddington Street</v>
          </cell>
          <cell r="I56" t="str">
            <v>Quincy</v>
          </cell>
          <cell r="J56" t="str">
            <v>MA</v>
          </cell>
          <cell r="K56" t="str">
            <v>02169</v>
          </cell>
          <cell r="L56" t="str">
            <v>Deb Walker</v>
          </cell>
          <cell r="M56" t="str">
            <v>781-338-3127</v>
          </cell>
          <cell r="N56" t="str">
            <v>djwalker@doe.mass.edu</v>
          </cell>
          <cell r="O56">
            <v>1544</v>
          </cell>
          <cell r="P56">
            <v>9048</v>
          </cell>
        </row>
        <row r="57">
          <cell r="A57">
            <v>56</v>
          </cell>
          <cell r="B57" t="str">
            <v>02580000</v>
          </cell>
          <cell r="C57" t="str">
            <v>Salem</v>
          </cell>
          <cell r="D57" t="str">
            <v>Public School District</v>
          </cell>
          <cell r="E57" t="str">
            <v>Superintendent</v>
          </cell>
          <cell r="F57" t="str">
            <v>Margarita Ruiz</v>
          </cell>
          <cell r="G57" t="str">
            <v>29 Highland Avenue</v>
          </cell>
          <cell r="I57" t="str">
            <v>Salem</v>
          </cell>
          <cell r="J57" t="str">
            <v>MA</v>
          </cell>
          <cell r="K57" t="str">
            <v>01970</v>
          </cell>
          <cell r="L57" t="str">
            <v>Aneesh Sahni</v>
          </cell>
          <cell r="M57" t="str">
            <v>781-338-3532</v>
          </cell>
          <cell r="N57" t="str">
            <v>aneesh.sahni@doe.mass.edu</v>
          </cell>
          <cell r="O57">
            <v>488</v>
          </cell>
          <cell r="P57">
            <v>3646</v>
          </cell>
        </row>
        <row r="58">
          <cell r="A58">
            <v>57</v>
          </cell>
          <cell r="B58" t="str">
            <v>08710000</v>
          </cell>
          <cell r="C58" t="str">
            <v>Shawsheen Valley Regional Vocational Technical</v>
          </cell>
          <cell r="D58" t="str">
            <v>Public School District</v>
          </cell>
          <cell r="E58" t="str">
            <v>Superintendent</v>
          </cell>
          <cell r="F58" t="str">
            <v>Timothy Broadrick</v>
          </cell>
          <cell r="G58" t="str">
            <v>100 Cook Street</v>
          </cell>
          <cell r="I58" t="str">
            <v>Billerica</v>
          </cell>
          <cell r="J58" t="str">
            <v>MA</v>
          </cell>
          <cell r="K58" t="str">
            <v>01821</v>
          </cell>
          <cell r="L58" t="str">
            <v>Russ Fleming</v>
          </cell>
          <cell r="M58" t="str">
            <v>781-338-6529</v>
          </cell>
          <cell r="N58" t="str">
            <v>RFleming@doe.mass.edu</v>
          </cell>
          <cell r="O58">
            <v>0</v>
          </cell>
          <cell r="P58">
            <v>1311</v>
          </cell>
        </row>
        <row r="59">
          <cell r="A59">
            <v>58</v>
          </cell>
          <cell r="B59" t="str">
            <v>07600000</v>
          </cell>
          <cell r="C59" t="str">
            <v>Silver Lake</v>
          </cell>
          <cell r="D59" t="str">
            <v>Public School District</v>
          </cell>
          <cell r="E59" t="str">
            <v>Superintendent</v>
          </cell>
          <cell r="F59" t="str">
            <v>Joy Blackwood</v>
          </cell>
          <cell r="G59" t="str">
            <v>250 Pembroke Street</v>
          </cell>
          <cell r="I59" t="str">
            <v>Kingston</v>
          </cell>
          <cell r="J59" t="str">
            <v>MA</v>
          </cell>
          <cell r="K59" t="str">
            <v>02364</v>
          </cell>
          <cell r="L59" t="str">
            <v>Deb Walker</v>
          </cell>
          <cell r="M59" t="str">
            <v>781-338-3127</v>
          </cell>
          <cell r="N59" t="str">
            <v>djwalker@doe.mass.edu</v>
          </cell>
          <cell r="O59">
            <v>5</v>
          </cell>
          <cell r="P59">
            <v>1737</v>
          </cell>
        </row>
        <row r="60">
          <cell r="A60">
            <v>59</v>
          </cell>
          <cell r="B60" t="str">
            <v>02740000</v>
          </cell>
          <cell r="C60" t="str">
            <v>Somerville</v>
          </cell>
          <cell r="D60" t="str">
            <v>Public School District</v>
          </cell>
          <cell r="E60" t="str">
            <v>Superintendent</v>
          </cell>
          <cell r="F60" t="str">
            <v>Mary Skipper</v>
          </cell>
          <cell r="G60" t="str">
            <v>8 Bonair Street</v>
          </cell>
          <cell r="I60" t="str">
            <v>Somerville</v>
          </cell>
          <cell r="J60" t="str">
            <v>MA</v>
          </cell>
          <cell r="K60" t="str">
            <v>02145</v>
          </cell>
          <cell r="L60" t="str">
            <v>Aneesh Sahni</v>
          </cell>
          <cell r="M60" t="str">
            <v>781-338-3532</v>
          </cell>
          <cell r="N60" t="str">
            <v>aneesh.sahni@doe.mass.edu</v>
          </cell>
          <cell r="O60">
            <v>896</v>
          </cell>
          <cell r="P60">
            <v>4544</v>
          </cell>
        </row>
        <row r="61">
          <cell r="A61">
            <v>60</v>
          </cell>
          <cell r="B61" t="str">
            <v>08290000</v>
          </cell>
          <cell r="C61" t="str">
            <v>South Middlesex Regional Vocational Technical</v>
          </cell>
          <cell r="D61" t="str">
            <v>Public School District</v>
          </cell>
          <cell r="E61" t="str">
            <v>Superintendent</v>
          </cell>
          <cell r="F61" t="str">
            <v>Jonathan Evans</v>
          </cell>
          <cell r="G61" t="str">
            <v>750 Winter Street</v>
          </cell>
          <cell r="I61" t="str">
            <v>Framingham</v>
          </cell>
          <cell r="J61" t="str">
            <v>MA</v>
          </cell>
          <cell r="K61" t="str">
            <v>01702</v>
          </cell>
          <cell r="L61" t="str">
            <v>Russ Fleming</v>
          </cell>
          <cell r="M61" t="str">
            <v>781-338-6529</v>
          </cell>
          <cell r="N61" t="str">
            <v>RFleming@doe.mass.edu</v>
          </cell>
          <cell r="O61">
            <v>69</v>
          </cell>
          <cell r="P61">
            <v>720</v>
          </cell>
        </row>
        <row r="62">
          <cell r="A62">
            <v>61</v>
          </cell>
          <cell r="B62" t="str">
            <v>08730000</v>
          </cell>
          <cell r="C62" t="str">
            <v>South Shore Regional Vocational Technical</v>
          </cell>
          <cell r="D62" t="str">
            <v>Public School District</v>
          </cell>
          <cell r="E62" t="str">
            <v>Superintendent</v>
          </cell>
          <cell r="F62" t="str">
            <v>Thomas Hickey</v>
          </cell>
          <cell r="G62" t="str">
            <v>476 Webster Street</v>
          </cell>
          <cell r="I62" t="str">
            <v>Hanover</v>
          </cell>
          <cell r="J62" t="str">
            <v>MA</v>
          </cell>
          <cell r="K62" t="str">
            <v>02339</v>
          </cell>
          <cell r="L62" t="str">
            <v>Beth O'Connell</v>
          </cell>
          <cell r="M62" t="str">
            <v>781-338-3132</v>
          </cell>
          <cell r="N62" t="str">
            <v>EO'Connell@doe.mass.edu</v>
          </cell>
          <cell r="O62">
            <v>0</v>
          </cell>
          <cell r="P62">
            <v>636</v>
          </cell>
        </row>
        <row r="63">
          <cell r="A63">
            <v>62</v>
          </cell>
          <cell r="B63" t="str">
            <v>08720000</v>
          </cell>
          <cell r="C63" t="str">
            <v>Southeastern Regional Vocational Technical</v>
          </cell>
          <cell r="D63" t="str">
            <v>Public School District</v>
          </cell>
          <cell r="E63" t="str">
            <v>Superintendent</v>
          </cell>
          <cell r="F63" t="str">
            <v>Luis Lopes</v>
          </cell>
          <cell r="G63" t="str">
            <v>250 Foundry Street</v>
          </cell>
          <cell r="I63" t="str">
            <v>South Easton</v>
          </cell>
          <cell r="J63" t="str">
            <v>MA</v>
          </cell>
          <cell r="K63" t="str">
            <v>02375</v>
          </cell>
          <cell r="L63" t="str">
            <v>Julia Foodman</v>
          </cell>
          <cell r="M63" t="str">
            <v>781-338-3577</v>
          </cell>
          <cell r="N63" t="str">
            <v>jfoodman@doe.mass.edu</v>
          </cell>
          <cell r="O63">
            <v>15</v>
          </cell>
          <cell r="P63">
            <v>1409</v>
          </cell>
        </row>
        <row r="64">
          <cell r="A64">
            <v>63</v>
          </cell>
          <cell r="B64" t="str">
            <v>07650000</v>
          </cell>
          <cell r="C64" t="str">
            <v>Southern Berkshire</v>
          </cell>
          <cell r="D64" t="str">
            <v>Public School District</v>
          </cell>
          <cell r="E64" t="str">
            <v>Superintendent</v>
          </cell>
          <cell r="F64" t="str">
            <v>Beth Regulbuto</v>
          </cell>
          <cell r="G64" t="str">
            <v>PO BOX 339</v>
          </cell>
          <cell r="I64" t="str">
            <v>Sheffield</v>
          </cell>
          <cell r="J64" t="str">
            <v>MA</v>
          </cell>
          <cell r="K64" t="str">
            <v>01257</v>
          </cell>
          <cell r="L64" t="str">
            <v>Alex Lilley</v>
          </cell>
          <cell r="M64" t="str">
            <v>781-338-6212</v>
          </cell>
          <cell r="N64" t="str">
            <v>alilley@doe.mass.edu</v>
          </cell>
          <cell r="O64">
            <v>11</v>
          </cell>
          <cell r="P64">
            <v>646</v>
          </cell>
        </row>
        <row r="65">
          <cell r="A65">
            <v>64</v>
          </cell>
          <cell r="B65" t="str">
            <v>08760000</v>
          </cell>
          <cell r="C65" t="str">
            <v>Southern Worcester County Regional Vocational Technical</v>
          </cell>
          <cell r="D65" t="str">
            <v>Public School District</v>
          </cell>
          <cell r="E65" t="str">
            <v>Superintendent</v>
          </cell>
          <cell r="F65" t="str">
            <v>John LaFleche</v>
          </cell>
          <cell r="G65" t="str">
            <v>57 Old Muggett Hill Road</v>
          </cell>
          <cell r="I65" t="str">
            <v>Charlton</v>
          </cell>
          <cell r="J65" t="str">
            <v>MA</v>
          </cell>
          <cell r="K65" t="str">
            <v>01507</v>
          </cell>
          <cell r="L65" t="str">
            <v>Sue Mazzarella</v>
          </cell>
          <cell r="M65" t="str">
            <v>781-338-3587</v>
          </cell>
          <cell r="N65" t="str">
            <v>smazzarella@doe.mass.edu</v>
          </cell>
          <cell r="O65">
            <v>2</v>
          </cell>
          <cell r="P65">
            <v>1103</v>
          </cell>
        </row>
        <row r="66">
          <cell r="A66">
            <v>65</v>
          </cell>
          <cell r="B66" t="str">
            <v>07670000</v>
          </cell>
          <cell r="C66" t="str">
            <v>Spencer-E Brookfield</v>
          </cell>
          <cell r="D66" t="str">
            <v>Public School District</v>
          </cell>
          <cell r="E66" t="str">
            <v>Superintendent</v>
          </cell>
          <cell r="F66" t="str">
            <v>Jodi Bourassa</v>
          </cell>
          <cell r="G66" t="str">
            <v>306 Main Street</v>
          </cell>
          <cell r="I66" t="str">
            <v>Spencer</v>
          </cell>
          <cell r="J66" t="str">
            <v>MA</v>
          </cell>
          <cell r="K66" t="str">
            <v>01562</v>
          </cell>
          <cell r="L66" t="str">
            <v>Aneesh Sahni</v>
          </cell>
          <cell r="M66" t="str">
            <v>781-338-3532</v>
          </cell>
          <cell r="N66" t="str">
            <v>aneesh.sahni@doe.mass.edu</v>
          </cell>
          <cell r="O66">
            <v>39</v>
          </cell>
          <cell r="P66">
            <v>1337</v>
          </cell>
        </row>
        <row r="67">
          <cell r="A67">
            <v>66</v>
          </cell>
          <cell r="B67" t="str">
            <v>02810000</v>
          </cell>
          <cell r="C67" t="str">
            <v>Springfield</v>
          </cell>
          <cell r="D67" t="str">
            <v>Public School District</v>
          </cell>
          <cell r="E67" t="str">
            <v>Superintendent</v>
          </cell>
          <cell r="F67" t="str">
            <v>Daniel Warwick</v>
          </cell>
          <cell r="G67" t="str">
            <v>1550 Main Street</v>
          </cell>
          <cell r="I67" t="str">
            <v>Springfield</v>
          </cell>
          <cell r="J67" t="str">
            <v>MA</v>
          </cell>
          <cell r="K67" t="str">
            <v>01103</v>
          </cell>
          <cell r="L67" t="str">
            <v>Alex Lilley</v>
          </cell>
          <cell r="M67" t="str">
            <v>781-338-6212</v>
          </cell>
          <cell r="N67" t="str">
            <v>alilley@doe.mass.edu</v>
          </cell>
          <cell r="O67">
            <v>4340</v>
          </cell>
          <cell r="P67">
            <v>24371</v>
          </cell>
        </row>
        <row r="68">
          <cell r="A68">
            <v>67</v>
          </cell>
          <cell r="B68" t="str">
            <v>02840000</v>
          </cell>
          <cell r="C68" t="str">
            <v>Stoneham</v>
          </cell>
          <cell r="D68" t="str">
            <v>Public School District</v>
          </cell>
          <cell r="E68" t="str">
            <v>Superintendent</v>
          </cell>
          <cell r="F68" t="str">
            <v>John Macero</v>
          </cell>
          <cell r="G68" t="str">
            <v>149 Franklin Street</v>
          </cell>
          <cell r="I68" t="str">
            <v>Stoneham</v>
          </cell>
          <cell r="J68" t="str">
            <v>MA</v>
          </cell>
          <cell r="K68" t="str">
            <v>02180</v>
          </cell>
          <cell r="L68" t="str">
            <v>Julia Foodman</v>
          </cell>
          <cell r="M68" t="str">
            <v>781-338-3577</v>
          </cell>
          <cell r="N68" t="str">
            <v>jfoodman@doe.mass.edu</v>
          </cell>
          <cell r="O68">
            <v>80</v>
          </cell>
          <cell r="P68">
            <v>2253</v>
          </cell>
        </row>
        <row r="69">
          <cell r="A69">
            <v>68</v>
          </cell>
          <cell r="B69" t="str">
            <v>07700000</v>
          </cell>
          <cell r="C69" t="str">
            <v>Tantasqua</v>
          </cell>
          <cell r="D69" t="str">
            <v>Public School District</v>
          </cell>
          <cell r="E69" t="str">
            <v>Superintendent</v>
          </cell>
          <cell r="F69" t="str">
            <v>Erin Nosek</v>
          </cell>
          <cell r="G69" t="str">
            <v>320A Brookfield Rd</v>
          </cell>
          <cell r="I69" t="str">
            <v>Fiskdale</v>
          </cell>
          <cell r="J69" t="str">
            <v>MA</v>
          </cell>
          <cell r="K69" t="str">
            <v>01518</v>
          </cell>
          <cell r="L69" t="str">
            <v>Russ Fleming</v>
          </cell>
          <cell r="M69" t="str">
            <v>781-338-6529</v>
          </cell>
          <cell r="N69" t="str">
            <v>RFleming@doe.mass.edu</v>
          </cell>
          <cell r="O69">
            <v>4</v>
          </cell>
          <cell r="P69">
            <v>1775</v>
          </cell>
        </row>
        <row r="70">
          <cell r="A70">
            <v>69</v>
          </cell>
          <cell r="B70" t="str">
            <v>02930000</v>
          </cell>
          <cell r="C70" t="str">
            <v>Taunton</v>
          </cell>
          <cell r="D70" t="str">
            <v>Public School District</v>
          </cell>
          <cell r="E70" t="str">
            <v>Superintendent</v>
          </cell>
          <cell r="F70" t="str">
            <v>Julie Hackett</v>
          </cell>
          <cell r="G70" t="str">
            <v>215 Harris Street</v>
          </cell>
          <cell r="I70" t="str">
            <v>Taunton</v>
          </cell>
          <cell r="J70" t="str">
            <v>MA</v>
          </cell>
          <cell r="K70" t="str">
            <v>02780</v>
          </cell>
          <cell r="L70" t="str">
            <v>Julia Foodman</v>
          </cell>
          <cell r="M70" t="str">
            <v>781-338-3577</v>
          </cell>
          <cell r="N70" t="str">
            <v>jfoodman@doe.mass.edu</v>
          </cell>
          <cell r="O70">
            <v>366</v>
          </cell>
          <cell r="P70">
            <v>7755</v>
          </cell>
        </row>
        <row r="71">
          <cell r="A71">
            <v>70</v>
          </cell>
          <cell r="B71" t="str">
            <v>08780000</v>
          </cell>
          <cell r="C71" t="str">
            <v>Tri-County Regional Vocational Technical</v>
          </cell>
          <cell r="D71" t="str">
            <v>Public School District</v>
          </cell>
          <cell r="E71" t="str">
            <v>Superintendent</v>
          </cell>
          <cell r="F71" t="str">
            <v>Stephen Dockray</v>
          </cell>
          <cell r="G71" t="str">
            <v>147 Pond Street</v>
          </cell>
          <cell r="I71" t="str">
            <v>Franklin</v>
          </cell>
          <cell r="J71" t="str">
            <v>MA</v>
          </cell>
          <cell r="K71" t="str">
            <v>02038</v>
          </cell>
          <cell r="L71" t="str">
            <v>Alex Lilley</v>
          </cell>
          <cell r="M71" t="str">
            <v>781-338-6212</v>
          </cell>
          <cell r="N71" t="str">
            <v>alilley@doe.mass.edu</v>
          </cell>
          <cell r="O71">
            <v>3</v>
          </cell>
          <cell r="P71">
            <v>975</v>
          </cell>
        </row>
        <row r="72">
          <cell r="A72">
            <v>71</v>
          </cell>
          <cell r="B72" t="str">
            <v>08790000</v>
          </cell>
          <cell r="C72" t="str">
            <v>Upper Cape Cod Regional Vocational Technical</v>
          </cell>
          <cell r="D72" t="str">
            <v>Public School District</v>
          </cell>
          <cell r="E72" t="str">
            <v>Superintendent</v>
          </cell>
          <cell r="F72" t="str">
            <v>Robert Dutch</v>
          </cell>
          <cell r="G72" t="str">
            <v>220 Sandwich Rd</v>
          </cell>
          <cell r="I72" t="str">
            <v>Bourne</v>
          </cell>
          <cell r="J72" t="str">
            <v>MA</v>
          </cell>
          <cell r="K72" t="str">
            <v>02532</v>
          </cell>
          <cell r="L72" t="str">
            <v>Ellie Rounds-Bloom</v>
          </cell>
          <cell r="M72" t="str">
            <v>781-338-3128</v>
          </cell>
          <cell r="N72" t="str">
            <v>erounds-bloom@doe.mass.edu</v>
          </cell>
          <cell r="O72">
            <v>0</v>
          </cell>
          <cell r="P72">
            <v>698</v>
          </cell>
        </row>
        <row r="73">
          <cell r="A73">
            <v>72</v>
          </cell>
          <cell r="B73" t="str">
            <v>03080000</v>
          </cell>
          <cell r="C73" t="str">
            <v>Waltham</v>
          </cell>
          <cell r="D73" t="str">
            <v>Public School District</v>
          </cell>
          <cell r="E73" t="str">
            <v>Superintendent</v>
          </cell>
          <cell r="F73" t="str">
            <v>Drew Echelson</v>
          </cell>
          <cell r="G73" t="str">
            <v>617 Lexington Street</v>
          </cell>
          <cell r="I73" t="str">
            <v>Waltham</v>
          </cell>
          <cell r="J73" t="str">
            <v>MA</v>
          </cell>
          <cell r="K73" t="str">
            <v>02452</v>
          </cell>
          <cell r="L73" t="str">
            <v>Sue Mazzarella</v>
          </cell>
          <cell r="M73" t="str">
            <v>781-338-3587</v>
          </cell>
          <cell r="N73" t="str">
            <v>smazzarella@doe.mass.edu</v>
          </cell>
          <cell r="O73">
            <v>1260</v>
          </cell>
          <cell r="P73">
            <v>5447</v>
          </cell>
        </row>
        <row r="74">
          <cell r="A74">
            <v>73</v>
          </cell>
          <cell r="B74" t="str">
            <v>03100000</v>
          </cell>
          <cell r="C74" t="str">
            <v>Wareham</v>
          </cell>
          <cell r="D74" t="str">
            <v>Public School District</v>
          </cell>
          <cell r="E74" t="str">
            <v>Superintendent</v>
          </cell>
          <cell r="F74" t="str">
            <v>Kimberly Shaver-Hood</v>
          </cell>
          <cell r="G74" t="str">
            <v>48 Marion Road</v>
          </cell>
          <cell r="I74" t="str">
            <v>Wareham</v>
          </cell>
          <cell r="J74" t="str">
            <v>MA</v>
          </cell>
          <cell r="K74" t="str">
            <v>02571</v>
          </cell>
          <cell r="L74" t="str">
            <v>Ellie Rounds-Bloom</v>
          </cell>
          <cell r="M74" t="str">
            <v>781-338-3128</v>
          </cell>
          <cell r="N74" t="str">
            <v>erounds-bloom@doe.mass.edu</v>
          </cell>
          <cell r="O74">
            <v>25</v>
          </cell>
          <cell r="P74">
            <v>2217</v>
          </cell>
        </row>
        <row r="75">
          <cell r="A75">
            <v>74</v>
          </cell>
          <cell r="B75" t="str">
            <v>03140000</v>
          </cell>
          <cell r="C75" t="str">
            <v>Watertown</v>
          </cell>
          <cell r="D75" t="str">
            <v>Public School District</v>
          </cell>
          <cell r="E75" t="str">
            <v>Superintendent</v>
          </cell>
          <cell r="F75" t="str">
            <v>Deanne Galdston</v>
          </cell>
          <cell r="G75" t="str">
            <v>30 Common Street</v>
          </cell>
          <cell r="I75" t="str">
            <v>Watertown</v>
          </cell>
          <cell r="J75" t="str">
            <v>MA</v>
          </cell>
          <cell r="K75" t="str">
            <v>02472</v>
          </cell>
          <cell r="L75" t="str">
            <v>Aneesh Sahni</v>
          </cell>
          <cell r="M75" t="str">
            <v>781-338-3532</v>
          </cell>
          <cell r="N75" t="str">
            <v>aneesh.sahni@doe.mass.edu</v>
          </cell>
          <cell r="O75">
            <v>317</v>
          </cell>
          <cell r="P75">
            <v>2453</v>
          </cell>
        </row>
        <row r="76">
          <cell r="A76">
            <v>75</v>
          </cell>
          <cell r="B76" t="str">
            <v>03250000</v>
          </cell>
          <cell r="C76" t="str">
            <v>Westfield</v>
          </cell>
          <cell r="D76" t="str">
            <v>Public School District</v>
          </cell>
          <cell r="E76" t="str">
            <v>Superintendent</v>
          </cell>
          <cell r="F76" t="str">
            <v>Stefan Czaporowski</v>
          </cell>
          <cell r="G76" t="str">
            <v>94 North Elm Street</v>
          </cell>
          <cell r="H76" t="str">
            <v>Suite 101</v>
          </cell>
          <cell r="I76" t="str">
            <v>Westfield</v>
          </cell>
          <cell r="J76" t="str">
            <v>MA</v>
          </cell>
          <cell r="K76" t="str">
            <v>01085</v>
          </cell>
          <cell r="L76" t="str">
            <v>Alex Lilley</v>
          </cell>
          <cell r="M76" t="str">
            <v>781-338-6212</v>
          </cell>
          <cell r="N76" t="str">
            <v>alilley@doe.mass.edu</v>
          </cell>
          <cell r="O76">
            <v>317</v>
          </cell>
          <cell r="P76">
            <v>5256</v>
          </cell>
        </row>
        <row r="77">
          <cell r="A77">
            <v>76</v>
          </cell>
          <cell r="B77" t="str">
            <v>03360000</v>
          </cell>
          <cell r="C77" t="str">
            <v>Weymouth</v>
          </cell>
          <cell r="D77" t="str">
            <v>Public School District</v>
          </cell>
          <cell r="E77" t="str">
            <v>Superintendent</v>
          </cell>
          <cell r="F77" t="str">
            <v>Jennifer Curtis-Whipple</v>
          </cell>
          <cell r="G77" t="str">
            <v>111 Middle Street</v>
          </cell>
          <cell r="I77" t="str">
            <v>Weymouth</v>
          </cell>
          <cell r="J77" t="str">
            <v>MA</v>
          </cell>
          <cell r="K77" t="str">
            <v>02189</v>
          </cell>
          <cell r="L77" t="str">
            <v>Ellie Rounds-Bloom</v>
          </cell>
          <cell r="M77" t="str">
            <v>781-338-3128</v>
          </cell>
          <cell r="N77" t="str">
            <v>erounds-bloom@doe.mass.edu</v>
          </cell>
          <cell r="O77">
            <v>232</v>
          </cell>
          <cell r="P77">
            <v>5813</v>
          </cell>
        </row>
        <row r="78">
          <cell r="A78">
            <v>77</v>
          </cell>
          <cell r="B78" t="str">
            <v>08850000</v>
          </cell>
          <cell r="C78" t="str">
            <v>Whittier Regional Vocational Technical</v>
          </cell>
          <cell r="D78" t="str">
            <v>Public School District</v>
          </cell>
          <cell r="E78" t="str">
            <v>Superintendent</v>
          </cell>
          <cell r="F78" t="str">
            <v>Maureen Lynch</v>
          </cell>
          <cell r="G78" t="str">
            <v>115 Amesbury Line Rd</v>
          </cell>
          <cell r="I78" t="str">
            <v>Haverhill</v>
          </cell>
          <cell r="J78" t="str">
            <v>MA</v>
          </cell>
          <cell r="K78" t="str">
            <v>01830</v>
          </cell>
          <cell r="L78" t="str">
            <v>Aneesh Sahni</v>
          </cell>
          <cell r="M78" t="str">
            <v>781-338-3532</v>
          </cell>
          <cell r="N78" t="str">
            <v>aneesh.sahni@doe.mass.edu</v>
          </cell>
          <cell r="O78">
            <v>13</v>
          </cell>
          <cell r="P78">
            <v>1247</v>
          </cell>
        </row>
        <row r="79">
          <cell r="A79">
            <v>78</v>
          </cell>
          <cell r="B79" t="str">
            <v>03480000</v>
          </cell>
          <cell r="C79" t="str">
            <v>Worcester</v>
          </cell>
          <cell r="D79" t="str">
            <v>Public School District</v>
          </cell>
          <cell r="E79" t="str">
            <v>Superintendent</v>
          </cell>
          <cell r="F79" t="str">
            <v>Maureen Binienda</v>
          </cell>
          <cell r="G79" t="str">
            <v>20 Irving Street</v>
          </cell>
          <cell r="I79" t="str">
            <v>Worcester</v>
          </cell>
          <cell r="J79" t="str">
            <v>MA</v>
          </cell>
          <cell r="K79" t="str">
            <v>01609</v>
          </cell>
          <cell r="L79" t="str">
            <v>Russ Fleming</v>
          </cell>
          <cell r="M79" t="str">
            <v>781-338-6529</v>
          </cell>
          <cell r="N79" t="str">
            <v>RFleming@doe.mass.edu</v>
          </cell>
          <cell r="O79">
            <v>7958</v>
          </cell>
          <cell r="P79">
            <v>24429</v>
          </cell>
        </row>
      </sheetData>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Indirect Cost Calculator"/>
      <sheetName val="ABE Class Plan"/>
      <sheetName val="DROP-DOWNS"/>
      <sheetName val="ESOL Class Plan"/>
      <sheetName val="CALC Budget Narrative"/>
      <sheetName val="CALC SUM"/>
      <sheetName val="CALC Match Narrative"/>
      <sheetName val="CALC Match SUM"/>
      <sheetName val="Subcontract Budget Narrative 1"/>
      <sheetName val="Subcontract Match Narrative 1"/>
      <sheetName val="Subcontract Budget Narrative 2"/>
      <sheetName val="Subcontract Match Narrative 2"/>
      <sheetName val="Subcontract Budget Narrative 3"/>
      <sheetName val="Subcontract Match Narrative 3"/>
      <sheetName val="Subcontract Budget Narrative 4"/>
      <sheetName val="Subcontract Match Narrative 4"/>
      <sheetName val="IET Class Plan"/>
      <sheetName val="IET Budget Narrative"/>
      <sheetName val="IET Match Narrative"/>
      <sheetName val="IET SUM"/>
      <sheetName val="IET 2 Class Plan"/>
      <sheetName val="IET 2 Budget Narrative"/>
      <sheetName val="IET 2 Match Narrative "/>
      <sheetName val="IET 2 SUM"/>
      <sheetName val="IELCE Class Plan"/>
      <sheetName val="IELCE Budget Narrative"/>
      <sheetName val="IELCE Match Narrative"/>
      <sheetName val="IELCE SUM"/>
      <sheetName val="IELCE 2 Class Plan "/>
      <sheetName val="IECLE 2 Budget Narrative"/>
      <sheetName val="IELCE 2 Match Narrative "/>
      <sheetName val="IELCE 2 SUM "/>
      <sheetName val="CSU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BE Class Plan"/>
      <sheetName val="ESOL Class Plan"/>
      <sheetName val=" Budget"/>
      <sheetName val=" Match Budget"/>
      <sheetName val=" Sub Budget"/>
      <sheetName val=" Sub Budget (2)"/>
      <sheetName val=" Sub Budget (3)"/>
      <sheetName val="CALC Summary"/>
      <sheetName val="IET Class Plan"/>
      <sheetName val="IET Budget"/>
      <sheetName val="IET Match Budget"/>
      <sheetName val="IET Sub Budget"/>
      <sheetName val="IET Sub Budget 2"/>
      <sheetName val="IET Summary"/>
      <sheetName val="IET II Class Plan"/>
      <sheetName val="IET II Budget"/>
      <sheetName val="IET II Match Budget"/>
      <sheetName val="IET II Sub Budget"/>
      <sheetName val="IET II Sub Budget 2"/>
      <sheetName val="IET II Summary"/>
      <sheetName val="GRANT SUMMARY"/>
      <sheetName val="Federal Grant - ISA crosswalk"/>
      <sheetName val="Indirect Cost Calculator"/>
      <sheetName val="IET IELCE Ind Cost Calc"/>
      <sheetName val="IET IELCE II Ind Cost Calc"/>
      <sheetName val="Sum Indirect Cost Calcu"/>
      <sheetName val="DROP-DOW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ow r="20">
          <cell r="J20">
            <v>63280</v>
          </cell>
        </row>
      </sheetData>
      <sheetData sheetId="22" refreshError="1"/>
      <sheetData sheetId="23" refreshError="1"/>
      <sheetData sheetId="24" refreshError="1"/>
      <sheetData sheetId="25" refreshError="1"/>
      <sheetData sheetId="26" refreshError="1"/>
      <sheetData sheetId="2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BE Class Plan"/>
      <sheetName val="ESOL Class Plan"/>
      <sheetName val=" Budget"/>
      <sheetName val=" Match Budget"/>
      <sheetName val=" Sub Budget"/>
      <sheetName val=" Sub Budget (2)"/>
      <sheetName val=" Sub Budget (3)"/>
      <sheetName val="CALC Summary"/>
      <sheetName val="IET Class Plan"/>
      <sheetName val="IET Budget"/>
      <sheetName val="IET Match Budget"/>
      <sheetName val="IET Sub Budget"/>
      <sheetName val="IET Sub Budget 2"/>
      <sheetName val="IET Summary"/>
      <sheetName val="IET II Class Plan"/>
      <sheetName val="IET II Budget"/>
      <sheetName val="IET II Match Budget"/>
      <sheetName val="IET II Sub Budget"/>
      <sheetName val="IET II Sub Budget 2"/>
      <sheetName val="IET II Summary"/>
      <sheetName val="GRANT SUMMARY"/>
      <sheetName val="Federal Grant - ISA crosswalk"/>
      <sheetName val="Indirect Cost Calculator"/>
      <sheetName val="IET IELCE Ind Cost Calc"/>
      <sheetName val="IET IELCE II Ind Cost Calc"/>
      <sheetName val="Sum Indirect Cost Calcu"/>
      <sheetName val="DROP-DOW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20">
          <cell r="J20">
            <v>63280</v>
          </cell>
        </row>
      </sheetData>
      <sheetData sheetId="22"/>
      <sheetData sheetId="23"/>
      <sheetData sheetId="24"/>
      <sheetData sheetId="25"/>
      <sheetData sheetId="26"/>
      <sheetData sheetId="2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tep_by_Step"/>
      <sheetName val="Planning"/>
      <sheetName val="Detail_Info"/>
      <sheetName val="Convert"/>
      <sheetName val="Amendment"/>
      <sheetName val="Contract_Form"/>
      <sheetName val="Summary"/>
      <sheetName val="GTD"/>
      <sheetName val="Fund_List"/>
      <sheetName val="Leas"/>
      <sheetName val="Data"/>
      <sheetName val="Data_Add"/>
    </sheetNames>
    <sheetDataSet>
      <sheetData sheetId="0"/>
      <sheetData sheetId="1"/>
      <sheetData sheetId="2"/>
      <sheetData sheetId="3"/>
      <sheetData sheetId="4"/>
      <sheetData sheetId="5"/>
      <sheetData sheetId="6"/>
      <sheetData sheetId="7"/>
      <sheetData sheetId="8"/>
      <sheetData sheetId="9">
        <row r="2">
          <cell r="A2" t="str">
            <v>Select a fund</v>
          </cell>
        </row>
        <row r="3">
          <cell r="A3" t="str">
            <v>625 Summer Elementary ASSP</v>
          </cell>
        </row>
        <row r="4">
          <cell r="A4" t="str">
            <v>632 School Year Elementary ASSP</v>
          </cell>
        </row>
        <row r="5">
          <cell r="A5" t="str">
            <v>626 Summer High School ASSP</v>
          </cell>
        </row>
        <row r="6">
          <cell r="A6" t="str">
            <v>627 School Year High School ASSP</v>
          </cell>
        </row>
        <row r="7">
          <cell r="A7" t="str">
            <v>624 Summer English Language Learners</v>
          </cell>
        </row>
        <row r="8">
          <cell r="A8" t="str">
            <v>599 After School &amp; Out of School Prog.</v>
          </cell>
        </row>
      </sheetData>
      <sheetData sheetId="10"/>
      <sheetData sheetId="11"/>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Page"/>
      <sheetName val="supt list 010808"/>
      <sheetName val="Cover"/>
      <sheetName val="ARRA - 770"/>
      <sheetName val="770 AMI"/>
      <sheetName val="Analysis"/>
      <sheetName val="770 Form 1"/>
      <sheetName val="770 Form 2"/>
      <sheetName val="Title I - 305"/>
      <sheetName val="SchoolInfo"/>
      <sheetName val="305 AMI"/>
      <sheetName val="T1 Form 1"/>
      <sheetName val="305 Form 2"/>
      <sheetName val="Carryover (CO)"/>
      <sheetName val="CO AMI"/>
      <sheetName val="CO Form 1"/>
      <sheetName val="CO Form 2"/>
      <sheetName val="Indir Cost Calculator"/>
      <sheetName val="Summary"/>
      <sheetName val="Schedule 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1st"/>
      <sheetName val="Signature Page"/>
      <sheetName val="Contact Information"/>
      <sheetName val="Maintenance of Effort"/>
      <sheetName val="Proportionate Share 240"/>
      <sheetName val="CEIS 240"/>
      <sheetName val="M3 240"/>
      <sheetName val="Reservations 240"/>
      <sheetName val="Narrative 240"/>
      <sheetName val="Budget 240"/>
      <sheetName val="Proportionate Share 262"/>
      <sheetName val="Reservations 262"/>
      <sheetName val="CEIS 262"/>
      <sheetName val="Narrative 262"/>
      <sheetName val="Budget 262"/>
      <sheetName val="Schedule A"/>
      <sheetName val="DataLookupValues"/>
      <sheetName val="dataDistrictList"/>
      <sheetName val="LiaisonList"/>
      <sheetName val="dropdow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7">
          <cell r="B7" t="str">
            <v>Hudson</v>
          </cell>
          <cell r="D7" t="str">
            <v>0141</v>
          </cell>
          <cell r="F7" t="str">
            <v>Ellie Rounds-Bloom</v>
          </cell>
        </row>
        <row r="8">
          <cell r="B8" t="str">
            <v>155 Apsley Street</v>
          </cell>
          <cell r="F8" t="str">
            <v>781-338-3128</v>
          </cell>
        </row>
        <row r="9">
          <cell r="F9" t="str">
            <v>erounds-bloom@doe.mass.edu</v>
          </cell>
        </row>
        <row r="10">
          <cell r="B10" t="str">
            <v>Hudson, MA 01749</v>
          </cell>
        </row>
      </sheetData>
      <sheetData sheetId="17"/>
      <sheetData sheetId="18"/>
      <sheetData sheetId="1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FIRST"/>
      <sheetName val="1. Signature Page"/>
      <sheetName val="2. Contact Information"/>
      <sheetName val="3. Expenditures"/>
      <sheetName val="4. Budget"/>
      <sheetName val="Schedule A"/>
      <sheetName val="LiasionList"/>
      <sheetName val="dropdown"/>
      <sheetName val="DataDistrictList"/>
      <sheetName val="DataLookupValues"/>
      <sheetName val="drop down"/>
      <sheetName val="liaison"/>
      <sheetName val="district list"/>
      <sheetName val="5. ISA crosswalk"/>
    </sheetNames>
    <sheetDataSet>
      <sheetData sheetId="0"/>
      <sheetData sheetId="1"/>
      <sheetData sheetId="2"/>
      <sheetData sheetId="3"/>
      <sheetData sheetId="4"/>
      <sheetData sheetId="5"/>
      <sheetData sheetId="6"/>
      <sheetData sheetId="7"/>
      <sheetData sheetId="8"/>
      <sheetData sheetId="9">
        <row r="6">
          <cell r="B6" t="str">
            <v>Brookline, MA 02445</v>
          </cell>
        </row>
      </sheetData>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13.bin"/><Relationship Id="rId4" Type="http://schemas.openxmlformats.org/officeDocument/2006/relationships/comments" Target="../comments5.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3.xml"/><Relationship Id="rId1" Type="http://schemas.openxmlformats.org/officeDocument/2006/relationships/printerSettings" Target="../printerSettings/printerSettings22.bin"/><Relationship Id="rId4" Type="http://schemas.openxmlformats.org/officeDocument/2006/relationships/comments" Target="../comments9.xml"/></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hyperlink" Target="http://www.macomptroller.info/comptroller/docs/close-open/co-expenditure-classification-handbook.doc" TargetMode="External"/><Relationship Id="rId1" Type="http://schemas.openxmlformats.org/officeDocument/2006/relationships/hyperlink" Target="https://www.macomptroller.org/fiscal-year-updates" TargetMode="External"/><Relationship Id="rId6" Type="http://schemas.openxmlformats.org/officeDocument/2006/relationships/comments" Target="../comments10.xml"/><Relationship Id="rId5" Type="http://schemas.openxmlformats.org/officeDocument/2006/relationships/vmlDrawing" Target="../drawings/vmlDrawing10.vml"/><Relationship Id="rId4" Type="http://schemas.openxmlformats.org/officeDocument/2006/relationships/drawing" Target="../drawings/drawing4.xml"/></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hyperlink" Target="https://www.macomptroller.org/fiscal-year-updates" TargetMode="External"/><Relationship Id="rId1" Type="http://schemas.openxmlformats.org/officeDocument/2006/relationships/hyperlink" Target="http://www.macomptroller.info/comptroller/docs/close-open/co-expenditure-classification-handbook.doc" TargetMode="External"/><Relationship Id="rId6" Type="http://schemas.openxmlformats.org/officeDocument/2006/relationships/comments" Target="../comments11.xml"/><Relationship Id="rId5" Type="http://schemas.openxmlformats.org/officeDocument/2006/relationships/vmlDrawing" Target="../drawings/vmlDrawing11.vml"/><Relationship Id="rId4" Type="http://schemas.openxmlformats.org/officeDocument/2006/relationships/drawing" Target="../drawings/drawing5.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K47"/>
  <sheetViews>
    <sheetView tabSelected="1" topLeftCell="A2" zoomScaleNormal="100" workbookViewId="0">
      <selection activeCell="A2" sqref="A2"/>
    </sheetView>
  </sheetViews>
  <sheetFormatPr defaultRowHeight="15" x14ac:dyDescent="0.25"/>
  <cols>
    <col min="1" max="1" width="5.5703125" customWidth="1"/>
    <col min="2" max="2" width="45.7109375" bestFit="1" customWidth="1"/>
    <col min="3" max="3" width="18.140625" customWidth="1"/>
    <col min="4" max="4" width="5.85546875" customWidth="1"/>
    <col min="9" max="9" width="9.7109375" bestFit="1" customWidth="1"/>
  </cols>
  <sheetData>
    <row r="1" spans="1:9" hidden="1" x14ac:dyDescent="0.25">
      <c r="A1" s="76"/>
      <c r="B1" s="77"/>
      <c r="C1" s="77"/>
      <c r="D1" s="77"/>
    </row>
    <row r="2" spans="1:9" x14ac:dyDescent="0.25">
      <c r="A2" s="78"/>
      <c r="B2" s="79"/>
      <c r="C2" s="79"/>
      <c r="D2" s="79"/>
    </row>
    <row r="3" spans="1:9" x14ac:dyDescent="0.25">
      <c r="A3" s="78"/>
      <c r="B3" s="80" t="s">
        <v>676</v>
      </c>
      <c r="C3" s="79"/>
      <c r="D3" s="79"/>
    </row>
    <row r="4" spans="1:9" x14ac:dyDescent="0.25">
      <c r="A4" s="78"/>
      <c r="B4" s="79"/>
      <c r="C4" s="79"/>
      <c r="D4" s="79"/>
    </row>
    <row r="5" spans="1:9" ht="24.95" customHeight="1" x14ac:dyDescent="0.25">
      <c r="A5" s="78"/>
      <c r="B5" s="460" t="s">
        <v>354</v>
      </c>
      <c r="C5" s="461"/>
      <c r="D5" s="79"/>
    </row>
    <row r="6" spans="1:9" ht="24.95" customHeight="1" x14ac:dyDescent="0.25">
      <c r="A6" s="78"/>
      <c r="B6" s="462"/>
      <c r="C6" s="463"/>
      <c r="D6" s="79"/>
    </row>
    <row r="7" spans="1:9" x14ac:dyDescent="0.25">
      <c r="A7" s="78"/>
      <c r="B7" s="464"/>
      <c r="C7" s="464"/>
      <c r="D7" s="79"/>
    </row>
    <row r="8" spans="1:9" ht="24.95" customHeight="1" x14ac:dyDescent="0.25">
      <c r="A8" s="78"/>
      <c r="B8" s="69" t="s">
        <v>230</v>
      </c>
      <c r="C8" s="370"/>
      <c r="D8" s="79"/>
    </row>
    <row r="9" spans="1:9" ht="24.95" customHeight="1" x14ac:dyDescent="0.25">
      <c r="A9" s="79"/>
      <c r="B9" s="460" t="s">
        <v>453</v>
      </c>
      <c r="C9" s="461"/>
      <c r="D9" s="79"/>
    </row>
    <row r="10" spans="1:9" ht="24.95" customHeight="1" x14ac:dyDescent="0.25">
      <c r="A10" s="79"/>
      <c r="B10" s="341" t="s">
        <v>454</v>
      </c>
      <c r="C10" s="87"/>
      <c r="D10" s="79"/>
    </row>
    <row r="11" spans="1:9" ht="24.95" customHeight="1" x14ac:dyDescent="0.25">
      <c r="A11" s="79"/>
      <c r="B11" s="69" t="s">
        <v>455</v>
      </c>
      <c r="C11" s="87"/>
      <c r="D11" s="79"/>
    </row>
    <row r="12" spans="1:9" ht="24.95" customHeight="1" x14ac:dyDescent="0.25">
      <c r="A12" s="79"/>
      <c r="B12" s="69" t="s">
        <v>339</v>
      </c>
      <c r="C12" s="86"/>
      <c r="D12" s="79"/>
    </row>
    <row r="13" spans="1:9" ht="24.95" customHeight="1" x14ac:dyDescent="0.25">
      <c r="A13" s="78"/>
      <c r="B13" s="69" t="s">
        <v>456</v>
      </c>
      <c r="C13" s="86"/>
      <c r="D13" s="79"/>
      <c r="I13" s="4"/>
    </row>
    <row r="14" spans="1:9" ht="24.95" customHeight="1" x14ac:dyDescent="0.25">
      <c r="A14" s="78"/>
      <c r="B14" s="69" t="s">
        <v>457</v>
      </c>
      <c r="C14" s="87"/>
      <c r="D14" s="79"/>
    </row>
    <row r="15" spans="1:9" ht="24.95" customHeight="1" x14ac:dyDescent="0.25">
      <c r="A15" s="78"/>
      <c r="B15" s="69" t="s">
        <v>458</v>
      </c>
      <c r="C15" s="86"/>
      <c r="D15" s="79"/>
    </row>
    <row r="16" spans="1:9" ht="24.95" customHeight="1" x14ac:dyDescent="0.25">
      <c r="A16" s="78"/>
      <c r="B16" s="69" t="s">
        <v>459</v>
      </c>
      <c r="C16" s="87"/>
      <c r="D16" s="79"/>
    </row>
    <row r="17" spans="1:11" ht="24.95" customHeight="1" x14ac:dyDescent="0.25">
      <c r="A17" s="78"/>
      <c r="B17" s="69" t="s">
        <v>460</v>
      </c>
      <c r="C17" s="86"/>
      <c r="D17" s="79"/>
    </row>
    <row r="18" spans="1:11" ht="24.95" customHeight="1" x14ac:dyDescent="0.25">
      <c r="A18" s="78"/>
      <c r="B18" s="69" t="s">
        <v>461</v>
      </c>
      <c r="C18" s="86"/>
      <c r="D18" s="79"/>
    </row>
    <row r="19" spans="1:11" ht="24.95" hidden="1" customHeight="1" x14ac:dyDescent="0.25">
      <c r="A19" s="78"/>
      <c r="B19" s="144" t="s">
        <v>462</v>
      </c>
      <c r="C19" s="89"/>
      <c r="D19" s="79"/>
    </row>
    <row r="20" spans="1:11" x14ac:dyDescent="0.25">
      <c r="A20" s="78"/>
      <c r="B20" s="79"/>
      <c r="C20" s="79"/>
      <c r="D20" s="79"/>
    </row>
    <row r="21" spans="1:11" ht="30" x14ac:dyDescent="0.25">
      <c r="A21" s="78"/>
      <c r="B21" s="430" t="s">
        <v>671</v>
      </c>
      <c r="C21" s="431"/>
      <c r="D21" s="79"/>
    </row>
    <row r="22" spans="1:11" hidden="1" x14ac:dyDescent="0.25">
      <c r="A22" s="78"/>
      <c r="B22" s="79"/>
      <c r="C22" s="441"/>
      <c r="D22" s="79"/>
    </row>
    <row r="23" spans="1:11" ht="30" x14ac:dyDescent="0.25">
      <c r="A23" s="78"/>
      <c r="B23" s="430" t="s">
        <v>672</v>
      </c>
      <c r="C23" s="431"/>
      <c r="D23" s="79"/>
    </row>
    <row r="24" spans="1:11" hidden="1" x14ac:dyDescent="0.25">
      <c r="A24" s="78"/>
      <c r="B24" s="79"/>
      <c r="C24" s="442"/>
      <c r="D24" s="79"/>
    </row>
    <row r="25" spans="1:11" ht="24.95" customHeight="1" x14ac:dyDescent="0.25">
      <c r="A25" s="78"/>
      <c r="B25" s="430" t="s">
        <v>673</v>
      </c>
      <c r="C25" s="432"/>
      <c r="D25" s="79"/>
    </row>
    <row r="26" spans="1:11" hidden="1" x14ac:dyDescent="0.25">
      <c r="A26" s="78"/>
      <c r="B26" s="79"/>
      <c r="C26" s="429"/>
      <c r="D26" s="79"/>
    </row>
    <row r="27" spans="1:11" ht="24.95" customHeight="1" x14ac:dyDescent="0.25">
      <c r="A27" s="78"/>
      <c r="B27" s="430" t="s">
        <v>655</v>
      </c>
      <c r="C27" s="439">
        <f>(C21+C23)*C25</f>
        <v>0</v>
      </c>
      <c r="D27" s="79"/>
      <c r="J27" s="4"/>
      <c r="K27" s="4"/>
    </row>
    <row r="28" spans="1:11" hidden="1" x14ac:dyDescent="0.25">
      <c r="A28" s="78"/>
      <c r="B28" s="79"/>
      <c r="C28" s="429"/>
      <c r="D28" s="79"/>
      <c r="K28" s="4"/>
    </row>
    <row r="29" spans="1:11" ht="24.6" customHeight="1" x14ac:dyDescent="0.25">
      <c r="A29" s="78"/>
      <c r="B29" s="144" t="s">
        <v>656</v>
      </c>
      <c r="C29" s="432"/>
      <c r="D29" s="79"/>
      <c r="J29" s="4"/>
      <c r="K29" s="4"/>
    </row>
    <row r="30" spans="1:11" hidden="1" x14ac:dyDescent="0.25">
      <c r="A30" s="78"/>
      <c r="B30" s="79"/>
      <c r="C30" s="442"/>
      <c r="D30" s="79"/>
      <c r="K30" s="4"/>
    </row>
    <row r="31" spans="1:11" ht="24.95" customHeight="1" x14ac:dyDescent="0.25">
      <c r="A31" s="78"/>
      <c r="B31" s="144" t="s">
        <v>657</v>
      </c>
      <c r="C31" s="432"/>
      <c r="D31" s="79"/>
      <c r="J31" s="4"/>
      <c r="K31" s="4"/>
    </row>
    <row r="32" spans="1:11" ht="24.95" customHeight="1" x14ac:dyDescent="0.25">
      <c r="A32" s="78"/>
      <c r="B32" s="144" t="s">
        <v>658</v>
      </c>
      <c r="C32" s="363">
        <f>C27+C29+C31</f>
        <v>0</v>
      </c>
      <c r="D32" s="79"/>
      <c r="J32" s="4"/>
      <c r="K32" s="4"/>
    </row>
    <row r="33" spans="1:11" x14ac:dyDescent="0.25">
      <c r="A33" s="78"/>
      <c r="B33" s="79"/>
      <c r="C33" s="438"/>
      <c r="D33" s="79"/>
      <c r="J33" s="4"/>
      <c r="K33" s="4"/>
    </row>
    <row r="34" spans="1:11" s="435" customFormat="1" ht="30.75" x14ac:dyDescent="0.3">
      <c r="A34" s="433"/>
      <c r="B34" s="430" t="s">
        <v>666</v>
      </c>
      <c r="C34" s="440">
        <f>C13+C15+C17+C18+C32</f>
        <v>0</v>
      </c>
      <c r="D34" s="434"/>
      <c r="J34" s="436"/>
      <c r="K34" s="4"/>
    </row>
    <row r="35" spans="1:11" x14ac:dyDescent="0.25">
      <c r="A35" s="78"/>
      <c r="B35" s="79"/>
      <c r="C35" s="79"/>
      <c r="D35" s="79"/>
    </row>
    <row r="36" spans="1:11" ht="24.95" customHeight="1" x14ac:dyDescent="0.25">
      <c r="A36" s="79"/>
      <c r="B36" s="69" t="s">
        <v>356</v>
      </c>
      <c r="C36" s="87"/>
      <c r="D36" s="79"/>
    </row>
    <row r="37" spans="1:11" ht="24.95" customHeight="1" x14ac:dyDescent="0.25">
      <c r="A37" s="79"/>
      <c r="B37" s="69" t="s">
        <v>250</v>
      </c>
      <c r="C37" s="88"/>
      <c r="D37" s="79"/>
    </row>
    <row r="38" spans="1:11" ht="24.95" customHeight="1" x14ac:dyDescent="0.25">
      <c r="A38" s="79"/>
      <c r="B38" s="69" t="s">
        <v>415</v>
      </c>
      <c r="C38" s="86"/>
      <c r="D38" s="79"/>
    </row>
    <row r="39" spans="1:11" ht="24.95" customHeight="1" x14ac:dyDescent="0.25">
      <c r="A39" s="79"/>
      <c r="B39" s="69" t="s">
        <v>580</v>
      </c>
      <c r="C39" s="376"/>
      <c r="D39" s="79"/>
    </row>
    <row r="40" spans="1:11" x14ac:dyDescent="0.25">
      <c r="A40" s="78"/>
      <c r="B40" s="79"/>
      <c r="C40" s="79"/>
      <c r="D40" s="79"/>
    </row>
    <row r="41" spans="1:11" ht="24.95" customHeight="1" x14ac:dyDescent="0.25">
      <c r="A41" s="79"/>
      <c r="B41" s="69" t="s">
        <v>325</v>
      </c>
      <c r="C41" s="458">
        <f>'Match ABE Class Plan'!E4</f>
        <v>0</v>
      </c>
      <c r="D41" s="79"/>
    </row>
    <row r="42" spans="1:11" ht="24.95" customHeight="1" x14ac:dyDescent="0.25">
      <c r="A42" s="79"/>
      <c r="B42" s="69" t="s">
        <v>326</v>
      </c>
      <c r="C42" s="137">
        <f>'Match ESOL Class Plan'!E4</f>
        <v>0</v>
      </c>
      <c r="D42" s="79"/>
    </row>
    <row r="43" spans="1:11" x14ac:dyDescent="0.25">
      <c r="A43" s="78"/>
      <c r="B43" s="79"/>
      <c r="C43" s="79"/>
      <c r="D43" s="79"/>
    </row>
    <row r="44" spans="1:11" ht="30" x14ac:dyDescent="0.25">
      <c r="A44" s="79"/>
      <c r="B44" s="459" t="s">
        <v>675</v>
      </c>
      <c r="C44" s="137">
        <f>C10+C41+C21</f>
        <v>0</v>
      </c>
      <c r="D44" s="79"/>
    </row>
    <row r="45" spans="1:11" ht="30" x14ac:dyDescent="0.25">
      <c r="A45" s="79"/>
      <c r="B45" s="459" t="s">
        <v>674</v>
      </c>
      <c r="C45" s="137">
        <f>C11+C42+C23</f>
        <v>0</v>
      </c>
      <c r="D45" s="79"/>
    </row>
    <row r="46" spans="1:11" x14ac:dyDescent="0.25">
      <c r="A46" s="78"/>
      <c r="B46" s="79"/>
      <c r="C46" s="79"/>
      <c r="D46" s="79"/>
    </row>
    <row r="47" spans="1:11" x14ac:dyDescent="0.25">
      <c r="A47" s="78"/>
      <c r="B47" s="79"/>
      <c r="C47" s="79"/>
      <c r="D47" s="79"/>
    </row>
  </sheetData>
  <mergeCells count="4">
    <mergeCell ref="B9:C9"/>
    <mergeCell ref="B6:C6"/>
    <mergeCell ref="B5:C5"/>
    <mergeCell ref="B7:C7"/>
  </mergeCells>
  <conditionalFormatting sqref="P90">
    <cfRule type="cellIs" priority="5" operator="notEqual">
      <formula>$C$10</formula>
    </cfRule>
    <cfRule type="cellIs" priority="32" operator="greaterThanOrEqual">
      <formula>$C$15</formula>
    </cfRule>
  </conditionalFormatting>
  <conditionalFormatting sqref="E4">
    <cfRule type="cellIs" priority="3" operator="notEqual">
      <formula>$C$11</formula>
    </cfRule>
  </conditionalFormatting>
  <conditionalFormatting sqref="C29">
    <cfRule type="cellIs" dxfId="89" priority="2" operator="greaterThan">
      <formula>5000</formula>
    </cfRule>
  </conditionalFormatting>
  <conditionalFormatting sqref="C31">
    <cfRule type="cellIs" dxfId="88" priority="1" operator="greaterThan">
      <formula>5000</formula>
    </cfRule>
  </conditionalFormatting>
  <pageMargins left="0.7" right="0.7" top="0.75" bottom="0.75" header="0.3" footer="0.3"/>
  <pageSetup orientation="portrait" r:id="rId1"/>
  <headerFooter>
    <oddFooter>&amp;L4/28/20</oddFooter>
  </headerFooter>
  <rowBreaks count="1" manualBreakCount="1">
    <brk id="34" max="16383" man="1"/>
  </rowBreaks>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00000000-0002-0000-0000-000000000000}">
          <x14:formula1>
            <xm:f>'DROP-DOWNS'!$N$1:$N$9</xm:f>
          </x14:formula1>
          <xm:sqref>C8</xm:sqref>
        </x14:dataValidation>
        <x14:dataValidation type="list" allowBlank="1" showInputMessage="1" showErrorMessage="1" xr:uid="{00000000-0002-0000-0000-000001000000}">
          <x14:formula1>
            <xm:f>'DROP-DOWNS'!$A$2:$A$87</xm:f>
          </x14:formula1>
          <xm:sqref>B6:C6</xm:sqref>
        </x14:dataValidation>
        <x14:dataValidation type="list" allowBlank="1" showInputMessage="1" showErrorMessage="1" xr:uid="{00000000-0002-0000-0000-000002000000}">
          <x14:formula1>
            <xm:f>'DROP-DOWNS'!$B$24:$B$25</xm:f>
          </x14:formula1>
          <xm:sqref>C39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79998168889431442"/>
  </sheetPr>
  <dimension ref="A1:Y112"/>
  <sheetViews>
    <sheetView showGridLines="0" zoomScaleNormal="100" workbookViewId="0"/>
  </sheetViews>
  <sheetFormatPr defaultColWidth="9.140625" defaultRowHeight="15" x14ac:dyDescent="0.25"/>
  <cols>
    <col min="1" max="1" width="3.42578125" style="54" customWidth="1"/>
    <col min="2" max="2" width="8.140625" style="54" customWidth="1"/>
    <col min="3" max="3" width="8.42578125" style="54" customWidth="1"/>
    <col min="4" max="4" width="11.85546875" style="54" customWidth="1"/>
    <col min="5" max="5" width="11.85546875" style="204" customWidth="1"/>
    <col min="6" max="6" width="11.85546875" style="201" customWidth="1"/>
    <col min="7" max="8" width="11.85546875" style="198" customWidth="1"/>
    <col min="9" max="9" width="12.85546875" style="198" bestFit="1" customWidth="1"/>
    <col min="10" max="10" width="11.85546875" style="198" customWidth="1"/>
    <col min="11" max="11" width="6.42578125" style="198" customWidth="1"/>
    <col min="12" max="12" width="9.7109375" style="199" customWidth="1"/>
    <col min="13" max="13" width="9.7109375" style="200" customWidth="1"/>
    <col min="14" max="14" width="9.7109375" style="199" customWidth="1"/>
    <col min="15" max="15" width="9.7109375" style="201" customWidth="1"/>
    <col min="16" max="16" width="9.7109375" style="54" customWidth="1"/>
    <col min="17" max="17" width="12.85546875" style="54" customWidth="1"/>
    <col min="18" max="18" width="3.5703125" style="202" customWidth="1"/>
    <col min="19" max="19" width="15.7109375" style="54" hidden="1" customWidth="1"/>
    <col min="20" max="20" width="27.5703125" style="54" hidden="1" customWidth="1"/>
    <col min="21" max="21" width="11.85546875" style="54" hidden="1" customWidth="1"/>
    <col min="22" max="22" width="9.140625" style="54" hidden="1" customWidth="1"/>
    <col min="23" max="23" width="10.5703125" style="54" hidden="1" customWidth="1"/>
    <col min="24" max="24" width="0" style="54" hidden="1" customWidth="1"/>
    <col min="25" max="25" width="10.5703125" style="54" bestFit="1" customWidth="1"/>
    <col min="26" max="16384" width="9.140625" style="54"/>
  </cols>
  <sheetData>
    <row r="1" spans="1:25" x14ac:dyDescent="0.25">
      <c r="A1" s="259"/>
      <c r="B1" s="259"/>
      <c r="C1" s="259"/>
      <c r="D1" s="259"/>
      <c r="E1" s="259"/>
      <c r="F1" s="259"/>
      <c r="G1" s="259"/>
      <c r="H1" s="259"/>
      <c r="I1" s="259"/>
      <c r="J1" s="259"/>
      <c r="K1" s="259"/>
      <c r="L1" s="259"/>
      <c r="M1" s="259"/>
      <c r="N1" s="259"/>
      <c r="O1" s="259"/>
      <c r="P1" s="259"/>
      <c r="Q1" s="259"/>
      <c r="R1" s="259"/>
      <c r="S1" s="190"/>
      <c r="T1" s="190"/>
      <c r="U1" s="190"/>
    </row>
    <row r="2" spans="1:25" ht="29.45" customHeight="1" x14ac:dyDescent="0.25">
      <c r="A2" s="259"/>
      <c r="B2" s="659" t="s">
        <v>654</v>
      </c>
      <c r="C2" s="660"/>
      <c r="D2" s="660"/>
      <c r="E2" s="660"/>
      <c r="F2" s="660"/>
      <c r="G2" s="660"/>
      <c r="H2" s="660"/>
      <c r="I2" s="660"/>
      <c r="J2" s="660"/>
      <c r="K2" s="660"/>
      <c r="L2" s="660"/>
      <c r="M2" s="660"/>
      <c r="N2" s="660"/>
      <c r="O2" s="660"/>
      <c r="P2" s="660"/>
      <c r="Q2" s="661"/>
      <c r="R2" s="259"/>
      <c r="S2" s="190"/>
      <c r="T2" s="190"/>
      <c r="U2" s="190"/>
    </row>
    <row r="3" spans="1:25" ht="29.45" customHeight="1" x14ac:dyDescent="0.25">
      <c r="A3" s="259"/>
      <c r="B3" s="588" t="s">
        <v>413</v>
      </c>
      <c r="C3" s="589"/>
      <c r="D3" s="589"/>
      <c r="E3" s="589"/>
      <c r="F3" s="589"/>
      <c r="G3" s="589"/>
      <c r="H3" s="589"/>
      <c r="I3" s="589"/>
      <c r="J3" s="589"/>
      <c r="K3" s="589"/>
      <c r="L3" s="589"/>
      <c r="M3" s="589"/>
      <c r="N3" s="589"/>
      <c r="O3" s="589"/>
      <c r="P3" s="589"/>
      <c r="Q3" s="590"/>
      <c r="R3" s="259"/>
      <c r="S3" s="190"/>
      <c r="T3" s="190"/>
      <c r="U3" s="190"/>
    </row>
    <row r="4" spans="1:25" ht="8.25" customHeight="1" x14ac:dyDescent="0.25">
      <c r="A4" s="259"/>
      <c r="B4" s="259"/>
      <c r="C4" s="259"/>
      <c r="D4" s="259"/>
      <c r="E4" s="259"/>
      <c r="F4" s="259"/>
      <c r="G4" s="259"/>
      <c r="H4" s="259"/>
      <c r="I4" s="259"/>
      <c r="J4" s="259"/>
      <c r="K4" s="259"/>
      <c r="L4" s="259"/>
      <c r="M4" s="259"/>
      <c r="N4" s="259"/>
      <c r="O4" s="259"/>
      <c r="P4" s="259"/>
      <c r="Q4" s="259"/>
      <c r="R4" s="259"/>
      <c r="S4" s="190"/>
      <c r="T4" s="190"/>
      <c r="U4" s="190"/>
    </row>
    <row r="5" spans="1:25" ht="30" customHeight="1" x14ac:dyDescent="0.25">
      <c r="A5" s="259"/>
      <c r="B5" s="585" t="s">
        <v>231</v>
      </c>
      <c r="C5" s="586"/>
      <c r="D5" s="587"/>
      <c r="E5" s="361" t="s">
        <v>654</v>
      </c>
      <c r="F5" s="259"/>
      <c r="G5" s="259"/>
      <c r="H5" s="259"/>
      <c r="I5" s="259"/>
      <c r="J5" s="259"/>
      <c r="K5" s="259"/>
      <c r="L5" s="259"/>
      <c r="M5" s="259"/>
      <c r="N5" s="259"/>
      <c r="O5" s="259"/>
      <c r="P5" s="259"/>
      <c r="Q5" s="259"/>
      <c r="R5" s="259"/>
      <c r="S5" s="190"/>
      <c r="T5" s="190"/>
      <c r="U5" s="190"/>
    </row>
    <row r="6" spans="1:25" ht="8.25" customHeight="1" x14ac:dyDescent="0.25">
      <c r="A6" s="259"/>
      <c r="B6" s="259"/>
      <c r="C6" s="259"/>
      <c r="D6" s="260"/>
      <c r="E6" s="259"/>
      <c r="F6" s="259"/>
      <c r="G6" s="259"/>
      <c r="H6" s="259"/>
      <c r="I6" s="259"/>
      <c r="J6" s="259"/>
      <c r="K6" s="259"/>
      <c r="L6" s="259"/>
      <c r="M6" s="259"/>
      <c r="N6" s="259"/>
      <c r="O6" s="259"/>
      <c r="P6" s="259"/>
      <c r="Q6" s="259"/>
      <c r="R6" s="259"/>
      <c r="S6" s="190"/>
      <c r="T6" s="190"/>
      <c r="U6" s="190"/>
    </row>
    <row r="7" spans="1:25" ht="30" customHeight="1" x14ac:dyDescent="0.25">
      <c r="A7" s="259"/>
      <c r="B7" s="591" t="s">
        <v>638</v>
      </c>
      <c r="C7" s="586"/>
      <c r="D7" s="587"/>
      <c r="E7" s="358"/>
      <c r="F7" s="259"/>
      <c r="G7" s="259"/>
      <c r="H7" s="259"/>
      <c r="I7" s="259"/>
      <c r="J7" s="259"/>
      <c r="K7" s="259"/>
      <c r="L7" s="259"/>
      <c r="M7" s="259"/>
      <c r="N7" s="259"/>
      <c r="O7" s="259"/>
      <c r="P7" s="259"/>
      <c r="Q7" s="259"/>
      <c r="R7" s="259"/>
      <c r="S7" s="190"/>
      <c r="T7" s="190"/>
      <c r="U7" s="190"/>
    </row>
    <row r="8" spans="1:25" ht="8.25" customHeight="1" x14ac:dyDescent="0.25">
      <c r="A8" s="259"/>
      <c r="B8" s="259"/>
      <c r="C8" s="259"/>
      <c r="D8" s="260"/>
      <c r="E8" s="259"/>
      <c r="F8" s="259"/>
      <c r="G8" s="259"/>
      <c r="H8" s="259"/>
      <c r="I8" s="259"/>
      <c r="J8" s="259"/>
      <c r="K8" s="259"/>
      <c r="L8" s="259"/>
      <c r="M8" s="259"/>
      <c r="N8" s="259"/>
      <c r="O8" s="259"/>
      <c r="P8" s="259"/>
      <c r="Q8" s="259"/>
      <c r="R8" s="259"/>
      <c r="S8" s="190"/>
      <c r="T8" s="190"/>
      <c r="U8" s="190"/>
    </row>
    <row r="9" spans="1:25" ht="30" customHeight="1" x14ac:dyDescent="0.25">
      <c r="A9" s="259"/>
      <c r="B9" s="592" t="s">
        <v>639</v>
      </c>
      <c r="C9" s="510"/>
      <c r="D9" s="511"/>
      <c r="E9" s="359"/>
      <c r="F9" s="259"/>
      <c r="G9" s="259"/>
      <c r="H9" s="259"/>
      <c r="I9" s="259"/>
      <c r="J9" s="259"/>
      <c r="K9" s="259"/>
      <c r="L9" s="259"/>
      <c r="M9" s="259"/>
      <c r="N9" s="259"/>
      <c r="O9" s="259"/>
      <c r="P9" s="259"/>
      <c r="Q9" s="259"/>
      <c r="R9" s="259"/>
      <c r="S9" s="190"/>
      <c r="T9" s="190"/>
      <c r="U9" s="190"/>
    </row>
    <row r="10" spans="1:25" ht="8.25" customHeight="1" x14ac:dyDescent="0.25">
      <c r="A10" s="259"/>
      <c r="B10" s="259"/>
      <c r="C10" s="259"/>
      <c r="D10" s="259"/>
      <c r="E10" s="259"/>
      <c r="F10" s="259"/>
      <c r="G10" s="259"/>
      <c r="H10" s="259"/>
      <c r="I10" s="259"/>
      <c r="J10" s="259"/>
      <c r="K10" s="259"/>
      <c r="L10" s="259"/>
      <c r="M10" s="259"/>
      <c r="N10" s="259"/>
      <c r="O10" s="259"/>
      <c r="P10" s="259"/>
      <c r="Q10" s="259"/>
      <c r="R10" s="259"/>
      <c r="S10" s="190"/>
      <c r="T10" s="190"/>
      <c r="U10" s="190"/>
    </row>
    <row r="11" spans="1:25" ht="9" customHeight="1" x14ac:dyDescent="0.25">
      <c r="A11" s="259"/>
      <c r="B11" s="259"/>
      <c r="C11" s="259"/>
      <c r="D11" s="259"/>
      <c r="E11" s="259"/>
      <c r="F11" s="259"/>
      <c r="G11" s="259"/>
      <c r="H11" s="259"/>
      <c r="I11" s="259"/>
      <c r="J11" s="259"/>
      <c r="K11" s="259"/>
      <c r="L11" s="259"/>
      <c r="M11" s="259"/>
      <c r="N11" s="259"/>
      <c r="O11" s="259"/>
      <c r="P11" s="259"/>
      <c r="Q11" s="259"/>
      <c r="R11" s="259"/>
      <c r="S11" s="190"/>
      <c r="T11" s="190"/>
      <c r="U11" s="190"/>
    </row>
    <row r="12" spans="1:25" ht="15.75" customHeight="1" x14ac:dyDescent="0.25">
      <c r="A12" s="259"/>
      <c r="B12" s="543" t="s">
        <v>44</v>
      </c>
      <c r="C12" s="544"/>
      <c r="D12" s="544"/>
      <c r="E12" s="544"/>
      <c r="F12" s="544"/>
      <c r="G12" s="544"/>
      <c r="H12" s="544"/>
      <c r="I12" s="544"/>
      <c r="J12" s="544"/>
      <c r="K12" s="544"/>
      <c r="L12" s="544"/>
      <c r="M12" s="544"/>
      <c r="N12" s="544"/>
      <c r="O12" s="544"/>
      <c r="P12" s="544"/>
      <c r="Q12" s="545"/>
      <c r="R12" s="259"/>
      <c r="S12" s="190"/>
      <c r="T12" s="190"/>
      <c r="U12" s="190"/>
    </row>
    <row r="13" spans="1:25" ht="30" customHeight="1" x14ac:dyDescent="0.25">
      <c r="A13" s="259"/>
      <c r="B13" s="516" t="s">
        <v>45</v>
      </c>
      <c r="C13" s="517"/>
      <c r="D13" s="516" t="s">
        <v>447</v>
      </c>
      <c r="E13" s="556"/>
      <c r="F13" s="556"/>
      <c r="G13" s="556"/>
      <c r="H13" s="556"/>
      <c r="I13" s="556"/>
      <c r="J13" s="556"/>
      <c r="K13" s="517"/>
      <c r="L13" s="318" t="s">
        <v>46</v>
      </c>
      <c r="M13" s="318" t="s">
        <v>47</v>
      </c>
      <c r="N13" s="318" t="s">
        <v>4</v>
      </c>
      <c r="O13" s="318" t="s">
        <v>1</v>
      </c>
      <c r="P13" s="318" t="s">
        <v>102</v>
      </c>
      <c r="Q13" s="318" t="s">
        <v>103</v>
      </c>
      <c r="R13" s="259"/>
      <c r="S13" s="190"/>
      <c r="T13" s="190"/>
      <c r="U13" s="190"/>
    </row>
    <row r="14" spans="1:25" s="111" customFormat="1" ht="45" customHeight="1" x14ac:dyDescent="0.25">
      <c r="A14" s="259"/>
      <c r="B14" s="478"/>
      <c r="C14" s="479"/>
      <c r="D14" s="480"/>
      <c r="E14" s="481"/>
      <c r="F14" s="481"/>
      <c r="G14" s="481"/>
      <c r="H14" s="481"/>
      <c r="I14" s="481"/>
      <c r="J14" s="481"/>
      <c r="K14" s="482"/>
      <c r="L14" s="208"/>
      <c r="M14" s="209"/>
      <c r="N14" s="356"/>
      <c r="O14" s="210" t="e">
        <f>L14/$E$7</f>
        <v>#DIV/0!</v>
      </c>
      <c r="P14" s="211">
        <f>N14*Q14</f>
        <v>0</v>
      </c>
      <c r="Q14" s="212">
        <f>ROUND(L14*M14,0)</f>
        <v>0</v>
      </c>
      <c r="R14" s="259"/>
      <c r="S14" s="190"/>
      <c r="T14" s="190"/>
      <c r="U14" s="190"/>
      <c r="Y14" s="191"/>
    </row>
    <row r="15" spans="1:25" s="111" customFormat="1" ht="45" customHeight="1" x14ac:dyDescent="0.25">
      <c r="A15" s="259"/>
      <c r="B15" s="478"/>
      <c r="C15" s="479"/>
      <c r="D15" s="480"/>
      <c r="E15" s="481"/>
      <c r="F15" s="481"/>
      <c r="G15" s="481"/>
      <c r="H15" s="481"/>
      <c r="I15" s="481"/>
      <c r="J15" s="481"/>
      <c r="K15" s="482"/>
      <c r="L15" s="208"/>
      <c r="M15" s="209"/>
      <c r="N15" s="356"/>
      <c r="O15" s="210" t="e">
        <f t="shared" ref="O15:O17" si="0">L15/$E$7</f>
        <v>#DIV/0!</v>
      </c>
      <c r="P15" s="211">
        <f t="shared" ref="P15:P17" si="1">N15*Q15</f>
        <v>0</v>
      </c>
      <c r="Q15" s="212">
        <f>ROUND(L15*M15,0)</f>
        <v>0</v>
      </c>
      <c r="R15" s="259"/>
      <c r="S15" s="190"/>
      <c r="T15" s="190"/>
      <c r="U15" s="190"/>
      <c r="Y15" s="191"/>
    </row>
    <row r="16" spans="1:25" s="111" customFormat="1" ht="45" customHeight="1" x14ac:dyDescent="0.25">
      <c r="A16" s="259"/>
      <c r="B16" s="478"/>
      <c r="C16" s="479"/>
      <c r="D16" s="480"/>
      <c r="E16" s="481"/>
      <c r="F16" s="481"/>
      <c r="G16" s="481"/>
      <c r="H16" s="481"/>
      <c r="I16" s="481"/>
      <c r="J16" s="481"/>
      <c r="K16" s="482"/>
      <c r="L16" s="208"/>
      <c r="M16" s="209"/>
      <c r="N16" s="356"/>
      <c r="O16" s="210" t="e">
        <f t="shared" si="0"/>
        <v>#DIV/0!</v>
      </c>
      <c r="P16" s="211">
        <f t="shared" si="1"/>
        <v>0</v>
      </c>
      <c r="Q16" s="212">
        <f>ROUND(L16*M16,0)</f>
        <v>0</v>
      </c>
      <c r="R16" s="259"/>
      <c r="S16" s="190"/>
      <c r="T16" s="190"/>
      <c r="U16" s="190"/>
      <c r="Y16" s="191"/>
    </row>
    <row r="17" spans="1:25" s="111" customFormat="1" ht="45" customHeight="1" x14ac:dyDescent="0.25">
      <c r="A17" s="259"/>
      <c r="B17" s="478"/>
      <c r="C17" s="479"/>
      <c r="D17" s="480"/>
      <c r="E17" s="481"/>
      <c r="F17" s="481"/>
      <c r="G17" s="481"/>
      <c r="H17" s="481"/>
      <c r="I17" s="481"/>
      <c r="J17" s="481"/>
      <c r="K17" s="482"/>
      <c r="L17" s="208"/>
      <c r="M17" s="209"/>
      <c r="N17" s="356"/>
      <c r="O17" s="210" t="e">
        <f t="shared" si="0"/>
        <v>#DIV/0!</v>
      </c>
      <c r="P17" s="211">
        <f t="shared" si="1"/>
        <v>0</v>
      </c>
      <c r="Q17" s="212">
        <f>ROUND(L17*M17,0)</f>
        <v>0</v>
      </c>
      <c r="R17" s="259"/>
      <c r="S17" s="190"/>
      <c r="T17" s="190"/>
      <c r="U17" s="190"/>
      <c r="Y17" s="191"/>
    </row>
    <row r="18" spans="1:25" ht="18.600000000000001" customHeight="1" x14ac:dyDescent="0.25">
      <c r="A18" s="259"/>
      <c r="B18" s="490" t="s">
        <v>221</v>
      </c>
      <c r="C18" s="491"/>
      <c r="D18" s="491"/>
      <c r="E18" s="491"/>
      <c r="F18" s="491"/>
      <c r="G18" s="491"/>
      <c r="H18" s="491"/>
      <c r="I18" s="491"/>
      <c r="J18" s="491"/>
      <c r="K18" s="491"/>
      <c r="L18" s="491"/>
      <c r="M18" s="491"/>
      <c r="N18" s="492"/>
      <c r="O18" s="213" t="e">
        <f>SUM(O14:O17)</f>
        <v>#DIV/0!</v>
      </c>
      <c r="P18" s="214">
        <f>SUM(P14:P17)</f>
        <v>0</v>
      </c>
      <c r="Q18" s="215">
        <f>SUM(Q14:Q17)</f>
        <v>0</v>
      </c>
      <c r="R18" s="259"/>
      <c r="S18" s="190">
        <f>Q18+P18</f>
        <v>0</v>
      </c>
      <c r="T18" s="190"/>
      <c r="U18" s="190"/>
      <c r="V18" s="192"/>
      <c r="W18" s="192">
        <f>Q18</f>
        <v>0</v>
      </c>
    </row>
    <row r="19" spans="1:25" ht="15.75" customHeight="1" x14ac:dyDescent="0.25">
      <c r="A19" s="259"/>
      <c r="B19" s="543" t="s">
        <v>49</v>
      </c>
      <c r="C19" s="544"/>
      <c r="D19" s="544"/>
      <c r="E19" s="544"/>
      <c r="F19" s="544"/>
      <c r="G19" s="544"/>
      <c r="H19" s="544"/>
      <c r="I19" s="544"/>
      <c r="J19" s="544"/>
      <c r="K19" s="544"/>
      <c r="L19" s="544"/>
      <c r="M19" s="544"/>
      <c r="N19" s="544"/>
      <c r="O19" s="544"/>
      <c r="P19" s="544"/>
      <c r="Q19" s="545"/>
      <c r="R19" s="259"/>
      <c r="S19" s="190"/>
      <c r="T19" s="190"/>
      <c r="U19" s="190"/>
    </row>
    <row r="20" spans="1:25" ht="30" customHeight="1" x14ac:dyDescent="0.25">
      <c r="A20" s="259"/>
      <c r="B20" s="516" t="s">
        <v>45</v>
      </c>
      <c r="C20" s="517"/>
      <c r="D20" s="516" t="s">
        <v>448</v>
      </c>
      <c r="E20" s="556"/>
      <c r="F20" s="556"/>
      <c r="G20" s="556"/>
      <c r="H20" s="556"/>
      <c r="I20" s="556"/>
      <c r="J20" s="556"/>
      <c r="K20" s="517"/>
      <c r="L20" s="318" t="s">
        <v>46</v>
      </c>
      <c r="M20" s="318" t="s">
        <v>47</v>
      </c>
      <c r="N20" s="318" t="s">
        <v>4</v>
      </c>
      <c r="O20" s="318" t="s">
        <v>1</v>
      </c>
      <c r="P20" s="318" t="s">
        <v>36</v>
      </c>
      <c r="Q20" s="318" t="s">
        <v>103</v>
      </c>
      <c r="R20" s="259"/>
      <c r="S20" s="190"/>
      <c r="T20" s="190"/>
      <c r="U20" s="190"/>
    </row>
    <row r="21" spans="1:25" s="111" customFormat="1" ht="45" customHeight="1" x14ac:dyDescent="0.25">
      <c r="A21" s="259"/>
      <c r="B21" s="478"/>
      <c r="C21" s="479"/>
      <c r="D21" s="480"/>
      <c r="E21" s="481"/>
      <c r="F21" s="481"/>
      <c r="G21" s="481"/>
      <c r="H21" s="481"/>
      <c r="I21" s="481"/>
      <c r="J21" s="481"/>
      <c r="K21" s="482"/>
      <c r="L21" s="208"/>
      <c r="M21" s="209"/>
      <c r="N21" s="356"/>
      <c r="O21" s="210" t="e">
        <f t="shared" ref="O21:O32" si="2">L21/$E$7</f>
        <v>#DIV/0!</v>
      </c>
      <c r="P21" s="211">
        <f t="shared" ref="P21:P32" si="3">N21*Q21</f>
        <v>0</v>
      </c>
      <c r="Q21" s="212">
        <f t="shared" ref="Q21:Q32" si="4">ROUND(L21*M21,0)</f>
        <v>0</v>
      </c>
      <c r="R21" s="259"/>
      <c r="S21" s="190"/>
      <c r="T21" s="190"/>
      <c r="U21" s="190"/>
    </row>
    <row r="22" spans="1:25" s="111" customFormat="1" ht="45" customHeight="1" x14ac:dyDescent="0.25">
      <c r="A22" s="259"/>
      <c r="B22" s="478"/>
      <c r="C22" s="479"/>
      <c r="D22" s="480"/>
      <c r="E22" s="481"/>
      <c r="F22" s="481"/>
      <c r="G22" s="481"/>
      <c r="H22" s="481"/>
      <c r="I22" s="481"/>
      <c r="J22" s="481"/>
      <c r="K22" s="482"/>
      <c r="L22" s="208"/>
      <c r="M22" s="209"/>
      <c r="N22" s="356"/>
      <c r="O22" s="210" t="e">
        <f t="shared" si="2"/>
        <v>#DIV/0!</v>
      </c>
      <c r="P22" s="211">
        <f t="shared" si="3"/>
        <v>0</v>
      </c>
      <c r="Q22" s="212">
        <f t="shared" si="4"/>
        <v>0</v>
      </c>
      <c r="R22" s="259"/>
      <c r="S22" s="190" t="s">
        <v>232</v>
      </c>
      <c r="T22" s="190"/>
      <c r="U22" s="190"/>
      <c r="Y22" s="191"/>
    </row>
    <row r="23" spans="1:25" s="111" customFormat="1" ht="45" customHeight="1" x14ac:dyDescent="0.25">
      <c r="A23" s="259"/>
      <c r="B23" s="478"/>
      <c r="C23" s="479"/>
      <c r="D23" s="480"/>
      <c r="E23" s="481"/>
      <c r="F23" s="481"/>
      <c r="G23" s="481"/>
      <c r="H23" s="481"/>
      <c r="I23" s="481"/>
      <c r="J23" s="481"/>
      <c r="K23" s="482"/>
      <c r="L23" s="208"/>
      <c r="M23" s="209"/>
      <c r="N23" s="356"/>
      <c r="O23" s="210" t="e">
        <f t="shared" si="2"/>
        <v>#DIV/0!</v>
      </c>
      <c r="P23" s="211">
        <f t="shared" si="3"/>
        <v>0</v>
      </c>
      <c r="Q23" s="212">
        <f t="shared" si="4"/>
        <v>0</v>
      </c>
      <c r="R23" s="259"/>
      <c r="S23" s="190"/>
      <c r="T23" s="190"/>
      <c r="U23" s="190"/>
    </row>
    <row r="24" spans="1:25" s="111" customFormat="1" ht="45" customHeight="1" x14ac:dyDescent="0.25">
      <c r="A24" s="259"/>
      <c r="B24" s="478"/>
      <c r="C24" s="479"/>
      <c r="D24" s="480"/>
      <c r="E24" s="481"/>
      <c r="F24" s="481"/>
      <c r="G24" s="481"/>
      <c r="H24" s="481"/>
      <c r="I24" s="481"/>
      <c r="J24" s="481"/>
      <c r="K24" s="482"/>
      <c r="L24" s="208"/>
      <c r="M24" s="209"/>
      <c r="N24" s="356"/>
      <c r="O24" s="210" t="e">
        <f t="shared" si="2"/>
        <v>#DIV/0!</v>
      </c>
      <c r="P24" s="211">
        <f t="shared" si="3"/>
        <v>0</v>
      </c>
      <c r="Q24" s="212">
        <f t="shared" si="4"/>
        <v>0</v>
      </c>
      <c r="R24" s="259"/>
      <c r="S24" s="190" t="s">
        <v>232</v>
      </c>
      <c r="T24" s="190"/>
      <c r="U24" s="190"/>
      <c r="Y24" s="191"/>
    </row>
    <row r="25" spans="1:25" s="111" customFormat="1" ht="45" customHeight="1" x14ac:dyDescent="0.25">
      <c r="A25" s="259"/>
      <c r="B25" s="478"/>
      <c r="C25" s="479"/>
      <c r="D25" s="480"/>
      <c r="E25" s="481"/>
      <c r="F25" s="481"/>
      <c r="G25" s="481"/>
      <c r="H25" s="481"/>
      <c r="I25" s="481"/>
      <c r="J25" s="481"/>
      <c r="K25" s="482"/>
      <c r="L25" s="208"/>
      <c r="M25" s="209"/>
      <c r="N25" s="356"/>
      <c r="O25" s="210" t="e">
        <f t="shared" si="2"/>
        <v>#DIV/0!</v>
      </c>
      <c r="P25" s="211">
        <f t="shared" si="3"/>
        <v>0</v>
      </c>
      <c r="Q25" s="212">
        <f t="shared" si="4"/>
        <v>0</v>
      </c>
      <c r="R25" s="259"/>
      <c r="S25" s="190"/>
      <c r="T25" s="190"/>
      <c r="U25" s="190"/>
    </row>
    <row r="26" spans="1:25" s="111" customFormat="1" ht="45" customHeight="1" x14ac:dyDescent="0.25">
      <c r="A26" s="259"/>
      <c r="B26" s="478"/>
      <c r="C26" s="479"/>
      <c r="D26" s="480"/>
      <c r="E26" s="481"/>
      <c r="F26" s="481"/>
      <c r="G26" s="481"/>
      <c r="H26" s="481"/>
      <c r="I26" s="481"/>
      <c r="J26" s="481"/>
      <c r="K26" s="482"/>
      <c r="L26" s="208"/>
      <c r="M26" s="209"/>
      <c r="N26" s="356"/>
      <c r="O26" s="210" t="e">
        <f t="shared" si="2"/>
        <v>#DIV/0!</v>
      </c>
      <c r="P26" s="211">
        <f t="shared" si="3"/>
        <v>0</v>
      </c>
      <c r="Q26" s="212">
        <f t="shared" si="4"/>
        <v>0</v>
      </c>
      <c r="R26" s="259"/>
      <c r="S26" s="190" t="s">
        <v>232</v>
      </c>
      <c r="T26" s="190"/>
      <c r="U26" s="190"/>
      <c r="Y26" s="191"/>
    </row>
    <row r="27" spans="1:25" s="111" customFormat="1" ht="45" customHeight="1" x14ac:dyDescent="0.25">
      <c r="A27" s="259"/>
      <c r="B27" s="478"/>
      <c r="C27" s="479"/>
      <c r="D27" s="480"/>
      <c r="E27" s="481"/>
      <c r="F27" s="481"/>
      <c r="G27" s="481"/>
      <c r="H27" s="481"/>
      <c r="I27" s="481"/>
      <c r="J27" s="481"/>
      <c r="K27" s="482"/>
      <c r="L27" s="208"/>
      <c r="M27" s="209"/>
      <c r="N27" s="356"/>
      <c r="O27" s="210" t="e">
        <f t="shared" si="2"/>
        <v>#DIV/0!</v>
      </c>
      <c r="P27" s="211">
        <f t="shared" si="3"/>
        <v>0</v>
      </c>
      <c r="Q27" s="212">
        <f t="shared" si="4"/>
        <v>0</v>
      </c>
      <c r="R27" s="259"/>
      <c r="S27" s="190"/>
      <c r="T27" s="190"/>
      <c r="U27" s="190"/>
    </row>
    <row r="28" spans="1:25" s="111" customFormat="1" ht="45" customHeight="1" x14ac:dyDescent="0.25">
      <c r="A28" s="259"/>
      <c r="B28" s="478"/>
      <c r="C28" s="479"/>
      <c r="D28" s="480"/>
      <c r="E28" s="481"/>
      <c r="F28" s="481"/>
      <c r="G28" s="481"/>
      <c r="H28" s="481"/>
      <c r="I28" s="481"/>
      <c r="J28" s="481"/>
      <c r="K28" s="482"/>
      <c r="L28" s="208"/>
      <c r="M28" s="209"/>
      <c r="N28" s="356"/>
      <c r="O28" s="210" t="e">
        <f t="shared" si="2"/>
        <v>#DIV/0!</v>
      </c>
      <c r="P28" s="211">
        <f t="shared" si="3"/>
        <v>0</v>
      </c>
      <c r="Q28" s="212">
        <f t="shared" si="4"/>
        <v>0</v>
      </c>
      <c r="R28" s="259"/>
      <c r="S28" s="190" t="s">
        <v>232</v>
      </c>
      <c r="T28" s="190"/>
      <c r="U28" s="190"/>
      <c r="Y28" s="191"/>
    </row>
    <row r="29" spans="1:25" s="111" customFormat="1" ht="45" customHeight="1" x14ac:dyDescent="0.25">
      <c r="A29" s="259"/>
      <c r="B29" s="478"/>
      <c r="C29" s="479"/>
      <c r="D29" s="480"/>
      <c r="E29" s="481"/>
      <c r="F29" s="481"/>
      <c r="G29" s="481"/>
      <c r="H29" s="481"/>
      <c r="I29" s="481"/>
      <c r="J29" s="481"/>
      <c r="K29" s="482"/>
      <c r="L29" s="208"/>
      <c r="M29" s="209"/>
      <c r="N29" s="356"/>
      <c r="O29" s="210" t="e">
        <f t="shared" si="2"/>
        <v>#DIV/0!</v>
      </c>
      <c r="P29" s="211">
        <f t="shared" si="3"/>
        <v>0</v>
      </c>
      <c r="Q29" s="212">
        <f t="shared" si="4"/>
        <v>0</v>
      </c>
      <c r="R29" s="259"/>
      <c r="S29" s="190"/>
      <c r="T29" s="190"/>
      <c r="U29" s="190"/>
    </row>
    <row r="30" spans="1:25" s="111" customFormat="1" ht="45" customHeight="1" x14ac:dyDescent="0.25">
      <c r="A30" s="259"/>
      <c r="B30" s="478"/>
      <c r="C30" s="479"/>
      <c r="D30" s="480"/>
      <c r="E30" s="481"/>
      <c r="F30" s="481"/>
      <c r="G30" s="481"/>
      <c r="H30" s="481"/>
      <c r="I30" s="481"/>
      <c r="J30" s="481"/>
      <c r="K30" s="482"/>
      <c r="L30" s="208"/>
      <c r="M30" s="209"/>
      <c r="N30" s="356"/>
      <c r="O30" s="210" t="e">
        <f t="shared" si="2"/>
        <v>#DIV/0!</v>
      </c>
      <c r="P30" s="211">
        <f t="shared" si="3"/>
        <v>0</v>
      </c>
      <c r="Q30" s="212">
        <f t="shared" si="4"/>
        <v>0</v>
      </c>
      <c r="R30" s="259"/>
      <c r="S30" s="190" t="s">
        <v>232</v>
      </c>
      <c r="T30" s="190"/>
      <c r="U30" s="190"/>
      <c r="Y30" s="191"/>
    </row>
    <row r="31" spans="1:25" s="111" customFormat="1" ht="45" customHeight="1" x14ac:dyDescent="0.25">
      <c r="A31" s="259"/>
      <c r="B31" s="478"/>
      <c r="C31" s="479"/>
      <c r="D31" s="480"/>
      <c r="E31" s="481"/>
      <c r="F31" s="481"/>
      <c r="G31" s="481"/>
      <c r="H31" s="481"/>
      <c r="I31" s="481"/>
      <c r="J31" s="481"/>
      <c r="K31" s="482"/>
      <c r="L31" s="208"/>
      <c r="M31" s="209"/>
      <c r="N31" s="356"/>
      <c r="O31" s="210" t="e">
        <f t="shared" si="2"/>
        <v>#DIV/0!</v>
      </c>
      <c r="P31" s="211">
        <f t="shared" si="3"/>
        <v>0</v>
      </c>
      <c r="Q31" s="212">
        <f t="shared" si="4"/>
        <v>0</v>
      </c>
      <c r="R31" s="259"/>
      <c r="S31" s="190"/>
      <c r="T31" s="190"/>
      <c r="U31" s="190"/>
    </row>
    <row r="32" spans="1:25" s="111" customFormat="1" ht="45" customHeight="1" x14ac:dyDescent="0.25">
      <c r="A32" s="259"/>
      <c r="B32" s="478"/>
      <c r="C32" s="479"/>
      <c r="D32" s="480"/>
      <c r="E32" s="481"/>
      <c r="F32" s="481"/>
      <c r="G32" s="481"/>
      <c r="H32" s="481"/>
      <c r="I32" s="481"/>
      <c r="J32" s="481"/>
      <c r="K32" s="482"/>
      <c r="L32" s="208"/>
      <c r="M32" s="209"/>
      <c r="N32" s="356"/>
      <c r="O32" s="210" t="e">
        <f t="shared" si="2"/>
        <v>#DIV/0!</v>
      </c>
      <c r="P32" s="211">
        <f t="shared" si="3"/>
        <v>0</v>
      </c>
      <c r="Q32" s="212">
        <f t="shared" si="4"/>
        <v>0</v>
      </c>
      <c r="R32" s="259"/>
      <c r="S32" s="190" t="s">
        <v>232</v>
      </c>
      <c r="T32" s="190"/>
      <c r="U32" s="190"/>
      <c r="Y32" s="191"/>
    </row>
    <row r="33" spans="1:23" ht="18.600000000000001" customHeight="1" x14ac:dyDescent="0.25">
      <c r="A33" s="259"/>
      <c r="B33" s="490" t="s">
        <v>221</v>
      </c>
      <c r="C33" s="491"/>
      <c r="D33" s="491"/>
      <c r="E33" s="491"/>
      <c r="F33" s="491"/>
      <c r="G33" s="491"/>
      <c r="H33" s="491"/>
      <c r="I33" s="491"/>
      <c r="J33" s="491"/>
      <c r="K33" s="491"/>
      <c r="L33" s="491"/>
      <c r="M33" s="491"/>
      <c r="N33" s="492"/>
      <c r="O33" s="213" t="e">
        <f>SUM(O21:O32)</f>
        <v>#DIV/0!</v>
      </c>
      <c r="P33" s="212">
        <f t="shared" ref="P33:Q33" si="5">SUM(P21:P32)</f>
        <v>0</v>
      </c>
      <c r="Q33" s="212">
        <f t="shared" si="5"/>
        <v>0</v>
      </c>
      <c r="R33" s="259"/>
      <c r="S33" s="190">
        <f>Q33+P33</f>
        <v>0</v>
      </c>
      <c r="T33" s="190"/>
      <c r="U33" s="190"/>
      <c r="V33" s="192"/>
      <c r="W33" s="192">
        <f>Q33</f>
        <v>0</v>
      </c>
    </row>
    <row r="34" spans="1:23" ht="15.75" customHeight="1" x14ac:dyDescent="0.25">
      <c r="A34" s="259"/>
      <c r="B34" s="509" t="s">
        <v>50</v>
      </c>
      <c r="C34" s="510"/>
      <c r="D34" s="510"/>
      <c r="E34" s="510"/>
      <c r="F34" s="510"/>
      <c r="G34" s="510"/>
      <c r="H34" s="510"/>
      <c r="I34" s="510"/>
      <c r="J34" s="510"/>
      <c r="K34" s="510"/>
      <c r="L34" s="510"/>
      <c r="M34" s="510"/>
      <c r="N34" s="510"/>
      <c r="O34" s="510"/>
      <c r="P34" s="510"/>
      <c r="Q34" s="511"/>
      <c r="R34" s="259"/>
      <c r="S34" s="190"/>
      <c r="T34" s="190"/>
      <c r="U34" s="190"/>
    </row>
    <row r="35" spans="1:23" ht="30" customHeight="1" x14ac:dyDescent="0.25">
      <c r="A35" s="259"/>
      <c r="B35" s="516" t="s">
        <v>45</v>
      </c>
      <c r="C35" s="517"/>
      <c r="D35" s="516" t="s">
        <v>449</v>
      </c>
      <c r="E35" s="556"/>
      <c r="F35" s="556"/>
      <c r="G35" s="556"/>
      <c r="H35" s="556"/>
      <c r="I35" s="556"/>
      <c r="J35" s="556"/>
      <c r="K35" s="517"/>
      <c r="L35" s="318" t="s">
        <v>46</v>
      </c>
      <c r="M35" s="318" t="s">
        <v>47</v>
      </c>
      <c r="N35" s="318" t="s">
        <v>4</v>
      </c>
      <c r="O35" s="318" t="s">
        <v>1</v>
      </c>
      <c r="P35" s="318" t="s">
        <v>36</v>
      </c>
      <c r="Q35" s="318" t="s">
        <v>103</v>
      </c>
      <c r="R35" s="259"/>
      <c r="S35" s="190"/>
      <c r="T35" s="190"/>
      <c r="U35" s="190"/>
    </row>
    <row r="36" spans="1:23" s="111" customFormat="1" ht="45" customHeight="1" x14ac:dyDescent="0.25">
      <c r="A36" s="259"/>
      <c r="B36" s="480"/>
      <c r="C36" s="482"/>
      <c r="D36" s="480"/>
      <c r="E36" s="481"/>
      <c r="F36" s="481"/>
      <c r="G36" s="481"/>
      <c r="H36" s="481"/>
      <c r="I36" s="481"/>
      <c r="J36" s="481"/>
      <c r="K36" s="482"/>
      <c r="L36" s="216"/>
      <c r="M36" s="217"/>
      <c r="N36" s="356"/>
      <c r="O36" s="210" t="e">
        <f t="shared" ref="O36:O38" si="6">L36/$E$7</f>
        <v>#DIV/0!</v>
      </c>
      <c r="P36" s="211">
        <f t="shared" ref="P36:P38" si="7">N36*Q36</f>
        <v>0</v>
      </c>
      <c r="Q36" s="212">
        <f t="shared" ref="Q36:Q38" si="8">ROUND(L36*M36,0)</f>
        <v>0</v>
      </c>
      <c r="R36" s="259"/>
      <c r="S36" s="190"/>
      <c r="T36" s="190"/>
      <c r="U36" s="190"/>
    </row>
    <row r="37" spans="1:23" s="111" customFormat="1" ht="45" customHeight="1" x14ac:dyDescent="0.25">
      <c r="A37" s="259"/>
      <c r="B37" s="480"/>
      <c r="C37" s="482"/>
      <c r="D37" s="480"/>
      <c r="E37" s="481"/>
      <c r="F37" s="481"/>
      <c r="G37" s="481"/>
      <c r="H37" s="481"/>
      <c r="I37" s="481"/>
      <c r="J37" s="481"/>
      <c r="K37" s="482"/>
      <c r="L37" s="216"/>
      <c r="M37" s="217"/>
      <c r="N37" s="356"/>
      <c r="O37" s="210" t="e">
        <f t="shared" si="6"/>
        <v>#DIV/0!</v>
      </c>
      <c r="P37" s="211">
        <f t="shared" si="7"/>
        <v>0</v>
      </c>
      <c r="Q37" s="212">
        <f t="shared" si="8"/>
        <v>0</v>
      </c>
      <c r="R37" s="259"/>
      <c r="S37" s="190"/>
      <c r="T37" s="190"/>
      <c r="U37" s="190"/>
    </row>
    <row r="38" spans="1:23" s="111" customFormat="1" ht="45" customHeight="1" x14ac:dyDescent="0.25">
      <c r="A38" s="259"/>
      <c r="B38" s="480"/>
      <c r="C38" s="482"/>
      <c r="D38" s="480"/>
      <c r="E38" s="481"/>
      <c r="F38" s="481"/>
      <c r="G38" s="481"/>
      <c r="H38" s="481"/>
      <c r="I38" s="481"/>
      <c r="J38" s="481"/>
      <c r="K38" s="482"/>
      <c r="L38" s="208"/>
      <c r="M38" s="209"/>
      <c r="N38" s="356"/>
      <c r="O38" s="210" t="e">
        <f t="shared" si="6"/>
        <v>#DIV/0!</v>
      </c>
      <c r="P38" s="211">
        <f t="shared" si="7"/>
        <v>0</v>
      </c>
      <c r="Q38" s="212">
        <f t="shared" si="8"/>
        <v>0</v>
      </c>
      <c r="R38" s="259"/>
      <c r="S38" s="190"/>
      <c r="T38" s="190"/>
      <c r="U38" s="190"/>
    </row>
    <row r="39" spans="1:23" ht="18.600000000000001" customHeight="1" x14ac:dyDescent="0.25">
      <c r="A39" s="259"/>
      <c r="B39" s="490" t="s">
        <v>221</v>
      </c>
      <c r="C39" s="491"/>
      <c r="D39" s="491"/>
      <c r="E39" s="491"/>
      <c r="F39" s="491"/>
      <c r="G39" s="491"/>
      <c r="H39" s="491"/>
      <c r="I39" s="491"/>
      <c r="J39" s="491"/>
      <c r="K39" s="491"/>
      <c r="L39" s="491"/>
      <c r="M39" s="491"/>
      <c r="N39" s="492"/>
      <c r="O39" s="213" t="e">
        <f>SUM(O36:O38)</f>
        <v>#DIV/0!</v>
      </c>
      <c r="P39" s="212">
        <f t="shared" ref="P39:Q39" si="9">SUM(P36:P38)</f>
        <v>0</v>
      </c>
      <c r="Q39" s="212">
        <f t="shared" si="9"/>
        <v>0</v>
      </c>
      <c r="R39" s="259"/>
      <c r="S39" s="190">
        <f>Q39+P39</f>
        <v>0</v>
      </c>
      <c r="T39" s="190"/>
      <c r="U39" s="190"/>
      <c r="V39" s="192"/>
      <c r="W39" s="192">
        <f>Q39</f>
        <v>0</v>
      </c>
    </row>
    <row r="40" spans="1:23" ht="15.75" customHeight="1" x14ac:dyDescent="0.25">
      <c r="A40" s="259"/>
      <c r="B40" s="509" t="s">
        <v>61</v>
      </c>
      <c r="C40" s="510"/>
      <c r="D40" s="510"/>
      <c r="E40" s="510"/>
      <c r="F40" s="510"/>
      <c r="G40" s="510"/>
      <c r="H40" s="510"/>
      <c r="I40" s="510"/>
      <c r="J40" s="510"/>
      <c r="K40" s="510"/>
      <c r="L40" s="510"/>
      <c r="M40" s="510"/>
      <c r="N40" s="510"/>
      <c r="O40" s="510"/>
      <c r="P40" s="510"/>
      <c r="Q40" s="511"/>
      <c r="R40" s="259"/>
      <c r="S40" s="190"/>
      <c r="T40" s="190"/>
      <c r="U40" s="190"/>
    </row>
    <row r="41" spans="1:23" ht="15.95" customHeight="1" x14ac:dyDescent="0.25">
      <c r="A41" s="259"/>
      <c r="B41" s="564" t="s">
        <v>70</v>
      </c>
      <c r="C41" s="564"/>
      <c r="D41" s="516" t="s">
        <v>69</v>
      </c>
      <c r="E41" s="556"/>
      <c r="F41" s="556"/>
      <c r="G41" s="556"/>
      <c r="H41" s="556"/>
      <c r="I41" s="556"/>
      <c r="J41" s="556"/>
      <c r="K41" s="556"/>
      <c r="L41" s="556"/>
      <c r="M41" s="556"/>
      <c r="N41" s="556"/>
      <c r="O41" s="556"/>
      <c r="P41" s="316"/>
      <c r="Q41" s="318" t="s">
        <v>48</v>
      </c>
      <c r="R41" s="259"/>
      <c r="S41" s="190"/>
      <c r="T41" s="190"/>
      <c r="U41" s="190"/>
    </row>
    <row r="42" spans="1:23" s="111" customFormat="1" ht="30" customHeight="1" x14ac:dyDescent="0.25">
      <c r="A42" s="259"/>
      <c r="B42" s="494"/>
      <c r="C42" s="494"/>
      <c r="D42" s="480"/>
      <c r="E42" s="481"/>
      <c r="F42" s="481"/>
      <c r="G42" s="481"/>
      <c r="H42" s="481"/>
      <c r="I42" s="481"/>
      <c r="J42" s="481"/>
      <c r="K42" s="481"/>
      <c r="L42" s="481"/>
      <c r="M42" s="481"/>
      <c r="N42" s="481"/>
      <c r="O42" s="481"/>
      <c r="P42" s="355"/>
      <c r="Q42" s="221"/>
      <c r="R42" s="259"/>
      <c r="S42" s="190"/>
      <c r="T42" s="190"/>
      <c r="U42" s="190"/>
    </row>
    <row r="43" spans="1:23" s="111" customFormat="1" ht="30" customHeight="1" x14ac:dyDescent="0.25">
      <c r="A43" s="259"/>
      <c r="B43" s="494"/>
      <c r="C43" s="494"/>
      <c r="D43" s="480"/>
      <c r="E43" s="481"/>
      <c r="F43" s="481"/>
      <c r="G43" s="481"/>
      <c r="H43" s="481"/>
      <c r="I43" s="481"/>
      <c r="J43" s="481"/>
      <c r="K43" s="481"/>
      <c r="L43" s="481"/>
      <c r="M43" s="481"/>
      <c r="N43" s="481"/>
      <c r="O43" s="481"/>
      <c r="P43" s="355"/>
      <c r="Q43" s="221"/>
      <c r="R43" s="259"/>
      <c r="S43" s="190"/>
      <c r="T43" s="190"/>
      <c r="U43" s="190"/>
    </row>
    <row r="44" spans="1:23" ht="18.600000000000001" customHeight="1" x14ac:dyDescent="0.25">
      <c r="A44" s="259"/>
      <c r="B44" s="561" t="s">
        <v>53</v>
      </c>
      <c r="C44" s="562"/>
      <c r="D44" s="562"/>
      <c r="E44" s="562"/>
      <c r="F44" s="562"/>
      <c r="G44" s="562"/>
      <c r="H44" s="562"/>
      <c r="I44" s="562"/>
      <c r="J44" s="562"/>
      <c r="K44" s="562"/>
      <c r="L44" s="562"/>
      <c r="M44" s="562"/>
      <c r="N44" s="562"/>
      <c r="O44" s="562"/>
      <c r="P44" s="563"/>
      <c r="Q44" s="73">
        <f>Q42+Q43</f>
        <v>0</v>
      </c>
      <c r="R44" s="259"/>
      <c r="S44" s="190"/>
      <c r="T44" s="190"/>
      <c r="U44" s="190"/>
      <c r="W44" s="192">
        <f>Q44</f>
        <v>0</v>
      </c>
    </row>
    <row r="45" spans="1:23" ht="15.75" customHeight="1" x14ac:dyDescent="0.25">
      <c r="A45" s="259"/>
      <c r="B45" s="509" t="s">
        <v>62</v>
      </c>
      <c r="C45" s="510"/>
      <c r="D45" s="510"/>
      <c r="E45" s="510"/>
      <c r="F45" s="510"/>
      <c r="G45" s="510"/>
      <c r="H45" s="510"/>
      <c r="I45" s="510"/>
      <c r="J45" s="510"/>
      <c r="K45" s="510"/>
      <c r="L45" s="510"/>
      <c r="M45" s="510"/>
      <c r="N45" s="510"/>
      <c r="O45" s="510"/>
      <c r="P45" s="510"/>
      <c r="Q45" s="511"/>
      <c r="R45" s="259"/>
      <c r="S45" s="190"/>
      <c r="T45" s="190"/>
      <c r="U45" s="190"/>
    </row>
    <row r="46" spans="1:23" ht="16.5" customHeight="1" x14ac:dyDescent="0.25">
      <c r="A46" s="259"/>
      <c r="B46" s="557"/>
      <c r="C46" s="558"/>
      <c r="D46" s="558" t="s">
        <v>51</v>
      </c>
      <c r="E46" s="558"/>
      <c r="F46" s="558"/>
      <c r="G46" s="558"/>
      <c r="H46" s="558"/>
      <c r="I46" s="558"/>
      <c r="J46" s="558"/>
      <c r="K46" s="558"/>
      <c r="L46" s="558"/>
      <c r="M46" s="558"/>
      <c r="N46" s="558"/>
      <c r="O46" s="558"/>
      <c r="P46" s="559"/>
      <c r="Q46" s="318" t="s">
        <v>52</v>
      </c>
      <c r="R46" s="259"/>
      <c r="S46" s="190"/>
      <c r="T46" s="190"/>
      <c r="U46" s="190"/>
    </row>
    <row r="47" spans="1:23" s="111" customFormat="1" ht="30" customHeight="1" x14ac:dyDescent="0.25">
      <c r="A47" s="259"/>
      <c r="B47" s="602" t="s">
        <v>71</v>
      </c>
      <c r="C47" s="602"/>
      <c r="D47" s="603"/>
      <c r="E47" s="603"/>
      <c r="F47" s="603"/>
      <c r="G47" s="603"/>
      <c r="H47" s="603"/>
      <c r="I47" s="603"/>
      <c r="J47" s="603"/>
      <c r="K47" s="603"/>
      <c r="L47" s="603"/>
      <c r="M47" s="603"/>
      <c r="N47" s="603"/>
      <c r="O47" s="603"/>
      <c r="P47" s="603"/>
      <c r="Q47" s="374">
        <f>P18</f>
        <v>0</v>
      </c>
      <c r="R47" s="259"/>
      <c r="S47" s="190"/>
      <c r="T47" s="190"/>
      <c r="U47" s="190"/>
    </row>
    <row r="48" spans="1:23" s="111" customFormat="1" ht="30" customHeight="1" x14ac:dyDescent="0.25">
      <c r="A48" s="259"/>
      <c r="B48" s="323"/>
      <c r="C48" s="593" t="s">
        <v>335</v>
      </c>
      <c r="D48" s="598"/>
      <c r="E48" s="594"/>
      <c r="F48" s="599"/>
      <c r="G48" s="600"/>
      <c r="H48" s="600"/>
      <c r="I48" s="600"/>
      <c r="J48" s="600"/>
      <c r="K48" s="600"/>
      <c r="L48" s="600"/>
      <c r="M48" s="600"/>
      <c r="N48" s="600"/>
      <c r="O48" s="600"/>
      <c r="P48" s="601"/>
      <c r="Q48" s="221"/>
      <c r="R48" s="259"/>
      <c r="S48" s="190"/>
      <c r="T48" s="190"/>
      <c r="U48" s="190"/>
    </row>
    <row r="49" spans="1:23" s="111" customFormat="1" ht="30" customHeight="1" x14ac:dyDescent="0.25">
      <c r="A49" s="259"/>
      <c r="B49" s="593" t="s">
        <v>72</v>
      </c>
      <c r="C49" s="594"/>
      <c r="D49" s="595"/>
      <c r="E49" s="596"/>
      <c r="F49" s="596"/>
      <c r="G49" s="596"/>
      <c r="H49" s="596"/>
      <c r="I49" s="596"/>
      <c r="J49" s="596"/>
      <c r="K49" s="596"/>
      <c r="L49" s="596"/>
      <c r="M49" s="596"/>
      <c r="N49" s="596"/>
      <c r="O49" s="596"/>
      <c r="P49" s="597"/>
      <c r="Q49" s="374">
        <f>P33</f>
        <v>0</v>
      </c>
      <c r="R49" s="259"/>
      <c r="S49" s="190"/>
      <c r="T49" s="190"/>
      <c r="U49" s="190"/>
    </row>
    <row r="50" spans="1:23" s="111" customFormat="1" ht="30" customHeight="1" x14ac:dyDescent="0.25">
      <c r="A50" s="259"/>
      <c r="B50" s="323"/>
      <c r="C50" s="593" t="s">
        <v>336</v>
      </c>
      <c r="D50" s="598"/>
      <c r="E50" s="594"/>
      <c r="F50" s="599"/>
      <c r="G50" s="600"/>
      <c r="H50" s="600"/>
      <c r="I50" s="600"/>
      <c r="J50" s="600"/>
      <c r="K50" s="600"/>
      <c r="L50" s="600"/>
      <c r="M50" s="600"/>
      <c r="N50" s="600"/>
      <c r="O50" s="600"/>
      <c r="P50" s="601"/>
      <c r="Q50" s="221"/>
      <c r="R50" s="259"/>
      <c r="S50" s="190"/>
      <c r="T50" s="190"/>
      <c r="U50" s="190"/>
    </row>
    <row r="51" spans="1:23" s="111" customFormat="1" ht="30" customHeight="1" x14ac:dyDescent="0.25">
      <c r="A51" s="259"/>
      <c r="B51" s="602" t="s">
        <v>73</v>
      </c>
      <c r="C51" s="602"/>
      <c r="D51" s="603"/>
      <c r="E51" s="603"/>
      <c r="F51" s="603"/>
      <c r="G51" s="603"/>
      <c r="H51" s="603"/>
      <c r="I51" s="603"/>
      <c r="J51" s="603"/>
      <c r="K51" s="603"/>
      <c r="L51" s="603"/>
      <c r="M51" s="603"/>
      <c r="N51" s="603"/>
      <c r="O51" s="603"/>
      <c r="P51" s="603"/>
      <c r="Q51" s="374">
        <f>P39</f>
        <v>0</v>
      </c>
      <c r="R51" s="259"/>
      <c r="S51" s="190"/>
      <c r="T51" s="190"/>
      <c r="U51" s="190"/>
    </row>
    <row r="52" spans="1:23" s="111" customFormat="1" ht="30" customHeight="1" x14ac:dyDescent="0.25">
      <c r="A52" s="259"/>
      <c r="B52" s="323"/>
      <c r="C52" s="593" t="s">
        <v>337</v>
      </c>
      <c r="D52" s="598"/>
      <c r="E52" s="594"/>
      <c r="F52" s="599"/>
      <c r="G52" s="600"/>
      <c r="H52" s="600"/>
      <c r="I52" s="600"/>
      <c r="J52" s="600"/>
      <c r="K52" s="600"/>
      <c r="L52" s="600"/>
      <c r="M52" s="600"/>
      <c r="N52" s="600"/>
      <c r="O52" s="600"/>
      <c r="P52" s="601"/>
      <c r="Q52" s="221"/>
      <c r="R52" s="259"/>
      <c r="S52" s="190"/>
      <c r="T52" s="190"/>
      <c r="U52" s="190"/>
    </row>
    <row r="53" spans="1:23" ht="18.600000000000001" customHeight="1" x14ac:dyDescent="0.25">
      <c r="A53" s="259"/>
      <c r="B53" s="490" t="s">
        <v>55</v>
      </c>
      <c r="C53" s="491"/>
      <c r="D53" s="491"/>
      <c r="E53" s="491"/>
      <c r="F53" s="491"/>
      <c r="G53" s="491"/>
      <c r="H53" s="491"/>
      <c r="I53" s="491"/>
      <c r="J53" s="491"/>
      <c r="K53" s="491"/>
      <c r="L53" s="491"/>
      <c r="M53" s="491"/>
      <c r="N53" s="491"/>
      <c r="O53" s="491"/>
      <c r="P53" s="492"/>
      <c r="Q53" s="375">
        <f>SUM(Q47:Q52)</f>
        <v>0</v>
      </c>
      <c r="R53" s="259"/>
      <c r="S53" s="190"/>
      <c r="T53" s="190"/>
      <c r="U53" s="190"/>
      <c r="W53" s="192">
        <f>Q53</f>
        <v>0</v>
      </c>
    </row>
    <row r="54" spans="1:23" ht="15.75" customHeight="1" x14ac:dyDescent="0.25">
      <c r="A54" s="259"/>
      <c r="B54" s="543" t="s">
        <v>63</v>
      </c>
      <c r="C54" s="544"/>
      <c r="D54" s="544"/>
      <c r="E54" s="544"/>
      <c r="F54" s="544"/>
      <c r="G54" s="544"/>
      <c r="H54" s="544"/>
      <c r="I54" s="544"/>
      <c r="J54" s="544"/>
      <c r="K54" s="544"/>
      <c r="L54" s="544"/>
      <c r="M54" s="544"/>
      <c r="N54" s="544"/>
      <c r="O54" s="544"/>
      <c r="P54" s="544"/>
      <c r="Q54" s="545"/>
      <c r="R54" s="259"/>
      <c r="S54" s="190"/>
      <c r="T54" s="190"/>
      <c r="U54" s="190"/>
    </row>
    <row r="55" spans="1:23" ht="41.25" customHeight="1" x14ac:dyDescent="0.25">
      <c r="A55" s="259"/>
      <c r="B55" s="571" t="s">
        <v>634</v>
      </c>
      <c r="C55" s="572"/>
      <c r="D55" s="486" t="s">
        <v>636</v>
      </c>
      <c r="E55" s="487"/>
      <c r="F55" s="486" t="s">
        <v>637</v>
      </c>
      <c r="G55" s="487"/>
      <c r="H55" s="487"/>
      <c r="I55" s="487"/>
      <c r="J55" s="487"/>
      <c r="K55" s="487"/>
      <c r="L55" s="487"/>
      <c r="M55" s="487"/>
      <c r="N55" s="488"/>
      <c r="O55" s="75" t="s">
        <v>359</v>
      </c>
      <c r="P55" s="185" t="s">
        <v>54</v>
      </c>
      <c r="Q55" s="185" t="s">
        <v>48</v>
      </c>
      <c r="R55" s="259"/>
      <c r="S55" s="190"/>
      <c r="T55" s="190"/>
      <c r="U55" s="190"/>
    </row>
    <row r="56" spans="1:23" ht="45" customHeight="1" x14ac:dyDescent="0.25">
      <c r="A56" s="259"/>
      <c r="B56" s="610"/>
      <c r="C56" s="610"/>
      <c r="D56" s="655"/>
      <c r="E56" s="655"/>
      <c r="F56" s="478"/>
      <c r="G56" s="489"/>
      <c r="H56" s="489"/>
      <c r="I56" s="489"/>
      <c r="J56" s="489"/>
      <c r="K56" s="489"/>
      <c r="L56" s="489"/>
      <c r="M56" s="489"/>
      <c r="N56" s="479"/>
      <c r="O56" s="184"/>
      <c r="P56" s="74"/>
      <c r="Q56" s="186">
        <f>ROUND(P56*O56,0)</f>
        <v>0</v>
      </c>
      <c r="R56" s="259"/>
      <c r="S56" s="294" t="str">
        <f t="shared" ref="S56" si="10">IF(B56="","",IF(D56="","",Q56))</f>
        <v/>
      </c>
      <c r="T56" s="294" t="str">
        <f t="shared" ref="T56" si="11">IF(B56="","",IF(D56="","",D56))</f>
        <v/>
      </c>
      <c r="U56" s="294">
        <f>IF(B56="Contractor",0,Q56)</f>
        <v>0</v>
      </c>
    </row>
    <row r="57" spans="1:23" ht="45" customHeight="1" x14ac:dyDescent="0.25">
      <c r="A57" s="259"/>
      <c r="B57" s="610"/>
      <c r="C57" s="610"/>
      <c r="D57" s="655"/>
      <c r="E57" s="655"/>
      <c r="F57" s="478"/>
      <c r="G57" s="489"/>
      <c r="H57" s="489"/>
      <c r="I57" s="489"/>
      <c r="J57" s="489"/>
      <c r="K57" s="489"/>
      <c r="L57" s="489"/>
      <c r="M57" s="489"/>
      <c r="N57" s="479"/>
      <c r="O57" s="184"/>
      <c r="P57" s="74"/>
      <c r="Q57" s="186">
        <f t="shared" ref="Q57:Q59" si="12">ROUND(P57*O57,0)</f>
        <v>0</v>
      </c>
      <c r="R57" s="259"/>
      <c r="S57" s="294" t="str">
        <f t="shared" ref="S57:S59" si="13">IF(B57="","",IF(D57="","",Q57))</f>
        <v/>
      </c>
      <c r="T57" s="294" t="str">
        <f t="shared" ref="T57:T59" si="14">IF(B57="","",IF(D57="","",D57))</f>
        <v/>
      </c>
      <c r="U57" s="294">
        <f t="shared" ref="U57:U59" si="15">IF(B57="Contractor",0,Q57)</f>
        <v>0</v>
      </c>
      <c r="V57" s="193"/>
    </row>
    <row r="58" spans="1:23" ht="45" customHeight="1" x14ac:dyDescent="0.25">
      <c r="A58" s="259"/>
      <c r="B58" s="604"/>
      <c r="C58" s="605"/>
      <c r="D58" s="655"/>
      <c r="E58" s="655"/>
      <c r="F58" s="478"/>
      <c r="G58" s="489"/>
      <c r="H58" s="489"/>
      <c r="I58" s="489"/>
      <c r="J58" s="489"/>
      <c r="K58" s="489"/>
      <c r="L58" s="489"/>
      <c r="M58" s="489"/>
      <c r="N58" s="479"/>
      <c r="O58" s="184"/>
      <c r="P58" s="74"/>
      <c r="Q58" s="186">
        <f t="shared" si="12"/>
        <v>0</v>
      </c>
      <c r="R58" s="259"/>
      <c r="S58" s="294" t="str">
        <f t="shared" si="13"/>
        <v/>
      </c>
      <c r="T58" s="294" t="str">
        <f t="shared" si="14"/>
        <v/>
      </c>
      <c r="U58" s="294">
        <f t="shared" si="15"/>
        <v>0</v>
      </c>
    </row>
    <row r="59" spans="1:23" ht="45" customHeight="1" x14ac:dyDescent="0.25">
      <c r="A59" s="259"/>
      <c r="B59" s="604"/>
      <c r="C59" s="605"/>
      <c r="D59" s="655"/>
      <c r="E59" s="655"/>
      <c r="F59" s="478"/>
      <c r="G59" s="489"/>
      <c r="H59" s="489"/>
      <c r="I59" s="489"/>
      <c r="J59" s="489"/>
      <c r="K59" s="489"/>
      <c r="L59" s="489"/>
      <c r="M59" s="489"/>
      <c r="N59" s="479"/>
      <c r="O59" s="184"/>
      <c r="P59" s="74"/>
      <c r="Q59" s="186">
        <f t="shared" si="12"/>
        <v>0</v>
      </c>
      <c r="R59" s="259"/>
      <c r="S59" s="294" t="str">
        <f t="shared" si="13"/>
        <v/>
      </c>
      <c r="T59" s="294" t="str">
        <f t="shared" si="14"/>
        <v/>
      </c>
      <c r="U59" s="294">
        <f t="shared" si="15"/>
        <v>0</v>
      </c>
    </row>
    <row r="60" spans="1:23" ht="18.600000000000001" customHeight="1" x14ac:dyDescent="0.25">
      <c r="A60" s="259"/>
      <c r="B60" s="568" t="s">
        <v>57</v>
      </c>
      <c r="C60" s="569"/>
      <c r="D60" s="569"/>
      <c r="E60" s="569"/>
      <c r="F60" s="569"/>
      <c r="G60" s="569"/>
      <c r="H60" s="569"/>
      <c r="I60" s="569"/>
      <c r="J60" s="569"/>
      <c r="K60" s="569"/>
      <c r="L60" s="569"/>
      <c r="M60" s="569"/>
      <c r="N60" s="569"/>
      <c r="O60" s="569"/>
      <c r="P60" s="570"/>
      <c r="Q60" s="85">
        <f>SUM(Q56:Q59)</f>
        <v>0</v>
      </c>
      <c r="R60" s="259"/>
      <c r="S60" s="193">
        <f>SUM(S56:S59)</f>
        <v>0</v>
      </c>
      <c r="T60" s="190"/>
      <c r="U60" s="190"/>
      <c r="W60" s="192">
        <f>Q60</f>
        <v>0</v>
      </c>
    </row>
    <row r="61" spans="1:23" ht="15.75" customHeight="1" x14ac:dyDescent="0.25">
      <c r="A61" s="292"/>
      <c r="B61" s="543" t="s">
        <v>64</v>
      </c>
      <c r="C61" s="544"/>
      <c r="D61" s="544"/>
      <c r="E61" s="544"/>
      <c r="F61" s="544"/>
      <c r="G61" s="544"/>
      <c r="H61" s="544"/>
      <c r="I61" s="544"/>
      <c r="J61" s="544"/>
      <c r="K61" s="544"/>
      <c r="L61" s="544"/>
      <c r="M61" s="544"/>
      <c r="N61" s="544"/>
      <c r="O61" s="544"/>
      <c r="P61" s="544"/>
      <c r="Q61" s="545"/>
      <c r="R61" s="292"/>
      <c r="S61" s="293"/>
      <c r="T61" s="293"/>
      <c r="U61" s="293"/>
    </row>
    <row r="62" spans="1:23" ht="39.950000000000003" customHeight="1" x14ac:dyDescent="0.25">
      <c r="A62" s="292"/>
      <c r="B62" s="501" t="s">
        <v>424</v>
      </c>
      <c r="C62" s="502"/>
      <c r="D62" s="503"/>
      <c r="E62" s="501" t="s">
        <v>56</v>
      </c>
      <c r="F62" s="502"/>
      <c r="G62" s="502"/>
      <c r="H62" s="502"/>
      <c r="I62" s="502"/>
      <c r="J62" s="502"/>
      <c r="K62" s="502"/>
      <c r="L62" s="502"/>
      <c r="M62" s="502"/>
      <c r="N62" s="502"/>
      <c r="O62" s="502"/>
      <c r="P62" s="503"/>
      <c r="Q62" s="318" t="s">
        <v>48</v>
      </c>
      <c r="R62" s="292"/>
      <c r="S62" s="293"/>
      <c r="T62" s="293"/>
      <c r="U62" s="293"/>
    </row>
    <row r="63" spans="1:23" ht="39.950000000000003" customHeight="1" x14ac:dyDescent="0.25">
      <c r="A63" s="292"/>
      <c r="B63" s="493"/>
      <c r="C63" s="493"/>
      <c r="D63" s="493"/>
      <c r="E63" s="494" t="str">
        <f t="shared" ref="E63:E68" si="16">IF(B63="","Select Supply Category in Column B",0)</f>
        <v>Select Supply Category in Column B</v>
      </c>
      <c r="F63" s="494"/>
      <c r="G63" s="494"/>
      <c r="H63" s="494"/>
      <c r="I63" s="494"/>
      <c r="J63" s="494"/>
      <c r="K63" s="494"/>
      <c r="L63" s="494"/>
      <c r="M63" s="494"/>
      <c r="N63" s="494"/>
      <c r="O63" s="494"/>
      <c r="P63" s="494"/>
      <c r="Q63" s="225"/>
      <c r="R63" s="292"/>
      <c r="S63" s="293"/>
      <c r="T63" s="293"/>
      <c r="U63" s="293"/>
    </row>
    <row r="64" spans="1:23" ht="39.950000000000003" customHeight="1" x14ac:dyDescent="0.25">
      <c r="A64" s="292"/>
      <c r="B64" s="493"/>
      <c r="C64" s="493"/>
      <c r="D64" s="493"/>
      <c r="E64" s="494" t="str">
        <f t="shared" si="16"/>
        <v>Select Supply Category in Column B</v>
      </c>
      <c r="F64" s="494"/>
      <c r="G64" s="494"/>
      <c r="H64" s="494"/>
      <c r="I64" s="494"/>
      <c r="J64" s="494"/>
      <c r="K64" s="494"/>
      <c r="L64" s="494"/>
      <c r="M64" s="494"/>
      <c r="N64" s="494"/>
      <c r="O64" s="494"/>
      <c r="P64" s="494"/>
      <c r="Q64" s="225"/>
      <c r="R64" s="292"/>
      <c r="S64" s="293"/>
      <c r="T64" s="293"/>
      <c r="U64" s="293"/>
    </row>
    <row r="65" spans="1:23" ht="39.950000000000003" customHeight="1" x14ac:dyDescent="0.25">
      <c r="A65" s="292"/>
      <c r="B65" s="493"/>
      <c r="C65" s="493"/>
      <c r="D65" s="493"/>
      <c r="E65" s="494" t="str">
        <f t="shared" si="16"/>
        <v>Select Supply Category in Column B</v>
      </c>
      <c r="F65" s="494"/>
      <c r="G65" s="494"/>
      <c r="H65" s="494"/>
      <c r="I65" s="494"/>
      <c r="J65" s="494"/>
      <c r="K65" s="494"/>
      <c r="L65" s="494"/>
      <c r="M65" s="494"/>
      <c r="N65" s="494"/>
      <c r="O65" s="494"/>
      <c r="P65" s="494"/>
      <c r="Q65" s="225"/>
      <c r="R65" s="292"/>
      <c r="S65" s="293"/>
      <c r="T65" s="293"/>
      <c r="U65" s="293"/>
    </row>
    <row r="66" spans="1:23" ht="39.950000000000003" customHeight="1" x14ac:dyDescent="0.25">
      <c r="A66" s="292"/>
      <c r="B66" s="493"/>
      <c r="C66" s="493"/>
      <c r="D66" s="493"/>
      <c r="E66" s="494" t="str">
        <f t="shared" si="16"/>
        <v>Select Supply Category in Column B</v>
      </c>
      <c r="F66" s="494"/>
      <c r="G66" s="494"/>
      <c r="H66" s="494"/>
      <c r="I66" s="494"/>
      <c r="J66" s="494"/>
      <c r="K66" s="494"/>
      <c r="L66" s="494"/>
      <c r="M66" s="494"/>
      <c r="N66" s="494"/>
      <c r="O66" s="494"/>
      <c r="P66" s="494"/>
      <c r="Q66" s="225"/>
      <c r="R66" s="292"/>
      <c r="S66" s="293"/>
      <c r="T66" s="293"/>
      <c r="U66" s="293"/>
    </row>
    <row r="67" spans="1:23" ht="39.950000000000003" customHeight="1" x14ac:dyDescent="0.25">
      <c r="A67" s="292"/>
      <c r="B67" s="493"/>
      <c r="C67" s="493"/>
      <c r="D67" s="493"/>
      <c r="E67" s="494" t="str">
        <f t="shared" si="16"/>
        <v>Select Supply Category in Column B</v>
      </c>
      <c r="F67" s="494"/>
      <c r="G67" s="494"/>
      <c r="H67" s="494"/>
      <c r="I67" s="494"/>
      <c r="J67" s="494"/>
      <c r="K67" s="494"/>
      <c r="L67" s="494"/>
      <c r="M67" s="494"/>
      <c r="N67" s="494"/>
      <c r="O67" s="494"/>
      <c r="P67" s="494"/>
      <c r="Q67" s="225"/>
      <c r="R67" s="292"/>
      <c r="S67" s="293"/>
      <c r="T67" s="293"/>
      <c r="U67" s="293"/>
    </row>
    <row r="68" spans="1:23" ht="39.950000000000003" customHeight="1" x14ac:dyDescent="0.25">
      <c r="A68" s="292"/>
      <c r="B68" s="493"/>
      <c r="C68" s="493"/>
      <c r="D68" s="493"/>
      <c r="E68" s="494" t="str">
        <f t="shared" si="16"/>
        <v>Select Supply Category in Column B</v>
      </c>
      <c r="F68" s="494"/>
      <c r="G68" s="494"/>
      <c r="H68" s="494"/>
      <c r="I68" s="494"/>
      <c r="J68" s="494"/>
      <c r="K68" s="494"/>
      <c r="L68" s="494"/>
      <c r="M68" s="494"/>
      <c r="N68" s="494"/>
      <c r="O68" s="494"/>
      <c r="P68" s="494"/>
      <c r="Q68" s="225"/>
      <c r="R68" s="292"/>
      <c r="S68" s="293"/>
      <c r="T68" s="293"/>
      <c r="U68" s="293"/>
    </row>
    <row r="69" spans="1:23" ht="18" customHeight="1" x14ac:dyDescent="0.25">
      <c r="A69" s="292"/>
      <c r="B69" s="490" t="s">
        <v>58</v>
      </c>
      <c r="C69" s="491"/>
      <c r="D69" s="491"/>
      <c r="E69" s="491"/>
      <c r="F69" s="491"/>
      <c r="G69" s="491"/>
      <c r="H69" s="491"/>
      <c r="I69" s="491"/>
      <c r="J69" s="491"/>
      <c r="K69" s="491"/>
      <c r="L69" s="491"/>
      <c r="M69" s="491"/>
      <c r="N69" s="491"/>
      <c r="O69" s="491"/>
      <c r="P69" s="492"/>
      <c r="Q69" s="226">
        <f>SUM(Q63:Q68)</f>
        <v>0</v>
      </c>
      <c r="R69" s="292"/>
      <c r="S69" s="293"/>
      <c r="T69" s="293"/>
      <c r="U69" s="293"/>
      <c r="W69" s="192">
        <f>Q69</f>
        <v>0</v>
      </c>
    </row>
    <row r="70" spans="1:23" ht="15.75" customHeight="1" x14ac:dyDescent="0.25">
      <c r="A70" s="292"/>
      <c r="B70" s="509" t="s">
        <v>65</v>
      </c>
      <c r="C70" s="510"/>
      <c r="D70" s="510"/>
      <c r="E70" s="510"/>
      <c r="F70" s="510"/>
      <c r="G70" s="510"/>
      <c r="H70" s="510"/>
      <c r="I70" s="510"/>
      <c r="J70" s="510"/>
      <c r="K70" s="510"/>
      <c r="L70" s="510"/>
      <c r="M70" s="510"/>
      <c r="N70" s="510"/>
      <c r="O70" s="510"/>
      <c r="P70" s="510"/>
      <c r="Q70" s="511"/>
      <c r="R70" s="292"/>
      <c r="S70" s="293"/>
      <c r="T70" s="293"/>
      <c r="U70" s="293"/>
    </row>
    <row r="71" spans="1:23" s="111" customFormat="1" ht="39.950000000000003" customHeight="1" x14ac:dyDescent="0.25">
      <c r="A71" s="292"/>
      <c r="B71" s="565" t="s">
        <v>424</v>
      </c>
      <c r="C71" s="566"/>
      <c r="D71" s="567"/>
      <c r="E71" s="515" t="s">
        <v>227</v>
      </c>
      <c r="F71" s="515"/>
      <c r="G71" s="515"/>
      <c r="H71" s="515" t="s">
        <v>228</v>
      </c>
      <c r="I71" s="515"/>
      <c r="J71" s="515"/>
      <c r="K71" s="515"/>
      <c r="L71" s="515"/>
      <c r="M71" s="515"/>
      <c r="N71" s="515"/>
      <c r="O71" s="280" t="s">
        <v>444</v>
      </c>
      <c r="P71" s="280" t="s">
        <v>115</v>
      </c>
      <c r="Q71" s="81" t="s">
        <v>52</v>
      </c>
      <c r="R71" s="292"/>
      <c r="S71" s="293"/>
      <c r="T71" s="293"/>
      <c r="U71" s="293"/>
    </row>
    <row r="72" spans="1:23" s="111" customFormat="1" ht="39.950000000000003" customHeight="1" x14ac:dyDescent="0.25">
      <c r="A72" s="292"/>
      <c r="B72" s="498"/>
      <c r="C72" s="499"/>
      <c r="D72" s="500"/>
      <c r="E72" s="495" t="str">
        <f t="shared" ref="E72:E76" si="17">IF(B72="","Select Category in Column B",0)</f>
        <v>Select Category in Column B</v>
      </c>
      <c r="F72" s="496"/>
      <c r="G72" s="497"/>
      <c r="H72" s="495" t="str">
        <f t="shared" ref="H72:H76" si="18">IF(B72="","Select Category in Column B",0)</f>
        <v>Select Category in Column B</v>
      </c>
      <c r="I72" s="496"/>
      <c r="J72" s="496"/>
      <c r="K72" s="496"/>
      <c r="L72" s="496"/>
      <c r="M72" s="496"/>
      <c r="N72" s="497"/>
      <c r="O72" s="299"/>
      <c r="P72" s="357"/>
      <c r="Q72" s="85">
        <f>ROUND(P72*O72,0)</f>
        <v>0</v>
      </c>
      <c r="R72" s="292"/>
      <c r="S72" s="294">
        <f>IF(OR(B72='DROP-DOWNS'!$S$18,B72='DROP-DOWNS'!$S$19,B72='DROP-DOWNS'!$S$20,B72='DROP-DOWNS'!$S$21),Q72,0)</f>
        <v>0</v>
      </c>
      <c r="T72" s="278"/>
      <c r="U72" s="293"/>
    </row>
    <row r="73" spans="1:23" s="111" customFormat="1" ht="39.950000000000003" customHeight="1" x14ac:dyDescent="0.25">
      <c r="A73" s="292"/>
      <c r="B73" s="498"/>
      <c r="C73" s="499"/>
      <c r="D73" s="500"/>
      <c r="E73" s="495" t="str">
        <f t="shared" si="17"/>
        <v>Select Category in Column B</v>
      </c>
      <c r="F73" s="496"/>
      <c r="G73" s="497"/>
      <c r="H73" s="495" t="str">
        <f t="shared" si="18"/>
        <v>Select Category in Column B</v>
      </c>
      <c r="I73" s="496"/>
      <c r="J73" s="496"/>
      <c r="K73" s="496"/>
      <c r="L73" s="496"/>
      <c r="M73" s="496"/>
      <c r="N73" s="497"/>
      <c r="O73" s="299"/>
      <c r="P73" s="357"/>
      <c r="Q73" s="85">
        <f t="shared" ref="Q73:Q76" si="19">ROUND(P73*O73,0)</f>
        <v>0</v>
      </c>
      <c r="R73" s="292"/>
      <c r="S73" s="294">
        <f>IF(OR(B73='DROP-DOWNS'!$S$18,B73='DROP-DOWNS'!$S$19,B73='DROP-DOWNS'!$S$20,B73='DROP-DOWNS'!$S$21),Q73,0)</f>
        <v>0</v>
      </c>
      <c r="T73" s="278"/>
      <c r="U73" s="293"/>
    </row>
    <row r="74" spans="1:23" s="111" customFormat="1" ht="39.950000000000003" customHeight="1" x14ac:dyDescent="0.25">
      <c r="A74" s="292"/>
      <c r="B74" s="498"/>
      <c r="C74" s="499"/>
      <c r="D74" s="500"/>
      <c r="E74" s="495" t="str">
        <f t="shared" si="17"/>
        <v>Select Category in Column B</v>
      </c>
      <c r="F74" s="496"/>
      <c r="G74" s="497"/>
      <c r="H74" s="495" t="str">
        <f t="shared" si="18"/>
        <v>Select Category in Column B</v>
      </c>
      <c r="I74" s="496"/>
      <c r="J74" s="496"/>
      <c r="K74" s="496"/>
      <c r="L74" s="496"/>
      <c r="M74" s="496"/>
      <c r="N74" s="497"/>
      <c r="O74" s="299"/>
      <c r="P74" s="357"/>
      <c r="Q74" s="85">
        <f t="shared" si="19"/>
        <v>0</v>
      </c>
      <c r="R74" s="292"/>
      <c r="S74" s="294">
        <f>IF(OR(B74='DROP-DOWNS'!$S$18,B74='DROP-DOWNS'!$S$19,B74='DROP-DOWNS'!$S$20,B74='DROP-DOWNS'!$S$21),Q74,0)</f>
        <v>0</v>
      </c>
      <c r="T74" s="278"/>
      <c r="U74" s="293"/>
    </row>
    <row r="75" spans="1:23" s="111" customFormat="1" ht="39.950000000000003" customHeight="1" x14ac:dyDescent="0.25">
      <c r="A75" s="292"/>
      <c r="B75" s="498"/>
      <c r="C75" s="499"/>
      <c r="D75" s="500"/>
      <c r="E75" s="495" t="str">
        <f t="shared" si="17"/>
        <v>Select Category in Column B</v>
      </c>
      <c r="F75" s="496"/>
      <c r="G75" s="497"/>
      <c r="H75" s="495" t="str">
        <f t="shared" si="18"/>
        <v>Select Category in Column B</v>
      </c>
      <c r="I75" s="496"/>
      <c r="J75" s="496"/>
      <c r="K75" s="496"/>
      <c r="L75" s="496"/>
      <c r="M75" s="496"/>
      <c r="N75" s="497"/>
      <c r="O75" s="258"/>
      <c r="P75" s="357"/>
      <c r="Q75" s="85">
        <f t="shared" si="19"/>
        <v>0</v>
      </c>
      <c r="R75" s="292"/>
      <c r="S75" s="294">
        <f>IF(OR(B75='DROP-DOWNS'!$S$18,B75='DROP-DOWNS'!$S$19,B75='DROP-DOWNS'!$S$20,B75='DROP-DOWNS'!$S$21),Q75,0)</f>
        <v>0</v>
      </c>
      <c r="T75" s="278"/>
      <c r="U75" s="293"/>
    </row>
    <row r="76" spans="1:23" s="111" customFormat="1" ht="39.950000000000003" customHeight="1" x14ac:dyDescent="0.25">
      <c r="A76" s="292"/>
      <c r="B76" s="498"/>
      <c r="C76" s="499"/>
      <c r="D76" s="500"/>
      <c r="E76" s="495" t="str">
        <f t="shared" si="17"/>
        <v>Select Category in Column B</v>
      </c>
      <c r="F76" s="496"/>
      <c r="G76" s="497"/>
      <c r="H76" s="495" t="str">
        <f t="shared" si="18"/>
        <v>Select Category in Column B</v>
      </c>
      <c r="I76" s="496"/>
      <c r="J76" s="496"/>
      <c r="K76" s="496"/>
      <c r="L76" s="496"/>
      <c r="M76" s="496"/>
      <c r="N76" s="497"/>
      <c r="O76" s="258"/>
      <c r="P76" s="357"/>
      <c r="Q76" s="85">
        <f t="shared" si="19"/>
        <v>0</v>
      </c>
      <c r="R76" s="292"/>
      <c r="S76" s="294">
        <f>IF(OR(B76='DROP-DOWNS'!$S$18,B76='DROP-DOWNS'!$S$19,B76='DROP-DOWNS'!$S$20,B76='DROP-DOWNS'!$S$21),Q76,0)</f>
        <v>0</v>
      </c>
      <c r="T76" s="278"/>
      <c r="U76" s="293"/>
    </row>
    <row r="77" spans="1:23" ht="18" customHeight="1" x14ac:dyDescent="0.25">
      <c r="A77" s="292"/>
      <c r="B77" s="490" t="s">
        <v>59</v>
      </c>
      <c r="C77" s="491"/>
      <c r="D77" s="491"/>
      <c r="E77" s="491"/>
      <c r="F77" s="491"/>
      <c r="G77" s="491"/>
      <c r="H77" s="491"/>
      <c r="I77" s="491"/>
      <c r="J77" s="491"/>
      <c r="K77" s="491"/>
      <c r="L77" s="491"/>
      <c r="M77" s="491"/>
      <c r="N77" s="491"/>
      <c r="O77" s="491"/>
      <c r="P77" s="492"/>
      <c r="Q77" s="226">
        <f>SUM(Q72:Q76)</f>
        <v>0</v>
      </c>
      <c r="R77" s="292"/>
      <c r="S77" s="227">
        <f>SUM(S72:S76)</f>
        <v>0</v>
      </c>
      <c r="T77" s="278"/>
      <c r="U77" s="293"/>
      <c r="W77" s="192">
        <f>Q77</f>
        <v>0</v>
      </c>
    </row>
    <row r="78" spans="1:23" ht="15.75" customHeight="1" x14ac:dyDescent="0.25">
      <c r="A78" s="292"/>
      <c r="B78" s="509" t="s">
        <v>66</v>
      </c>
      <c r="C78" s="510"/>
      <c r="D78" s="510"/>
      <c r="E78" s="510"/>
      <c r="F78" s="510"/>
      <c r="G78" s="510"/>
      <c r="H78" s="510"/>
      <c r="I78" s="510"/>
      <c r="J78" s="510"/>
      <c r="K78" s="510"/>
      <c r="L78" s="510"/>
      <c r="M78" s="510"/>
      <c r="N78" s="510"/>
      <c r="O78" s="510"/>
      <c r="P78" s="510"/>
      <c r="Q78" s="511"/>
      <c r="R78" s="292"/>
      <c r="S78" s="293"/>
      <c r="T78" s="279"/>
      <c r="U78" s="293"/>
    </row>
    <row r="79" spans="1:23" ht="39.950000000000003" customHeight="1" x14ac:dyDescent="0.25">
      <c r="A79" s="292"/>
      <c r="B79" s="504" t="s">
        <v>74</v>
      </c>
      <c r="C79" s="505"/>
      <c r="D79" s="506"/>
      <c r="E79" s="504" t="s">
        <v>426</v>
      </c>
      <c r="F79" s="505"/>
      <c r="G79" s="505"/>
      <c r="H79" s="505"/>
      <c r="I79" s="505"/>
      <c r="J79" s="505"/>
      <c r="K79" s="505"/>
      <c r="L79" s="505"/>
      <c r="M79" s="505"/>
      <c r="N79" s="505"/>
      <c r="O79" s="505"/>
      <c r="P79" s="505"/>
      <c r="Q79" s="506"/>
      <c r="R79" s="292"/>
      <c r="S79" s="293"/>
      <c r="T79" s="279"/>
      <c r="U79" s="293"/>
    </row>
    <row r="80" spans="1:23" ht="39.950000000000003" customHeight="1" x14ac:dyDescent="0.25">
      <c r="A80" s="292"/>
      <c r="B80" s="493"/>
      <c r="C80" s="493"/>
      <c r="D80" s="493"/>
      <c r="E80" s="494" t="str">
        <f t="shared" ref="E80" si="20">IF(B80="","Select Category in Column B",0)</f>
        <v>Select Category in Column B</v>
      </c>
      <c r="F80" s="494"/>
      <c r="G80" s="494"/>
      <c r="H80" s="494"/>
      <c r="I80" s="494"/>
      <c r="J80" s="494"/>
      <c r="K80" s="494"/>
      <c r="L80" s="494"/>
      <c r="M80" s="494"/>
      <c r="N80" s="494"/>
      <c r="O80" s="494"/>
      <c r="P80" s="494"/>
      <c r="Q80" s="225"/>
      <c r="R80" s="292"/>
      <c r="S80" s="293"/>
      <c r="T80" s="278"/>
      <c r="U80" s="293"/>
    </row>
    <row r="81" spans="1:23" ht="39.950000000000003" customHeight="1" x14ac:dyDescent="0.25">
      <c r="A81" s="292"/>
      <c r="B81" s="493"/>
      <c r="C81" s="493"/>
      <c r="D81" s="493"/>
      <c r="E81" s="494" t="str">
        <f t="shared" ref="E81:E85" si="21">IF(B81="","Select Category in Column B",0)</f>
        <v>Select Category in Column B</v>
      </c>
      <c r="F81" s="494"/>
      <c r="G81" s="494"/>
      <c r="H81" s="494"/>
      <c r="I81" s="494"/>
      <c r="J81" s="494"/>
      <c r="K81" s="494"/>
      <c r="L81" s="494"/>
      <c r="M81" s="494"/>
      <c r="N81" s="494"/>
      <c r="O81" s="494"/>
      <c r="P81" s="494"/>
      <c r="Q81" s="225"/>
      <c r="R81" s="292"/>
      <c r="S81" s="293"/>
      <c r="T81" s="278"/>
      <c r="U81" s="293"/>
    </row>
    <row r="82" spans="1:23" ht="39.950000000000003" customHeight="1" x14ac:dyDescent="0.25">
      <c r="A82" s="292"/>
      <c r="B82" s="493"/>
      <c r="C82" s="493"/>
      <c r="D82" s="493"/>
      <c r="E82" s="494" t="str">
        <f t="shared" si="21"/>
        <v>Select Category in Column B</v>
      </c>
      <c r="F82" s="494"/>
      <c r="G82" s="494"/>
      <c r="H82" s="494"/>
      <c r="I82" s="494"/>
      <c r="J82" s="494"/>
      <c r="K82" s="494"/>
      <c r="L82" s="494"/>
      <c r="M82" s="494"/>
      <c r="N82" s="494"/>
      <c r="O82" s="494"/>
      <c r="P82" s="494"/>
      <c r="Q82" s="225"/>
      <c r="R82" s="292"/>
      <c r="S82" s="293"/>
      <c r="T82" s="279"/>
      <c r="U82" s="293"/>
    </row>
    <row r="83" spans="1:23" ht="39.950000000000003" customHeight="1" x14ac:dyDescent="0.25">
      <c r="A83" s="292"/>
      <c r="B83" s="493"/>
      <c r="C83" s="493"/>
      <c r="D83" s="493"/>
      <c r="E83" s="494" t="str">
        <f t="shared" si="21"/>
        <v>Select Category in Column B</v>
      </c>
      <c r="F83" s="494"/>
      <c r="G83" s="494"/>
      <c r="H83" s="494"/>
      <c r="I83" s="494"/>
      <c r="J83" s="494"/>
      <c r="K83" s="494"/>
      <c r="L83" s="494"/>
      <c r="M83" s="494"/>
      <c r="N83" s="494"/>
      <c r="O83" s="494"/>
      <c r="P83" s="494"/>
      <c r="Q83" s="225"/>
      <c r="R83" s="292"/>
      <c r="S83" s="293"/>
      <c r="T83" s="293"/>
      <c r="U83" s="293"/>
    </row>
    <row r="84" spans="1:23" ht="39.950000000000003" customHeight="1" x14ac:dyDescent="0.25">
      <c r="A84" s="292"/>
      <c r="B84" s="493"/>
      <c r="C84" s="493"/>
      <c r="D84" s="493"/>
      <c r="E84" s="494" t="str">
        <f t="shared" si="21"/>
        <v>Select Category in Column B</v>
      </c>
      <c r="F84" s="494"/>
      <c r="G84" s="494"/>
      <c r="H84" s="494"/>
      <c r="I84" s="494"/>
      <c r="J84" s="494"/>
      <c r="K84" s="494"/>
      <c r="L84" s="494"/>
      <c r="M84" s="494"/>
      <c r="N84" s="494"/>
      <c r="O84" s="494"/>
      <c r="P84" s="494"/>
      <c r="Q84" s="225"/>
      <c r="R84" s="292"/>
      <c r="S84" s="293"/>
      <c r="T84" s="293"/>
      <c r="U84" s="293"/>
    </row>
    <row r="85" spans="1:23" ht="39.950000000000003" customHeight="1" x14ac:dyDescent="0.25">
      <c r="A85" s="292"/>
      <c r="B85" s="493"/>
      <c r="C85" s="493"/>
      <c r="D85" s="493"/>
      <c r="E85" s="494" t="str">
        <f t="shared" si="21"/>
        <v>Select Category in Column B</v>
      </c>
      <c r="F85" s="494"/>
      <c r="G85" s="494"/>
      <c r="H85" s="494"/>
      <c r="I85" s="494"/>
      <c r="J85" s="494"/>
      <c r="K85" s="494"/>
      <c r="L85" s="494"/>
      <c r="M85" s="494"/>
      <c r="N85" s="494"/>
      <c r="O85" s="494"/>
      <c r="P85" s="494"/>
      <c r="Q85" s="225"/>
      <c r="R85" s="292"/>
      <c r="S85" s="293"/>
      <c r="T85" s="293"/>
      <c r="U85" s="293"/>
    </row>
    <row r="86" spans="1:23" ht="19.350000000000001" customHeight="1" x14ac:dyDescent="0.25">
      <c r="A86" s="292"/>
      <c r="B86" s="490" t="s">
        <v>75</v>
      </c>
      <c r="C86" s="491"/>
      <c r="D86" s="491"/>
      <c r="E86" s="491"/>
      <c r="F86" s="491"/>
      <c r="G86" s="491"/>
      <c r="H86" s="491"/>
      <c r="I86" s="491"/>
      <c r="J86" s="491"/>
      <c r="K86" s="491"/>
      <c r="L86" s="491"/>
      <c r="M86" s="491"/>
      <c r="N86" s="491"/>
      <c r="O86" s="491"/>
      <c r="P86" s="492"/>
      <c r="Q86" s="226">
        <f>SUM(Q80:Q85)</f>
        <v>0</v>
      </c>
      <c r="R86" s="292"/>
      <c r="S86" s="293"/>
      <c r="T86" s="293"/>
      <c r="U86" s="293"/>
      <c r="W86" s="192">
        <f>Q86</f>
        <v>0</v>
      </c>
    </row>
    <row r="87" spans="1:23" ht="15.75" customHeight="1" x14ac:dyDescent="0.25">
      <c r="A87" s="259"/>
      <c r="B87" s="521" t="s">
        <v>67</v>
      </c>
      <c r="C87" s="522"/>
      <c r="D87" s="522"/>
      <c r="E87" s="522"/>
      <c r="F87" s="522"/>
      <c r="G87" s="522"/>
      <c r="H87" s="522"/>
      <c r="I87" s="522"/>
      <c r="J87" s="522"/>
      <c r="K87" s="522"/>
      <c r="L87" s="522"/>
      <c r="M87" s="522"/>
      <c r="N87" s="522"/>
      <c r="O87" s="522"/>
      <c r="P87" s="522"/>
      <c r="Q87" s="511"/>
      <c r="R87" s="259"/>
      <c r="S87" s="190"/>
      <c r="T87" s="190"/>
      <c r="U87" s="190"/>
      <c r="V87" s="190"/>
    </row>
    <row r="88" spans="1:23" ht="15.75" customHeight="1" x14ac:dyDescent="0.25">
      <c r="A88" s="259"/>
      <c r="B88" s="228"/>
      <c r="C88" s="229"/>
      <c r="D88" s="229"/>
      <c r="E88" s="229"/>
      <c r="F88" s="229"/>
      <c r="G88" s="229"/>
      <c r="H88" s="229"/>
      <c r="I88" s="229"/>
      <c r="J88" s="229"/>
      <c r="K88" s="229"/>
      <c r="L88" s="229"/>
      <c r="M88" s="229"/>
      <c r="N88" s="229"/>
      <c r="O88" s="229"/>
      <c r="P88" s="230"/>
      <c r="Q88" s="231"/>
      <c r="R88" s="259"/>
      <c r="S88" s="190"/>
      <c r="T88" s="190"/>
      <c r="U88" s="190"/>
      <c r="V88" s="190"/>
    </row>
    <row r="89" spans="1:23" ht="15.75" customHeight="1" x14ac:dyDescent="0.25">
      <c r="A89" s="259"/>
      <c r="B89" s="232"/>
      <c r="C89" s="611" t="s">
        <v>321</v>
      </c>
      <c r="D89" s="611"/>
      <c r="E89" s="611"/>
      <c r="F89" s="611"/>
      <c r="G89" s="611"/>
      <c r="H89" s="320"/>
      <c r="I89" s="613" t="s">
        <v>360</v>
      </c>
      <c r="J89" s="614"/>
      <c r="K89" s="614"/>
      <c r="L89" s="614"/>
      <c r="M89" s="614"/>
      <c r="N89" s="617">
        <f>E9</f>
        <v>0</v>
      </c>
      <c r="O89" s="618"/>
      <c r="P89" s="233"/>
      <c r="Q89" s="234"/>
      <c r="R89" s="259"/>
      <c r="S89" s="194">
        <f>N89</f>
        <v>0</v>
      </c>
      <c r="T89" s="190"/>
      <c r="U89" s="190"/>
      <c r="V89" s="190"/>
    </row>
    <row r="90" spans="1:23" ht="15.75" hidden="1" customHeight="1" x14ac:dyDescent="0.25">
      <c r="A90" s="259"/>
      <c r="B90" s="232"/>
      <c r="C90" s="229"/>
      <c r="D90" s="229"/>
      <c r="E90" s="229"/>
      <c r="F90" s="229"/>
      <c r="G90" s="229"/>
      <c r="H90" s="320"/>
      <c r="I90" s="619" t="s">
        <v>112</v>
      </c>
      <c r="J90" s="620"/>
      <c r="K90" s="620"/>
      <c r="L90" s="620"/>
      <c r="M90" s="620"/>
      <c r="N90" s="621">
        <f>(Q86+Q77+Q69+Q60+Q53+Q44+Q39+Q33+Q18)-F112</f>
        <v>0</v>
      </c>
      <c r="O90" s="622"/>
      <c r="P90" s="233"/>
      <c r="Q90" s="234"/>
      <c r="R90" s="259"/>
      <c r="S90" s="190"/>
      <c r="T90" s="190"/>
      <c r="U90" s="190"/>
      <c r="V90" s="190"/>
    </row>
    <row r="91" spans="1:23" ht="15.75" hidden="1" customHeight="1" x14ac:dyDescent="0.25">
      <c r="A91" s="259"/>
      <c r="B91" s="232" t="s">
        <v>113</v>
      </c>
      <c r="C91" s="235"/>
      <c r="D91" s="235"/>
      <c r="E91" s="235"/>
      <c r="F91" s="235"/>
      <c r="G91" s="236"/>
      <c r="H91" s="320"/>
      <c r="I91" s="321"/>
      <c r="J91" s="319"/>
      <c r="K91" s="319"/>
      <c r="L91" s="319"/>
      <c r="M91" s="319"/>
      <c r="N91" s="623">
        <f>(N89+1)*N90</f>
        <v>0</v>
      </c>
      <c r="O91" s="622"/>
      <c r="P91" s="233"/>
      <c r="Q91" s="234"/>
      <c r="R91" s="259"/>
      <c r="S91" s="190"/>
      <c r="T91" s="190"/>
      <c r="U91" s="190"/>
      <c r="V91" s="190"/>
    </row>
    <row r="92" spans="1:23" ht="15.75" customHeight="1" x14ac:dyDescent="0.25">
      <c r="A92" s="259"/>
      <c r="B92" s="232"/>
      <c r="C92" s="611" t="s">
        <v>260</v>
      </c>
      <c r="D92" s="611"/>
      <c r="E92" s="611"/>
      <c r="F92" s="611"/>
      <c r="G92" s="239">
        <f>F106</f>
        <v>0</v>
      </c>
      <c r="H92" s="320"/>
      <c r="I92" s="611" t="s">
        <v>517</v>
      </c>
      <c r="J92" s="611"/>
      <c r="K92" s="611"/>
      <c r="L92" s="611"/>
      <c r="M92" s="611"/>
      <c r="N92" s="612" t="e">
        <f>E5-F112</f>
        <v>#VALUE!</v>
      </c>
      <c r="O92" s="612"/>
      <c r="P92" s="233"/>
      <c r="Q92" s="234"/>
      <c r="R92" s="259"/>
      <c r="S92" s="190"/>
      <c r="T92" s="190"/>
      <c r="U92" s="190"/>
      <c r="V92" s="190"/>
    </row>
    <row r="93" spans="1:23" ht="15.75" customHeight="1" x14ac:dyDescent="0.25">
      <c r="A93" s="259"/>
      <c r="B93" s="232"/>
      <c r="C93" s="611" t="s">
        <v>322</v>
      </c>
      <c r="D93" s="611"/>
      <c r="E93" s="611"/>
      <c r="F93" s="611"/>
      <c r="G93" s="239">
        <f>F107+F108+F109+F110</f>
        <v>0</v>
      </c>
      <c r="H93" s="320"/>
      <c r="I93" s="229"/>
      <c r="J93" s="229"/>
      <c r="K93" s="229"/>
      <c r="L93" s="229"/>
      <c r="M93" s="229"/>
      <c r="N93" s="229"/>
      <c r="O93" s="229"/>
      <c r="P93" s="233"/>
      <c r="Q93" s="234"/>
      <c r="R93" s="259"/>
      <c r="S93" s="190"/>
      <c r="T93" s="190"/>
      <c r="U93" s="190"/>
      <c r="V93" s="190"/>
    </row>
    <row r="94" spans="1:23" ht="15.75" customHeight="1" x14ac:dyDescent="0.25">
      <c r="A94" s="259"/>
      <c r="B94" s="232"/>
      <c r="C94" s="611" t="s">
        <v>261</v>
      </c>
      <c r="D94" s="611"/>
      <c r="E94" s="611"/>
      <c r="F94" s="611"/>
      <c r="G94" s="239">
        <f>Q100</f>
        <v>0</v>
      </c>
      <c r="H94" s="320"/>
      <c r="I94" s="613" t="s">
        <v>111</v>
      </c>
      <c r="J94" s="614"/>
      <c r="K94" s="614"/>
      <c r="L94" s="614"/>
      <c r="M94" s="614"/>
      <c r="N94" s="615" t="e">
        <f>ROUND((N92-(N92/(1+E9))),0)</f>
        <v>#VALUE!</v>
      </c>
      <c r="O94" s="616"/>
      <c r="P94" s="233"/>
      <c r="Q94" s="234"/>
      <c r="R94" s="259"/>
      <c r="S94" s="190"/>
      <c r="T94" s="190"/>
      <c r="U94" s="190"/>
      <c r="V94" s="190"/>
    </row>
    <row r="95" spans="1:23" ht="16.5" customHeight="1" x14ac:dyDescent="0.25">
      <c r="A95" s="259"/>
      <c r="B95" s="232"/>
      <c r="C95" s="320"/>
      <c r="D95" s="620"/>
      <c r="E95" s="620"/>
      <c r="F95" s="620"/>
      <c r="G95" s="320"/>
      <c r="H95" s="320"/>
      <c r="I95" s="320"/>
      <c r="J95" s="320"/>
      <c r="K95" s="320"/>
      <c r="L95" s="320"/>
      <c r="M95" s="624"/>
      <c r="N95" s="624"/>
      <c r="O95" s="624"/>
      <c r="P95" s="624"/>
      <c r="Q95" s="241" t="s">
        <v>52</v>
      </c>
      <c r="R95" s="259"/>
      <c r="S95" s="190"/>
      <c r="T95" s="190"/>
      <c r="U95" s="190"/>
      <c r="V95" s="190"/>
    </row>
    <row r="96" spans="1:23" x14ac:dyDescent="0.25">
      <c r="A96" s="259"/>
      <c r="B96" s="312"/>
      <c r="C96" s="491"/>
      <c r="D96" s="491"/>
      <c r="E96" s="491"/>
      <c r="F96" s="313"/>
      <c r="G96" s="313"/>
      <c r="H96" s="313"/>
      <c r="I96" s="491" t="s">
        <v>323</v>
      </c>
      <c r="J96" s="491"/>
      <c r="K96" s="491"/>
      <c r="L96" s="491"/>
      <c r="M96" s="491"/>
      <c r="N96" s="491"/>
      <c r="O96" s="491"/>
      <c r="P96" s="492"/>
      <c r="Q96" s="244"/>
      <c r="R96" s="259"/>
      <c r="S96" s="190"/>
      <c r="T96" s="190"/>
      <c r="U96" s="190"/>
      <c r="V96" s="190"/>
    </row>
    <row r="97" spans="1:23" ht="15.75" customHeight="1" x14ac:dyDescent="0.25">
      <c r="A97" s="259"/>
      <c r="B97" s="521" t="s">
        <v>68</v>
      </c>
      <c r="C97" s="522"/>
      <c r="D97" s="522"/>
      <c r="E97" s="522"/>
      <c r="F97" s="522"/>
      <c r="G97" s="522"/>
      <c r="H97" s="522"/>
      <c r="I97" s="522"/>
      <c r="J97" s="522"/>
      <c r="K97" s="522"/>
      <c r="L97" s="522"/>
      <c r="M97" s="522"/>
      <c r="N97" s="522"/>
      <c r="O97" s="522"/>
      <c r="P97" s="522"/>
      <c r="Q97" s="317"/>
      <c r="R97" s="259"/>
      <c r="S97" s="190"/>
      <c r="T97" s="190"/>
      <c r="U97" s="190"/>
    </row>
    <row r="98" spans="1:23" ht="15.6" customHeight="1" x14ac:dyDescent="0.25">
      <c r="A98" s="259"/>
      <c r="B98" s="523" t="s">
        <v>76</v>
      </c>
      <c r="C98" s="524"/>
      <c r="D98" s="524"/>
      <c r="E98" s="524"/>
      <c r="F98" s="524"/>
      <c r="G98" s="524"/>
      <c r="H98" s="524"/>
      <c r="I98" s="524"/>
      <c r="J98" s="524"/>
      <c r="K98" s="524"/>
      <c r="L98" s="524"/>
      <c r="M98" s="524"/>
      <c r="N98" s="524"/>
      <c r="O98" s="524"/>
      <c r="P98" s="525"/>
      <c r="Q98" s="316" t="s">
        <v>52</v>
      </c>
      <c r="R98" s="259"/>
      <c r="S98" s="190"/>
      <c r="T98" s="190"/>
      <c r="U98" s="190"/>
    </row>
    <row r="99" spans="1:23" ht="30" customHeight="1" x14ac:dyDescent="0.25">
      <c r="A99" s="259"/>
      <c r="B99" s="526"/>
      <c r="C99" s="527"/>
      <c r="D99" s="527"/>
      <c r="E99" s="527"/>
      <c r="F99" s="527"/>
      <c r="G99" s="527"/>
      <c r="H99" s="527"/>
      <c r="I99" s="527"/>
      <c r="J99" s="527"/>
      <c r="K99" s="527"/>
      <c r="L99" s="527"/>
      <c r="M99" s="527"/>
      <c r="N99" s="527"/>
      <c r="O99" s="527"/>
      <c r="P99" s="528"/>
      <c r="Q99" s="246"/>
      <c r="R99" s="259"/>
      <c r="S99" s="190"/>
      <c r="T99" s="190"/>
      <c r="U99" s="190"/>
    </row>
    <row r="100" spans="1:23" ht="18.600000000000001" customHeight="1" x14ac:dyDescent="0.25">
      <c r="A100" s="259"/>
      <c r="B100" s="490" t="s">
        <v>77</v>
      </c>
      <c r="C100" s="491"/>
      <c r="D100" s="491"/>
      <c r="E100" s="491"/>
      <c r="F100" s="491"/>
      <c r="G100" s="491"/>
      <c r="H100" s="491"/>
      <c r="I100" s="491"/>
      <c r="J100" s="491"/>
      <c r="K100" s="491"/>
      <c r="L100" s="491"/>
      <c r="M100" s="491"/>
      <c r="N100" s="491"/>
      <c r="O100" s="491"/>
      <c r="P100" s="492"/>
      <c r="Q100" s="226">
        <f>Q99</f>
        <v>0</v>
      </c>
      <c r="R100" s="259"/>
      <c r="S100" s="190"/>
      <c r="T100" s="190"/>
      <c r="U100" s="190"/>
      <c r="W100" s="192">
        <f>Q100</f>
        <v>0</v>
      </c>
    </row>
    <row r="101" spans="1:23" ht="34.5" customHeight="1" x14ac:dyDescent="0.25">
      <c r="A101" s="259"/>
      <c r="B101" s="483" t="s">
        <v>645</v>
      </c>
      <c r="C101" s="484"/>
      <c r="D101" s="484"/>
      <c r="E101" s="484"/>
      <c r="F101" s="484"/>
      <c r="G101" s="484"/>
      <c r="H101" s="484"/>
      <c r="I101" s="484"/>
      <c r="J101" s="484"/>
      <c r="K101" s="484"/>
      <c r="L101" s="484"/>
      <c r="M101" s="484"/>
      <c r="N101" s="484"/>
      <c r="O101" s="484"/>
      <c r="P101" s="485"/>
      <c r="Q101" s="424">
        <f>SUM(Q100+Q96+Q86+Q77+Q69+Q60+Q53+Q44+Q39+Q33+Q18)</f>
        <v>0</v>
      </c>
      <c r="R101" s="259"/>
      <c r="S101" s="248"/>
      <c r="T101" s="249"/>
      <c r="U101" s="190"/>
    </row>
    <row r="102" spans="1:23" ht="15.95" customHeight="1" x14ac:dyDescent="0.25">
      <c r="A102" s="259"/>
      <c r="B102" s="259"/>
      <c r="C102" s="259"/>
      <c r="D102" s="259"/>
      <c r="E102" s="259"/>
      <c r="F102" s="259"/>
      <c r="G102" s="259"/>
      <c r="H102" s="259"/>
      <c r="I102" s="259"/>
      <c r="J102" s="259"/>
      <c r="K102" s="259"/>
      <c r="L102" s="259"/>
      <c r="M102" s="259"/>
      <c r="N102" s="259"/>
      <c r="O102" s="259"/>
      <c r="P102" s="259"/>
      <c r="Q102" s="259"/>
      <c r="R102" s="259"/>
      <c r="S102" s="248" t="s">
        <v>114</v>
      </c>
      <c r="T102" s="249">
        <f>S77</f>
        <v>0</v>
      </c>
      <c r="U102" s="190"/>
    </row>
    <row r="103" spans="1:23" x14ac:dyDescent="0.25">
      <c r="A103" s="190"/>
      <c r="B103" s="190"/>
      <c r="C103" s="190"/>
      <c r="D103" s="190"/>
      <c r="E103" s="190"/>
      <c r="F103" s="190"/>
      <c r="G103" s="190"/>
      <c r="H103" s="190"/>
      <c r="I103" s="190"/>
      <c r="J103" s="190"/>
      <c r="K103" s="190"/>
      <c r="L103" s="190"/>
      <c r="M103" s="190"/>
      <c r="N103" s="190"/>
      <c r="O103" s="190"/>
      <c r="P103" s="190"/>
      <c r="Q103" s="190"/>
      <c r="R103" s="190"/>
      <c r="S103" s="190"/>
      <c r="T103" s="190"/>
      <c r="U103" s="190"/>
    </row>
    <row r="104" spans="1:23" hidden="1" x14ac:dyDescent="0.25"/>
    <row r="105" spans="1:23" hidden="1" x14ac:dyDescent="0.25">
      <c r="C105" s="195" t="s">
        <v>266</v>
      </c>
      <c r="D105" s="195"/>
      <c r="E105" s="196"/>
      <c r="F105" s="197"/>
    </row>
    <row r="106" spans="1:23" hidden="1" x14ac:dyDescent="0.25">
      <c r="C106" s="195" t="s">
        <v>260</v>
      </c>
      <c r="D106" s="195"/>
      <c r="E106" s="196"/>
      <c r="F106" s="203">
        <f>Q44</f>
        <v>0</v>
      </c>
    </row>
    <row r="107" spans="1:23" hidden="1" x14ac:dyDescent="0.25">
      <c r="C107" s="195" t="s">
        <v>262</v>
      </c>
      <c r="D107" s="195"/>
      <c r="E107" s="196">
        <f>U56</f>
        <v>0</v>
      </c>
      <c r="F107" s="197">
        <f>IF(E107&gt;25000,(E107-25000),0)</f>
        <v>0</v>
      </c>
    </row>
    <row r="108" spans="1:23" hidden="1" x14ac:dyDescent="0.25">
      <c r="C108" s="195" t="s">
        <v>263</v>
      </c>
      <c r="D108" s="195"/>
      <c r="E108" s="196">
        <f t="shared" ref="E108:E110" si="22">U57</f>
        <v>0</v>
      </c>
      <c r="F108" s="197">
        <f>IF(E108&gt;25000,(E108-25000),0)</f>
        <v>0</v>
      </c>
    </row>
    <row r="109" spans="1:23" hidden="1" x14ac:dyDescent="0.25">
      <c r="C109" s="195" t="s">
        <v>264</v>
      </c>
      <c r="D109" s="195"/>
      <c r="E109" s="196">
        <f t="shared" si="22"/>
        <v>0</v>
      </c>
      <c r="F109" s="197">
        <f>IF(E109&gt;25000,(E109-25000),0)</f>
        <v>0</v>
      </c>
    </row>
    <row r="110" spans="1:23" hidden="1" x14ac:dyDescent="0.25">
      <c r="C110" s="195" t="s">
        <v>265</v>
      </c>
      <c r="D110" s="195"/>
      <c r="E110" s="196">
        <f t="shared" si="22"/>
        <v>0</v>
      </c>
      <c r="F110" s="197">
        <f>IF(E110&gt;25000,(E110-25000),0)</f>
        <v>0</v>
      </c>
    </row>
    <row r="111" spans="1:23" hidden="1" x14ac:dyDescent="0.25">
      <c r="C111" s="195" t="s">
        <v>261</v>
      </c>
      <c r="D111" s="195"/>
      <c r="E111" s="196"/>
      <c r="F111" s="203">
        <f>Q100</f>
        <v>0</v>
      </c>
    </row>
    <row r="112" spans="1:23" hidden="1" x14ac:dyDescent="0.25">
      <c r="F112" s="90">
        <f>SUM(F106:F111)</f>
        <v>0</v>
      </c>
    </row>
  </sheetData>
  <sheetProtection algorithmName="SHA-512" hashValue="FvNbm5cnzACNh+h0Iw29lXUPshooqyBqnHhx+gutOPhwUJOlPG1bgC5Pp3FlcaEmTK4uROBzdRujIvATWQkugw==" saltValue="9IWSINi7auTsKd0HTmGxjg==" spinCount="100000" sheet="1" formatCells="0" formatRows="0" insertRows="0" deleteRows="0" selectLockedCells="1"/>
  <mergeCells count="171">
    <mergeCell ref="B99:P99"/>
    <mergeCell ref="B100:P100"/>
    <mergeCell ref="B101:P101"/>
    <mergeCell ref="D95:F95"/>
    <mergeCell ref="M95:P95"/>
    <mergeCell ref="C96:E96"/>
    <mergeCell ref="I96:P96"/>
    <mergeCell ref="B97:P97"/>
    <mergeCell ref="B98:P98"/>
    <mergeCell ref="C92:F92"/>
    <mergeCell ref="I92:M92"/>
    <mergeCell ref="N92:O92"/>
    <mergeCell ref="C93:F93"/>
    <mergeCell ref="C94:F94"/>
    <mergeCell ref="I94:M94"/>
    <mergeCell ref="N94:O94"/>
    <mergeCell ref="C89:G89"/>
    <mergeCell ref="I89:M89"/>
    <mergeCell ref="N89:O89"/>
    <mergeCell ref="I90:M90"/>
    <mergeCell ref="N90:O90"/>
    <mergeCell ref="N91:O91"/>
    <mergeCell ref="B84:D84"/>
    <mergeCell ref="E84:P84"/>
    <mergeCell ref="B85:D85"/>
    <mergeCell ref="E85:P85"/>
    <mergeCell ref="B86:P86"/>
    <mergeCell ref="B87:Q87"/>
    <mergeCell ref="B81:D81"/>
    <mergeCell ref="E81:P81"/>
    <mergeCell ref="B82:D82"/>
    <mergeCell ref="E82:P82"/>
    <mergeCell ref="B83:D83"/>
    <mergeCell ref="E83:P83"/>
    <mergeCell ref="B77:P77"/>
    <mergeCell ref="B78:Q78"/>
    <mergeCell ref="B79:D79"/>
    <mergeCell ref="E79:Q79"/>
    <mergeCell ref="B80:D80"/>
    <mergeCell ref="E80:P80"/>
    <mergeCell ref="B75:D75"/>
    <mergeCell ref="E75:G75"/>
    <mergeCell ref="H75:N75"/>
    <mergeCell ref="B76:D76"/>
    <mergeCell ref="E76:G76"/>
    <mergeCell ref="H76:N76"/>
    <mergeCell ref="B73:D73"/>
    <mergeCell ref="E73:G73"/>
    <mergeCell ref="H73:N73"/>
    <mergeCell ref="B74:D74"/>
    <mergeCell ref="E74:G74"/>
    <mergeCell ref="H74:N74"/>
    <mergeCell ref="B69:P69"/>
    <mergeCell ref="B70:Q70"/>
    <mergeCell ref="B71:D71"/>
    <mergeCell ref="E71:G71"/>
    <mergeCell ref="H71:N71"/>
    <mergeCell ref="B72:D72"/>
    <mergeCell ref="E72:G72"/>
    <mergeCell ref="H72:N72"/>
    <mergeCell ref="B66:D66"/>
    <mergeCell ref="E66:P66"/>
    <mergeCell ref="B67:D67"/>
    <mergeCell ref="E67:P67"/>
    <mergeCell ref="B68:D68"/>
    <mergeCell ref="E68:P68"/>
    <mergeCell ref="B63:D63"/>
    <mergeCell ref="E63:P63"/>
    <mergeCell ref="B64:D64"/>
    <mergeCell ref="E64:P64"/>
    <mergeCell ref="B65:D65"/>
    <mergeCell ref="E65:P65"/>
    <mergeCell ref="B59:C59"/>
    <mergeCell ref="D59:E59"/>
    <mergeCell ref="F59:N59"/>
    <mergeCell ref="B60:P60"/>
    <mergeCell ref="B61:Q61"/>
    <mergeCell ref="B62:D62"/>
    <mergeCell ref="E62:P62"/>
    <mergeCell ref="B57:C57"/>
    <mergeCell ref="D57:E57"/>
    <mergeCell ref="F57:N57"/>
    <mergeCell ref="B58:C58"/>
    <mergeCell ref="D58:E58"/>
    <mergeCell ref="F58:N58"/>
    <mergeCell ref="B53:P53"/>
    <mergeCell ref="B54:Q54"/>
    <mergeCell ref="B55:C55"/>
    <mergeCell ref="D55:E55"/>
    <mergeCell ref="F55:N55"/>
    <mergeCell ref="B56:C56"/>
    <mergeCell ref="D56:E56"/>
    <mergeCell ref="F56:N56"/>
    <mergeCell ref="C50:E50"/>
    <mergeCell ref="F50:P50"/>
    <mergeCell ref="B51:C51"/>
    <mergeCell ref="D51:P51"/>
    <mergeCell ref="C52:E52"/>
    <mergeCell ref="F52:P52"/>
    <mergeCell ref="B47:C47"/>
    <mergeCell ref="D47:P47"/>
    <mergeCell ref="C48:E48"/>
    <mergeCell ref="F48:P48"/>
    <mergeCell ref="B49:C49"/>
    <mergeCell ref="D49:P49"/>
    <mergeCell ref="B43:C43"/>
    <mergeCell ref="D43:O43"/>
    <mergeCell ref="B44:P44"/>
    <mergeCell ref="B45:Q45"/>
    <mergeCell ref="B46:C46"/>
    <mergeCell ref="D46:P46"/>
    <mergeCell ref="B39:N39"/>
    <mergeCell ref="B40:Q40"/>
    <mergeCell ref="B41:C41"/>
    <mergeCell ref="D41:O41"/>
    <mergeCell ref="B42:C42"/>
    <mergeCell ref="D42:O42"/>
    <mergeCell ref="B36:C36"/>
    <mergeCell ref="D36:K36"/>
    <mergeCell ref="B37:C37"/>
    <mergeCell ref="D37:K37"/>
    <mergeCell ref="B38:C38"/>
    <mergeCell ref="D38:K38"/>
    <mergeCell ref="B32:C32"/>
    <mergeCell ref="D32:K32"/>
    <mergeCell ref="B33:N33"/>
    <mergeCell ref="B34:Q34"/>
    <mergeCell ref="B35:C35"/>
    <mergeCell ref="D35:K35"/>
    <mergeCell ref="B29:C29"/>
    <mergeCell ref="D29:K29"/>
    <mergeCell ref="B30:C30"/>
    <mergeCell ref="D30:K30"/>
    <mergeCell ref="B31:C31"/>
    <mergeCell ref="D31:K31"/>
    <mergeCell ref="B26:C26"/>
    <mergeCell ref="D26:K26"/>
    <mergeCell ref="B27:C27"/>
    <mergeCell ref="D27:K27"/>
    <mergeCell ref="B28:C28"/>
    <mergeCell ref="D28:K28"/>
    <mergeCell ref="B23:C23"/>
    <mergeCell ref="D23:K23"/>
    <mergeCell ref="B24:C24"/>
    <mergeCell ref="D24:K24"/>
    <mergeCell ref="B25:C25"/>
    <mergeCell ref="D25:K25"/>
    <mergeCell ref="B20:C20"/>
    <mergeCell ref="D20:K20"/>
    <mergeCell ref="B21:C21"/>
    <mergeCell ref="D21:K21"/>
    <mergeCell ref="B22:C22"/>
    <mergeCell ref="D22:K22"/>
    <mergeCell ref="B16:C16"/>
    <mergeCell ref="D16:K16"/>
    <mergeCell ref="B17:C17"/>
    <mergeCell ref="D17:K17"/>
    <mergeCell ref="B18:N18"/>
    <mergeCell ref="B19:Q19"/>
    <mergeCell ref="B13:C13"/>
    <mergeCell ref="D13:K13"/>
    <mergeCell ref="B14:C14"/>
    <mergeCell ref="D14:K14"/>
    <mergeCell ref="B15:C15"/>
    <mergeCell ref="D15:K15"/>
    <mergeCell ref="B2:Q2"/>
    <mergeCell ref="B3:Q3"/>
    <mergeCell ref="B5:D5"/>
    <mergeCell ref="B7:D7"/>
    <mergeCell ref="B9:D9"/>
    <mergeCell ref="B12:Q12"/>
  </mergeCells>
  <conditionalFormatting sqref="Q96">
    <cfRule type="cellIs" dxfId="69" priority="3" operator="greaterThan">
      <formula>$N$94</formula>
    </cfRule>
    <cfRule type="cellIs" dxfId="68" priority="4" operator="greaterThan">
      <formula>$N$94</formula>
    </cfRule>
  </conditionalFormatting>
  <conditionalFormatting sqref="Q96">
    <cfRule type="cellIs" dxfId="67" priority="5" operator="greaterThan">
      <formula>#REF!</formula>
    </cfRule>
  </conditionalFormatting>
  <conditionalFormatting sqref="Q101">
    <cfRule type="cellIs" dxfId="66" priority="1" operator="notEqual">
      <formula>$E$5</formula>
    </cfRule>
  </conditionalFormatting>
  <pageMargins left="0.25" right="0.25" top="0.75" bottom="0.75" header="0.3" footer="0.3"/>
  <pageSetup scale="76" fitToHeight="50" orientation="landscape" r:id="rId1"/>
  <headerFooter>
    <oddFooter>Page &amp;P of &amp;N</oddFooter>
  </headerFooter>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900-000000000000}">
          <x14:formula1>
            <xm:f>'DROP-DOWNS'!$U$2:$U$8</xm:f>
          </x14:formula1>
          <xm:sqref>B80:D85</xm:sqref>
        </x14:dataValidation>
        <x14:dataValidation type="list" allowBlank="1" showInputMessage="1" showErrorMessage="1" xr:uid="{00000000-0002-0000-0900-000001000000}">
          <x14:formula1>
            <xm:f>'DROP-DOWNS'!$S$12:$S$21</xm:f>
          </x14:formula1>
          <xm:sqref>B72:C76</xm:sqref>
        </x14:dataValidation>
        <x14:dataValidation type="list" allowBlank="1" showInputMessage="1" showErrorMessage="1" xr:uid="{00000000-0002-0000-0900-000002000000}">
          <x14:formula1>
            <xm:f>'DROP-DOWNS'!$S$2:$S$6</xm:f>
          </x14:formula1>
          <xm:sqref>B63:C68</xm:sqref>
        </x14:dataValidation>
        <x14:dataValidation type="list" allowBlank="1" showInputMessage="1" showErrorMessage="1" xr:uid="{00000000-0002-0000-0900-000003000000}">
          <x14:formula1>
            <xm:f>' IET Budget'!$T$58:$T$61</xm:f>
          </x14:formula1>
          <xm:sqref>B2:Q2</xm:sqref>
        </x14:dataValidation>
        <x14:dataValidation type="list" allowBlank="1" showInputMessage="1" showErrorMessage="1" xr:uid="{00000000-0002-0000-0900-000004000000}">
          <x14:formula1>
            <xm:f>' IET Budget'!$S$58:$S$61</xm:f>
          </x14:formula1>
          <xm:sqref>E5</xm:sqref>
        </x14:dataValidation>
        <x14:dataValidation type="list" allowBlank="1" showInputMessage="1" showErrorMessage="1" xr:uid="{00000000-0002-0000-0900-000005000000}">
          <x14:formula1>
            <xm:f>'DROP-DOWNS'!$J$2:$J$3</xm:f>
          </x14:formula1>
          <xm:sqref>B56:C59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79998168889431442"/>
  </sheetPr>
  <dimension ref="A1:Y112"/>
  <sheetViews>
    <sheetView showGridLines="0" topLeftCell="A80" zoomScale="90" zoomScaleNormal="90" workbookViewId="0">
      <selection activeCell="E7" sqref="E7"/>
    </sheetView>
  </sheetViews>
  <sheetFormatPr defaultColWidth="9.140625" defaultRowHeight="15" x14ac:dyDescent="0.25"/>
  <cols>
    <col min="1" max="1" width="3.42578125" style="54" customWidth="1"/>
    <col min="2" max="2" width="8.140625" style="54" customWidth="1"/>
    <col min="3" max="3" width="8.42578125" style="54" customWidth="1"/>
    <col min="4" max="4" width="11.85546875" style="54" customWidth="1"/>
    <col min="5" max="5" width="11.85546875" style="204" customWidth="1"/>
    <col min="6" max="6" width="11.85546875" style="201" customWidth="1"/>
    <col min="7" max="8" width="11.85546875" style="198" customWidth="1"/>
    <col min="9" max="9" width="12.85546875" style="198" bestFit="1" customWidth="1"/>
    <col min="10" max="10" width="11.85546875" style="198" customWidth="1"/>
    <col min="11" max="11" width="6.42578125" style="198" customWidth="1"/>
    <col min="12" max="12" width="9.7109375" style="199" customWidth="1"/>
    <col min="13" max="13" width="9.7109375" style="200" customWidth="1"/>
    <col min="14" max="14" width="9.7109375" style="199" customWidth="1"/>
    <col min="15" max="15" width="9.7109375" style="201" customWidth="1"/>
    <col min="16" max="16" width="9.7109375" style="54" customWidth="1"/>
    <col min="17" max="17" width="12.85546875" style="54" customWidth="1"/>
    <col min="18" max="18" width="3.5703125" style="202" customWidth="1"/>
    <col min="19" max="19" width="15.7109375" style="54" hidden="1" customWidth="1"/>
    <col min="20" max="20" width="27.5703125" style="54" hidden="1" customWidth="1"/>
    <col min="21" max="21" width="15.28515625" style="54" hidden="1" customWidth="1"/>
    <col min="22" max="22" width="9.140625" style="54" hidden="1" customWidth="1"/>
    <col min="23" max="23" width="10.5703125" style="54" hidden="1" customWidth="1"/>
    <col min="24" max="24" width="9.140625" style="54"/>
    <col min="25" max="25" width="10.5703125" style="54" bestFit="1" customWidth="1"/>
    <col min="26" max="16384" width="9.140625" style="54"/>
  </cols>
  <sheetData>
    <row r="1" spans="1:25" x14ac:dyDescent="0.25">
      <c r="A1" s="259"/>
      <c r="B1" s="259"/>
      <c r="C1" s="259"/>
      <c r="D1" s="259"/>
      <c r="E1" s="259"/>
      <c r="F1" s="259"/>
      <c r="G1" s="259"/>
      <c r="H1" s="259"/>
      <c r="I1" s="259"/>
      <c r="J1" s="259"/>
      <c r="K1" s="259"/>
      <c r="L1" s="259"/>
      <c r="M1" s="259"/>
      <c r="N1" s="259"/>
      <c r="O1" s="259"/>
      <c r="P1" s="259"/>
      <c r="Q1" s="259"/>
      <c r="R1" s="259"/>
      <c r="S1" s="190"/>
      <c r="T1" s="190"/>
      <c r="U1" s="190"/>
    </row>
    <row r="2" spans="1:25" ht="29.45" customHeight="1" x14ac:dyDescent="0.25">
      <c r="A2" s="259"/>
      <c r="B2" s="659"/>
      <c r="C2" s="660"/>
      <c r="D2" s="660"/>
      <c r="E2" s="660"/>
      <c r="F2" s="660"/>
      <c r="G2" s="660"/>
      <c r="H2" s="660"/>
      <c r="I2" s="660"/>
      <c r="J2" s="660"/>
      <c r="K2" s="660"/>
      <c r="L2" s="660"/>
      <c r="M2" s="660"/>
      <c r="N2" s="660"/>
      <c r="O2" s="660"/>
      <c r="P2" s="660"/>
      <c r="Q2" s="661"/>
      <c r="R2" s="259"/>
      <c r="S2" s="190"/>
      <c r="T2" s="190"/>
      <c r="U2" s="190"/>
    </row>
    <row r="3" spans="1:25" ht="29.45" customHeight="1" x14ac:dyDescent="0.25">
      <c r="A3" s="259"/>
      <c r="B3" s="588" t="s">
        <v>413</v>
      </c>
      <c r="C3" s="589"/>
      <c r="D3" s="589"/>
      <c r="E3" s="589"/>
      <c r="F3" s="589"/>
      <c r="G3" s="589"/>
      <c r="H3" s="589"/>
      <c r="I3" s="589"/>
      <c r="J3" s="589"/>
      <c r="K3" s="589"/>
      <c r="L3" s="589"/>
      <c r="M3" s="589"/>
      <c r="N3" s="589"/>
      <c r="O3" s="589"/>
      <c r="P3" s="589"/>
      <c r="Q3" s="590"/>
      <c r="R3" s="259"/>
      <c r="S3" s="190"/>
      <c r="T3" s="190"/>
      <c r="U3" s="190"/>
    </row>
    <row r="4" spans="1:25" ht="8.25" customHeight="1" x14ac:dyDescent="0.25">
      <c r="A4" s="259"/>
      <c r="B4" s="259"/>
      <c r="C4" s="259"/>
      <c r="D4" s="259"/>
      <c r="E4" s="259"/>
      <c r="F4" s="259"/>
      <c r="G4" s="259"/>
      <c r="H4" s="259"/>
      <c r="I4" s="259"/>
      <c r="J4" s="259"/>
      <c r="K4" s="259"/>
      <c r="L4" s="259"/>
      <c r="M4" s="259"/>
      <c r="N4" s="259"/>
      <c r="O4" s="259"/>
      <c r="P4" s="259"/>
      <c r="Q4" s="259"/>
      <c r="R4" s="259"/>
      <c r="S4" s="190"/>
      <c r="T4" s="190"/>
      <c r="U4" s="190"/>
    </row>
    <row r="5" spans="1:25" ht="30" customHeight="1" x14ac:dyDescent="0.25">
      <c r="A5" s="259"/>
      <c r="B5" s="585" t="s">
        <v>231</v>
      </c>
      <c r="C5" s="586"/>
      <c r="D5" s="587"/>
      <c r="E5" s="361"/>
      <c r="F5" s="259"/>
      <c r="G5" s="259"/>
      <c r="H5" s="259"/>
      <c r="I5" s="259"/>
      <c r="J5" s="259"/>
      <c r="K5" s="259"/>
      <c r="L5" s="259"/>
      <c r="M5" s="259"/>
      <c r="N5" s="259"/>
      <c r="O5" s="259"/>
      <c r="P5" s="259"/>
      <c r="Q5" s="259"/>
      <c r="R5" s="259"/>
      <c r="S5" s="190"/>
      <c r="T5" s="190"/>
      <c r="U5" s="190"/>
    </row>
    <row r="6" spans="1:25" ht="8.25" customHeight="1" x14ac:dyDescent="0.25">
      <c r="A6" s="259"/>
      <c r="B6" s="259"/>
      <c r="C6" s="259"/>
      <c r="D6" s="260"/>
      <c r="E6" s="259"/>
      <c r="F6" s="259"/>
      <c r="G6" s="259"/>
      <c r="H6" s="259"/>
      <c r="I6" s="259"/>
      <c r="J6" s="259"/>
      <c r="K6" s="259"/>
      <c r="L6" s="259"/>
      <c r="M6" s="259"/>
      <c r="N6" s="259"/>
      <c r="O6" s="259"/>
      <c r="P6" s="259"/>
      <c r="Q6" s="259"/>
      <c r="R6" s="259"/>
      <c r="S6" s="190"/>
      <c r="T6" s="190"/>
      <c r="U6" s="190"/>
    </row>
    <row r="7" spans="1:25" ht="30" customHeight="1" x14ac:dyDescent="0.25">
      <c r="A7" s="259"/>
      <c r="B7" s="591" t="s">
        <v>638</v>
      </c>
      <c r="C7" s="586"/>
      <c r="D7" s="587"/>
      <c r="E7" s="358"/>
      <c r="F7" s="259"/>
      <c r="G7" s="259"/>
      <c r="H7" s="259"/>
      <c r="I7" s="259"/>
      <c r="J7" s="259"/>
      <c r="K7" s="259"/>
      <c r="L7" s="259"/>
      <c r="M7" s="259"/>
      <c r="N7" s="259"/>
      <c r="O7" s="259"/>
      <c r="P7" s="259"/>
      <c r="Q7" s="259"/>
      <c r="R7" s="259"/>
      <c r="S7" s="190"/>
      <c r="T7" s="190"/>
      <c r="U7" s="190"/>
    </row>
    <row r="8" spans="1:25" ht="8.25" customHeight="1" x14ac:dyDescent="0.25">
      <c r="A8" s="259"/>
      <c r="B8" s="259"/>
      <c r="C8" s="259"/>
      <c r="D8" s="260"/>
      <c r="E8" s="259"/>
      <c r="F8" s="259"/>
      <c r="G8" s="259"/>
      <c r="H8" s="259"/>
      <c r="I8" s="259"/>
      <c r="J8" s="259"/>
      <c r="K8" s="259"/>
      <c r="L8" s="259"/>
      <c r="M8" s="259"/>
      <c r="N8" s="259"/>
      <c r="O8" s="259"/>
      <c r="P8" s="259"/>
      <c r="Q8" s="259"/>
      <c r="R8" s="259"/>
      <c r="S8" s="190"/>
      <c r="T8" s="190"/>
      <c r="U8" s="190"/>
    </row>
    <row r="9" spans="1:25" ht="30" customHeight="1" x14ac:dyDescent="0.25">
      <c r="A9" s="259"/>
      <c r="B9" s="592" t="s">
        <v>639</v>
      </c>
      <c r="C9" s="510"/>
      <c r="D9" s="511"/>
      <c r="E9" s="359"/>
      <c r="F9" s="259"/>
      <c r="G9" s="259"/>
      <c r="H9" s="259"/>
      <c r="I9" s="259"/>
      <c r="J9" s="259"/>
      <c r="K9" s="259"/>
      <c r="L9" s="259"/>
      <c r="M9" s="259"/>
      <c r="N9" s="259"/>
      <c r="O9" s="259"/>
      <c r="P9" s="259"/>
      <c r="Q9" s="259"/>
      <c r="R9" s="259"/>
      <c r="S9" s="190"/>
      <c r="T9" s="190"/>
      <c r="U9" s="190"/>
    </row>
    <row r="10" spans="1:25" ht="8.25" customHeight="1" x14ac:dyDescent="0.25">
      <c r="A10" s="259"/>
      <c r="B10" s="259"/>
      <c r="C10" s="259"/>
      <c r="D10" s="259"/>
      <c r="E10" s="259"/>
      <c r="F10" s="259"/>
      <c r="G10" s="259"/>
      <c r="H10" s="259"/>
      <c r="I10" s="259"/>
      <c r="J10" s="259"/>
      <c r="K10" s="259"/>
      <c r="L10" s="259"/>
      <c r="M10" s="259"/>
      <c r="N10" s="259"/>
      <c r="O10" s="259"/>
      <c r="P10" s="259"/>
      <c r="Q10" s="259"/>
      <c r="R10" s="259"/>
      <c r="S10" s="190"/>
      <c r="T10" s="190"/>
      <c r="U10" s="190"/>
    </row>
    <row r="11" spans="1:25" ht="9" customHeight="1" x14ac:dyDescent="0.25">
      <c r="A11" s="259"/>
      <c r="B11" s="259"/>
      <c r="C11" s="259"/>
      <c r="D11" s="259"/>
      <c r="E11" s="259"/>
      <c r="F11" s="259"/>
      <c r="G11" s="259"/>
      <c r="H11" s="259"/>
      <c r="I11" s="259"/>
      <c r="J11" s="259"/>
      <c r="K11" s="259"/>
      <c r="L11" s="259"/>
      <c r="M11" s="259"/>
      <c r="N11" s="259"/>
      <c r="O11" s="259"/>
      <c r="P11" s="259"/>
      <c r="Q11" s="259"/>
      <c r="R11" s="259"/>
      <c r="S11" s="190"/>
      <c r="T11" s="190"/>
      <c r="U11" s="190"/>
    </row>
    <row r="12" spans="1:25" ht="15.75" customHeight="1" x14ac:dyDescent="0.25">
      <c r="A12" s="259"/>
      <c r="B12" s="543" t="s">
        <v>44</v>
      </c>
      <c r="C12" s="544"/>
      <c r="D12" s="544"/>
      <c r="E12" s="544"/>
      <c r="F12" s="544"/>
      <c r="G12" s="544"/>
      <c r="H12" s="544"/>
      <c r="I12" s="544"/>
      <c r="J12" s="544"/>
      <c r="K12" s="544"/>
      <c r="L12" s="544"/>
      <c r="M12" s="544"/>
      <c r="N12" s="544"/>
      <c r="O12" s="544"/>
      <c r="P12" s="544"/>
      <c r="Q12" s="545"/>
      <c r="R12" s="259"/>
      <c r="S12" s="190"/>
      <c r="T12" s="190"/>
      <c r="U12" s="190"/>
    </row>
    <row r="13" spans="1:25" ht="30" customHeight="1" x14ac:dyDescent="0.25">
      <c r="A13" s="259"/>
      <c r="B13" s="516" t="s">
        <v>45</v>
      </c>
      <c r="C13" s="517"/>
      <c r="D13" s="516" t="s">
        <v>447</v>
      </c>
      <c r="E13" s="556"/>
      <c r="F13" s="556"/>
      <c r="G13" s="556"/>
      <c r="H13" s="556"/>
      <c r="I13" s="556"/>
      <c r="J13" s="556"/>
      <c r="K13" s="517"/>
      <c r="L13" s="339" t="s">
        <v>46</v>
      </c>
      <c r="M13" s="339" t="s">
        <v>47</v>
      </c>
      <c r="N13" s="339" t="s">
        <v>4</v>
      </c>
      <c r="O13" s="339" t="s">
        <v>1</v>
      </c>
      <c r="P13" s="339" t="s">
        <v>102</v>
      </c>
      <c r="Q13" s="339" t="s">
        <v>103</v>
      </c>
      <c r="R13" s="259"/>
      <c r="S13" s="190"/>
      <c r="T13" s="190"/>
      <c r="U13" s="190"/>
    </row>
    <row r="14" spans="1:25" s="111" customFormat="1" ht="45" customHeight="1" x14ac:dyDescent="0.25">
      <c r="A14" s="259"/>
      <c r="B14" s="478"/>
      <c r="C14" s="479"/>
      <c r="D14" s="480"/>
      <c r="E14" s="481"/>
      <c r="F14" s="481"/>
      <c r="G14" s="481"/>
      <c r="H14" s="481"/>
      <c r="I14" s="481"/>
      <c r="J14" s="481"/>
      <c r="K14" s="482"/>
      <c r="L14" s="208"/>
      <c r="M14" s="209"/>
      <c r="N14" s="356"/>
      <c r="O14" s="210" t="e">
        <f>L14/$E$7</f>
        <v>#DIV/0!</v>
      </c>
      <c r="P14" s="211">
        <f>N14*Q14</f>
        <v>0</v>
      </c>
      <c r="Q14" s="212">
        <f>ROUND(L14*M14,0)</f>
        <v>0</v>
      </c>
      <c r="R14" s="259"/>
      <c r="S14" s="190"/>
      <c r="T14" s="190"/>
      <c r="U14" s="190"/>
      <c r="Y14" s="191"/>
    </row>
    <row r="15" spans="1:25" s="111" customFormat="1" ht="45" customHeight="1" x14ac:dyDescent="0.25">
      <c r="A15" s="259"/>
      <c r="B15" s="478"/>
      <c r="C15" s="479"/>
      <c r="D15" s="480"/>
      <c r="E15" s="481"/>
      <c r="F15" s="481"/>
      <c r="G15" s="481"/>
      <c r="H15" s="481"/>
      <c r="I15" s="481"/>
      <c r="J15" s="481"/>
      <c r="K15" s="482"/>
      <c r="L15" s="208"/>
      <c r="M15" s="209"/>
      <c r="N15" s="356"/>
      <c r="O15" s="210" t="e">
        <f t="shared" ref="O15:O17" si="0">L15/$E$7</f>
        <v>#DIV/0!</v>
      </c>
      <c r="P15" s="211">
        <f t="shared" ref="P15:P17" si="1">N15*Q15</f>
        <v>0</v>
      </c>
      <c r="Q15" s="212">
        <f>ROUND(L15*M15,0)</f>
        <v>0</v>
      </c>
      <c r="R15" s="259"/>
      <c r="S15" s="190"/>
      <c r="T15" s="190"/>
      <c r="U15" s="190"/>
      <c r="Y15" s="191"/>
    </row>
    <row r="16" spans="1:25" s="111" customFormat="1" ht="45" customHeight="1" x14ac:dyDescent="0.25">
      <c r="A16" s="259"/>
      <c r="B16" s="478"/>
      <c r="C16" s="479"/>
      <c r="D16" s="480"/>
      <c r="E16" s="481"/>
      <c r="F16" s="481"/>
      <c r="G16" s="481"/>
      <c r="H16" s="481"/>
      <c r="I16" s="481"/>
      <c r="J16" s="481"/>
      <c r="K16" s="482"/>
      <c r="L16" s="208"/>
      <c r="M16" s="209"/>
      <c r="N16" s="356"/>
      <c r="O16" s="210" t="e">
        <f t="shared" si="0"/>
        <v>#DIV/0!</v>
      </c>
      <c r="P16" s="211">
        <f t="shared" si="1"/>
        <v>0</v>
      </c>
      <c r="Q16" s="212">
        <f>ROUND(L16*M16,0)</f>
        <v>0</v>
      </c>
      <c r="R16" s="259"/>
      <c r="S16" s="190"/>
      <c r="T16" s="190"/>
      <c r="U16" s="190"/>
      <c r="Y16" s="191"/>
    </row>
    <row r="17" spans="1:25" s="111" customFormat="1" ht="45" customHeight="1" x14ac:dyDescent="0.25">
      <c r="A17" s="259"/>
      <c r="B17" s="478"/>
      <c r="C17" s="479"/>
      <c r="D17" s="480"/>
      <c r="E17" s="481"/>
      <c r="F17" s="481"/>
      <c r="G17" s="481"/>
      <c r="H17" s="481"/>
      <c r="I17" s="481"/>
      <c r="J17" s="481"/>
      <c r="K17" s="482"/>
      <c r="L17" s="208"/>
      <c r="M17" s="209"/>
      <c r="N17" s="356"/>
      <c r="O17" s="210" t="e">
        <f t="shared" si="0"/>
        <v>#DIV/0!</v>
      </c>
      <c r="P17" s="211">
        <f t="shared" si="1"/>
        <v>0</v>
      </c>
      <c r="Q17" s="212">
        <f>ROUND(L17*M17,0)</f>
        <v>0</v>
      </c>
      <c r="R17" s="259"/>
      <c r="S17" s="190"/>
      <c r="T17" s="190"/>
      <c r="U17" s="190"/>
      <c r="Y17" s="191"/>
    </row>
    <row r="18" spans="1:25" ht="18.600000000000001" customHeight="1" x14ac:dyDescent="0.25">
      <c r="A18" s="259"/>
      <c r="B18" s="490" t="s">
        <v>221</v>
      </c>
      <c r="C18" s="491"/>
      <c r="D18" s="491"/>
      <c r="E18" s="491"/>
      <c r="F18" s="491"/>
      <c r="G18" s="491"/>
      <c r="H18" s="491"/>
      <c r="I18" s="491"/>
      <c r="J18" s="491"/>
      <c r="K18" s="491"/>
      <c r="L18" s="491"/>
      <c r="M18" s="491"/>
      <c r="N18" s="492"/>
      <c r="O18" s="213" t="e">
        <f>SUM(O14:O17)</f>
        <v>#DIV/0!</v>
      </c>
      <c r="P18" s="214">
        <f>SUM(P14:P17)</f>
        <v>0</v>
      </c>
      <c r="Q18" s="215">
        <f>SUM(Q14:Q17)</f>
        <v>0</v>
      </c>
      <c r="R18" s="259"/>
      <c r="S18" s="190">
        <f>Q18+P18</f>
        <v>0</v>
      </c>
      <c r="T18" s="190"/>
      <c r="U18" s="190"/>
      <c r="V18" s="192"/>
      <c r="W18" s="192">
        <f>Q18</f>
        <v>0</v>
      </c>
    </row>
    <row r="19" spans="1:25" ht="15.75" customHeight="1" x14ac:dyDescent="0.25">
      <c r="A19" s="259"/>
      <c r="B19" s="543" t="s">
        <v>49</v>
      </c>
      <c r="C19" s="544"/>
      <c r="D19" s="544"/>
      <c r="E19" s="544"/>
      <c r="F19" s="544"/>
      <c r="G19" s="544"/>
      <c r="H19" s="544"/>
      <c r="I19" s="544"/>
      <c r="J19" s="544"/>
      <c r="K19" s="544"/>
      <c r="L19" s="544"/>
      <c r="M19" s="544"/>
      <c r="N19" s="544"/>
      <c r="O19" s="544"/>
      <c r="P19" s="544"/>
      <c r="Q19" s="545"/>
      <c r="R19" s="259"/>
      <c r="S19" s="190"/>
      <c r="T19" s="190"/>
      <c r="U19" s="190"/>
    </row>
    <row r="20" spans="1:25" ht="30" customHeight="1" x14ac:dyDescent="0.25">
      <c r="A20" s="259"/>
      <c r="B20" s="516" t="s">
        <v>45</v>
      </c>
      <c r="C20" s="517"/>
      <c r="D20" s="516" t="s">
        <v>448</v>
      </c>
      <c r="E20" s="556"/>
      <c r="F20" s="556"/>
      <c r="G20" s="556"/>
      <c r="H20" s="556"/>
      <c r="I20" s="556"/>
      <c r="J20" s="556"/>
      <c r="K20" s="517"/>
      <c r="L20" s="339" t="s">
        <v>46</v>
      </c>
      <c r="M20" s="339" t="s">
        <v>47</v>
      </c>
      <c r="N20" s="339" t="s">
        <v>4</v>
      </c>
      <c r="O20" s="339" t="s">
        <v>1</v>
      </c>
      <c r="P20" s="339" t="s">
        <v>36</v>
      </c>
      <c r="Q20" s="339" t="s">
        <v>103</v>
      </c>
      <c r="R20" s="259"/>
      <c r="S20" s="190"/>
      <c r="T20" s="190"/>
      <c r="U20" s="190"/>
    </row>
    <row r="21" spans="1:25" s="111" customFormat="1" ht="45" customHeight="1" x14ac:dyDescent="0.25">
      <c r="A21" s="259"/>
      <c r="B21" s="478"/>
      <c r="C21" s="479"/>
      <c r="D21" s="480"/>
      <c r="E21" s="481"/>
      <c r="F21" s="481"/>
      <c r="G21" s="481"/>
      <c r="H21" s="481"/>
      <c r="I21" s="481"/>
      <c r="J21" s="481"/>
      <c r="K21" s="482"/>
      <c r="L21" s="208"/>
      <c r="M21" s="209"/>
      <c r="N21" s="356"/>
      <c r="O21" s="210" t="e">
        <f t="shared" ref="O21:O32" si="2">L21/$E$7</f>
        <v>#DIV/0!</v>
      </c>
      <c r="P21" s="211">
        <f t="shared" ref="P21:P32" si="3">N21*Q21</f>
        <v>0</v>
      </c>
      <c r="Q21" s="212">
        <f t="shared" ref="Q21:Q32" si="4">ROUND(L21*M21,0)</f>
        <v>0</v>
      </c>
      <c r="R21" s="259"/>
      <c r="S21" s="190"/>
      <c r="T21" s="190"/>
      <c r="U21" s="190"/>
    </row>
    <row r="22" spans="1:25" s="111" customFormat="1" ht="45" customHeight="1" x14ac:dyDescent="0.25">
      <c r="A22" s="259"/>
      <c r="B22" s="478"/>
      <c r="C22" s="479"/>
      <c r="D22" s="480"/>
      <c r="E22" s="481"/>
      <c r="F22" s="481"/>
      <c r="G22" s="481"/>
      <c r="H22" s="481"/>
      <c r="I22" s="481"/>
      <c r="J22" s="481"/>
      <c r="K22" s="482"/>
      <c r="L22" s="208"/>
      <c r="M22" s="209"/>
      <c r="N22" s="356"/>
      <c r="O22" s="210" t="e">
        <f t="shared" si="2"/>
        <v>#DIV/0!</v>
      </c>
      <c r="P22" s="211">
        <f t="shared" si="3"/>
        <v>0</v>
      </c>
      <c r="Q22" s="212">
        <f t="shared" si="4"/>
        <v>0</v>
      </c>
      <c r="R22" s="259"/>
      <c r="S22" s="190" t="s">
        <v>232</v>
      </c>
      <c r="T22" s="190"/>
      <c r="U22" s="190"/>
      <c r="Y22" s="191"/>
    </row>
    <row r="23" spans="1:25" s="111" customFormat="1" ht="45" customHeight="1" x14ac:dyDescent="0.25">
      <c r="A23" s="259"/>
      <c r="B23" s="478"/>
      <c r="C23" s="479"/>
      <c r="D23" s="480"/>
      <c r="E23" s="481"/>
      <c r="F23" s="481"/>
      <c r="G23" s="481"/>
      <c r="H23" s="481"/>
      <c r="I23" s="481"/>
      <c r="J23" s="481"/>
      <c r="K23" s="482"/>
      <c r="L23" s="208"/>
      <c r="M23" s="209"/>
      <c r="N23" s="356"/>
      <c r="O23" s="210" t="e">
        <f t="shared" si="2"/>
        <v>#DIV/0!</v>
      </c>
      <c r="P23" s="211">
        <f t="shared" si="3"/>
        <v>0</v>
      </c>
      <c r="Q23" s="212">
        <f t="shared" si="4"/>
        <v>0</v>
      </c>
      <c r="R23" s="259"/>
      <c r="S23" s="190"/>
      <c r="T23" s="190"/>
      <c r="U23" s="190"/>
    </row>
    <row r="24" spans="1:25" s="111" customFormat="1" ht="45" customHeight="1" x14ac:dyDescent="0.25">
      <c r="A24" s="259"/>
      <c r="B24" s="478"/>
      <c r="C24" s="479"/>
      <c r="D24" s="480"/>
      <c r="E24" s="481"/>
      <c r="F24" s="481"/>
      <c r="G24" s="481"/>
      <c r="H24" s="481"/>
      <c r="I24" s="481"/>
      <c r="J24" s="481"/>
      <c r="K24" s="482"/>
      <c r="L24" s="208"/>
      <c r="M24" s="209"/>
      <c r="N24" s="356"/>
      <c r="O24" s="210" t="e">
        <f t="shared" si="2"/>
        <v>#DIV/0!</v>
      </c>
      <c r="P24" s="211">
        <f t="shared" si="3"/>
        <v>0</v>
      </c>
      <c r="Q24" s="212">
        <f t="shared" si="4"/>
        <v>0</v>
      </c>
      <c r="R24" s="259"/>
      <c r="S24" s="190" t="s">
        <v>232</v>
      </c>
      <c r="T24" s="190"/>
      <c r="U24" s="190"/>
      <c r="Y24" s="191"/>
    </row>
    <row r="25" spans="1:25" s="111" customFormat="1" ht="45" customHeight="1" x14ac:dyDescent="0.25">
      <c r="A25" s="259"/>
      <c r="B25" s="478"/>
      <c r="C25" s="479"/>
      <c r="D25" s="480"/>
      <c r="E25" s="481"/>
      <c r="F25" s="481"/>
      <c r="G25" s="481"/>
      <c r="H25" s="481"/>
      <c r="I25" s="481"/>
      <c r="J25" s="481"/>
      <c r="K25" s="482"/>
      <c r="L25" s="208"/>
      <c r="M25" s="209"/>
      <c r="N25" s="356"/>
      <c r="O25" s="210" t="e">
        <f t="shared" si="2"/>
        <v>#DIV/0!</v>
      </c>
      <c r="P25" s="211">
        <f t="shared" si="3"/>
        <v>0</v>
      </c>
      <c r="Q25" s="212">
        <f t="shared" si="4"/>
        <v>0</v>
      </c>
      <c r="R25" s="259"/>
      <c r="S25" s="190"/>
      <c r="T25" s="190"/>
      <c r="U25" s="190"/>
    </row>
    <row r="26" spans="1:25" s="111" customFormat="1" ht="45" customHeight="1" x14ac:dyDescent="0.25">
      <c r="A26" s="259"/>
      <c r="B26" s="478"/>
      <c r="C26" s="479"/>
      <c r="D26" s="480"/>
      <c r="E26" s="481"/>
      <c r="F26" s="481"/>
      <c r="G26" s="481"/>
      <c r="H26" s="481"/>
      <c r="I26" s="481"/>
      <c r="J26" s="481"/>
      <c r="K26" s="482"/>
      <c r="L26" s="208"/>
      <c r="M26" s="209"/>
      <c r="N26" s="356"/>
      <c r="O26" s="210" t="e">
        <f t="shared" si="2"/>
        <v>#DIV/0!</v>
      </c>
      <c r="P26" s="211">
        <f t="shared" si="3"/>
        <v>0</v>
      </c>
      <c r="Q26" s="212">
        <f t="shared" si="4"/>
        <v>0</v>
      </c>
      <c r="R26" s="259"/>
      <c r="S26" s="190" t="s">
        <v>232</v>
      </c>
      <c r="T26" s="190"/>
      <c r="U26" s="190"/>
      <c r="Y26" s="191"/>
    </row>
    <row r="27" spans="1:25" s="111" customFormat="1" ht="45" customHeight="1" x14ac:dyDescent="0.25">
      <c r="A27" s="259"/>
      <c r="B27" s="478"/>
      <c r="C27" s="479"/>
      <c r="D27" s="480"/>
      <c r="E27" s="481"/>
      <c r="F27" s="481"/>
      <c r="G27" s="481"/>
      <c r="H27" s="481"/>
      <c r="I27" s="481"/>
      <c r="J27" s="481"/>
      <c r="K27" s="482"/>
      <c r="L27" s="208"/>
      <c r="M27" s="209"/>
      <c r="N27" s="356"/>
      <c r="O27" s="210" t="e">
        <f t="shared" si="2"/>
        <v>#DIV/0!</v>
      </c>
      <c r="P27" s="211">
        <f t="shared" si="3"/>
        <v>0</v>
      </c>
      <c r="Q27" s="212">
        <f t="shared" si="4"/>
        <v>0</v>
      </c>
      <c r="R27" s="259"/>
      <c r="S27" s="190"/>
      <c r="T27" s="190"/>
      <c r="U27" s="190"/>
    </row>
    <row r="28" spans="1:25" s="111" customFormat="1" ht="45" customHeight="1" x14ac:dyDescent="0.25">
      <c r="A28" s="259"/>
      <c r="B28" s="478"/>
      <c r="C28" s="479"/>
      <c r="D28" s="480"/>
      <c r="E28" s="481"/>
      <c r="F28" s="481"/>
      <c r="G28" s="481"/>
      <c r="H28" s="481"/>
      <c r="I28" s="481"/>
      <c r="J28" s="481"/>
      <c r="K28" s="482"/>
      <c r="L28" s="208"/>
      <c r="M28" s="209"/>
      <c r="N28" s="356"/>
      <c r="O28" s="210" t="e">
        <f t="shared" si="2"/>
        <v>#DIV/0!</v>
      </c>
      <c r="P28" s="211">
        <f t="shared" si="3"/>
        <v>0</v>
      </c>
      <c r="Q28" s="212">
        <f t="shared" si="4"/>
        <v>0</v>
      </c>
      <c r="R28" s="259"/>
      <c r="S28" s="190" t="s">
        <v>232</v>
      </c>
      <c r="T28" s="190"/>
      <c r="U28" s="190"/>
      <c r="Y28" s="191"/>
    </row>
    <row r="29" spans="1:25" s="111" customFormat="1" ht="45" customHeight="1" x14ac:dyDescent="0.25">
      <c r="A29" s="259"/>
      <c r="B29" s="478"/>
      <c r="C29" s="479"/>
      <c r="D29" s="480"/>
      <c r="E29" s="481"/>
      <c r="F29" s="481"/>
      <c r="G29" s="481"/>
      <c r="H29" s="481"/>
      <c r="I29" s="481"/>
      <c r="J29" s="481"/>
      <c r="K29" s="482"/>
      <c r="L29" s="208"/>
      <c r="M29" s="209"/>
      <c r="N29" s="356"/>
      <c r="O29" s="210" t="e">
        <f t="shared" si="2"/>
        <v>#DIV/0!</v>
      </c>
      <c r="P29" s="211">
        <f t="shared" si="3"/>
        <v>0</v>
      </c>
      <c r="Q29" s="212">
        <f t="shared" si="4"/>
        <v>0</v>
      </c>
      <c r="R29" s="259"/>
      <c r="S29" s="190"/>
      <c r="T29" s="190"/>
      <c r="U29" s="190"/>
    </row>
    <row r="30" spans="1:25" s="111" customFormat="1" ht="45" customHeight="1" x14ac:dyDescent="0.25">
      <c r="A30" s="259"/>
      <c r="B30" s="478"/>
      <c r="C30" s="479"/>
      <c r="D30" s="480"/>
      <c r="E30" s="481"/>
      <c r="F30" s="481"/>
      <c r="G30" s="481"/>
      <c r="H30" s="481"/>
      <c r="I30" s="481"/>
      <c r="J30" s="481"/>
      <c r="K30" s="482"/>
      <c r="L30" s="208"/>
      <c r="M30" s="209"/>
      <c r="N30" s="356"/>
      <c r="O30" s="210" t="e">
        <f t="shared" si="2"/>
        <v>#DIV/0!</v>
      </c>
      <c r="P30" s="211">
        <f t="shared" si="3"/>
        <v>0</v>
      </c>
      <c r="Q30" s="212">
        <f t="shared" si="4"/>
        <v>0</v>
      </c>
      <c r="R30" s="259"/>
      <c r="S30" s="190" t="s">
        <v>232</v>
      </c>
      <c r="T30" s="190"/>
      <c r="U30" s="190"/>
      <c r="Y30" s="191"/>
    </row>
    <row r="31" spans="1:25" s="111" customFormat="1" ht="45" customHeight="1" x14ac:dyDescent="0.25">
      <c r="A31" s="259"/>
      <c r="B31" s="478"/>
      <c r="C31" s="479"/>
      <c r="D31" s="480"/>
      <c r="E31" s="481"/>
      <c r="F31" s="481"/>
      <c r="G31" s="481"/>
      <c r="H31" s="481"/>
      <c r="I31" s="481"/>
      <c r="J31" s="481"/>
      <c r="K31" s="482"/>
      <c r="L31" s="208"/>
      <c r="M31" s="209"/>
      <c r="N31" s="356"/>
      <c r="O31" s="210" t="e">
        <f t="shared" si="2"/>
        <v>#DIV/0!</v>
      </c>
      <c r="P31" s="211">
        <f t="shared" si="3"/>
        <v>0</v>
      </c>
      <c r="Q31" s="212">
        <f t="shared" si="4"/>
        <v>0</v>
      </c>
      <c r="R31" s="259"/>
      <c r="S31" s="190"/>
      <c r="T31" s="190"/>
      <c r="U31" s="190"/>
    </row>
    <row r="32" spans="1:25" s="111" customFormat="1" ht="45" customHeight="1" x14ac:dyDescent="0.25">
      <c r="A32" s="259"/>
      <c r="B32" s="478"/>
      <c r="C32" s="479"/>
      <c r="D32" s="480"/>
      <c r="E32" s="481"/>
      <c r="F32" s="481"/>
      <c r="G32" s="481"/>
      <c r="H32" s="481"/>
      <c r="I32" s="481"/>
      <c r="J32" s="481"/>
      <c r="K32" s="482"/>
      <c r="L32" s="208"/>
      <c r="M32" s="209"/>
      <c r="N32" s="356"/>
      <c r="O32" s="210" t="e">
        <f t="shared" si="2"/>
        <v>#DIV/0!</v>
      </c>
      <c r="P32" s="211">
        <f t="shared" si="3"/>
        <v>0</v>
      </c>
      <c r="Q32" s="212">
        <f t="shared" si="4"/>
        <v>0</v>
      </c>
      <c r="R32" s="259"/>
      <c r="S32" s="190" t="s">
        <v>232</v>
      </c>
      <c r="T32" s="190"/>
      <c r="U32" s="190"/>
      <c r="Y32" s="191"/>
    </row>
    <row r="33" spans="1:23" ht="18.600000000000001" customHeight="1" x14ac:dyDescent="0.25">
      <c r="A33" s="259"/>
      <c r="B33" s="490" t="s">
        <v>221</v>
      </c>
      <c r="C33" s="491"/>
      <c r="D33" s="491"/>
      <c r="E33" s="491"/>
      <c r="F33" s="491"/>
      <c r="G33" s="491"/>
      <c r="H33" s="491"/>
      <c r="I33" s="491"/>
      <c r="J33" s="491"/>
      <c r="K33" s="491"/>
      <c r="L33" s="491"/>
      <c r="M33" s="491"/>
      <c r="N33" s="492"/>
      <c r="O33" s="213" t="e">
        <f>SUM(O21:O32)</f>
        <v>#DIV/0!</v>
      </c>
      <c r="P33" s="212">
        <f t="shared" ref="P33:Q33" si="5">SUM(P21:P32)</f>
        <v>0</v>
      </c>
      <c r="Q33" s="212">
        <f t="shared" si="5"/>
        <v>0</v>
      </c>
      <c r="R33" s="259"/>
      <c r="S33" s="190">
        <f>Q33+P33</f>
        <v>0</v>
      </c>
      <c r="T33" s="190"/>
      <c r="U33" s="190"/>
      <c r="V33" s="192"/>
      <c r="W33" s="192">
        <f>Q33</f>
        <v>0</v>
      </c>
    </row>
    <row r="34" spans="1:23" ht="15.75" customHeight="1" x14ac:dyDescent="0.25">
      <c r="A34" s="259"/>
      <c r="B34" s="509" t="s">
        <v>50</v>
      </c>
      <c r="C34" s="510"/>
      <c r="D34" s="510"/>
      <c r="E34" s="510"/>
      <c r="F34" s="510"/>
      <c r="G34" s="510"/>
      <c r="H34" s="510"/>
      <c r="I34" s="510"/>
      <c r="J34" s="510"/>
      <c r="K34" s="510"/>
      <c r="L34" s="510"/>
      <c r="M34" s="510"/>
      <c r="N34" s="510"/>
      <c r="O34" s="510"/>
      <c r="P34" s="510"/>
      <c r="Q34" s="511"/>
      <c r="R34" s="259"/>
      <c r="S34" s="190"/>
      <c r="T34" s="190"/>
      <c r="U34" s="190"/>
    </row>
    <row r="35" spans="1:23" ht="30" customHeight="1" x14ac:dyDescent="0.25">
      <c r="A35" s="259"/>
      <c r="B35" s="516" t="s">
        <v>45</v>
      </c>
      <c r="C35" s="517"/>
      <c r="D35" s="516" t="s">
        <v>449</v>
      </c>
      <c r="E35" s="556"/>
      <c r="F35" s="556"/>
      <c r="G35" s="556"/>
      <c r="H35" s="556"/>
      <c r="I35" s="556"/>
      <c r="J35" s="556"/>
      <c r="K35" s="517"/>
      <c r="L35" s="339" t="s">
        <v>46</v>
      </c>
      <c r="M35" s="339" t="s">
        <v>47</v>
      </c>
      <c r="N35" s="339" t="s">
        <v>4</v>
      </c>
      <c r="O35" s="339" t="s">
        <v>1</v>
      </c>
      <c r="P35" s="339" t="s">
        <v>36</v>
      </c>
      <c r="Q35" s="339" t="s">
        <v>103</v>
      </c>
      <c r="R35" s="259"/>
      <c r="S35" s="190"/>
      <c r="T35" s="190"/>
      <c r="U35" s="190"/>
    </row>
    <row r="36" spans="1:23" s="111" customFormat="1" ht="45" customHeight="1" x14ac:dyDescent="0.25">
      <c r="A36" s="259"/>
      <c r="B36" s="480"/>
      <c r="C36" s="482"/>
      <c r="D36" s="480"/>
      <c r="E36" s="481"/>
      <c r="F36" s="481"/>
      <c r="G36" s="481"/>
      <c r="H36" s="481"/>
      <c r="I36" s="481"/>
      <c r="J36" s="481"/>
      <c r="K36" s="482"/>
      <c r="L36" s="216"/>
      <c r="M36" s="217"/>
      <c r="N36" s="356"/>
      <c r="O36" s="210" t="e">
        <f t="shared" ref="O36:O38" si="6">L36/$E$7</f>
        <v>#DIV/0!</v>
      </c>
      <c r="P36" s="211">
        <f t="shared" ref="P36:P38" si="7">N36*Q36</f>
        <v>0</v>
      </c>
      <c r="Q36" s="212">
        <f t="shared" ref="Q36:Q38" si="8">ROUND(L36*M36,0)</f>
        <v>0</v>
      </c>
      <c r="R36" s="259"/>
      <c r="S36" s="190"/>
      <c r="T36" s="190"/>
      <c r="U36" s="190"/>
    </row>
    <row r="37" spans="1:23" s="111" customFormat="1" ht="45" customHeight="1" x14ac:dyDescent="0.25">
      <c r="A37" s="259"/>
      <c r="B37" s="480"/>
      <c r="C37" s="482"/>
      <c r="D37" s="480"/>
      <c r="E37" s="481"/>
      <c r="F37" s="481"/>
      <c r="G37" s="481"/>
      <c r="H37" s="481"/>
      <c r="I37" s="481"/>
      <c r="J37" s="481"/>
      <c r="K37" s="482"/>
      <c r="L37" s="216"/>
      <c r="M37" s="217"/>
      <c r="N37" s="356"/>
      <c r="O37" s="210" t="e">
        <f t="shared" si="6"/>
        <v>#DIV/0!</v>
      </c>
      <c r="P37" s="211">
        <f t="shared" si="7"/>
        <v>0</v>
      </c>
      <c r="Q37" s="212">
        <f t="shared" si="8"/>
        <v>0</v>
      </c>
      <c r="R37" s="259"/>
      <c r="S37" s="190"/>
      <c r="T37" s="190"/>
      <c r="U37" s="190"/>
    </row>
    <row r="38" spans="1:23" s="111" customFormat="1" ht="45" customHeight="1" x14ac:dyDescent="0.25">
      <c r="A38" s="259"/>
      <c r="B38" s="480"/>
      <c r="C38" s="482"/>
      <c r="D38" s="480"/>
      <c r="E38" s="481"/>
      <c r="F38" s="481"/>
      <c r="G38" s="481"/>
      <c r="H38" s="481"/>
      <c r="I38" s="481"/>
      <c r="J38" s="481"/>
      <c r="K38" s="482"/>
      <c r="L38" s="208"/>
      <c r="M38" s="209"/>
      <c r="N38" s="356"/>
      <c r="O38" s="210" t="e">
        <f t="shared" si="6"/>
        <v>#DIV/0!</v>
      </c>
      <c r="P38" s="211">
        <f t="shared" si="7"/>
        <v>0</v>
      </c>
      <c r="Q38" s="212">
        <f t="shared" si="8"/>
        <v>0</v>
      </c>
      <c r="R38" s="259"/>
      <c r="S38" s="190"/>
      <c r="T38" s="190"/>
      <c r="U38" s="190"/>
    </row>
    <row r="39" spans="1:23" ht="18.600000000000001" customHeight="1" x14ac:dyDescent="0.25">
      <c r="A39" s="259"/>
      <c r="B39" s="490" t="s">
        <v>221</v>
      </c>
      <c r="C39" s="491"/>
      <c r="D39" s="491"/>
      <c r="E39" s="491"/>
      <c r="F39" s="491"/>
      <c r="G39" s="491"/>
      <c r="H39" s="491"/>
      <c r="I39" s="491"/>
      <c r="J39" s="491"/>
      <c r="K39" s="491"/>
      <c r="L39" s="491"/>
      <c r="M39" s="491"/>
      <c r="N39" s="492"/>
      <c r="O39" s="213" t="e">
        <f>SUM(O36:O38)</f>
        <v>#DIV/0!</v>
      </c>
      <c r="P39" s="212">
        <f t="shared" ref="P39:Q39" si="9">SUM(P36:P38)</f>
        <v>0</v>
      </c>
      <c r="Q39" s="212">
        <f t="shared" si="9"/>
        <v>0</v>
      </c>
      <c r="R39" s="259"/>
      <c r="S39" s="190">
        <f>Q39+P39</f>
        <v>0</v>
      </c>
      <c r="T39" s="190"/>
      <c r="U39" s="190"/>
      <c r="V39" s="192"/>
      <c r="W39" s="192">
        <f>Q39</f>
        <v>0</v>
      </c>
    </row>
    <row r="40" spans="1:23" ht="15.75" customHeight="1" x14ac:dyDescent="0.25">
      <c r="A40" s="259"/>
      <c r="B40" s="509" t="s">
        <v>61</v>
      </c>
      <c r="C40" s="510"/>
      <c r="D40" s="510"/>
      <c r="E40" s="510"/>
      <c r="F40" s="510"/>
      <c r="G40" s="510"/>
      <c r="H40" s="510"/>
      <c r="I40" s="510"/>
      <c r="J40" s="510"/>
      <c r="K40" s="510"/>
      <c r="L40" s="510"/>
      <c r="M40" s="510"/>
      <c r="N40" s="510"/>
      <c r="O40" s="510"/>
      <c r="P40" s="510"/>
      <c r="Q40" s="511"/>
      <c r="R40" s="259"/>
      <c r="S40" s="190"/>
      <c r="T40" s="190"/>
      <c r="U40" s="190"/>
    </row>
    <row r="41" spans="1:23" ht="15.95" customHeight="1" x14ac:dyDescent="0.25">
      <c r="A41" s="259"/>
      <c r="B41" s="564" t="s">
        <v>70</v>
      </c>
      <c r="C41" s="564"/>
      <c r="D41" s="516" t="s">
        <v>69</v>
      </c>
      <c r="E41" s="556"/>
      <c r="F41" s="556"/>
      <c r="G41" s="556"/>
      <c r="H41" s="556"/>
      <c r="I41" s="556"/>
      <c r="J41" s="556"/>
      <c r="K41" s="556"/>
      <c r="L41" s="556"/>
      <c r="M41" s="556"/>
      <c r="N41" s="556"/>
      <c r="O41" s="556"/>
      <c r="P41" s="338"/>
      <c r="Q41" s="339" t="s">
        <v>48</v>
      </c>
      <c r="R41" s="259"/>
      <c r="S41" s="190"/>
      <c r="T41" s="190"/>
      <c r="U41" s="190"/>
    </row>
    <row r="42" spans="1:23" s="111" customFormat="1" ht="30" customHeight="1" x14ac:dyDescent="0.25">
      <c r="A42" s="259"/>
      <c r="B42" s="494"/>
      <c r="C42" s="494"/>
      <c r="D42" s="480"/>
      <c r="E42" s="481"/>
      <c r="F42" s="481"/>
      <c r="G42" s="481"/>
      <c r="H42" s="481"/>
      <c r="I42" s="481"/>
      <c r="J42" s="481"/>
      <c r="K42" s="481"/>
      <c r="L42" s="481"/>
      <c r="M42" s="481"/>
      <c r="N42" s="481"/>
      <c r="O42" s="481"/>
      <c r="P42" s="334"/>
      <c r="Q42" s="221"/>
      <c r="R42" s="259"/>
      <c r="S42" s="190"/>
      <c r="T42" s="190"/>
      <c r="U42" s="190"/>
    </row>
    <row r="43" spans="1:23" s="111" customFormat="1" ht="30" customHeight="1" x14ac:dyDescent="0.25">
      <c r="A43" s="259"/>
      <c r="B43" s="494"/>
      <c r="C43" s="494"/>
      <c r="D43" s="480"/>
      <c r="E43" s="481"/>
      <c r="F43" s="481"/>
      <c r="G43" s="481"/>
      <c r="H43" s="481"/>
      <c r="I43" s="481"/>
      <c r="J43" s="481"/>
      <c r="K43" s="481"/>
      <c r="L43" s="481"/>
      <c r="M43" s="481"/>
      <c r="N43" s="481"/>
      <c r="O43" s="481"/>
      <c r="P43" s="334"/>
      <c r="Q43" s="221"/>
      <c r="R43" s="259"/>
      <c r="S43" s="190"/>
      <c r="T43" s="190"/>
      <c r="U43" s="190"/>
    </row>
    <row r="44" spans="1:23" ht="18.600000000000001" customHeight="1" x14ac:dyDescent="0.25">
      <c r="A44" s="259"/>
      <c r="B44" s="561" t="s">
        <v>53</v>
      </c>
      <c r="C44" s="562"/>
      <c r="D44" s="562"/>
      <c r="E44" s="562"/>
      <c r="F44" s="562"/>
      <c r="G44" s="562"/>
      <c r="H44" s="562"/>
      <c r="I44" s="562"/>
      <c r="J44" s="562"/>
      <c r="K44" s="562"/>
      <c r="L44" s="562"/>
      <c r="M44" s="562"/>
      <c r="N44" s="562"/>
      <c r="O44" s="562"/>
      <c r="P44" s="563"/>
      <c r="Q44" s="73">
        <f>Q42+Q43</f>
        <v>0</v>
      </c>
      <c r="R44" s="259"/>
      <c r="S44" s="190"/>
      <c r="T44" s="190"/>
      <c r="U44" s="190"/>
      <c r="W44" s="192">
        <f>Q44</f>
        <v>0</v>
      </c>
    </row>
    <row r="45" spans="1:23" ht="15.75" customHeight="1" x14ac:dyDescent="0.25">
      <c r="A45" s="259"/>
      <c r="B45" s="509" t="s">
        <v>62</v>
      </c>
      <c r="C45" s="510"/>
      <c r="D45" s="510"/>
      <c r="E45" s="510"/>
      <c r="F45" s="510"/>
      <c r="G45" s="510"/>
      <c r="H45" s="510"/>
      <c r="I45" s="510"/>
      <c r="J45" s="510"/>
      <c r="K45" s="510"/>
      <c r="L45" s="510"/>
      <c r="M45" s="510"/>
      <c r="N45" s="510"/>
      <c r="O45" s="510"/>
      <c r="P45" s="510"/>
      <c r="Q45" s="511"/>
      <c r="R45" s="259"/>
      <c r="S45" s="190"/>
      <c r="T45" s="190"/>
      <c r="U45" s="190"/>
    </row>
    <row r="46" spans="1:23" ht="16.5" customHeight="1" x14ac:dyDescent="0.25">
      <c r="A46" s="259"/>
      <c r="B46" s="557"/>
      <c r="C46" s="558"/>
      <c r="D46" s="558" t="s">
        <v>51</v>
      </c>
      <c r="E46" s="558"/>
      <c r="F46" s="558"/>
      <c r="G46" s="558"/>
      <c r="H46" s="558"/>
      <c r="I46" s="558"/>
      <c r="J46" s="558"/>
      <c r="K46" s="558"/>
      <c r="L46" s="558"/>
      <c r="M46" s="558"/>
      <c r="N46" s="558"/>
      <c r="O46" s="558"/>
      <c r="P46" s="559"/>
      <c r="Q46" s="339" t="s">
        <v>52</v>
      </c>
      <c r="R46" s="259"/>
      <c r="S46" s="190"/>
      <c r="T46" s="190"/>
      <c r="U46" s="190"/>
    </row>
    <row r="47" spans="1:23" s="111" customFormat="1" ht="30" customHeight="1" x14ac:dyDescent="0.25">
      <c r="A47" s="259"/>
      <c r="B47" s="602" t="s">
        <v>71</v>
      </c>
      <c r="C47" s="602"/>
      <c r="D47" s="603"/>
      <c r="E47" s="603"/>
      <c r="F47" s="603"/>
      <c r="G47" s="603"/>
      <c r="H47" s="603"/>
      <c r="I47" s="603"/>
      <c r="J47" s="603"/>
      <c r="K47" s="603"/>
      <c r="L47" s="603"/>
      <c r="M47" s="603"/>
      <c r="N47" s="603"/>
      <c r="O47" s="603"/>
      <c r="P47" s="603"/>
      <c r="Q47" s="374">
        <f>P18</f>
        <v>0</v>
      </c>
      <c r="R47" s="259"/>
      <c r="S47" s="190"/>
      <c r="T47" s="190"/>
      <c r="U47" s="190"/>
    </row>
    <row r="48" spans="1:23" s="111" customFormat="1" ht="30" customHeight="1" x14ac:dyDescent="0.25">
      <c r="A48" s="259"/>
      <c r="B48" s="340"/>
      <c r="C48" s="593" t="s">
        <v>335</v>
      </c>
      <c r="D48" s="598"/>
      <c r="E48" s="594"/>
      <c r="F48" s="599"/>
      <c r="G48" s="600"/>
      <c r="H48" s="600"/>
      <c r="I48" s="600"/>
      <c r="J48" s="600"/>
      <c r="K48" s="600"/>
      <c r="L48" s="600"/>
      <c r="M48" s="600"/>
      <c r="N48" s="600"/>
      <c r="O48" s="600"/>
      <c r="P48" s="601"/>
      <c r="Q48" s="221"/>
      <c r="R48" s="259"/>
      <c r="S48" s="190"/>
      <c r="T48" s="190"/>
      <c r="U48" s="190"/>
    </row>
    <row r="49" spans="1:23" s="111" customFormat="1" ht="30" customHeight="1" x14ac:dyDescent="0.25">
      <c r="A49" s="259"/>
      <c r="B49" s="593" t="s">
        <v>72</v>
      </c>
      <c r="C49" s="594"/>
      <c r="D49" s="595"/>
      <c r="E49" s="596"/>
      <c r="F49" s="596"/>
      <c r="G49" s="596"/>
      <c r="H49" s="596"/>
      <c r="I49" s="596"/>
      <c r="J49" s="596"/>
      <c r="K49" s="596"/>
      <c r="L49" s="596"/>
      <c r="M49" s="596"/>
      <c r="N49" s="596"/>
      <c r="O49" s="596"/>
      <c r="P49" s="597"/>
      <c r="Q49" s="374">
        <f>P33</f>
        <v>0</v>
      </c>
      <c r="R49" s="259"/>
      <c r="S49" s="190"/>
      <c r="T49" s="190"/>
      <c r="U49" s="190"/>
    </row>
    <row r="50" spans="1:23" s="111" customFormat="1" ht="30" customHeight="1" x14ac:dyDescent="0.25">
      <c r="A50" s="259"/>
      <c r="B50" s="340"/>
      <c r="C50" s="593" t="s">
        <v>336</v>
      </c>
      <c r="D50" s="598"/>
      <c r="E50" s="594"/>
      <c r="F50" s="599"/>
      <c r="G50" s="600"/>
      <c r="H50" s="600"/>
      <c r="I50" s="600"/>
      <c r="J50" s="600"/>
      <c r="K50" s="600"/>
      <c r="L50" s="600"/>
      <c r="M50" s="600"/>
      <c r="N50" s="600"/>
      <c r="O50" s="600"/>
      <c r="P50" s="601"/>
      <c r="Q50" s="221"/>
      <c r="R50" s="259"/>
      <c r="S50" s="190"/>
      <c r="T50" s="190"/>
      <c r="U50" s="190"/>
    </row>
    <row r="51" spans="1:23" s="111" customFormat="1" ht="30" customHeight="1" x14ac:dyDescent="0.25">
      <c r="A51" s="259"/>
      <c r="B51" s="602" t="s">
        <v>73</v>
      </c>
      <c r="C51" s="602"/>
      <c r="D51" s="603"/>
      <c r="E51" s="603"/>
      <c r="F51" s="603"/>
      <c r="G51" s="603"/>
      <c r="H51" s="603"/>
      <c r="I51" s="603"/>
      <c r="J51" s="603"/>
      <c r="K51" s="603"/>
      <c r="L51" s="603"/>
      <c r="M51" s="603"/>
      <c r="N51" s="603"/>
      <c r="O51" s="603"/>
      <c r="P51" s="603"/>
      <c r="Q51" s="374">
        <f>P39</f>
        <v>0</v>
      </c>
      <c r="R51" s="259"/>
      <c r="S51" s="190"/>
      <c r="T51" s="190"/>
      <c r="U51" s="190"/>
    </row>
    <row r="52" spans="1:23" s="111" customFormat="1" ht="30" customHeight="1" x14ac:dyDescent="0.25">
      <c r="A52" s="259"/>
      <c r="B52" s="340"/>
      <c r="C52" s="593" t="s">
        <v>337</v>
      </c>
      <c r="D52" s="598"/>
      <c r="E52" s="594"/>
      <c r="F52" s="599"/>
      <c r="G52" s="600"/>
      <c r="H52" s="600"/>
      <c r="I52" s="600"/>
      <c r="J52" s="600"/>
      <c r="K52" s="600"/>
      <c r="L52" s="600"/>
      <c r="M52" s="600"/>
      <c r="N52" s="600"/>
      <c r="O52" s="600"/>
      <c r="P52" s="601"/>
      <c r="Q52" s="221"/>
      <c r="R52" s="259"/>
      <c r="S52" s="190"/>
      <c r="T52" s="190"/>
      <c r="U52" s="190"/>
    </row>
    <row r="53" spans="1:23" ht="18.600000000000001" customHeight="1" x14ac:dyDescent="0.25">
      <c r="A53" s="259"/>
      <c r="B53" s="490" t="s">
        <v>55</v>
      </c>
      <c r="C53" s="491"/>
      <c r="D53" s="491"/>
      <c r="E53" s="491"/>
      <c r="F53" s="491"/>
      <c r="G53" s="491"/>
      <c r="H53" s="491"/>
      <c r="I53" s="491"/>
      <c r="J53" s="491"/>
      <c r="K53" s="491"/>
      <c r="L53" s="491"/>
      <c r="M53" s="491"/>
      <c r="N53" s="491"/>
      <c r="O53" s="491"/>
      <c r="P53" s="492"/>
      <c r="Q53" s="375">
        <f>SUM(Q47:Q52)</f>
        <v>0</v>
      </c>
      <c r="R53" s="259"/>
      <c r="S53" s="190"/>
      <c r="T53" s="190"/>
      <c r="U53" s="190"/>
      <c r="W53" s="192">
        <f>Q53</f>
        <v>0</v>
      </c>
    </row>
    <row r="54" spans="1:23" ht="15.75" customHeight="1" x14ac:dyDescent="0.25">
      <c r="A54" s="259"/>
      <c r="B54" s="543" t="s">
        <v>63</v>
      </c>
      <c r="C54" s="544"/>
      <c r="D54" s="544"/>
      <c r="E54" s="544"/>
      <c r="F54" s="544"/>
      <c r="G54" s="544"/>
      <c r="H54" s="544"/>
      <c r="I54" s="544"/>
      <c r="J54" s="544"/>
      <c r="K54" s="544"/>
      <c r="L54" s="544"/>
      <c r="M54" s="544"/>
      <c r="N54" s="544"/>
      <c r="O54" s="544"/>
      <c r="P54" s="544"/>
      <c r="Q54" s="545"/>
      <c r="R54" s="259"/>
      <c r="S54" s="190"/>
      <c r="T54" s="190"/>
      <c r="U54" s="190"/>
    </row>
    <row r="55" spans="1:23" ht="41.25" customHeight="1" x14ac:dyDescent="0.25">
      <c r="A55" s="259"/>
      <c r="B55" s="571" t="s">
        <v>634</v>
      </c>
      <c r="C55" s="572"/>
      <c r="D55" s="486" t="s">
        <v>636</v>
      </c>
      <c r="E55" s="487"/>
      <c r="F55" s="486" t="s">
        <v>637</v>
      </c>
      <c r="G55" s="487"/>
      <c r="H55" s="487"/>
      <c r="I55" s="487"/>
      <c r="J55" s="487"/>
      <c r="K55" s="487"/>
      <c r="L55" s="487"/>
      <c r="M55" s="487"/>
      <c r="N55" s="488"/>
      <c r="O55" s="75" t="s">
        <v>359</v>
      </c>
      <c r="P55" s="185" t="s">
        <v>54</v>
      </c>
      <c r="Q55" s="185" t="s">
        <v>48</v>
      </c>
      <c r="R55" s="259"/>
      <c r="S55" s="190"/>
      <c r="T55" s="190"/>
      <c r="U55" s="190"/>
    </row>
    <row r="56" spans="1:23" ht="45" customHeight="1" x14ac:dyDescent="0.25">
      <c r="A56" s="259"/>
      <c r="B56" s="610"/>
      <c r="C56" s="610"/>
      <c r="D56" s="655" t="str">
        <f t="shared" ref="D56:D59" si="10">IF(B56="","Select Contractor or Sub Grantee in Column B",0)</f>
        <v>Select Contractor or Sub Grantee in Column B</v>
      </c>
      <c r="E56" s="655"/>
      <c r="F56" s="478" t="str">
        <f t="shared" ref="F56:F59" si="11">IF(B56="","Select Contractor or Sub Grantee in column B to continue",0)</f>
        <v>Select Contractor or Sub Grantee in column B to continue</v>
      </c>
      <c r="G56" s="489"/>
      <c r="H56" s="489"/>
      <c r="I56" s="489"/>
      <c r="J56" s="489"/>
      <c r="K56" s="489"/>
      <c r="L56" s="489"/>
      <c r="M56" s="489"/>
      <c r="N56" s="479"/>
      <c r="O56" s="184"/>
      <c r="P56" s="74"/>
      <c r="Q56" s="186">
        <f>ROUND(P56*O56,0)</f>
        <v>0</v>
      </c>
      <c r="R56" s="259"/>
      <c r="S56" s="294" t="str">
        <f t="shared" ref="S56" si="12">IF(B56="","",IF(D56="","",Q56))</f>
        <v/>
      </c>
      <c r="T56" s="294" t="str">
        <f t="shared" ref="T56" si="13">IF(B56="","",IF(D56="","",D56))</f>
        <v/>
      </c>
      <c r="U56" s="294">
        <f>IF(B56="Contractor",0,Q56)</f>
        <v>0</v>
      </c>
    </row>
    <row r="57" spans="1:23" ht="45" customHeight="1" x14ac:dyDescent="0.25">
      <c r="A57" s="259"/>
      <c r="B57" s="610"/>
      <c r="C57" s="610"/>
      <c r="D57" s="655" t="str">
        <f t="shared" si="10"/>
        <v>Select Contractor or Sub Grantee in Column B</v>
      </c>
      <c r="E57" s="655"/>
      <c r="F57" s="478" t="str">
        <f t="shared" si="11"/>
        <v>Select Contractor or Sub Grantee in column B to continue</v>
      </c>
      <c r="G57" s="489"/>
      <c r="H57" s="489"/>
      <c r="I57" s="489"/>
      <c r="J57" s="489"/>
      <c r="K57" s="489"/>
      <c r="L57" s="489"/>
      <c r="M57" s="489"/>
      <c r="N57" s="479"/>
      <c r="O57" s="184"/>
      <c r="P57" s="74"/>
      <c r="Q57" s="186">
        <f t="shared" ref="Q57:Q59" si="14">ROUND(P57*O57,0)</f>
        <v>0</v>
      </c>
      <c r="R57" s="259"/>
      <c r="S57" s="294" t="str">
        <f t="shared" ref="S57:S59" si="15">IF(B57="","",IF(D57="","",Q57))</f>
        <v/>
      </c>
      <c r="T57" s="294" t="str">
        <f t="shared" ref="T57:T59" si="16">IF(B57="","",IF(D57="","",D57))</f>
        <v/>
      </c>
      <c r="U57" s="294">
        <f t="shared" ref="U57:U59" si="17">IF(B57="Contractor",0,Q57)</f>
        <v>0</v>
      </c>
      <c r="V57" s="193"/>
    </row>
    <row r="58" spans="1:23" ht="45" customHeight="1" x14ac:dyDescent="0.25">
      <c r="A58" s="259"/>
      <c r="B58" s="604"/>
      <c r="C58" s="605"/>
      <c r="D58" s="655" t="str">
        <f t="shared" si="10"/>
        <v>Select Contractor or Sub Grantee in Column B</v>
      </c>
      <c r="E58" s="655"/>
      <c r="F58" s="478" t="str">
        <f t="shared" si="11"/>
        <v>Select Contractor or Sub Grantee in column B to continue</v>
      </c>
      <c r="G58" s="489"/>
      <c r="H58" s="489"/>
      <c r="I58" s="489"/>
      <c r="J58" s="489"/>
      <c r="K58" s="489"/>
      <c r="L58" s="489"/>
      <c r="M58" s="489"/>
      <c r="N58" s="479"/>
      <c r="O58" s="184"/>
      <c r="P58" s="74"/>
      <c r="Q58" s="186">
        <f t="shared" si="14"/>
        <v>0</v>
      </c>
      <c r="R58" s="259"/>
      <c r="S58" s="294" t="str">
        <f t="shared" si="15"/>
        <v/>
      </c>
      <c r="T58" s="294" t="str">
        <f t="shared" si="16"/>
        <v/>
      </c>
      <c r="U58" s="294">
        <f t="shared" si="17"/>
        <v>0</v>
      </c>
    </row>
    <row r="59" spans="1:23" ht="45" customHeight="1" x14ac:dyDescent="0.25">
      <c r="A59" s="259"/>
      <c r="B59" s="604"/>
      <c r="C59" s="605"/>
      <c r="D59" s="655" t="str">
        <f t="shared" si="10"/>
        <v>Select Contractor or Sub Grantee in Column B</v>
      </c>
      <c r="E59" s="655"/>
      <c r="F59" s="478" t="str">
        <f t="shared" si="11"/>
        <v>Select Contractor or Sub Grantee in column B to continue</v>
      </c>
      <c r="G59" s="489"/>
      <c r="H59" s="489"/>
      <c r="I59" s="489"/>
      <c r="J59" s="489"/>
      <c r="K59" s="489"/>
      <c r="L59" s="489"/>
      <c r="M59" s="489"/>
      <c r="N59" s="479"/>
      <c r="O59" s="184"/>
      <c r="P59" s="74"/>
      <c r="Q59" s="186">
        <f t="shared" si="14"/>
        <v>0</v>
      </c>
      <c r="R59" s="259"/>
      <c r="S59" s="294" t="str">
        <f t="shared" si="15"/>
        <v/>
      </c>
      <c r="T59" s="294" t="str">
        <f t="shared" si="16"/>
        <v/>
      </c>
      <c r="U59" s="294">
        <f t="shared" si="17"/>
        <v>0</v>
      </c>
    </row>
    <row r="60" spans="1:23" ht="18.600000000000001" customHeight="1" x14ac:dyDescent="0.25">
      <c r="A60" s="259"/>
      <c r="B60" s="568" t="s">
        <v>57</v>
      </c>
      <c r="C60" s="569"/>
      <c r="D60" s="569"/>
      <c r="E60" s="569"/>
      <c r="F60" s="569"/>
      <c r="G60" s="569"/>
      <c r="H60" s="569"/>
      <c r="I60" s="569"/>
      <c r="J60" s="569"/>
      <c r="K60" s="569"/>
      <c r="L60" s="569"/>
      <c r="M60" s="569"/>
      <c r="N60" s="569"/>
      <c r="O60" s="569"/>
      <c r="P60" s="570"/>
      <c r="Q60" s="85">
        <f>SUM(Q56:Q59)</f>
        <v>0</v>
      </c>
      <c r="R60" s="259"/>
      <c r="S60" s="193">
        <f>SUM(S56:S59)</f>
        <v>0</v>
      </c>
      <c r="T60" s="190"/>
      <c r="U60" s="190"/>
      <c r="W60" s="192">
        <f>Q60</f>
        <v>0</v>
      </c>
    </row>
    <row r="61" spans="1:23" ht="15.75" customHeight="1" x14ac:dyDescent="0.25">
      <c r="A61" s="292"/>
      <c r="B61" s="543" t="s">
        <v>64</v>
      </c>
      <c r="C61" s="544"/>
      <c r="D61" s="544"/>
      <c r="E61" s="544"/>
      <c r="F61" s="544"/>
      <c r="G61" s="544"/>
      <c r="H61" s="544"/>
      <c r="I61" s="544"/>
      <c r="J61" s="544"/>
      <c r="K61" s="544"/>
      <c r="L61" s="544"/>
      <c r="M61" s="544"/>
      <c r="N61" s="544"/>
      <c r="O61" s="544"/>
      <c r="P61" s="544"/>
      <c r="Q61" s="545"/>
      <c r="R61" s="292"/>
      <c r="S61" s="293"/>
      <c r="T61" s="293"/>
      <c r="U61" s="293"/>
    </row>
    <row r="62" spans="1:23" ht="39.950000000000003" customHeight="1" x14ac:dyDescent="0.25">
      <c r="A62" s="292"/>
      <c r="B62" s="501" t="s">
        <v>424</v>
      </c>
      <c r="C62" s="502"/>
      <c r="D62" s="503"/>
      <c r="E62" s="501" t="s">
        <v>56</v>
      </c>
      <c r="F62" s="502"/>
      <c r="G62" s="502"/>
      <c r="H62" s="502"/>
      <c r="I62" s="502"/>
      <c r="J62" s="502"/>
      <c r="K62" s="502"/>
      <c r="L62" s="502"/>
      <c r="M62" s="502"/>
      <c r="N62" s="502"/>
      <c r="O62" s="502"/>
      <c r="P62" s="503"/>
      <c r="Q62" s="339" t="s">
        <v>48</v>
      </c>
      <c r="R62" s="292"/>
      <c r="S62" s="293"/>
      <c r="T62" s="293"/>
      <c r="U62" s="293"/>
    </row>
    <row r="63" spans="1:23" ht="39.950000000000003" customHeight="1" x14ac:dyDescent="0.25">
      <c r="A63" s="292"/>
      <c r="B63" s="493"/>
      <c r="C63" s="493"/>
      <c r="D63" s="493"/>
      <c r="E63" s="494" t="str">
        <f t="shared" ref="E63:E68" si="18">IF(B63="","Select Supply Category in Column B",0)</f>
        <v>Select Supply Category in Column B</v>
      </c>
      <c r="F63" s="494"/>
      <c r="G63" s="494"/>
      <c r="H63" s="494"/>
      <c r="I63" s="494"/>
      <c r="J63" s="494"/>
      <c r="K63" s="494"/>
      <c r="L63" s="494"/>
      <c r="M63" s="494"/>
      <c r="N63" s="494"/>
      <c r="O63" s="494"/>
      <c r="P63" s="494"/>
      <c r="Q63" s="225"/>
      <c r="R63" s="292"/>
      <c r="S63" s="293"/>
      <c r="T63" s="293"/>
      <c r="U63" s="293"/>
    </row>
    <row r="64" spans="1:23" ht="39.950000000000003" customHeight="1" x14ac:dyDescent="0.25">
      <c r="A64" s="292"/>
      <c r="B64" s="493"/>
      <c r="C64" s="493"/>
      <c r="D64" s="493"/>
      <c r="E64" s="494" t="str">
        <f t="shared" si="18"/>
        <v>Select Supply Category in Column B</v>
      </c>
      <c r="F64" s="494"/>
      <c r="G64" s="494"/>
      <c r="H64" s="494"/>
      <c r="I64" s="494"/>
      <c r="J64" s="494"/>
      <c r="K64" s="494"/>
      <c r="L64" s="494"/>
      <c r="M64" s="494"/>
      <c r="N64" s="494"/>
      <c r="O64" s="494"/>
      <c r="P64" s="494"/>
      <c r="Q64" s="225"/>
      <c r="R64" s="292"/>
      <c r="S64" s="293"/>
      <c r="T64" s="293"/>
      <c r="U64" s="293"/>
    </row>
    <row r="65" spans="1:23" ht="39.950000000000003" customHeight="1" x14ac:dyDescent="0.25">
      <c r="A65" s="292"/>
      <c r="B65" s="493"/>
      <c r="C65" s="493"/>
      <c r="D65" s="493"/>
      <c r="E65" s="494" t="str">
        <f t="shared" si="18"/>
        <v>Select Supply Category in Column B</v>
      </c>
      <c r="F65" s="494"/>
      <c r="G65" s="494"/>
      <c r="H65" s="494"/>
      <c r="I65" s="494"/>
      <c r="J65" s="494"/>
      <c r="K65" s="494"/>
      <c r="L65" s="494"/>
      <c r="M65" s="494"/>
      <c r="N65" s="494"/>
      <c r="O65" s="494"/>
      <c r="P65" s="494"/>
      <c r="Q65" s="225"/>
      <c r="R65" s="292"/>
      <c r="S65" s="293"/>
      <c r="T65" s="293"/>
      <c r="U65" s="293"/>
    </row>
    <row r="66" spans="1:23" ht="39.950000000000003" customHeight="1" x14ac:dyDescent="0.25">
      <c r="A66" s="292"/>
      <c r="B66" s="493"/>
      <c r="C66" s="493"/>
      <c r="D66" s="493"/>
      <c r="E66" s="494" t="str">
        <f t="shared" si="18"/>
        <v>Select Supply Category in Column B</v>
      </c>
      <c r="F66" s="494"/>
      <c r="G66" s="494"/>
      <c r="H66" s="494"/>
      <c r="I66" s="494"/>
      <c r="J66" s="494"/>
      <c r="K66" s="494"/>
      <c r="L66" s="494"/>
      <c r="M66" s="494"/>
      <c r="N66" s="494"/>
      <c r="O66" s="494"/>
      <c r="P66" s="494"/>
      <c r="Q66" s="225"/>
      <c r="R66" s="292"/>
      <c r="S66" s="293"/>
      <c r="T66" s="293"/>
      <c r="U66" s="293"/>
    </row>
    <row r="67" spans="1:23" ht="39.950000000000003" customHeight="1" x14ac:dyDescent="0.25">
      <c r="A67" s="292"/>
      <c r="B67" s="493"/>
      <c r="C67" s="493"/>
      <c r="D67" s="493"/>
      <c r="E67" s="494" t="str">
        <f t="shared" si="18"/>
        <v>Select Supply Category in Column B</v>
      </c>
      <c r="F67" s="494"/>
      <c r="G67" s="494"/>
      <c r="H67" s="494"/>
      <c r="I67" s="494"/>
      <c r="J67" s="494"/>
      <c r="K67" s="494"/>
      <c r="L67" s="494"/>
      <c r="M67" s="494"/>
      <c r="N67" s="494"/>
      <c r="O67" s="494"/>
      <c r="P67" s="494"/>
      <c r="Q67" s="225"/>
      <c r="R67" s="292"/>
      <c r="S67" s="293"/>
      <c r="T67" s="293"/>
      <c r="U67" s="293"/>
    </row>
    <row r="68" spans="1:23" ht="39.950000000000003" customHeight="1" x14ac:dyDescent="0.25">
      <c r="A68" s="292"/>
      <c r="B68" s="493"/>
      <c r="C68" s="493"/>
      <c r="D68" s="493"/>
      <c r="E68" s="494" t="str">
        <f t="shared" si="18"/>
        <v>Select Supply Category in Column B</v>
      </c>
      <c r="F68" s="494"/>
      <c r="G68" s="494"/>
      <c r="H68" s="494"/>
      <c r="I68" s="494"/>
      <c r="J68" s="494"/>
      <c r="K68" s="494"/>
      <c r="L68" s="494"/>
      <c r="M68" s="494"/>
      <c r="N68" s="494"/>
      <c r="O68" s="494"/>
      <c r="P68" s="494"/>
      <c r="Q68" s="225"/>
      <c r="R68" s="292"/>
      <c r="S68" s="293"/>
      <c r="T68" s="293"/>
      <c r="U68" s="293"/>
    </row>
    <row r="69" spans="1:23" ht="18" customHeight="1" x14ac:dyDescent="0.25">
      <c r="A69" s="292"/>
      <c r="B69" s="490" t="s">
        <v>58</v>
      </c>
      <c r="C69" s="491"/>
      <c r="D69" s="491"/>
      <c r="E69" s="491"/>
      <c r="F69" s="491"/>
      <c r="G69" s="491"/>
      <c r="H69" s="491"/>
      <c r="I69" s="491"/>
      <c r="J69" s="491"/>
      <c r="K69" s="491"/>
      <c r="L69" s="491"/>
      <c r="M69" s="491"/>
      <c r="N69" s="491"/>
      <c r="O69" s="491"/>
      <c r="P69" s="492"/>
      <c r="Q69" s="226">
        <f>SUM(Q63:Q68)</f>
        <v>0</v>
      </c>
      <c r="R69" s="292"/>
      <c r="S69" s="293"/>
      <c r="T69" s="293"/>
      <c r="U69" s="293"/>
      <c r="W69" s="192">
        <f>Q69</f>
        <v>0</v>
      </c>
    </row>
    <row r="70" spans="1:23" ht="15.75" customHeight="1" x14ac:dyDescent="0.25">
      <c r="A70" s="292"/>
      <c r="B70" s="509" t="s">
        <v>65</v>
      </c>
      <c r="C70" s="510"/>
      <c r="D70" s="510"/>
      <c r="E70" s="510"/>
      <c r="F70" s="510"/>
      <c r="G70" s="510"/>
      <c r="H70" s="510"/>
      <c r="I70" s="510"/>
      <c r="J70" s="510"/>
      <c r="K70" s="510"/>
      <c r="L70" s="510"/>
      <c r="M70" s="510"/>
      <c r="N70" s="510"/>
      <c r="O70" s="510"/>
      <c r="P70" s="510"/>
      <c r="Q70" s="511"/>
      <c r="R70" s="292"/>
      <c r="S70" s="293"/>
      <c r="T70" s="293"/>
      <c r="U70" s="293"/>
    </row>
    <row r="71" spans="1:23" s="111" customFormat="1" ht="39.950000000000003" customHeight="1" x14ac:dyDescent="0.25">
      <c r="A71" s="292"/>
      <c r="B71" s="565" t="s">
        <v>424</v>
      </c>
      <c r="C71" s="566"/>
      <c r="D71" s="567"/>
      <c r="E71" s="515" t="s">
        <v>227</v>
      </c>
      <c r="F71" s="515"/>
      <c r="G71" s="515"/>
      <c r="H71" s="515" t="s">
        <v>228</v>
      </c>
      <c r="I71" s="515"/>
      <c r="J71" s="515"/>
      <c r="K71" s="515"/>
      <c r="L71" s="515"/>
      <c r="M71" s="515"/>
      <c r="N71" s="515"/>
      <c r="O71" s="280" t="s">
        <v>444</v>
      </c>
      <c r="P71" s="280" t="s">
        <v>115</v>
      </c>
      <c r="Q71" s="81" t="s">
        <v>52</v>
      </c>
      <c r="R71" s="292"/>
      <c r="S71" s="293"/>
      <c r="T71" s="293"/>
      <c r="U71" s="293"/>
    </row>
    <row r="72" spans="1:23" s="111" customFormat="1" ht="39.950000000000003" customHeight="1" x14ac:dyDescent="0.25">
      <c r="A72" s="292"/>
      <c r="B72" s="498"/>
      <c r="C72" s="499"/>
      <c r="D72" s="500"/>
      <c r="E72" s="495" t="str">
        <f t="shared" ref="E72:E76" si="19">IF(B72="","Select Category in Column B",0)</f>
        <v>Select Category in Column B</v>
      </c>
      <c r="F72" s="496"/>
      <c r="G72" s="497"/>
      <c r="H72" s="495" t="str">
        <f t="shared" ref="H72:H76" si="20">IF(B72="","Select Category in Column B",0)</f>
        <v>Select Category in Column B</v>
      </c>
      <c r="I72" s="496"/>
      <c r="J72" s="496"/>
      <c r="K72" s="496"/>
      <c r="L72" s="496"/>
      <c r="M72" s="496"/>
      <c r="N72" s="497"/>
      <c r="O72" s="299"/>
      <c r="P72" s="357"/>
      <c r="Q72" s="85">
        <f>ROUND(P72*O72,0)</f>
        <v>0</v>
      </c>
      <c r="R72" s="292"/>
      <c r="S72" s="294">
        <f>IF(OR(B72='DROP-DOWNS'!$S$18,B72='DROP-DOWNS'!$S$19,B72='DROP-DOWNS'!$S$20,B72='DROP-DOWNS'!$S$21),Q72,0)</f>
        <v>0</v>
      </c>
      <c r="T72" s="278"/>
      <c r="U72" s="293"/>
    </row>
    <row r="73" spans="1:23" s="111" customFormat="1" ht="39.950000000000003" customHeight="1" x14ac:dyDescent="0.25">
      <c r="A73" s="292"/>
      <c r="B73" s="498"/>
      <c r="C73" s="499"/>
      <c r="D73" s="500"/>
      <c r="E73" s="495" t="str">
        <f t="shared" si="19"/>
        <v>Select Category in Column B</v>
      </c>
      <c r="F73" s="496"/>
      <c r="G73" s="497"/>
      <c r="H73" s="495" t="str">
        <f t="shared" si="20"/>
        <v>Select Category in Column B</v>
      </c>
      <c r="I73" s="496"/>
      <c r="J73" s="496"/>
      <c r="K73" s="496"/>
      <c r="L73" s="496"/>
      <c r="M73" s="496"/>
      <c r="N73" s="497"/>
      <c r="O73" s="299"/>
      <c r="P73" s="357"/>
      <c r="Q73" s="85">
        <f t="shared" ref="Q73:Q76" si="21">ROUND(P73*O73,0)</f>
        <v>0</v>
      </c>
      <c r="R73" s="292"/>
      <c r="S73" s="294">
        <f>IF(OR(B73='DROP-DOWNS'!$S$18,B73='DROP-DOWNS'!$S$19,B73='DROP-DOWNS'!$S$20,B73='DROP-DOWNS'!$S$21),Q73,0)</f>
        <v>0</v>
      </c>
      <c r="T73" s="278"/>
      <c r="U73" s="293"/>
    </row>
    <row r="74" spans="1:23" s="111" customFormat="1" ht="39.950000000000003" customHeight="1" x14ac:dyDescent="0.25">
      <c r="A74" s="292"/>
      <c r="B74" s="498"/>
      <c r="C74" s="499"/>
      <c r="D74" s="500"/>
      <c r="E74" s="495" t="str">
        <f t="shared" si="19"/>
        <v>Select Category in Column B</v>
      </c>
      <c r="F74" s="496"/>
      <c r="G74" s="497"/>
      <c r="H74" s="495" t="str">
        <f t="shared" si="20"/>
        <v>Select Category in Column B</v>
      </c>
      <c r="I74" s="496"/>
      <c r="J74" s="496"/>
      <c r="K74" s="496"/>
      <c r="L74" s="496"/>
      <c r="M74" s="496"/>
      <c r="N74" s="497"/>
      <c r="O74" s="299"/>
      <c r="P74" s="357"/>
      <c r="Q74" s="85">
        <f t="shared" si="21"/>
        <v>0</v>
      </c>
      <c r="R74" s="292"/>
      <c r="S74" s="294">
        <f>IF(OR(B74='DROP-DOWNS'!$S$18,B74='DROP-DOWNS'!$S$19,B74='DROP-DOWNS'!$S$20,B74='DROP-DOWNS'!$S$21),Q74,0)</f>
        <v>0</v>
      </c>
      <c r="T74" s="278"/>
      <c r="U74" s="293"/>
    </row>
    <row r="75" spans="1:23" s="111" customFormat="1" ht="39.950000000000003" customHeight="1" x14ac:dyDescent="0.25">
      <c r="A75" s="292"/>
      <c r="B75" s="498"/>
      <c r="C75" s="499"/>
      <c r="D75" s="500"/>
      <c r="E75" s="495" t="str">
        <f t="shared" si="19"/>
        <v>Select Category in Column B</v>
      </c>
      <c r="F75" s="496"/>
      <c r="G75" s="497"/>
      <c r="H75" s="495" t="str">
        <f t="shared" si="20"/>
        <v>Select Category in Column B</v>
      </c>
      <c r="I75" s="496"/>
      <c r="J75" s="496"/>
      <c r="K75" s="496"/>
      <c r="L75" s="496"/>
      <c r="M75" s="496"/>
      <c r="N75" s="497"/>
      <c r="O75" s="258"/>
      <c r="P75" s="357"/>
      <c r="Q75" s="85">
        <f t="shared" si="21"/>
        <v>0</v>
      </c>
      <c r="R75" s="292"/>
      <c r="S75" s="294">
        <f>IF(OR(B75='DROP-DOWNS'!$S$18,B75='DROP-DOWNS'!$S$19,B75='DROP-DOWNS'!$S$20,B75='DROP-DOWNS'!$S$21),Q75,0)</f>
        <v>0</v>
      </c>
      <c r="T75" s="278"/>
      <c r="U75" s="293"/>
    </row>
    <row r="76" spans="1:23" s="111" customFormat="1" ht="39.950000000000003" customHeight="1" x14ac:dyDescent="0.25">
      <c r="A76" s="292"/>
      <c r="B76" s="498"/>
      <c r="C76" s="499"/>
      <c r="D76" s="500"/>
      <c r="E76" s="495" t="str">
        <f t="shared" si="19"/>
        <v>Select Category in Column B</v>
      </c>
      <c r="F76" s="496"/>
      <c r="G76" s="497"/>
      <c r="H76" s="495" t="str">
        <f t="shared" si="20"/>
        <v>Select Category in Column B</v>
      </c>
      <c r="I76" s="496"/>
      <c r="J76" s="496"/>
      <c r="K76" s="496"/>
      <c r="L76" s="496"/>
      <c r="M76" s="496"/>
      <c r="N76" s="497"/>
      <c r="O76" s="258"/>
      <c r="P76" s="357"/>
      <c r="Q76" s="85">
        <f t="shared" si="21"/>
        <v>0</v>
      </c>
      <c r="R76" s="292"/>
      <c r="S76" s="294">
        <f>IF(OR(B76='DROP-DOWNS'!$S$18,B76='DROP-DOWNS'!$S$19,B76='DROP-DOWNS'!$S$20,B76='DROP-DOWNS'!$S$21),Q76,0)</f>
        <v>0</v>
      </c>
      <c r="T76" s="278"/>
      <c r="U76" s="293"/>
    </row>
    <row r="77" spans="1:23" ht="18" customHeight="1" x14ac:dyDescent="0.25">
      <c r="A77" s="292"/>
      <c r="B77" s="490" t="s">
        <v>59</v>
      </c>
      <c r="C77" s="491"/>
      <c r="D77" s="491"/>
      <c r="E77" s="491"/>
      <c r="F77" s="491"/>
      <c r="G77" s="491"/>
      <c r="H77" s="491"/>
      <c r="I77" s="491"/>
      <c r="J77" s="491"/>
      <c r="K77" s="491"/>
      <c r="L77" s="491"/>
      <c r="M77" s="491"/>
      <c r="N77" s="491"/>
      <c r="O77" s="491"/>
      <c r="P77" s="492"/>
      <c r="Q77" s="226">
        <f>SUM(Q72:Q76)</f>
        <v>0</v>
      </c>
      <c r="R77" s="292"/>
      <c r="S77" s="227">
        <f>SUM(S72:S76)</f>
        <v>0</v>
      </c>
      <c r="T77" s="278"/>
      <c r="U77" s="293"/>
      <c r="W77" s="192">
        <f>Q77</f>
        <v>0</v>
      </c>
    </row>
    <row r="78" spans="1:23" ht="15.75" customHeight="1" x14ac:dyDescent="0.25">
      <c r="A78" s="292"/>
      <c r="B78" s="509" t="s">
        <v>66</v>
      </c>
      <c r="C78" s="510"/>
      <c r="D78" s="510"/>
      <c r="E78" s="510"/>
      <c r="F78" s="510"/>
      <c r="G78" s="510"/>
      <c r="H78" s="510"/>
      <c r="I78" s="510"/>
      <c r="J78" s="510"/>
      <c r="K78" s="510"/>
      <c r="L78" s="510"/>
      <c r="M78" s="510"/>
      <c r="N78" s="510"/>
      <c r="O78" s="510"/>
      <c r="P78" s="510"/>
      <c r="Q78" s="511"/>
      <c r="R78" s="292"/>
      <c r="S78" s="293"/>
      <c r="T78" s="279"/>
      <c r="U78" s="293"/>
    </row>
    <row r="79" spans="1:23" ht="39.950000000000003" customHeight="1" x14ac:dyDescent="0.25">
      <c r="A79" s="292"/>
      <c r="B79" s="504" t="s">
        <v>74</v>
      </c>
      <c r="C79" s="505"/>
      <c r="D79" s="506"/>
      <c r="E79" s="504" t="s">
        <v>426</v>
      </c>
      <c r="F79" s="505"/>
      <c r="G79" s="505"/>
      <c r="H79" s="505"/>
      <c r="I79" s="505"/>
      <c r="J79" s="505"/>
      <c r="K79" s="505"/>
      <c r="L79" s="505"/>
      <c r="M79" s="505"/>
      <c r="N79" s="505"/>
      <c r="O79" s="505"/>
      <c r="P79" s="505"/>
      <c r="Q79" s="506"/>
      <c r="R79" s="292"/>
      <c r="S79" s="293"/>
      <c r="T79" s="279"/>
      <c r="U79" s="293"/>
    </row>
    <row r="80" spans="1:23" ht="39.950000000000003" customHeight="1" x14ac:dyDescent="0.25">
      <c r="A80" s="292"/>
      <c r="B80" s="493"/>
      <c r="C80" s="493"/>
      <c r="D80" s="493"/>
      <c r="E80" s="494" t="str">
        <f t="shared" ref="E80" si="22">IF(B80="","Select Category in Column B",0)</f>
        <v>Select Category in Column B</v>
      </c>
      <c r="F80" s="494"/>
      <c r="G80" s="494"/>
      <c r="H80" s="494"/>
      <c r="I80" s="494"/>
      <c r="J80" s="494"/>
      <c r="K80" s="494"/>
      <c r="L80" s="494"/>
      <c r="M80" s="494"/>
      <c r="N80" s="494"/>
      <c r="O80" s="494"/>
      <c r="P80" s="494"/>
      <c r="Q80" s="225"/>
      <c r="R80" s="292"/>
      <c r="S80" s="293"/>
      <c r="T80" s="278"/>
      <c r="U80" s="293"/>
    </row>
    <row r="81" spans="1:23" ht="39.950000000000003" customHeight="1" x14ac:dyDescent="0.25">
      <c r="A81" s="292"/>
      <c r="B81" s="493"/>
      <c r="C81" s="493"/>
      <c r="D81" s="493"/>
      <c r="E81" s="494" t="str">
        <f t="shared" ref="E81:E85" si="23">IF(B81="","Select Category in Column B",0)</f>
        <v>Select Category in Column B</v>
      </c>
      <c r="F81" s="494"/>
      <c r="G81" s="494"/>
      <c r="H81" s="494"/>
      <c r="I81" s="494"/>
      <c r="J81" s="494"/>
      <c r="K81" s="494"/>
      <c r="L81" s="494"/>
      <c r="M81" s="494"/>
      <c r="N81" s="494"/>
      <c r="O81" s="494"/>
      <c r="P81" s="494"/>
      <c r="Q81" s="225"/>
      <c r="R81" s="292"/>
      <c r="S81" s="293"/>
      <c r="T81" s="278"/>
      <c r="U81" s="293"/>
    </row>
    <row r="82" spans="1:23" ht="39.950000000000003" customHeight="1" x14ac:dyDescent="0.25">
      <c r="A82" s="292"/>
      <c r="B82" s="493"/>
      <c r="C82" s="493"/>
      <c r="D82" s="493"/>
      <c r="E82" s="494" t="str">
        <f t="shared" si="23"/>
        <v>Select Category in Column B</v>
      </c>
      <c r="F82" s="494"/>
      <c r="G82" s="494"/>
      <c r="H82" s="494"/>
      <c r="I82" s="494"/>
      <c r="J82" s="494"/>
      <c r="K82" s="494"/>
      <c r="L82" s="494"/>
      <c r="M82" s="494"/>
      <c r="N82" s="494"/>
      <c r="O82" s="494"/>
      <c r="P82" s="494"/>
      <c r="Q82" s="225"/>
      <c r="R82" s="292"/>
      <c r="S82" s="293"/>
      <c r="T82" s="279"/>
      <c r="U82" s="293"/>
    </row>
    <row r="83" spans="1:23" ht="39.950000000000003" customHeight="1" x14ac:dyDescent="0.25">
      <c r="A83" s="292"/>
      <c r="B83" s="493"/>
      <c r="C83" s="493"/>
      <c r="D83" s="493"/>
      <c r="E83" s="494" t="str">
        <f t="shared" si="23"/>
        <v>Select Category in Column B</v>
      </c>
      <c r="F83" s="494"/>
      <c r="G83" s="494"/>
      <c r="H83" s="494"/>
      <c r="I83" s="494"/>
      <c r="J83" s="494"/>
      <c r="K83" s="494"/>
      <c r="L83" s="494"/>
      <c r="M83" s="494"/>
      <c r="N83" s="494"/>
      <c r="O83" s="494"/>
      <c r="P83" s="494"/>
      <c r="Q83" s="225"/>
      <c r="R83" s="292"/>
      <c r="S83" s="293"/>
      <c r="T83" s="293"/>
      <c r="U83" s="293"/>
    </row>
    <row r="84" spans="1:23" ht="39.950000000000003" customHeight="1" x14ac:dyDescent="0.25">
      <c r="A84" s="292"/>
      <c r="B84" s="493"/>
      <c r="C84" s="493"/>
      <c r="D84" s="493"/>
      <c r="E84" s="494" t="str">
        <f t="shared" si="23"/>
        <v>Select Category in Column B</v>
      </c>
      <c r="F84" s="494"/>
      <c r="G84" s="494"/>
      <c r="H84" s="494"/>
      <c r="I84" s="494"/>
      <c r="J84" s="494"/>
      <c r="K84" s="494"/>
      <c r="L84" s="494"/>
      <c r="M84" s="494"/>
      <c r="N84" s="494"/>
      <c r="O84" s="494"/>
      <c r="P84" s="494"/>
      <c r="Q84" s="225"/>
      <c r="R84" s="292"/>
      <c r="S84" s="293"/>
      <c r="T84" s="293"/>
      <c r="U84" s="293"/>
    </row>
    <row r="85" spans="1:23" ht="39.950000000000003" customHeight="1" x14ac:dyDescent="0.25">
      <c r="A85" s="292"/>
      <c r="B85" s="493"/>
      <c r="C85" s="493"/>
      <c r="D85" s="493"/>
      <c r="E85" s="494" t="str">
        <f t="shared" si="23"/>
        <v>Select Category in Column B</v>
      </c>
      <c r="F85" s="494"/>
      <c r="G85" s="494"/>
      <c r="H85" s="494"/>
      <c r="I85" s="494"/>
      <c r="J85" s="494"/>
      <c r="K85" s="494"/>
      <c r="L85" s="494"/>
      <c r="M85" s="494"/>
      <c r="N85" s="494"/>
      <c r="O85" s="494"/>
      <c r="P85" s="494"/>
      <c r="Q85" s="225"/>
      <c r="R85" s="292"/>
      <c r="S85" s="293"/>
      <c r="T85" s="293"/>
      <c r="U85" s="293"/>
    </row>
    <row r="86" spans="1:23" ht="19.350000000000001" customHeight="1" x14ac:dyDescent="0.25">
      <c r="A86" s="292"/>
      <c r="B86" s="490" t="s">
        <v>75</v>
      </c>
      <c r="C86" s="491"/>
      <c r="D86" s="491"/>
      <c r="E86" s="491"/>
      <c r="F86" s="491"/>
      <c r="G86" s="491"/>
      <c r="H86" s="491"/>
      <c r="I86" s="491"/>
      <c r="J86" s="491"/>
      <c r="K86" s="491"/>
      <c r="L86" s="491"/>
      <c r="M86" s="491"/>
      <c r="N86" s="491"/>
      <c r="O86" s="491"/>
      <c r="P86" s="492"/>
      <c r="Q86" s="226">
        <f>SUM(Q80:Q85)</f>
        <v>0</v>
      </c>
      <c r="R86" s="292"/>
      <c r="S86" s="293"/>
      <c r="T86" s="293"/>
      <c r="U86" s="293"/>
      <c r="W86" s="192">
        <f>Q86</f>
        <v>0</v>
      </c>
    </row>
    <row r="87" spans="1:23" ht="15.75" customHeight="1" x14ac:dyDescent="0.25">
      <c r="A87" s="259"/>
      <c r="B87" s="521" t="s">
        <v>67</v>
      </c>
      <c r="C87" s="522"/>
      <c r="D87" s="522"/>
      <c r="E87" s="522"/>
      <c r="F87" s="522"/>
      <c r="G87" s="522"/>
      <c r="H87" s="522"/>
      <c r="I87" s="522"/>
      <c r="J87" s="522"/>
      <c r="K87" s="522"/>
      <c r="L87" s="522"/>
      <c r="M87" s="522"/>
      <c r="N87" s="522"/>
      <c r="O87" s="522"/>
      <c r="P87" s="522"/>
      <c r="Q87" s="511"/>
      <c r="R87" s="259"/>
      <c r="S87" s="190"/>
      <c r="T87" s="190"/>
      <c r="U87" s="190"/>
      <c r="V87" s="190"/>
    </row>
    <row r="88" spans="1:23" ht="15.75" customHeight="1" x14ac:dyDescent="0.25">
      <c r="A88" s="259"/>
      <c r="B88" s="228"/>
      <c r="C88" s="229"/>
      <c r="D88" s="229"/>
      <c r="E88" s="229"/>
      <c r="F88" s="229"/>
      <c r="G88" s="229"/>
      <c r="H88" s="229"/>
      <c r="I88" s="229"/>
      <c r="J88" s="229"/>
      <c r="K88" s="229"/>
      <c r="L88" s="229"/>
      <c r="M88" s="229"/>
      <c r="N88" s="229"/>
      <c r="O88" s="229"/>
      <c r="P88" s="230"/>
      <c r="Q88" s="231"/>
      <c r="R88" s="259"/>
      <c r="S88" s="190"/>
      <c r="T88" s="190"/>
      <c r="U88" s="190"/>
      <c r="V88" s="190"/>
    </row>
    <row r="89" spans="1:23" ht="15.75" customHeight="1" x14ac:dyDescent="0.25">
      <c r="A89" s="259"/>
      <c r="B89" s="232"/>
      <c r="C89" s="611" t="s">
        <v>321</v>
      </c>
      <c r="D89" s="611"/>
      <c r="E89" s="611"/>
      <c r="F89" s="611"/>
      <c r="G89" s="611"/>
      <c r="H89" s="336"/>
      <c r="I89" s="613" t="s">
        <v>360</v>
      </c>
      <c r="J89" s="614"/>
      <c r="K89" s="614"/>
      <c r="L89" s="614"/>
      <c r="M89" s="614"/>
      <c r="N89" s="617">
        <f>E9</f>
        <v>0</v>
      </c>
      <c r="O89" s="618"/>
      <c r="P89" s="233"/>
      <c r="Q89" s="234"/>
      <c r="R89" s="259"/>
      <c r="S89" s="194">
        <f>N89</f>
        <v>0</v>
      </c>
      <c r="T89" s="190"/>
      <c r="U89" s="190"/>
      <c r="V89" s="190"/>
    </row>
    <row r="90" spans="1:23" ht="15.75" hidden="1" customHeight="1" x14ac:dyDescent="0.25">
      <c r="A90" s="259"/>
      <c r="B90" s="232"/>
      <c r="C90" s="229"/>
      <c r="D90" s="229"/>
      <c r="E90" s="229"/>
      <c r="F90" s="229"/>
      <c r="G90" s="229"/>
      <c r="H90" s="336"/>
      <c r="I90" s="619" t="s">
        <v>112</v>
      </c>
      <c r="J90" s="620"/>
      <c r="K90" s="620"/>
      <c r="L90" s="620"/>
      <c r="M90" s="620"/>
      <c r="N90" s="621">
        <f>(Q86+Q77+Q69+Q60+Q53+Q44+Q39+Q33+Q18)-F112</f>
        <v>0</v>
      </c>
      <c r="O90" s="622"/>
      <c r="P90" s="233"/>
      <c r="Q90" s="234"/>
      <c r="R90" s="259"/>
      <c r="S90" s="190"/>
      <c r="T90" s="190"/>
      <c r="U90" s="190"/>
      <c r="V90" s="190"/>
    </row>
    <row r="91" spans="1:23" ht="15.75" hidden="1" customHeight="1" x14ac:dyDescent="0.25">
      <c r="A91" s="259"/>
      <c r="B91" s="232" t="s">
        <v>113</v>
      </c>
      <c r="C91" s="235"/>
      <c r="D91" s="235"/>
      <c r="E91" s="235"/>
      <c r="F91" s="235"/>
      <c r="G91" s="236"/>
      <c r="H91" s="336"/>
      <c r="I91" s="337"/>
      <c r="J91" s="335"/>
      <c r="K91" s="335"/>
      <c r="L91" s="335"/>
      <c r="M91" s="335"/>
      <c r="N91" s="623">
        <f>(N89+1)*N90</f>
        <v>0</v>
      </c>
      <c r="O91" s="622"/>
      <c r="P91" s="233"/>
      <c r="Q91" s="234"/>
      <c r="R91" s="259"/>
      <c r="S91" s="190"/>
      <c r="T91" s="190"/>
      <c r="U91" s="190"/>
      <c r="V91" s="190"/>
    </row>
    <row r="92" spans="1:23" ht="15.75" customHeight="1" x14ac:dyDescent="0.25">
      <c r="A92" s="259"/>
      <c r="B92" s="232"/>
      <c r="C92" s="611" t="s">
        <v>260</v>
      </c>
      <c r="D92" s="611"/>
      <c r="E92" s="611"/>
      <c r="F92" s="611"/>
      <c r="G92" s="239">
        <f>F106</f>
        <v>0</v>
      </c>
      <c r="H92" s="336"/>
      <c r="I92" s="611" t="s">
        <v>517</v>
      </c>
      <c r="J92" s="611"/>
      <c r="K92" s="611"/>
      <c r="L92" s="611"/>
      <c r="M92" s="611"/>
      <c r="N92" s="612">
        <f>E5-F112</f>
        <v>0</v>
      </c>
      <c r="O92" s="612"/>
      <c r="P92" s="233"/>
      <c r="Q92" s="234"/>
      <c r="R92" s="259"/>
      <c r="S92" s="190"/>
      <c r="T92" s="190"/>
      <c r="U92" s="190"/>
      <c r="V92" s="190"/>
    </row>
    <row r="93" spans="1:23" ht="15.75" customHeight="1" x14ac:dyDescent="0.25">
      <c r="A93" s="259"/>
      <c r="B93" s="232"/>
      <c r="C93" s="611" t="s">
        <v>322</v>
      </c>
      <c r="D93" s="611"/>
      <c r="E93" s="611"/>
      <c r="F93" s="611"/>
      <c r="G93" s="239">
        <f>F107+F108+F109+F110</f>
        <v>0</v>
      </c>
      <c r="H93" s="336"/>
      <c r="I93" s="229"/>
      <c r="J93" s="229"/>
      <c r="K93" s="229"/>
      <c r="L93" s="229"/>
      <c r="M93" s="229"/>
      <c r="N93" s="229"/>
      <c r="O93" s="229"/>
      <c r="P93" s="233"/>
      <c r="Q93" s="234"/>
      <c r="R93" s="259"/>
      <c r="S93" s="190"/>
      <c r="T93" s="190"/>
      <c r="U93" s="190"/>
      <c r="V93" s="190"/>
    </row>
    <row r="94" spans="1:23" ht="15.75" customHeight="1" x14ac:dyDescent="0.25">
      <c r="A94" s="259"/>
      <c r="B94" s="232"/>
      <c r="C94" s="611" t="s">
        <v>261</v>
      </c>
      <c r="D94" s="611"/>
      <c r="E94" s="611"/>
      <c r="F94" s="611"/>
      <c r="G94" s="239">
        <f>Q100</f>
        <v>0</v>
      </c>
      <c r="H94" s="336"/>
      <c r="I94" s="613" t="s">
        <v>111</v>
      </c>
      <c r="J94" s="614"/>
      <c r="K94" s="614"/>
      <c r="L94" s="614"/>
      <c r="M94" s="614"/>
      <c r="N94" s="615">
        <f>ROUND((N92-(N92/(1+E9))),0)</f>
        <v>0</v>
      </c>
      <c r="O94" s="616"/>
      <c r="P94" s="233"/>
      <c r="Q94" s="234"/>
      <c r="R94" s="259"/>
      <c r="S94" s="190"/>
      <c r="T94" s="190"/>
      <c r="U94" s="190"/>
      <c r="V94" s="190"/>
    </row>
    <row r="95" spans="1:23" ht="16.5" customHeight="1" x14ac:dyDescent="0.25">
      <c r="A95" s="259"/>
      <c r="B95" s="232"/>
      <c r="C95" s="336"/>
      <c r="D95" s="620"/>
      <c r="E95" s="620"/>
      <c r="F95" s="620"/>
      <c r="G95" s="336"/>
      <c r="H95" s="336"/>
      <c r="I95" s="336"/>
      <c r="J95" s="336"/>
      <c r="K95" s="336"/>
      <c r="L95" s="336"/>
      <c r="M95" s="624"/>
      <c r="N95" s="624"/>
      <c r="O95" s="624"/>
      <c r="P95" s="624"/>
      <c r="Q95" s="241" t="s">
        <v>52</v>
      </c>
      <c r="R95" s="259"/>
      <c r="S95" s="190"/>
      <c r="T95" s="190"/>
      <c r="U95" s="190"/>
      <c r="V95" s="190"/>
    </row>
    <row r="96" spans="1:23" x14ac:dyDescent="0.25">
      <c r="A96" s="259"/>
      <c r="B96" s="331"/>
      <c r="C96" s="491"/>
      <c r="D96" s="491"/>
      <c r="E96" s="491"/>
      <c r="F96" s="332"/>
      <c r="G96" s="332"/>
      <c r="H96" s="332"/>
      <c r="I96" s="491" t="s">
        <v>323</v>
      </c>
      <c r="J96" s="491"/>
      <c r="K96" s="491"/>
      <c r="L96" s="491"/>
      <c r="M96" s="491"/>
      <c r="N96" s="491"/>
      <c r="O96" s="491"/>
      <c r="P96" s="492"/>
      <c r="Q96" s="244"/>
      <c r="R96" s="259"/>
      <c r="S96" s="190"/>
      <c r="T96" s="190"/>
      <c r="U96" s="190"/>
      <c r="V96" s="190"/>
    </row>
    <row r="97" spans="1:23" ht="15.75" customHeight="1" x14ac:dyDescent="0.25">
      <c r="A97" s="259"/>
      <c r="B97" s="521" t="s">
        <v>68</v>
      </c>
      <c r="C97" s="522"/>
      <c r="D97" s="522"/>
      <c r="E97" s="522"/>
      <c r="F97" s="522"/>
      <c r="G97" s="522"/>
      <c r="H97" s="522"/>
      <c r="I97" s="522"/>
      <c r="J97" s="522"/>
      <c r="K97" s="522"/>
      <c r="L97" s="522"/>
      <c r="M97" s="522"/>
      <c r="N97" s="522"/>
      <c r="O97" s="522"/>
      <c r="P97" s="522"/>
      <c r="Q97" s="333"/>
      <c r="R97" s="259"/>
      <c r="S97" s="190"/>
      <c r="T97" s="190"/>
      <c r="U97" s="190"/>
    </row>
    <row r="98" spans="1:23" ht="15.6" customHeight="1" x14ac:dyDescent="0.25">
      <c r="A98" s="259"/>
      <c r="B98" s="523" t="s">
        <v>76</v>
      </c>
      <c r="C98" s="524"/>
      <c r="D98" s="524"/>
      <c r="E98" s="524"/>
      <c r="F98" s="524"/>
      <c r="G98" s="524"/>
      <c r="H98" s="524"/>
      <c r="I98" s="524"/>
      <c r="J98" s="524"/>
      <c r="K98" s="524"/>
      <c r="L98" s="524"/>
      <c r="M98" s="524"/>
      <c r="N98" s="524"/>
      <c r="O98" s="524"/>
      <c r="P98" s="525"/>
      <c r="Q98" s="338" t="s">
        <v>52</v>
      </c>
      <c r="R98" s="259"/>
      <c r="S98" s="190"/>
      <c r="T98" s="190"/>
      <c r="U98" s="190"/>
    </row>
    <row r="99" spans="1:23" ht="30" customHeight="1" x14ac:dyDescent="0.25">
      <c r="A99" s="259"/>
      <c r="B99" s="526"/>
      <c r="C99" s="527"/>
      <c r="D99" s="527"/>
      <c r="E99" s="527"/>
      <c r="F99" s="527"/>
      <c r="G99" s="527"/>
      <c r="H99" s="527"/>
      <c r="I99" s="527"/>
      <c r="J99" s="527"/>
      <c r="K99" s="527"/>
      <c r="L99" s="527"/>
      <c r="M99" s="527"/>
      <c r="N99" s="527"/>
      <c r="O99" s="527"/>
      <c r="P99" s="528"/>
      <c r="Q99" s="246"/>
      <c r="R99" s="259"/>
      <c r="S99" s="190"/>
      <c r="T99" s="190"/>
      <c r="U99" s="190"/>
    </row>
    <row r="100" spans="1:23" ht="18.600000000000001" customHeight="1" x14ac:dyDescent="0.25">
      <c r="A100" s="259"/>
      <c r="B100" s="490" t="s">
        <v>77</v>
      </c>
      <c r="C100" s="491"/>
      <c r="D100" s="491"/>
      <c r="E100" s="491"/>
      <c r="F100" s="491"/>
      <c r="G100" s="491"/>
      <c r="H100" s="491"/>
      <c r="I100" s="491"/>
      <c r="J100" s="491"/>
      <c r="K100" s="491"/>
      <c r="L100" s="491"/>
      <c r="M100" s="491"/>
      <c r="N100" s="491"/>
      <c r="O100" s="491"/>
      <c r="P100" s="492"/>
      <c r="Q100" s="226">
        <f>Q99</f>
        <v>0</v>
      </c>
      <c r="R100" s="259"/>
      <c r="S100" s="190"/>
      <c r="T100" s="190"/>
      <c r="U100" s="190"/>
      <c r="W100" s="192">
        <f>Q100</f>
        <v>0</v>
      </c>
    </row>
    <row r="101" spans="1:23" ht="34.5" customHeight="1" x14ac:dyDescent="0.25">
      <c r="A101" s="259"/>
      <c r="B101" s="483" t="s">
        <v>645</v>
      </c>
      <c r="C101" s="484"/>
      <c r="D101" s="484"/>
      <c r="E101" s="484"/>
      <c r="F101" s="484"/>
      <c r="G101" s="484"/>
      <c r="H101" s="484"/>
      <c r="I101" s="484"/>
      <c r="J101" s="484"/>
      <c r="K101" s="484"/>
      <c r="L101" s="484"/>
      <c r="M101" s="484"/>
      <c r="N101" s="484"/>
      <c r="O101" s="484"/>
      <c r="P101" s="485"/>
      <c r="Q101" s="215">
        <f>SUM(Q100+Q96+Q86+Q77+Q69+Q60+Q53+Q44+Q39+Q33+Q18)</f>
        <v>0</v>
      </c>
      <c r="R101" s="259"/>
      <c r="S101" s="248"/>
      <c r="T101" s="249"/>
      <c r="U101" s="190"/>
    </row>
    <row r="102" spans="1:23" ht="15.95" customHeight="1" x14ac:dyDescent="0.25">
      <c r="A102" s="259"/>
      <c r="B102" s="259"/>
      <c r="C102" s="259"/>
      <c r="D102" s="259"/>
      <c r="E102" s="259"/>
      <c r="F102" s="259"/>
      <c r="G102" s="259"/>
      <c r="H102" s="259"/>
      <c r="I102" s="259"/>
      <c r="J102" s="259"/>
      <c r="K102" s="259"/>
      <c r="L102" s="259"/>
      <c r="M102" s="259"/>
      <c r="N102" s="259"/>
      <c r="O102" s="259"/>
      <c r="P102" s="259"/>
      <c r="Q102" s="259"/>
      <c r="R102" s="259"/>
      <c r="S102" s="248" t="s">
        <v>114</v>
      </c>
      <c r="T102" s="249">
        <f>S77</f>
        <v>0</v>
      </c>
      <c r="U102" s="190"/>
    </row>
    <row r="103" spans="1:23" x14ac:dyDescent="0.25">
      <c r="A103" s="190"/>
      <c r="B103" s="190"/>
      <c r="C103" s="190"/>
      <c r="D103" s="190"/>
      <c r="E103" s="190"/>
      <c r="F103" s="190"/>
      <c r="G103" s="190"/>
      <c r="H103" s="190"/>
      <c r="I103" s="190"/>
      <c r="J103" s="190"/>
      <c r="K103" s="190"/>
      <c r="L103" s="190"/>
      <c r="M103" s="190"/>
      <c r="N103" s="190"/>
      <c r="O103" s="190"/>
      <c r="P103" s="190"/>
      <c r="Q103" s="190"/>
      <c r="R103" s="190"/>
      <c r="S103" s="190"/>
      <c r="T103" s="190"/>
      <c r="U103" s="190"/>
    </row>
    <row r="104" spans="1:23" hidden="1" x14ac:dyDescent="0.25"/>
    <row r="105" spans="1:23" hidden="1" x14ac:dyDescent="0.25">
      <c r="C105" s="195" t="s">
        <v>266</v>
      </c>
      <c r="D105" s="195"/>
      <c r="E105" s="196"/>
      <c r="F105" s="197"/>
    </row>
    <row r="106" spans="1:23" hidden="1" x14ac:dyDescent="0.25">
      <c r="C106" s="195" t="s">
        <v>260</v>
      </c>
      <c r="D106" s="195"/>
      <c r="E106" s="196"/>
      <c r="F106" s="203">
        <f>Q44</f>
        <v>0</v>
      </c>
    </row>
    <row r="107" spans="1:23" hidden="1" x14ac:dyDescent="0.25">
      <c r="C107" s="195" t="s">
        <v>262</v>
      </c>
      <c r="D107" s="195"/>
      <c r="E107" s="196">
        <f>U56</f>
        <v>0</v>
      </c>
      <c r="F107" s="197">
        <f>IF(E107&gt;25000,(E107-25000),0)</f>
        <v>0</v>
      </c>
    </row>
    <row r="108" spans="1:23" hidden="1" x14ac:dyDescent="0.25">
      <c r="C108" s="195" t="s">
        <v>263</v>
      </c>
      <c r="D108" s="195"/>
      <c r="E108" s="196">
        <f t="shared" ref="E108:E110" si="24">U57</f>
        <v>0</v>
      </c>
      <c r="F108" s="197">
        <f>IF(E108&gt;25000,(E108-25000),0)</f>
        <v>0</v>
      </c>
    </row>
    <row r="109" spans="1:23" hidden="1" x14ac:dyDescent="0.25">
      <c r="C109" s="195" t="s">
        <v>264</v>
      </c>
      <c r="D109" s="195"/>
      <c r="E109" s="196">
        <f t="shared" si="24"/>
        <v>0</v>
      </c>
      <c r="F109" s="197">
        <f>IF(E109&gt;25000,(E109-25000),0)</f>
        <v>0</v>
      </c>
    </row>
    <row r="110" spans="1:23" hidden="1" x14ac:dyDescent="0.25">
      <c r="C110" s="195" t="s">
        <v>265</v>
      </c>
      <c r="D110" s="195"/>
      <c r="E110" s="196">
        <f t="shared" si="24"/>
        <v>0</v>
      </c>
      <c r="F110" s="197">
        <f>IF(E110&gt;25000,(E110-25000),0)</f>
        <v>0</v>
      </c>
    </row>
    <row r="111" spans="1:23" hidden="1" x14ac:dyDescent="0.25">
      <c r="C111" s="195" t="s">
        <v>261</v>
      </c>
      <c r="D111" s="195"/>
      <c r="E111" s="196"/>
      <c r="F111" s="203">
        <f>Q100</f>
        <v>0</v>
      </c>
    </row>
    <row r="112" spans="1:23" hidden="1" x14ac:dyDescent="0.25">
      <c r="F112" s="90">
        <f>SUM(F106:F111)</f>
        <v>0</v>
      </c>
    </row>
  </sheetData>
  <sheetProtection algorithmName="SHA-512" hashValue="CHAEyaHXVbfNkt4yKBJemer9lg2H5Spmbu4DIC0jF+ANN0XP5nI3hpRzTQdZEqcBt6MtN5+v/Orshr7v/xgSlg==" saltValue="nh9ewY6U0ozzSYN1uyVWxA==" spinCount="100000" sheet="1" formatCells="0" formatRows="0" insertRows="0" deleteRows="0" selectLockedCells="1"/>
  <mergeCells count="171">
    <mergeCell ref="B13:C13"/>
    <mergeCell ref="D13:K13"/>
    <mergeCell ref="B14:C14"/>
    <mergeCell ref="D14:K14"/>
    <mergeCell ref="B15:C15"/>
    <mergeCell ref="D15:K15"/>
    <mergeCell ref="B2:Q2"/>
    <mergeCell ref="B3:Q3"/>
    <mergeCell ref="B5:D5"/>
    <mergeCell ref="B7:D7"/>
    <mergeCell ref="B9:D9"/>
    <mergeCell ref="B12:Q12"/>
    <mergeCell ref="B20:C20"/>
    <mergeCell ref="D20:K20"/>
    <mergeCell ref="B21:C21"/>
    <mergeCell ref="D21:K21"/>
    <mergeCell ref="B22:C22"/>
    <mergeCell ref="D22:K22"/>
    <mergeCell ref="B16:C16"/>
    <mergeCell ref="D16:K16"/>
    <mergeCell ref="B17:C17"/>
    <mergeCell ref="D17:K17"/>
    <mergeCell ref="B18:N18"/>
    <mergeCell ref="B19:Q19"/>
    <mergeCell ref="B26:C26"/>
    <mergeCell ref="D26:K26"/>
    <mergeCell ref="B27:C27"/>
    <mergeCell ref="D27:K27"/>
    <mergeCell ref="B28:C28"/>
    <mergeCell ref="D28:K28"/>
    <mergeCell ref="B23:C23"/>
    <mergeCell ref="D23:K23"/>
    <mergeCell ref="B24:C24"/>
    <mergeCell ref="D24:K24"/>
    <mergeCell ref="B25:C25"/>
    <mergeCell ref="D25:K25"/>
    <mergeCell ref="B32:C32"/>
    <mergeCell ref="D32:K32"/>
    <mergeCell ref="B33:N33"/>
    <mergeCell ref="B34:Q34"/>
    <mergeCell ref="B35:C35"/>
    <mergeCell ref="D35:K35"/>
    <mergeCell ref="B29:C29"/>
    <mergeCell ref="D29:K29"/>
    <mergeCell ref="B30:C30"/>
    <mergeCell ref="D30:K30"/>
    <mergeCell ref="B31:C31"/>
    <mergeCell ref="D31:K31"/>
    <mergeCell ref="B39:N39"/>
    <mergeCell ref="B40:Q40"/>
    <mergeCell ref="B41:C41"/>
    <mergeCell ref="D41:O41"/>
    <mergeCell ref="B42:C42"/>
    <mergeCell ref="D42:O42"/>
    <mergeCell ref="B36:C36"/>
    <mergeCell ref="D36:K36"/>
    <mergeCell ref="B37:C37"/>
    <mergeCell ref="D37:K37"/>
    <mergeCell ref="B38:C38"/>
    <mergeCell ref="D38:K38"/>
    <mergeCell ref="B47:C47"/>
    <mergeCell ref="D47:P47"/>
    <mergeCell ref="C48:E48"/>
    <mergeCell ref="F48:P48"/>
    <mergeCell ref="B49:C49"/>
    <mergeCell ref="D49:P49"/>
    <mergeCell ref="B43:C43"/>
    <mergeCell ref="D43:O43"/>
    <mergeCell ref="B44:P44"/>
    <mergeCell ref="B45:Q45"/>
    <mergeCell ref="B46:C46"/>
    <mergeCell ref="D46:P46"/>
    <mergeCell ref="B53:P53"/>
    <mergeCell ref="B54:Q54"/>
    <mergeCell ref="B55:C55"/>
    <mergeCell ref="D55:E55"/>
    <mergeCell ref="F55:N55"/>
    <mergeCell ref="B56:C56"/>
    <mergeCell ref="D56:E56"/>
    <mergeCell ref="F56:N56"/>
    <mergeCell ref="C50:E50"/>
    <mergeCell ref="F50:P50"/>
    <mergeCell ref="B51:C51"/>
    <mergeCell ref="D51:P51"/>
    <mergeCell ref="C52:E52"/>
    <mergeCell ref="F52:P52"/>
    <mergeCell ref="B59:C59"/>
    <mergeCell ref="D59:E59"/>
    <mergeCell ref="F59:N59"/>
    <mergeCell ref="B60:P60"/>
    <mergeCell ref="B61:Q61"/>
    <mergeCell ref="B62:D62"/>
    <mergeCell ref="E62:P62"/>
    <mergeCell ref="B57:C57"/>
    <mergeCell ref="D57:E57"/>
    <mergeCell ref="F57:N57"/>
    <mergeCell ref="B58:C58"/>
    <mergeCell ref="D58:E58"/>
    <mergeCell ref="F58:N58"/>
    <mergeCell ref="B66:D66"/>
    <mergeCell ref="E66:P66"/>
    <mergeCell ref="B67:D67"/>
    <mergeCell ref="E67:P67"/>
    <mergeCell ref="B68:D68"/>
    <mergeCell ref="E68:P68"/>
    <mergeCell ref="B63:D63"/>
    <mergeCell ref="E63:P63"/>
    <mergeCell ref="B64:D64"/>
    <mergeCell ref="E64:P64"/>
    <mergeCell ref="B65:D65"/>
    <mergeCell ref="E65:P65"/>
    <mergeCell ref="B73:D73"/>
    <mergeCell ref="E73:G73"/>
    <mergeCell ref="H73:N73"/>
    <mergeCell ref="B74:D74"/>
    <mergeCell ref="E74:G74"/>
    <mergeCell ref="H74:N74"/>
    <mergeCell ref="B69:P69"/>
    <mergeCell ref="B70:Q70"/>
    <mergeCell ref="B71:D71"/>
    <mergeCell ref="E71:G71"/>
    <mergeCell ref="H71:N71"/>
    <mergeCell ref="B72:D72"/>
    <mergeCell ref="E72:G72"/>
    <mergeCell ref="H72:N72"/>
    <mergeCell ref="B77:P77"/>
    <mergeCell ref="B78:Q78"/>
    <mergeCell ref="B79:D79"/>
    <mergeCell ref="E79:Q79"/>
    <mergeCell ref="B80:D80"/>
    <mergeCell ref="E80:P80"/>
    <mergeCell ref="B75:D75"/>
    <mergeCell ref="E75:G75"/>
    <mergeCell ref="H75:N75"/>
    <mergeCell ref="B76:D76"/>
    <mergeCell ref="E76:G76"/>
    <mergeCell ref="H76:N76"/>
    <mergeCell ref="B84:D84"/>
    <mergeCell ref="E84:P84"/>
    <mergeCell ref="B85:D85"/>
    <mergeCell ref="E85:P85"/>
    <mergeCell ref="B86:P86"/>
    <mergeCell ref="B87:Q87"/>
    <mergeCell ref="B81:D81"/>
    <mergeCell ref="E81:P81"/>
    <mergeCell ref="B82:D82"/>
    <mergeCell ref="E82:P82"/>
    <mergeCell ref="B83:D83"/>
    <mergeCell ref="E83:P83"/>
    <mergeCell ref="C92:F92"/>
    <mergeCell ref="I92:M92"/>
    <mergeCell ref="N92:O92"/>
    <mergeCell ref="C93:F93"/>
    <mergeCell ref="C94:F94"/>
    <mergeCell ref="I94:M94"/>
    <mergeCell ref="N94:O94"/>
    <mergeCell ref="C89:G89"/>
    <mergeCell ref="I89:M89"/>
    <mergeCell ref="N89:O89"/>
    <mergeCell ref="I90:M90"/>
    <mergeCell ref="N90:O90"/>
    <mergeCell ref="N91:O91"/>
    <mergeCell ref="B99:P99"/>
    <mergeCell ref="B100:P100"/>
    <mergeCell ref="B101:P101"/>
    <mergeCell ref="D95:F95"/>
    <mergeCell ref="M95:P95"/>
    <mergeCell ref="C96:E96"/>
    <mergeCell ref="I96:P96"/>
    <mergeCell ref="B97:P97"/>
    <mergeCell ref="B98:P98"/>
  </mergeCells>
  <conditionalFormatting sqref="Q96">
    <cfRule type="cellIs" dxfId="65" priority="2" operator="greaterThan">
      <formula>$N$94</formula>
    </cfRule>
    <cfRule type="cellIs" dxfId="64" priority="3" operator="greaterThan">
      <formula>$N$94</formula>
    </cfRule>
  </conditionalFormatting>
  <conditionalFormatting sqref="Q101">
    <cfRule type="cellIs" dxfId="63" priority="1" operator="notEqual">
      <formula>"E5"</formula>
    </cfRule>
  </conditionalFormatting>
  <conditionalFormatting sqref="Q96">
    <cfRule type="cellIs" dxfId="62" priority="4" operator="greaterThan">
      <formula>#REF!</formula>
    </cfRule>
  </conditionalFormatting>
  <pageMargins left="0.25" right="0.25" top="0.75" bottom="0.75" header="0.3" footer="0.3"/>
  <pageSetup scale="76" fitToHeight="50" orientation="landscape" r:id="rId1"/>
  <headerFooter>
    <oddFooter>Page &amp;P of &amp;N</oddFooter>
  </headerFooter>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A00-000000000000}">
          <x14:formula1>
            <xm:f>'DROP-DOWNS'!$J$2:$J$3</xm:f>
          </x14:formula1>
          <xm:sqref>B56:C59</xm:sqref>
        </x14:dataValidation>
        <x14:dataValidation type="list" allowBlank="1" showInputMessage="1" showErrorMessage="1" xr:uid="{00000000-0002-0000-0A00-000001000000}">
          <x14:formula1>
            <xm:f>' IET Budget'!$S$58:$S$61</xm:f>
          </x14:formula1>
          <xm:sqref>E5</xm:sqref>
        </x14:dataValidation>
        <x14:dataValidation type="list" allowBlank="1" showInputMessage="1" showErrorMessage="1" xr:uid="{00000000-0002-0000-0A00-000002000000}">
          <x14:formula1>
            <xm:f>' IET Budget'!$T$58:$T$61</xm:f>
          </x14:formula1>
          <xm:sqref>B2:Q2</xm:sqref>
        </x14:dataValidation>
        <x14:dataValidation type="list" allowBlank="1" showInputMessage="1" showErrorMessage="1" xr:uid="{00000000-0002-0000-0A00-000003000000}">
          <x14:formula1>
            <xm:f>'DROP-DOWNS'!$S$2:$S$6</xm:f>
          </x14:formula1>
          <xm:sqref>B63:C68</xm:sqref>
        </x14:dataValidation>
        <x14:dataValidation type="list" allowBlank="1" showInputMessage="1" showErrorMessage="1" xr:uid="{00000000-0002-0000-0A00-000004000000}">
          <x14:formula1>
            <xm:f>'DROP-DOWNS'!$S$12:$S$21</xm:f>
          </x14:formula1>
          <xm:sqref>B72:C76</xm:sqref>
        </x14:dataValidation>
        <x14:dataValidation type="list" allowBlank="1" showInputMessage="1" showErrorMessage="1" xr:uid="{00000000-0002-0000-0A00-000005000000}">
          <x14:formula1>
            <xm:f>'DROP-DOWNS'!$U$2:$U$8</xm:f>
          </x14:formula1>
          <xm:sqref>B80:D85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79998168889431442"/>
  </sheetPr>
  <dimension ref="A1:Y112"/>
  <sheetViews>
    <sheetView showGridLines="0" topLeftCell="A79" zoomScaleNormal="100" workbookViewId="0">
      <selection activeCell="Q92" sqref="Q92"/>
    </sheetView>
  </sheetViews>
  <sheetFormatPr defaultColWidth="9.140625" defaultRowHeight="15" x14ac:dyDescent="0.25"/>
  <cols>
    <col min="1" max="1" width="3.42578125" style="54" customWidth="1"/>
    <col min="2" max="2" width="8.140625" style="54" customWidth="1"/>
    <col min="3" max="3" width="8.42578125" style="54" customWidth="1"/>
    <col min="4" max="4" width="11.85546875" style="54" customWidth="1"/>
    <col min="5" max="5" width="11.85546875" style="204" customWidth="1"/>
    <col min="6" max="6" width="11.85546875" style="201" customWidth="1"/>
    <col min="7" max="8" width="11.85546875" style="198" customWidth="1"/>
    <col min="9" max="9" width="12.85546875" style="198" bestFit="1" customWidth="1"/>
    <col min="10" max="10" width="11.85546875" style="198" customWidth="1"/>
    <col min="11" max="11" width="6.42578125" style="198" customWidth="1"/>
    <col min="12" max="12" width="9.7109375" style="199" customWidth="1"/>
    <col min="13" max="13" width="9.7109375" style="200" customWidth="1"/>
    <col min="14" max="14" width="9.7109375" style="199" customWidth="1"/>
    <col min="15" max="15" width="9.7109375" style="201" customWidth="1"/>
    <col min="16" max="16" width="9.7109375" style="54" customWidth="1"/>
    <col min="17" max="17" width="12.85546875" style="54" customWidth="1"/>
    <col min="18" max="18" width="3.5703125" style="202" customWidth="1"/>
    <col min="19" max="19" width="15.7109375" style="54" hidden="1" customWidth="1"/>
    <col min="20" max="20" width="27.5703125" style="54" hidden="1" customWidth="1"/>
    <col min="21" max="21" width="9.42578125" style="54" hidden="1" customWidth="1"/>
    <col min="22" max="22" width="9.140625" style="54" hidden="1" customWidth="1"/>
    <col min="23" max="23" width="10.5703125" style="54" hidden="1" customWidth="1"/>
    <col min="24" max="24" width="9.140625" style="54"/>
    <col min="25" max="25" width="10.5703125" style="54" bestFit="1" customWidth="1"/>
    <col min="26" max="16384" width="9.140625" style="54"/>
  </cols>
  <sheetData>
    <row r="1" spans="1:25" x14ac:dyDescent="0.25">
      <c r="A1" s="259"/>
      <c r="B1" s="259"/>
      <c r="C1" s="259"/>
      <c r="D1" s="259"/>
      <c r="E1" s="259"/>
      <c r="F1" s="259"/>
      <c r="G1" s="259"/>
      <c r="H1" s="259"/>
      <c r="I1" s="259"/>
      <c r="J1" s="259"/>
      <c r="K1" s="259"/>
      <c r="L1" s="259"/>
      <c r="M1" s="259"/>
      <c r="N1" s="259"/>
      <c r="O1" s="259"/>
      <c r="P1" s="259"/>
      <c r="Q1" s="259"/>
      <c r="R1" s="259"/>
      <c r="S1" s="190"/>
      <c r="T1" s="190"/>
      <c r="U1" s="190"/>
    </row>
    <row r="2" spans="1:25" ht="29.45" customHeight="1" x14ac:dyDescent="0.25">
      <c r="A2" s="259"/>
      <c r="B2" s="659"/>
      <c r="C2" s="660"/>
      <c r="D2" s="660"/>
      <c r="E2" s="660"/>
      <c r="F2" s="660"/>
      <c r="G2" s="660"/>
      <c r="H2" s="660"/>
      <c r="I2" s="660"/>
      <c r="J2" s="660"/>
      <c r="K2" s="660"/>
      <c r="L2" s="660"/>
      <c r="M2" s="660"/>
      <c r="N2" s="660"/>
      <c r="O2" s="660"/>
      <c r="P2" s="660"/>
      <c r="Q2" s="661"/>
      <c r="R2" s="259"/>
      <c r="S2" s="190"/>
      <c r="T2" s="190"/>
      <c r="U2" s="190"/>
    </row>
    <row r="3" spans="1:25" ht="29.45" customHeight="1" x14ac:dyDescent="0.25">
      <c r="A3" s="259"/>
      <c r="B3" s="588" t="s">
        <v>413</v>
      </c>
      <c r="C3" s="589"/>
      <c r="D3" s="589"/>
      <c r="E3" s="589"/>
      <c r="F3" s="589"/>
      <c r="G3" s="589"/>
      <c r="H3" s="589"/>
      <c r="I3" s="589"/>
      <c r="J3" s="589"/>
      <c r="K3" s="589"/>
      <c r="L3" s="589"/>
      <c r="M3" s="589"/>
      <c r="N3" s="589"/>
      <c r="O3" s="589"/>
      <c r="P3" s="589"/>
      <c r="Q3" s="590"/>
      <c r="R3" s="259"/>
      <c r="S3" s="190"/>
      <c r="T3" s="190"/>
      <c r="U3" s="190"/>
    </row>
    <row r="4" spans="1:25" ht="8.25" customHeight="1" x14ac:dyDescent="0.25">
      <c r="A4" s="259"/>
      <c r="B4" s="259"/>
      <c r="C4" s="259"/>
      <c r="D4" s="259"/>
      <c r="E4" s="259"/>
      <c r="F4" s="259"/>
      <c r="G4" s="259"/>
      <c r="H4" s="259"/>
      <c r="I4" s="259"/>
      <c r="J4" s="259"/>
      <c r="K4" s="259"/>
      <c r="L4" s="259"/>
      <c r="M4" s="259"/>
      <c r="N4" s="259"/>
      <c r="O4" s="259"/>
      <c r="P4" s="259"/>
      <c r="Q4" s="259"/>
      <c r="R4" s="259"/>
      <c r="S4" s="190"/>
      <c r="T4" s="190"/>
      <c r="U4" s="190"/>
    </row>
    <row r="5" spans="1:25" ht="30" customHeight="1" x14ac:dyDescent="0.25">
      <c r="A5" s="259"/>
      <c r="B5" s="585" t="s">
        <v>231</v>
      </c>
      <c r="C5" s="586"/>
      <c r="D5" s="587"/>
      <c r="E5" s="361"/>
      <c r="F5" s="259"/>
      <c r="G5" s="259"/>
      <c r="H5" s="259"/>
      <c r="I5" s="259"/>
      <c r="J5" s="259"/>
      <c r="K5" s="259"/>
      <c r="L5" s="259"/>
      <c r="M5" s="259"/>
      <c r="N5" s="259"/>
      <c r="O5" s="259"/>
      <c r="P5" s="259"/>
      <c r="Q5" s="259"/>
      <c r="R5" s="259"/>
      <c r="S5" s="190"/>
      <c r="T5" s="190"/>
      <c r="U5" s="190"/>
    </row>
    <row r="6" spans="1:25" ht="8.25" customHeight="1" x14ac:dyDescent="0.25">
      <c r="A6" s="259"/>
      <c r="B6" s="259"/>
      <c r="C6" s="259"/>
      <c r="D6" s="260"/>
      <c r="E6" s="259"/>
      <c r="F6" s="259"/>
      <c r="G6" s="259"/>
      <c r="H6" s="259"/>
      <c r="I6" s="259"/>
      <c r="J6" s="259"/>
      <c r="K6" s="259"/>
      <c r="L6" s="259"/>
      <c r="M6" s="259"/>
      <c r="N6" s="259"/>
      <c r="O6" s="259"/>
      <c r="P6" s="259"/>
      <c r="Q6" s="259"/>
      <c r="R6" s="259"/>
      <c r="S6" s="190"/>
      <c r="T6" s="190"/>
      <c r="U6" s="190"/>
    </row>
    <row r="7" spans="1:25" ht="30" customHeight="1" x14ac:dyDescent="0.25">
      <c r="A7" s="259"/>
      <c r="B7" s="591" t="s">
        <v>638</v>
      </c>
      <c r="C7" s="586"/>
      <c r="D7" s="587"/>
      <c r="E7" s="358"/>
      <c r="F7" s="259"/>
      <c r="G7" s="259"/>
      <c r="H7" s="259"/>
      <c r="I7" s="259"/>
      <c r="J7" s="259"/>
      <c r="K7" s="259"/>
      <c r="L7" s="259"/>
      <c r="M7" s="259"/>
      <c r="N7" s="259"/>
      <c r="O7" s="259"/>
      <c r="P7" s="259"/>
      <c r="Q7" s="259"/>
      <c r="R7" s="259"/>
      <c r="S7" s="190"/>
      <c r="T7" s="190"/>
      <c r="U7" s="190"/>
    </row>
    <row r="8" spans="1:25" ht="8.25" customHeight="1" x14ac:dyDescent="0.25">
      <c r="A8" s="259"/>
      <c r="B8" s="259"/>
      <c r="C8" s="259"/>
      <c r="D8" s="260"/>
      <c r="E8" s="259"/>
      <c r="F8" s="259"/>
      <c r="G8" s="259"/>
      <c r="H8" s="259"/>
      <c r="I8" s="259"/>
      <c r="J8" s="259"/>
      <c r="K8" s="259"/>
      <c r="L8" s="259"/>
      <c r="M8" s="259"/>
      <c r="N8" s="259"/>
      <c r="O8" s="259"/>
      <c r="P8" s="259"/>
      <c r="Q8" s="259"/>
      <c r="R8" s="259"/>
      <c r="S8" s="190"/>
      <c r="T8" s="190"/>
      <c r="U8" s="190"/>
    </row>
    <row r="9" spans="1:25" ht="30" customHeight="1" x14ac:dyDescent="0.25">
      <c r="A9" s="259"/>
      <c r="B9" s="592" t="s">
        <v>639</v>
      </c>
      <c r="C9" s="510"/>
      <c r="D9" s="511"/>
      <c r="E9" s="359"/>
      <c r="F9" s="259"/>
      <c r="G9" s="259"/>
      <c r="H9" s="259"/>
      <c r="I9" s="259"/>
      <c r="J9" s="259"/>
      <c r="K9" s="259"/>
      <c r="L9" s="259"/>
      <c r="M9" s="259"/>
      <c r="N9" s="259"/>
      <c r="O9" s="259"/>
      <c r="P9" s="259"/>
      <c r="Q9" s="259"/>
      <c r="R9" s="259"/>
      <c r="S9" s="190"/>
      <c r="T9" s="190"/>
      <c r="U9" s="190"/>
    </row>
    <row r="10" spans="1:25" ht="8.25" customHeight="1" x14ac:dyDescent="0.25">
      <c r="A10" s="259"/>
      <c r="B10" s="259"/>
      <c r="C10" s="259"/>
      <c r="D10" s="259"/>
      <c r="E10" s="259"/>
      <c r="F10" s="259"/>
      <c r="G10" s="259"/>
      <c r="H10" s="259"/>
      <c r="I10" s="259"/>
      <c r="J10" s="259"/>
      <c r="K10" s="259"/>
      <c r="L10" s="259"/>
      <c r="M10" s="259"/>
      <c r="N10" s="259"/>
      <c r="O10" s="259"/>
      <c r="P10" s="259"/>
      <c r="Q10" s="259"/>
      <c r="R10" s="259"/>
      <c r="S10" s="190"/>
      <c r="T10" s="190"/>
      <c r="U10" s="190"/>
    </row>
    <row r="11" spans="1:25" ht="9" customHeight="1" x14ac:dyDescent="0.25">
      <c r="A11" s="259"/>
      <c r="B11" s="259"/>
      <c r="C11" s="259"/>
      <c r="D11" s="259"/>
      <c r="E11" s="259"/>
      <c r="F11" s="259"/>
      <c r="G11" s="259"/>
      <c r="H11" s="259"/>
      <c r="I11" s="259"/>
      <c r="J11" s="259"/>
      <c r="K11" s="259"/>
      <c r="L11" s="259"/>
      <c r="M11" s="259"/>
      <c r="N11" s="259"/>
      <c r="O11" s="259"/>
      <c r="P11" s="259"/>
      <c r="Q11" s="259"/>
      <c r="R11" s="259"/>
      <c r="S11" s="190"/>
      <c r="T11" s="190"/>
      <c r="U11" s="190"/>
    </row>
    <row r="12" spans="1:25" ht="15.75" customHeight="1" x14ac:dyDescent="0.25">
      <c r="A12" s="259"/>
      <c r="B12" s="543" t="s">
        <v>44</v>
      </c>
      <c r="C12" s="544"/>
      <c r="D12" s="544"/>
      <c r="E12" s="544"/>
      <c r="F12" s="544"/>
      <c r="G12" s="544"/>
      <c r="H12" s="544"/>
      <c r="I12" s="544"/>
      <c r="J12" s="544"/>
      <c r="K12" s="544"/>
      <c r="L12" s="544"/>
      <c r="M12" s="544"/>
      <c r="N12" s="544"/>
      <c r="O12" s="544"/>
      <c r="P12" s="544"/>
      <c r="Q12" s="545"/>
      <c r="R12" s="259"/>
      <c r="S12" s="190"/>
      <c r="T12" s="190"/>
      <c r="U12" s="190"/>
    </row>
    <row r="13" spans="1:25" ht="30" customHeight="1" x14ac:dyDescent="0.25">
      <c r="A13" s="259"/>
      <c r="B13" s="516" t="s">
        <v>45</v>
      </c>
      <c r="C13" s="517"/>
      <c r="D13" s="516" t="s">
        <v>447</v>
      </c>
      <c r="E13" s="556"/>
      <c r="F13" s="556"/>
      <c r="G13" s="556"/>
      <c r="H13" s="556"/>
      <c r="I13" s="556"/>
      <c r="J13" s="556"/>
      <c r="K13" s="517"/>
      <c r="L13" s="339" t="s">
        <v>46</v>
      </c>
      <c r="M13" s="339" t="s">
        <v>47</v>
      </c>
      <c r="N13" s="339" t="s">
        <v>4</v>
      </c>
      <c r="O13" s="339" t="s">
        <v>1</v>
      </c>
      <c r="P13" s="339" t="s">
        <v>102</v>
      </c>
      <c r="Q13" s="339" t="s">
        <v>103</v>
      </c>
      <c r="R13" s="259"/>
      <c r="S13" s="190"/>
      <c r="T13" s="190"/>
      <c r="U13" s="190"/>
    </row>
    <row r="14" spans="1:25" s="111" customFormat="1" ht="45" customHeight="1" x14ac:dyDescent="0.25">
      <c r="A14" s="259"/>
      <c r="B14" s="478"/>
      <c r="C14" s="479"/>
      <c r="D14" s="480"/>
      <c r="E14" s="481"/>
      <c r="F14" s="481"/>
      <c r="G14" s="481"/>
      <c r="H14" s="481"/>
      <c r="I14" s="481"/>
      <c r="J14" s="481"/>
      <c r="K14" s="482"/>
      <c r="L14" s="208"/>
      <c r="M14" s="209"/>
      <c r="N14" s="356"/>
      <c r="O14" s="210" t="e">
        <f>L14/$E$7</f>
        <v>#DIV/0!</v>
      </c>
      <c r="P14" s="211">
        <f>N14*Q14</f>
        <v>0</v>
      </c>
      <c r="Q14" s="212">
        <f>ROUND(L14*M14,0)</f>
        <v>0</v>
      </c>
      <c r="R14" s="259"/>
      <c r="S14" s="190"/>
      <c r="T14" s="190"/>
      <c r="U14" s="190"/>
      <c r="Y14" s="191"/>
    </row>
    <row r="15" spans="1:25" s="111" customFormat="1" ht="45" customHeight="1" x14ac:dyDescent="0.25">
      <c r="A15" s="259"/>
      <c r="B15" s="478"/>
      <c r="C15" s="479"/>
      <c r="D15" s="480"/>
      <c r="E15" s="481"/>
      <c r="F15" s="481"/>
      <c r="G15" s="481"/>
      <c r="H15" s="481"/>
      <c r="I15" s="481"/>
      <c r="J15" s="481"/>
      <c r="K15" s="482"/>
      <c r="L15" s="208"/>
      <c r="M15" s="209"/>
      <c r="N15" s="356"/>
      <c r="O15" s="210" t="e">
        <f t="shared" ref="O15:O17" si="0">L15/$E$7</f>
        <v>#DIV/0!</v>
      </c>
      <c r="P15" s="211">
        <f t="shared" ref="P15:P17" si="1">N15*Q15</f>
        <v>0</v>
      </c>
      <c r="Q15" s="212">
        <f>ROUND(L15*M15,0)</f>
        <v>0</v>
      </c>
      <c r="R15" s="259"/>
      <c r="S15" s="190"/>
      <c r="T15" s="190"/>
      <c r="U15" s="190"/>
      <c r="Y15" s="191"/>
    </row>
    <row r="16" spans="1:25" s="111" customFormat="1" ht="45" customHeight="1" x14ac:dyDescent="0.25">
      <c r="A16" s="259"/>
      <c r="B16" s="478"/>
      <c r="C16" s="479"/>
      <c r="D16" s="480"/>
      <c r="E16" s="481"/>
      <c r="F16" s="481"/>
      <c r="G16" s="481"/>
      <c r="H16" s="481"/>
      <c r="I16" s="481"/>
      <c r="J16" s="481"/>
      <c r="K16" s="482"/>
      <c r="L16" s="208"/>
      <c r="M16" s="209"/>
      <c r="N16" s="356"/>
      <c r="O16" s="210" t="e">
        <f t="shared" si="0"/>
        <v>#DIV/0!</v>
      </c>
      <c r="P16" s="211">
        <f t="shared" si="1"/>
        <v>0</v>
      </c>
      <c r="Q16" s="212">
        <f>ROUND(L16*M16,0)</f>
        <v>0</v>
      </c>
      <c r="R16" s="259"/>
      <c r="S16" s="190"/>
      <c r="T16" s="190"/>
      <c r="U16" s="190"/>
      <c r="Y16" s="191"/>
    </row>
    <row r="17" spans="1:25" s="111" customFormat="1" ht="45" customHeight="1" x14ac:dyDescent="0.25">
      <c r="A17" s="259"/>
      <c r="B17" s="478"/>
      <c r="C17" s="479"/>
      <c r="D17" s="480"/>
      <c r="E17" s="481"/>
      <c r="F17" s="481"/>
      <c r="G17" s="481"/>
      <c r="H17" s="481"/>
      <c r="I17" s="481"/>
      <c r="J17" s="481"/>
      <c r="K17" s="482"/>
      <c r="L17" s="208"/>
      <c r="M17" s="209"/>
      <c r="N17" s="356"/>
      <c r="O17" s="210" t="e">
        <f t="shared" si="0"/>
        <v>#DIV/0!</v>
      </c>
      <c r="P17" s="211">
        <f t="shared" si="1"/>
        <v>0</v>
      </c>
      <c r="Q17" s="212">
        <f>ROUND(L17*M17,0)</f>
        <v>0</v>
      </c>
      <c r="R17" s="259"/>
      <c r="S17" s="190"/>
      <c r="T17" s="190"/>
      <c r="U17" s="190"/>
      <c r="Y17" s="191"/>
    </row>
    <row r="18" spans="1:25" ht="18.600000000000001" customHeight="1" x14ac:dyDescent="0.25">
      <c r="A18" s="259"/>
      <c r="B18" s="490" t="s">
        <v>221</v>
      </c>
      <c r="C18" s="491"/>
      <c r="D18" s="491"/>
      <c r="E18" s="491"/>
      <c r="F18" s="491"/>
      <c r="G18" s="491"/>
      <c r="H18" s="491"/>
      <c r="I18" s="491"/>
      <c r="J18" s="491"/>
      <c r="K18" s="491"/>
      <c r="L18" s="491"/>
      <c r="M18" s="491"/>
      <c r="N18" s="492"/>
      <c r="O18" s="213" t="e">
        <f>SUM(O14:O17)</f>
        <v>#DIV/0!</v>
      </c>
      <c r="P18" s="214">
        <f>SUM(P14:P17)</f>
        <v>0</v>
      </c>
      <c r="Q18" s="215">
        <f>SUM(Q14:Q17)</f>
        <v>0</v>
      </c>
      <c r="R18" s="259"/>
      <c r="S18" s="190">
        <f>Q18+P18</f>
        <v>0</v>
      </c>
      <c r="T18" s="190"/>
      <c r="U18" s="190"/>
      <c r="V18" s="192"/>
      <c r="W18" s="192">
        <f>Q18</f>
        <v>0</v>
      </c>
    </row>
    <row r="19" spans="1:25" ht="15.75" customHeight="1" x14ac:dyDescent="0.25">
      <c r="A19" s="259"/>
      <c r="B19" s="543" t="s">
        <v>49</v>
      </c>
      <c r="C19" s="544"/>
      <c r="D19" s="544"/>
      <c r="E19" s="544"/>
      <c r="F19" s="544"/>
      <c r="G19" s="544"/>
      <c r="H19" s="544"/>
      <c r="I19" s="544"/>
      <c r="J19" s="544"/>
      <c r="K19" s="544"/>
      <c r="L19" s="544"/>
      <c r="M19" s="544"/>
      <c r="N19" s="544"/>
      <c r="O19" s="544"/>
      <c r="P19" s="544"/>
      <c r="Q19" s="545"/>
      <c r="R19" s="259"/>
      <c r="S19" s="190"/>
      <c r="T19" s="190"/>
      <c r="U19" s="190"/>
    </row>
    <row r="20" spans="1:25" ht="30" customHeight="1" x14ac:dyDescent="0.25">
      <c r="A20" s="259"/>
      <c r="B20" s="516" t="s">
        <v>45</v>
      </c>
      <c r="C20" s="517"/>
      <c r="D20" s="516" t="s">
        <v>448</v>
      </c>
      <c r="E20" s="556"/>
      <c r="F20" s="556"/>
      <c r="G20" s="556"/>
      <c r="H20" s="556"/>
      <c r="I20" s="556"/>
      <c r="J20" s="556"/>
      <c r="K20" s="517"/>
      <c r="L20" s="339" t="s">
        <v>46</v>
      </c>
      <c r="M20" s="339" t="s">
        <v>47</v>
      </c>
      <c r="N20" s="339" t="s">
        <v>4</v>
      </c>
      <c r="O20" s="339" t="s">
        <v>1</v>
      </c>
      <c r="P20" s="339" t="s">
        <v>36</v>
      </c>
      <c r="Q20" s="339" t="s">
        <v>103</v>
      </c>
      <c r="R20" s="259"/>
      <c r="S20" s="190"/>
      <c r="T20" s="190"/>
      <c r="U20" s="190"/>
    </row>
    <row r="21" spans="1:25" s="111" customFormat="1" ht="45" customHeight="1" x14ac:dyDescent="0.25">
      <c r="A21" s="259"/>
      <c r="B21" s="478"/>
      <c r="C21" s="479"/>
      <c r="D21" s="480"/>
      <c r="E21" s="481"/>
      <c r="F21" s="481"/>
      <c r="G21" s="481"/>
      <c r="H21" s="481"/>
      <c r="I21" s="481"/>
      <c r="J21" s="481"/>
      <c r="K21" s="482"/>
      <c r="L21" s="208"/>
      <c r="M21" s="209"/>
      <c r="N21" s="356"/>
      <c r="O21" s="210" t="e">
        <f t="shared" ref="O21:O32" si="2">L21/$E$7</f>
        <v>#DIV/0!</v>
      </c>
      <c r="P21" s="211">
        <f t="shared" ref="P21:P32" si="3">N21*Q21</f>
        <v>0</v>
      </c>
      <c r="Q21" s="212">
        <f t="shared" ref="Q21:Q32" si="4">ROUND(L21*M21,0)</f>
        <v>0</v>
      </c>
      <c r="R21" s="259"/>
      <c r="S21" s="190"/>
      <c r="T21" s="190"/>
      <c r="U21" s="190"/>
    </row>
    <row r="22" spans="1:25" s="111" customFormat="1" ht="45" customHeight="1" x14ac:dyDescent="0.25">
      <c r="A22" s="259"/>
      <c r="B22" s="478"/>
      <c r="C22" s="479"/>
      <c r="D22" s="480"/>
      <c r="E22" s="481"/>
      <c r="F22" s="481"/>
      <c r="G22" s="481"/>
      <c r="H22" s="481"/>
      <c r="I22" s="481"/>
      <c r="J22" s="481"/>
      <c r="K22" s="482"/>
      <c r="L22" s="208"/>
      <c r="M22" s="209"/>
      <c r="N22" s="356"/>
      <c r="O22" s="210" t="e">
        <f t="shared" si="2"/>
        <v>#DIV/0!</v>
      </c>
      <c r="P22" s="211">
        <f t="shared" si="3"/>
        <v>0</v>
      </c>
      <c r="Q22" s="212">
        <f t="shared" si="4"/>
        <v>0</v>
      </c>
      <c r="R22" s="259"/>
      <c r="S22" s="190" t="s">
        <v>232</v>
      </c>
      <c r="T22" s="190"/>
      <c r="U22" s="190"/>
      <c r="Y22" s="191"/>
    </row>
    <row r="23" spans="1:25" s="111" customFormat="1" ht="45" customHeight="1" x14ac:dyDescent="0.25">
      <c r="A23" s="259"/>
      <c r="B23" s="478"/>
      <c r="C23" s="479"/>
      <c r="D23" s="480"/>
      <c r="E23" s="481"/>
      <c r="F23" s="481"/>
      <c r="G23" s="481"/>
      <c r="H23" s="481"/>
      <c r="I23" s="481"/>
      <c r="J23" s="481"/>
      <c r="K23" s="482"/>
      <c r="L23" s="208"/>
      <c r="M23" s="209"/>
      <c r="N23" s="356"/>
      <c r="O23" s="210" t="e">
        <f t="shared" si="2"/>
        <v>#DIV/0!</v>
      </c>
      <c r="P23" s="211">
        <f t="shared" si="3"/>
        <v>0</v>
      </c>
      <c r="Q23" s="212">
        <f t="shared" si="4"/>
        <v>0</v>
      </c>
      <c r="R23" s="259"/>
      <c r="S23" s="190"/>
      <c r="T23" s="190"/>
      <c r="U23" s="190"/>
    </row>
    <row r="24" spans="1:25" s="111" customFormat="1" ht="45" customHeight="1" x14ac:dyDescent="0.25">
      <c r="A24" s="259"/>
      <c r="B24" s="478"/>
      <c r="C24" s="479"/>
      <c r="D24" s="480"/>
      <c r="E24" s="481"/>
      <c r="F24" s="481"/>
      <c r="G24" s="481"/>
      <c r="H24" s="481"/>
      <c r="I24" s="481"/>
      <c r="J24" s="481"/>
      <c r="K24" s="482"/>
      <c r="L24" s="208"/>
      <c r="M24" s="209"/>
      <c r="N24" s="356"/>
      <c r="O24" s="210" t="e">
        <f t="shared" si="2"/>
        <v>#DIV/0!</v>
      </c>
      <c r="P24" s="211">
        <f t="shared" si="3"/>
        <v>0</v>
      </c>
      <c r="Q24" s="212">
        <f t="shared" si="4"/>
        <v>0</v>
      </c>
      <c r="R24" s="259"/>
      <c r="S24" s="190" t="s">
        <v>232</v>
      </c>
      <c r="T24" s="190"/>
      <c r="U24" s="190"/>
      <c r="Y24" s="191"/>
    </row>
    <row r="25" spans="1:25" s="111" customFormat="1" ht="45" customHeight="1" x14ac:dyDescent="0.25">
      <c r="A25" s="259"/>
      <c r="B25" s="478"/>
      <c r="C25" s="479"/>
      <c r="D25" s="480"/>
      <c r="E25" s="481"/>
      <c r="F25" s="481"/>
      <c r="G25" s="481"/>
      <c r="H25" s="481"/>
      <c r="I25" s="481"/>
      <c r="J25" s="481"/>
      <c r="K25" s="482"/>
      <c r="L25" s="208"/>
      <c r="M25" s="209"/>
      <c r="N25" s="356"/>
      <c r="O25" s="210" t="e">
        <f t="shared" si="2"/>
        <v>#DIV/0!</v>
      </c>
      <c r="P25" s="211">
        <f t="shared" si="3"/>
        <v>0</v>
      </c>
      <c r="Q25" s="212">
        <f t="shared" si="4"/>
        <v>0</v>
      </c>
      <c r="R25" s="259"/>
      <c r="S25" s="190"/>
      <c r="T25" s="190"/>
      <c r="U25" s="190"/>
    </row>
    <row r="26" spans="1:25" s="111" customFormat="1" ht="45" customHeight="1" x14ac:dyDescent="0.25">
      <c r="A26" s="259"/>
      <c r="B26" s="478"/>
      <c r="C26" s="479"/>
      <c r="D26" s="480"/>
      <c r="E26" s="481"/>
      <c r="F26" s="481"/>
      <c r="G26" s="481"/>
      <c r="H26" s="481"/>
      <c r="I26" s="481"/>
      <c r="J26" s="481"/>
      <c r="K26" s="482"/>
      <c r="L26" s="208"/>
      <c r="M26" s="209"/>
      <c r="N26" s="356"/>
      <c r="O26" s="210" t="e">
        <f t="shared" si="2"/>
        <v>#DIV/0!</v>
      </c>
      <c r="P26" s="211">
        <f t="shared" si="3"/>
        <v>0</v>
      </c>
      <c r="Q26" s="212">
        <f t="shared" si="4"/>
        <v>0</v>
      </c>
      <c r="R26" s="259"/>
      <c r="S26" s="190" t="s">
        <v>232</v>
      </c>
      <c r="T26" s="190"/>
      <c r="U26" s="190"/>
      <c r="Y26" s="191"/>
    </row>
    <row r="27" spans="1:25" s="111" customFormat="1" ht="45" customHeight="1" x14ac:dyDescent="0.25">
      <c r="A27" s="259"/>
      <c r="B27" s="478"/>
      <c r="C27" s="479"/>
      <c r="D27" s="480"/>
      <c r="E27" s="481"/>
      <c r="F27" s="481"/>
      <c r="G27" s="481"/>
      <c r="H27" s="481"/>
      <c r="I27" s="481"/>
      <c r="J27" s="481"/>
      <c r="K27" s="482"/>
      <c r="L27" s="208"/>
      <c r="M27" s="209"/>
      <c r="N27" s="356"/>
      <c r="O27" s="210" t="e">
        <f t="shared" si="2"/>
        <v>#DIV/0!</v>
      </c>
      <c r="P27" s="211">
        <f t="shared" si="3"/>
        <v>0</v>
      </c>
      <c r="Q27" s="212">
        <f t="shared" si="4"/>
        <v>0</v>
      </c>
      <c r="R27" s="259"/>
      <c r="S27" s="190"/>
      <c r="T27" s="190"/>
      <c r="U27" s="190"/>
    </row>
    <row r="28" spans="1:25" s="111" customFormat="1" ht="45" customHeight="1" x14ac:dyDescent="0.25">
      <c r="A28" s="259"/>
      <c r="B28" s="478"/>
      <c r="C28" s="479"/>
      <c r="D28" s="480"/>
      <c r="E28" s="481"/>
      <c r="F28" s="481"/>
      <c r="G28" s="481"/>
      <c r="H28" s="481"/>
      <c r="I28" s="481"/>
      <c r="J28" s="481"/>
      <c r="K28" s="482"/>
      <c r="L28" s="208"/>
      <c r="M28" s="209"/>
      <c r="N28" s="356"/>
      <c r="O28" s="210" t="e">
        <f t="shared" si="2"/>
        <v>#DIV/0!</v>
      </c>
      <c r="P28" s="211">
        <f t="shared" si="3"/>
        <v>0</v>
      </c>
      <c r="Q28" s="212">
        <f t="shared" si="4"/>
        <v>0</v>
      </c>
      <c r="R28" s="259"/>
      <c r="S28" s="190" t="s">
        <v>232</v>
      </c>
      <c r="T28" s="190"/>
      <c r="U28" s="190"/>
      <c r="Y28" s="191"/>
    </row>
    <row r="29" spans="1:25" s="111" customFormat="1" ht="45" customHeight="1" x14ac:dyDescent="0.25">
      <c r="A29" s="259"/>
      <c r="B29" s="478"/>
      <c r="C29" s="479"/>
      <c r="D29" s="480"/>
      <c r="E29" s="481"/>
      <c r="F29" s="481"/>
      <c r="G29" s="481"/>
      <c r="H29" s="481"/>
      <c r="I29" s="481"/>
      <c r="J29" s="481"/>
      <c r="K29" s="482"/>
      <c r="L29" s="208"/>
      <c r="M29" s="209"/>
      <c r="N29" s="356"/>
      <c r="O29" s="210" t="e">
        <f t="shared" si="2"/>
        <v>#DIV/0!</v>
      </c>
      <c r="P29" s="211">
        <f t="shared" si="3"/>
        <v>0</v>
      </c>
      <c r="Q29" s="212">
        <f t="shared" si="4"/>
        <v>0</v>
      </c>
      <c r="R29" s="259"/>
      <c r="S29" s="190"/>
      <c r="T29" s="190"/>
      <c r="U29" s="190"/>
    </row>
    <row r="30" spans="1:25" s="111" customFormat="1" ht="45" customHeight="1" x14ac:dyDescent="0.25">
      <c r="A30" s="259"/>
      <c r="B30" s="478"/>
      <c r="C30" s="479"/>
      <c r="D30" s="480"/>
      <c r="E30" s="481"/>
      <c r="F30" s="481"/>
      <c r="G30" s="481"/>
      <c r="H30" s="481"/>
      <c r="I30" s="481"/>
      <c r="J30" s="481"/>
      <c r="K30" s="482"/>
      <c r="L30" s="208"/>
      <c r="M30" s="209"/>
      <c r="N30" s="356"/>
      <c r="O30" s="210" t="e">
        <f t="shared" si="2"/>
        <v>#DIV/0!</v>
      </c>
      <c r="P30" s="211">
        <f t="shared" si="3"/>
        <v>0</v>
      </c>
      <c r="Q30" s="212">
        <f t="shared" si="4"/>
        <v>0</v>
      </c>
      <c r="R30" s="259"/>
      <c r="S30" s="190" t="s">
        <v>232</v>
      </c>
      <c r="T30" s="190"/>
      <c r="U30" s="190"/>
      <c r="Y30" s="191"/>
    </row>
    <row r="31" spans="1:25" s="111" customFormat="1" ht="45" customHeight="1" x14ac:dyDescent="0.25">
      <c r="A31" s="259"/>
      <c r="B31" s="478"/>
      <c r="C31" s="479"/>
      <c r="D31" s="480"/>
      <c r="E31" s="481"/>
      <c r="F31" s="481"/>
      <c r="G31" s="481"/>
      <c r="H31" s="481"/>
      <c r="I31" s="481"/>
      <c r="J31" s="481"/>
      <c r="K31" s="482"/>
      <c r="L31" s="208"/>
      <c r="M31" s="209"/>
      <c r="N31" s="356"/>
      <c r="O31" s="210" t="e">
        <f t="shared" si="2"/>
        <v>#DIV/0!</v>
      </c>
      <c r="P31" s="211">
        <f t="shared" si="3"/>
        <v>0</v>
      </c>
      <c r="Q31" s="212">
        <f t="shared" si="4"/>
        <v>0</v>
      </c>
      <c r="R31" s="259"/>
      <c r="S31" s="190"/>
      <c r="T31" s="190"/>
      <c r="U31" s="190"/>
    </row>
    <row r="32" spans="1:25" s="111" customFormat="1" ht="45" customHeight="1" x14ac:dyDescent="0.25">
      <c r="A32" s="259"/>
      <c r="B32" s="478"/>
      <c r="C32" s="479"/>
      <c r="D32" s="480"/>
      <c r="E32" s="481"/>
      <c r="F32" s="481"/>
      <c r="G32" s="481"/>
      <c r="H32" s="481"/>
      <c r="I32" s="481"/>
      <c r="J32" s="481"/>
      <c r="K32" s="482"/>
      <c r="L32" s="208"/>
      <c r="M32" s="209"/>
      <c r="N32" s="356"/>
      <c r="O32" s="210" t="e">
        <f t="shared" si="2"/>
        <v>#DIV/0!</v>
      </c>
      <c r="P32" s="211">
        <f t="shared" si="3"/>
        <v>0</v>
      </c>
      <c r="Q32" s="212">
        <f t="shared" si="4"/>
        <v>0</v>
      </c>
      <c r="R32" s="259"/>
      <c r="S32" s="190" t="s">
        <v>232</v>
      </c>
      <c r="T32" s="190"/>
      <c r="U32" s="190"/>
      <c r="Y32" s="191"/>
    </row>
    <row r="33" spans="1:23" ht="18.600000000000001" customHeight="1" x14ac:dyDescent="0.25">
      <c r="A33" s="259"/>
      <c r="B33" s="490" t="s">
        <v>221</v>
      </c>
      <c r="C33" s="491"/>
      <c r="D33" s="491"/>
      <c r="E33" s="491"/>
      <c r="F33" s="491"/>
      <c r="G33" s="491"/>
      <c r="H33" s="491"/>
      <c r="I33" s="491"/>
      <c r="J33" s="491"/>
      <c r="K33" s="491"/>
      <c r="L33" s="491"/>
      <c r="M33" s="491"/>
      <c r="N33" s="492"/>
      <c r="O33" s="213" t="e">
        <f>SUM(O21:O32)</f>
        <v>#DIV/0!</v>
      </c>
      <c r="P33" s="212">
        <f t="shared" ref="P33:Q33" si="5">SUM(P21:P32)</f>
        <v>0</v>
      </c>
      <c r="Q33" s="212">
        <f t="shared" si="5"/>
        <v>0</v>
      </c>
      <c r="R33" s="259"/>
      <c r="S33" s="190">
        <f>Q33+P33</f>
        <v>0</v>
      </c>
      <c r="T33" s="190"/>
      <c r="U33" s="190"/>
      <c r="V33" s="192"/>
      <c r="W33" s="192">
        <f>Q33</f>
        <v>0</v>
      </c>
    </row>
    <row r="34" spans="1:23" ht="15.75" customHeight="1" x14ac:dyDescent="0.25">
      <c r="A34" s="259"/>
      <c r="B34" s="509" t="s">
        <v>50</v>
      </c>
      <c r="C34" s="510"/>
      <c r="D34" s="510"/>
      <c r="E34" s="510"/>
      <c r="F34" s="510"/>
      <c r="G34" s="510"/>
      <c r="H34" s="510"/>
      <c r="I34" s="510"/>
      <c r="J34" s="510"/>
      <c r="K34" s="510"/>
      <c r="L34" s="510"/>
      <c r="M34" s="510"/>
      <c r="N34" s="510"/>
      <c r="O34" s="510"/>
      <c r="P34" s="510"/>
      <c r="Q34" s="511"/>
      <c r="R34" s="259"/>
      <c r="S34" s="190"/>
      <c r="T34" s="190"/>
      <c r="U34" s="190"/>
    </row>
    <row r="35" spans="1:23" ht="30" customHeight="1" x14ac:dyDescent="0.25">
      <c r="A35" s="259"/>
      <c r="B35" s="516" t="s">
        <v>45</v>
      </c>
      <c r="C35" s="517"/>
      <c r="D35" s="516" t="s">
        <v>449</v>
      </c>
      <c r="E35" s="556"/>
      <c r="F35" s="556"/>
      <c r="G35" s="556"/>
      <c r="H35" s="556"/>
      <c r="I35" s="556"/>
      <c r="J35" s="556"/>
      <c r="K35" s="517"/>
      <c r="L35" s="339" t="s">
        <v>46</v>
      </c>
      <c r="M35" s="339" t="s">
        <v>47</v>
      </c>
      <c r="N35" s="339" t="s">
        <v>4</v>
      </c>
      <c r="O35" s="339" t="s">
        <v>1</v>
      </c>
      <c r="P35" s="339" t="s">
        <v>36</v>
      </c>
      <c r="Q35" s="339" t="s">
        <v>103</v>
      </c>
      <c r="R35" s="259"/>
      <c r="S35" s="190"/>
      <c r="T35" s="190"/>
      <c r="U35" s="190"/>
    </row>
    <row r="36" spans="1:23" s="111" customFormat="1" ht="45" customHeight="1" x14ac:dyDescent="0.25">
      <c r="A36" s="259"/>
      <c r="B36" s="480"/>
      <c r="C36" s="482"/>
      <c r="D36" s="480"/>
      <c r="E36" s="481"/>
      <c r="F36" s="481"/>
      <c r="G36" s="481"/>
      <c r="H36" s="481"/>
      <c r="I36" s="481"/>
      <c r="J36" s="481"/>
      <c r="K36" s="482"/>
      <c r="L36" s="216"/>
      <c r="M36" s="217"/>
      <c r="N36" s="356"/>
      <c r="O36" s="210" t="e">
        <f t="shared" ref="O36:O38" si="6">L36/$E$7</f>
        <v>#DIV/0!</v>
      </c>
      <c r="P36" s="211">
        <f t="shared" ref="P36:P38" si="7">N36*Q36</f>
        <v>0</v>
      </c>
      <c r="Q36" s="212">
        <f t="shared" ref="Q36:Q38" si="8">ROUND(L36*M36,0)</f>
        <v>0</v>
      </c>
      <c r="R36" s="259"/>
      <c r="S36" s="190"/>
      <c r="T36" s="190"/>
      <c r="U36" s="190"/>
    </row>
    <row r="37" spans="1:23" s="111" customFormat="1" ht="45" customHeight="1" x14ac:dyDescent="0.25">
      <c r="A37" s="259"/>
      <c r="B37" s="480"/>
      <c r="C37" s="482"/>
      <c r="D37" s="480"/>
      <c r="E37" s="481"/>
      <c r="F37" s="481"/>
      <c r="G37" s="481"/>
      <c r="H37" s="481"/>
      <c r="I37" s="481"/>
      <c r="J37" s="481"/>
      <c r="K37" s="482"/>
      <c r="L37" s="216"/>
      <c r="M37" s="217"/>
      <c r="N37" s="356"/>
      <c r="O37" s="210" t="e">
        <f t="shared" si="6"/>
        <v>#DIV/0!</v>
      </c>
      <c r="P37" s="211">
        <f t="shared" si="7"/>
        <v>0</v>
      </c>
      <c r="Q37" s="212">
        <f t="shared" si="8"/>
        <v>0</v>
      </c>
      <c r="R37" s="259"/>
      <c r="S37" s="190"/>
      <c r="T37" s="190"/>
      <c r="U37" s="190"/>
    </row>
    <row r="38" spans="1:23" s="111" customFormat="1" ht="45" customHeight="1" x14ac:dyDescent="0.25">
      <c r="A38" s="259"/>
      <c r="B38" s="480"/>
      <c r="C38" s="482"/>
      <c r="D38" s="480"/>
      <c r="E38" s="481"/>
      <c r="F38" s="481"/>
      <c r="G38" s="481"/>
      <c r="H38" s="481"/>
      <c r="I38" s="481"/>
      <c r="J38" s="481"/>
      <c r="K38" s="482"/>
      <c r="L38" s="208"/>
      <c r="M38" s="209"/>
      <c r="N38" s="356"/>
      <c r="O38" s="210" t="e">
        <f t="shared" si="6"/>
        <v>#DIV/0!</v>
      </c>
      <c r="P38" s="211">
        <f t="shared" si="7"/>
        <v>0</v>
      </c>
      <c r="Q38" s="212">
        <f t="shared" si="8"/>
        <v>0</v>
      </c>
      <c r="R38" s="259"/>
      <c r="S38" s="190"/>
      <c r="T38" s="190"/>
      <c r="U38" s="190"/>
    </row>
    <row r="39" spans="1:23" ht="18.600000000000001" customHeight="1" x14ac:dyDescent="0.25">
      <c r="A39" s="259"/>
      <c r="B39" s="490" t="s">
        <v>221</v>
      </c>
      <c r="C39" s="491"/>
      <c r="D39" s="491"/>
      <c r="E39" s="491"/>
      <c r="F39" s="491"/>
      <c r="G39" s="491"/>
      <c r="H39" s="491"/>
      <c r="I39" s="491"/>
      <c r="J39" s="491"/>
      <c r="K39" s="491"/>
      <c r="L39" s="491"/>
      <c r="M39" s="491"/>
      <c r="N39" s="492"/>
      <c r="O39" s="213" t="e">
        <f>SUM(O36:O38)</f>
        <v>#DIV/0!</v>
      </c>
      <c r="P39" s="212">
        <f t="shared" ref="P39:Q39" si="9">SUM(P36:P38)</f>
        <v>0</v>
      </c>
      <c r="Q39" s="212">
        <f t="shared" si="9"/>
        <v>0</v>
      </c>
      <c r="R39" s="259"/>
      <c r="S39" s="190">
        <f>Q39+P39</f>
        <v>0</v>
      </c>
      <c r="T39" s="190"/>
      <c r="U39" s="190"/>
      <c r="V39" s="192"/>
      <c r="W39" s="192">
        <f>Q39</f>
        <v>0</v>
      </c>
    </row>
    <row r="40" spans="1:23" ht="15.75" customHeight="1" x14ac:dyDescent="0.25">
      <c r="A40" s="259"/>
      <c r="B40" s="509" t="s">
        <v>61</v>
      </c>
      <c r="C40" s="510"/>
      <c r="D40" s="510"/>
      <c r="E40" s="510"/>
      <c r="F40" s="510"/>
      <c r="G40" s="510"/>
      <c r="H40" s="510"/>
      <c r="I40" s="510"/>
      <c r="J40" s="510"/>
      <c r="K40" s="510"/>
      <c r="L40" s="510"/>
      <c r="M40" s="510"/>
      <c r="N40" s="510"/>
      <c r="O40" s="510"/>
      <c r="P40" s="510"/>
      <c r="Q40" s="511"/>
      <c r="R40" s="259"/>
      <c r="S40" s="190"/>
      <c r="T40" s="190"/>
      <c r="U40" s="190"/>
    </row>
    <row r="41" spans="1:23" ht="15.95" customHeight="1" x14ac:dyDescent="0.25">
      <c r="A41" s="259"/>
      <c r="B41" s="564" t="s">
        <v>70</v>
      </c>
      <c r="C41" s="564"/>
      <c r="D41" s="516" t="s">
        <v>69</v>
      </c>
      <c r="E41" s="556"/>
      <c r="F41" s="556"/>
      <c r="G41" s="556"/>
      <c r="H41" s="556"/>
      <c r="I41" s="556"/>
      <c r="J41" s="556"/>
      <c r="K41" s="556"/>
      <c r="L41" s="556"/>
      <c r="M41" s="556"/>
      <c r="N41" s="556"/>
      <c r="O41" s="556"/>
      <c r="P41" s="338"/>
      <c r="Q41" s="339" t="s">
        <v>48</v>
      </c>
      <c r="R41" s="259"/>
      <c r="S41" s="190"/>
      <c r="T41" s="190"/>
      <c r="U41" s="190"/>
    </row>
    <row r="42" spans="1:23" s="111" customFormat="1" ht="30" customHeight="1" x14ac:dyDescent="0.25">
      <c r="A42" s="259"/>
      <c r="B42" s="494"/>
      <c r="C42" s="494"/>
      <c r="D42" s="480"/>
      <c r="E42" s="481"/>
      <c r="F42" s="481"/>
      <c r="G42" s="481"/>
      <c r="H42" s="481"/>
      <c r="I42" s="481"/>
      <c r="J42" s="481"/>
      <c r="K42" s="481"/>
      <c r="L42" s="481"/>
      <c r="M42" s="481"/>
      <c r="N42" s="481"/>
      <c r="O42" s="481"/>
      <c r="P42" s="334"/>
      <c r="Q42" s="221"/>
      <c r="R42" s="259"/>
      <c r="S42" s="190"/>
      <c r="T42" s="190"/>
      <c r="U42" s="190"/>
    </row>
    <row r="43" spans="1:23" s="111" customFormat="1" ht="30" customHeight="1" x14ac:dyDescent="0.25">
      <c r="A43" s="259"/>
      <c r="B43" s="494"/>
      <c r="C43" s="494"/>
      <c r="D43" s="480"/>
      <c r="E43" s="481"/>
      <c r="F43" s="481"/>
      <c r="G43" s="481"/>
      <c r="H43" s="481"/>
      <c r="I43" s="481"/>
      <c r="J43" s="481"/>
      <c r="K43" s="481"/>
      <c r="L43" s="481"/>
      <c r="M43" s="481"/>
      <c r="N43" s="481"/>
      <c r="O43" s="481"/>
      <c r="P43" s="334"/>
      <c r="Q43" s="221"/>
      <c r="R43" s="259"/>
      <c r="S43" s="190"/>
      <c r="T43" s="190"/>
      <c r="U43" s="190"/>
    </row>
    <row r="44" spans="1:23" ht="18.600000000000001" customHeight="1" x14ac:dyDescent="0.25">
      <c r="A44" s="259"/>
      <c r="B44" s="561" t="s">
        <v>53</v>
      </c>
      <c r="C44" s="562"/>
      <c r="D44" s="562"/>
      <c r="E44" s="562"/>
      <c r="F44" s="562"/>
      <c r="G44" s="562"/>
      <c r="H44" s="562"/>
      <c r="I44" s="562"/>
      <c r="J44" s="562"/>
      <c r="K44" s="562"/>
      <c r="L44" s="562"/>
      <c r="M44" s="562"/>
      <c r="N44" s="562"/>
      <c r="O44" s="562"/>
      <c r="P44" s="563"/>
      <c r="Q44" s="73">
        <f>Q42+Q43</f>
        <v>0</v>
      </c>
      <c r="R44" s="259"/>
      <c r="S44" s="190"/>
      <c r="T44" s="190"/>
      <c r="U44" s="190"/>
      <c r="W44" s="192">
        <f>Q44</f>
        <v>0</v>
      </c>
    </row>
    <row r="45" spans="1:23" ht="15.75" customHeight="1" x14ac:dyDescent="0.25">
      <c r="A45" s="259"/>
      <c r="B45" s="509" t="s">
        <v>62</v>
      </c>
      <c r="C45" s="510"/>
      <c r="D45" s="510"/>
      <c r="E45" s="510"/>
      <c r="F45" s="510"/>
      <c r="G45" s="510"/>
      <c r="H45" s="510"/>
      <c r="I45" s="510"/>
      <c r="J45" s="510"/>
      <c r="K45" s="510"/>
      <c r="L45" s="510"/>
      <c r="M45" s="510"/>
      <c r="N45" s="510"/>
      <c r="O45" s="510"/>
      <c r="P45" s="510"/>
      <c r="Q45" s="511"/>
      <c r="R45" s="259"/>
      <c r="S45" s="190"/>
      <c r="T45" s="190"/>
      <c r="U45" s="190"/>
    </row>
    <row r="46" spans="1:23" ht="16.5" customHeight="1" x14ac:dyDescent="0.25">
      <c r="A46" s="259"/>
      <c r="B46" s="557"/>
      <c r="C46" s="558"/>
      <c r="D46" s="558" t="s">
        <v>51</v>
      </c>
      <c r="E46" s="558"/>
      <c r="F46" s="558"/>
      <c r="G46" s="558"/>
      <c r="H46" s="558"/>
      <c r="I46" s="558"/>
      <c r="J46" s="558"/>
      <c r="K46" s="558"/>
      <c r="L46" s="558"/>
      <c r="M46" s="558"/>
      <c r="N46" s="558"/>
      <c r="O46" s="558"/>
      <c r="P46" s="559"/>
      <c r="Q46" s="339" t="s">
        <v>52</v>
      </c>
      <c r="R46" s="259"/>
      <c r="S46" s="190"/>
      <c r="T46" s="190"/>
      <c r="U46" s="190"/>
    </row>
    <row r="47" spans="1:23" s="111" customFormat="1" ht="30" customHeight="1" x14ac:dyDescent="0.25">
      <c r="A47" s="259"/>
      <c r="B47" s="602" t="s">
        <v>71</v>
      </c>
      <c r="C47" s="602"/>
      <c r="D47" s="603"/>
      <c r="E47" s="603"/>
      <c r="F47" s="603"/>
      <c r="G47" s="603"/>
      <c r="H47" s="603"/>
      <c r="I47" s="603"/>
      <c r="J47" s="603"/>
      <c r="K47" s="603"/>
      <c r="L47" s="603"/>
      <c r="M47" s="603"/>
      <c r="N47" s="603"/>
      <c r="O47" s="603"/>
      <c r="P47" s="603"/>
      <c r="Q47" s="374">
        <f>P18</f>
        <v>0</v>
      </c>
      <c r="R47" s="259"/>
      <c r="S47" s="190"/>
      <c r="T47" s="190"/>
      <c r="U47" s="190"/>
    </row>
    <row r="48" spans="1:23" s="111" customFormat="1" ht="30" customHeight="1" x14ac:dyDescent="0.25">
      <c r="A48" s="259"/>
      <c r="B48" s="340"/>
      <c r="C48" s="593" t="s">
        <v>335</v>
      </c>
      <c r="D48" s="598"/>
      <c r="E48" s="594"/>
      <c r="F48" s="599"/>
      <c r="G48" s="600"/>
      <c r="H48" s="600"/>
      <c r="I48" s="600"/>
      <c r="J48" s="600"/>
      <c r="K48" s="600"/>
      <c r="L48" s="600"/>
      <c r="M48" s="600"/>
      <c r="N48" s="600"/>
      <c r="O48" s="600"/>
      <c r="P48" s="601"/>
      <c r="Q48" s="221"/>
      <c r="R48" s="259"/>
      <c r="S48" s="190"/>
      <c r="T48" s="190"/>
      <c r="U48" s="190"/>
    </row>
    <row r="49" spans="1:23" s="111" customFormat="1" ht="30" customHeight="1" x14ac:dyDescent="0.25">
      <c r="A49" s="259"/>
      <c r="B49" s="593" t="s">
        <v>72</v>
      </c>
      <c r="C49" s="594"/>
      <c r="D49" s="595"/>
      <c r="E49" s="596"/>
      <c r="F49" s="596"/>
      <c r="G49" s="596"/>
      <c r="H49" s="596"/>
      <c r="I49" s="596"/>
      <c r="J49" s="596"/>
      <c r="K49" s="596"/>
      <c r="L49" s="596"/>
      <c r="M49" s="596"/>
      <c r="N49" s="596"/>
      <c r="O49" s="596"/>
      <c r="P49" s="597"/>
      <c r="Q49" s="374">
        <f>P33</f>
        <v>0</v>
      </c>
      <c r="R49" s="259"/>
      <c r="S49" s="190"/>
      <c r="T49" s="190"/>
      <c r="U49" s="190"/>
    </row>
    <row r="50" spans="1:23" s="111" customFormat="1" ht="30" customHeight="1" x14ac:dyDescent="0.25">
      <c r="A50" s="259"/>
      <c r="B50" s="340"/>
      <c r="C50" s="593" t="s">
        <v>336</v>
      </c>
      <c r="D50" s="598"/>
      <c r="E50" s="594"/>
      <c r="F50" s="599"/>
      <c r="G50" s="600"/>
      <c r="H50" s="600"/>
      <c r="I50" s="600"/>
      <c r="J50" s="600"/>
      <c r="K50" s="600"/>
      <c r="L50" s="600"/>
      <c r="M50" s="600"/>
      <c r="N50" s="600"/>
      <c r="O50" s="600"/>
      <c r="P50" s="601"/>
      <c r="Q50" s="221"/>
      <c r="R50" s="259"/>
      <c r="S50" s="190"/>
      <c r="T50" s="190"/>
      <c r="U50" s="190"/>
    </row>
    <row r="51" spans="1:23" s="111" customFormat="1" ht="30" customHeight="1" x14ac:dyDescent="0.25">
      <c r="A51" s="259"/>
      <c r="B51" s="602" t="s">
        <v>73</v>
      </c>
      <c r="C51" s="602"/>
      <c r="D51" s="603"/>
      <c r="E51" s="603"/>
      <c r="F51" s="603"/>
      <c r="G51" s="603"/>
      <c r="H51" s="603"/>
      <c r="I51" s="603"/>
      <c r="J51" s="603"/>
      <c r="K51" s="603"/>
      <c r="L51" s="603"/>
      <c r="M51" s="603"/>
      <c r="N51" s="603"/>
      <c r="O51" s="603"/>
      <c r="P51" s="603"/>
      <c r="Q51" s="374">
        <f>P39</f>
        <v>0</v>
      </c>
      <c r="R51" s="259"/>
      <c r="S51" s="190"/>
      <c r="T51" s="190"/>
      <c r="U51" s="190"/>
    </row>
    <row r="52" spans="1:23" s="111" customFormat="1" ht="30" customHeight="1" x14ac:dyDescent="0.25">
      <c r="A52" s="259"/>
      <c r="B52" s="340"/>
      <c r="C52" s="593" t="s">
        <v>337</v>
      </c>
      <c r="D52" s="598"/>
      <c r="E52" s="594"/>
      <c r="F52" s="599"/>
      <c r="G52" s="600"/>
      <c r="H52" s="600"/>
      <c r="I52" s="600"/>
      <c r="J52" s="600"/>
      <c r="K52" s="600"/>
      <c r="L52" s="600"/>
      <c r="M52" s="600"/>
      <c r="N52" s="600"/>
      <c r="O52" s="600"/>
      <c r="P52" s="601"/>
      <c r="Q52" s="221"/>
      <c r="R52" s="259"/>
      <c r="S52" s="190"/>
      <c r="T52" s="190"/>
      <c r="U52" s="190"/>
    </row>
    <row r="53" spans="1:23" ht="18.600000000000001" customHeight="1" x14ac:dyDescent="0.25">
      <c r="A53" s="259"/>
      <c r="B53" s="490" t="s">
        <v>55</v>
      </c>
      <c r="C53" s="491"/>
      <c r="D53" s="491"/>
      <c r="E53" s="491"/>
      <c r="F53" s="491"/>
      <c r="G53" s="491"/>
      <c r="H53" s="491"/>
      <c r="I53" s="491"/>
      <c r="J53" s="491"/>
      <c r="K53" s="491"/>
      <c r="L53" s="491"/>
      <c r="M53" s="491"/>
      <c r="N53" s="491"/>
      <c r="O53" s="491"/>
      <c r="P53" s="492"/>
      <c r="Q53" s="375">
        <f>SUM(Q47:Q52)</f>
        <v>0</v>
      </c>
      <c r="R53" s="259"/>
      <c r="S53" s="190"/>
      <c r="T53" s="190"/>
      <c r="U53" s="190"/>
      <c r="W53" s="192">
        <f>Q53</f>
        <v>0</v>
      </c>
    </row>
    <row r="54" spans="1:23" ht="15.75" customHeight="1" x14ac:dyDescent="0.25">
      <c r="A54" s="259"/>
      <c r="B54" s="543" t="s">
        <v>63</v>
      </c>
      <c r="C54" s="544"/>
      <c r="D54" s="544"/>
      <c r="E54" s="544"/>
      <c r="F54" s="544"/>
      <c r="G54" s="544"/>
      <c r="H54" s="544"/>
      <c r="I54" s="544"/>
      <c r="J54" s="544"/>
      <c r="K54" s="544"/>
      <c r="L54" s="544"/>
      <c r="M54" s="544"/>
      <c r="N54" s="544"/>
      <c r="O54" s="544"/>
      <c r="P54" s="544"/>
      <c r="Q54" s="545"/>
      <c r="R54" s="259"/>
      <c r="S54" s="190"/>
      <c r="T54" s="190"/>
      <c r="U54" s="190"/>
    </row>
    <row r="55" spans="1:23" ht="41.25" customHeight="1" x14ac:dyDescent="0.25">
      <c r="A55" s="259"/>
      <c r="B55" s="571" t="s">
        <v>634</v>
      </c>
      <c r="C55" s="572"/>
      <c r="D55" s="486" t="s">
        <v>636</v>
      </c>
      <c r="E55" s="487"/>
      <c r="F55" s="486" t="s">
        <v>637</v>
      </c>
      <c r="G55" s="487"/>
      <c r="H55" s="487"/>
      <c r="I55" s="487"/>
      <c r="J55" s="487"/>
      <c r="K55" s="487"/>
      <c r="L55" s="487"/>
      <c r="M55" s="487"/>
      <c r="N55" s="488"/>
      <c r="O55" s="75" t="s">
        <v>359</v>
      </c>
      <c r="P55" s="185" t="s">
        <v>54</v>
      </c>
      <c r="Q55" s="185" t="s">
        <v>48</v>
      </c>
      <c r="R55" s="259"/>
      <c r="S55" s="190"/>
      <c r="T55" s="190"/>
      <c r="U55" s="190"/>
    </row>
    <row r="56" spans="1:23" ht="45" customHeight="1" x14ac:dyDescent="0.25">
      <c r="A56" s="259"/>
      <c r="B56" s="610"/>
      <c r="C56" s="610"/>
      <c r="D56" s="655"/>
      <c r="E56" s="655"/>
      <c r="F56" s="478"/>
      <c r="G56" s="489"/>
      <c r="H56" s="489"/>
      <c r="I56" s="489"/>
      <c r="J56" s="489"/>
      <c r="K56" s="489"/>
      <c r="L56" s="489"/>
      <c r="M56" s="489"/>
      <c r="N56" s="479"/>
      <c r="O56" s="184"/>
      <c r="P56" s="74"/>
      <c r="Q56" s="186">
        <f>ROUND(P56*O56,0)</f>
        <v>0</v>
      </c>
      <c r="R56" s="259"/>
      <c r="S56" s="294" t="str">
        <f t="shared" ref="S56" si="10">IF(B56="","",IF(D56="","",Q56))</f>
        <v/>
      </c>
      <c r="T56" s="294" t="str">
        <f>IF(B56="","",IF(D56="","",D56))</f>
        <v/>
      </c>
      <c r="U56" s="294">
        <f>IF(B56="Contractor",0,Q56)</f>
        <v>0</v>
      </c>
      <c r="V56" s="294"/>
    </row>
    <row r="57" spans="1:23" ht="45" customHeight="1" x14ac:dyDescent="0.25">
      <c r="A57" s="259"/>
      <c r="B57" s="610"/>
      <c r="C57" s="610"/>
      <c r="D57" s="655"/>
      <c r="E57" s="655"/>
      <c r="F57" s="478"/>
      <c r="G57" s="489"/>
      <c r="H57" s="489"/>
      <c r="I57" s="489"/>
      <c r="J57" s="489"/>
      <c r="K57" s="489"/>
      <c r="L57" s="489"/>
      <c r="M57" s="489"/>
      <c r="N57" s="479"/>
      <c r="O57" s="184"/>
      <c r="P57" s="74"/>
      <c r="Q57" s="186">
        <f t="shared" ref="Q57:Q59" si="11">ROUND(P57*O57,0)</f>
        <v>0</v>
      </c>
      <c r="R57" s="259"/>
      <c r="S57" s="294" t="str">
        <f t="shared" ref="S57:S59" si="12">IF(B57="","",IF(D57="","",Q57))</f>
        <v/>
      </c>
      <c r="T57" s="294" t="str">
        <f t="shared" ref="T57:T59" si="13">IF(B57="","",IF(D57="","",D57))</f>
        <v/>
      </c>
      <c r="U57" s="294">
        <f t="shared" ref="U57:U59" si="14">IF(B57="Contractor",0,Q57)</f>
        <v>0</v>
      </c>
      <c r="V57" s="193"/>
    </row>
    <row r="58" spans="1:23" ht="45" customHeight="1" x14ac:dyDescent="0.25">
      <c r="A58" s="259"/>
      <c r="B58" s="604"/>
      <c r="C58" s="605"/>
      <c r="D58" s="655"/>
      <c r="E58" s="655"/>
      <c r="F58" s="478"/>
      <c r="G58" s="489"/>
      <c r="H58" s="489"/>
      <c r="I58" s="489"/>
      <c r="J58" s="489"/>
      <c r="K58" s="489"/>
      <c r="L58" s="489"/>
      <c r="M58" s="489"/>
      <c r="N58" s="479"/>
      <c r="O58" s="184"/>
      <c r="P58" s="74"/>
      <c r="Q58" s="186">
        <f t="shared" si="11"/>
        <v>0</v>
      </c>
      <c r="R58" s="259"/>
      <c r="S58" s="294" t="str">
        <f t="shared" si="12"/>
        <v/>
      </c>
      <c r="T58" s="294" t="str">
        <f t="shared" si="13"/>
        <v/>
      </c>
      <c r="U58" s="294">
        <f t="shared" si="14"/>
        <v>0</v>
      </c>
    </row>
    <row r="59" spans="1:23" ht="45" customHeight="1" x14ac:dyDescent="0.25">
      <c r="A59" s="259"/>
      <c r="B59" s="604"/>
      <c r="C59" s="605"/>
      <c r="D59" s="655"/>
      <c r="E59" s="655"/>
      <c r="F59" s="478"/>
      <c r="G59" s="489"/>
      <c r="H59" s="489"/>
      <c r="I59" s="489"/>
      <c r="J59" s="489"/>
      <c r="K59" s="489"/>
      <c r="L59" s="489"/>
      <c r="M59" s="489"/>
      <c r="N59" s="479"/>
      <c r="O59" s="184"/>
      <c r="P59" s="74"/>
      <c r="Q59" s="186">
        <f t="shared" si="11"/>
        <v>0</v>
      </c>
      <c r="R59" s="259"/>
      <c r="S59" s="294" t="str">
        <f t="shared" si="12"/>
        <v/>
      </c>
      <c r="T59" s="294" t="str">
        <f t="shared" si="13"/>
        <v/>
      </c>
      <c r="U59" s="294">
        <f t="shared" si="14"/>
        <v>0</v>
      </c>
    </row>
    <row r="60" spans="1:23" ht="18.600000000000001" customHeight="1" x14ac:dyDescent="0.25">
      <c r="A60" s="259"/>
      <c r="B60" s="568" t="s">
        <v>57</v>
      </c>
      <c r="C60" s="569"/>
      <c r="D60" s="569"/>
      <c r="E60" s="569"/>
      <c r="F60" s="569"/>
      <c r="G60" s="569"/>
      <c r="H60" s="569"/>
      <c r="I60" s="569"/>
      <c r="J60" s="569"/>
      <c r="K60" s="569"/>
      <c r="L60" s="569"/>
      <c r="M60" s="569"/>
      <c r="N60" s="569"/>
      <c r="O60" s="569"/>
      <c r="P60" s="570"/>
      <c r="Q60" s="85">
        <f>SUM(Q56:Q59)</f>
        <v>0</v>
      </c>
      <c r="R60" s="259"/>
      <c r="S60" s="193">
        <f>SUM(S56:S59)</f>
        <v>0</v>
      </c>
      <c r="T60" s="190"/>
      <c r="U60" s="190"/>
      <c r="W60" s="192">
        <f>Q60</f>
        <v>0</v>
      </c>
    </row>
    <row r="61" spans="1:23" ht="15.75" customHeight="1" x14ac:dyDescent="0.25">
      <c r="A61" s="292"/>
      <c r="B61" s="543" t="s">
        <v>64</v>
      </c>
      <c r="C61" s="544"/>
      <c r="D61" s="544"/>
      <c r="E61" s="544"/>
      <c r="F61" s="544"/>
      <c r="G61" s="544"/>
      <c r="H61" s="544"/>
      <c r="I61" s="544"/>
      <c r="J61" s="544"/>
      <c r="K61" s="544"/>
      <c r="L61" s="544"/>
      <c r="M61" s="544"/>
      <c r="N61" s="544"/>
      <c r="O61" s="544"/>
      <c r="P61" s="544"/>
      <c r="Q61" s="545"/>
      <c r="R61" s="292"/>
      <c r="S61" s="293"/>
      <c r="T61" s="293"/>
      <c r="U61" s="293"/>
    </row>
    <row r="62" spans="1:23" ht="39.950000000000003" customHeight="1" x14ac:dyDescent="0.25">
      <c r="A62" s="292"/>
      <c r="B62" s="501" t="s">
        <v>424</v>
      </c>
      <c r="C62" s="502"/>
      <c r="D62" s="503"/>
      <c r="E62" s="501" t="s">
        <v>56</v>
      </c>
      <c r="F62" s="502"/>
      <c r="G62" s="502"/>
      <c r="H62" s="502"/>
      <c r="I62" s="502"/>
      <c r="J62" s="502"/>
      <c r="K62" s="502"/>
      <c r="L62" s="502"/>
      <c r="M62" s="502"/>
      <c r="N62" s="502"/>
      <c r="O62" s="502"/>
      <c r="P62" s="503"/>
      <c r="Q62" s="339" t="s">
        <v>48</v>
      </c>
      <c r="R62" s="292"/>
      <c r="S62" s="293"/>
      <c r="T62" s="293"/>
      <c r="U62" s="293"/>
    </row>
    <row r="63" spans="1:23" ht="39.950000000000003" customHeight="1" x14ac:dyDescent="0.25">
      <c r="A63" s="292"/>
      <c r="B63" s="493"/>
      <c r="C63" s="493"/>
      <c r="D63" s="493"/>
      <c r="E63" s="494" t="str">
        <f t="shared" ref="E63:E68" si="15">IF(B63="","Select Supply Category in Column B",0)</f>
        <v>Select Supply Category in Column B</v>
      </c>
      <c r="F63" s="494"/>
      <c r="G63" s="494"/>
      <c r="H63" s="494"/>
      <c r="I63" s="494"/>
      <c r="J63" s="494"/>
      <c r="K63" s="494"/>
      <c r="L63" s="494"/>
      <c r="M63" s="494"/>
      <c r="N63" s="494"/>
      <c r="O63" s="494"/>
      <c r="P63" s="494"/>
      <c r="Q63" s="225"/>
      <c r="R63" s="292"/>
      <c r="S63" s="293"/>
      <c r="T63" s="293"/>
      <c r="U63" s="293"/>
    </row>
    <row r="64" spans="1:23" ht="39.950000000000003" customHeight="1" x14ac:dyDescent="0.25">
      <c r="A64" s="292"/>
      <c r="B64" s="493"/>
      <c r="C64" s="493"/>
      <c r="D64" s="493"/>
      <c r="E64" s="494" t="str">
        <f t="shared" si="15"/>
        <v>Select Supply Category in Column B</v>
      </c>
      <c r="F64" s="494"/>
      <c r="G64" s="494"/>
      <c r="H64" s="494"/>
      <c r="I64" s="494"/>
      <c r="J64" s="494"/>
      <c r="K64" s="494"/>
      <c r="L64" s="494"/>
      <c r="M64" s="494"/>
      <c r="N64" s="494"/>
      <c r="O64" s="494"/>
      <c r="P64" s="494"/>
      <c r="Q64" s="225"/>
      <c r="R64" s="292"/>
      <c r="S64" s="293"/>
      <c r="T64" s="293"/>
      <c r="U64" s="293"/>
    </row>
    <row r="65" spans="1:23" ht="39.950000000000003" customHeight="1" x14ac:dyDescent="0.25">
      <c r="A65" s="292"/>
      <c r="B65" s="493"/>
      <c r="C65" s="493"/>
      <c r="D65" s="493"/>
      <c r="E65" s="494" t="str">
        <f t="shared" si="15"/>
        <v>Select Supply Category in Column B</v>
      </c>
      <c r="F65" s="494"/>
      <c r="G65" s="494"/>
      <c r="H65" s="494"/>
      <c r="I65" s="494"/>
      <c r="J65" s="494"/>
      <c r="K65" s="494"/>
      <c r="L65" s="494"/>
      <c r="M65" s="494"/>
      <c r="N65" s="494"/>
      <c r="O65" s="494"/>
      <c r="P65" s="494"/>
      <c r="Q65" s="225"/>
      <c r="R65" s="292"/>
      <c r="S65" s="293"/>
      <c r="T65" s="293"/>
      <c r="U65" s="293"/>
    </row>
    <row r="66" spans="1:23" ht="39.950000000000003" customHeight="1" x14ac:dyDescent="0.25">
      <c r="A66" s="292"/>
      <c r="B66" s="493"/>
      <c r="C66" s="493"/>
      <c r="D66" s="493"/>
      <c r="E66" s="494" t="str">
        <f t="shared" si="15"/>
        <v>Select Supply Category in Column B</v>
      </c>
      <c r="F66" s="494"/>
      <c r="G66" s="494"/>
      <c r="H66" s="494"/>
      <c r="I66" s="494"/>
      <c r="J66" s="494"/>
      <c r="K66" s="494"/>
      <c r="L66" s="494"/>
      <c r="M66" s="494"/>
      <c r="N66" s="494"/>
      <c r="O66" s="494"/>
      <c r="P66" s="494"/>
      <c r="Q66" s="225"/>
      <c r="R66" s="292"/>
      <c r="S66" s="293"/>
      <c r="T66" s="293"/>
      <c r="U66" s="293"/>
    </row>
    <row r="67" spans="1:23" ht="39.950000000000003" customHeight="1" x14ac:dyDescent="0.25">
      <c r="A67" s="292"/>
      <c r="B67" s="493"/>
      <c r="C67" s="493"/>
      <c r="D67" s="493"/>
      <c r="E67" s="494" t="str">
        <f t="shared" si="15"/>
        <v>Select Supply Category in Column B</v>
      </c>
      <c r="F67" s="494"/>
      <c r="G67" s="494"/>
      <c r="H67" s="494"/>
      <c r="I67" s="494"/>
      <c r="J67" s="494"/>
      <c r="K67" s="494"/>
      <c r="L67" s="494"/>
      <c r="M67" s="494"/>
      <c r="N67" s="494"/>
      <c r="O67" s="494"/>
      <c r="P67" s="494"/>
      <c r="Q67" s="225"/>
      <c r="R67" s="292"/>
      <c r="S67" s="293"/>
      <c r="T67" s="293"/>
      <c r="U67" s="293"/>
    </row>
    <row r="68" spans="1:23" ht="39.950000000000003" customHeight="1" x14ac:dyDescent="0.25">
      <c r="A68" s="292"/>
      <c r="B68" s="493"/>
      <c r="C68" s="493"/>
      <c r="D68" s="493"/>
      <c r="E68" s="494" t="str">
        <f t="shared" si="15"/>
        <v>Select Supply Category in Column B</v>
      </c>
      <c r="F68" s="494"/>
      <c r="G68" s="494"/>
      <c r="H68" s="494"/>
      <c r="I68" s="494"/>
      <c r="J68" s="494"/>
      <c r="K68" s="494"/>
      <c r="L68" s="494"/>
      <c r="M68" s="494"/>
      <c r="N68" s="494"/>
      <c r="O68" s="494"/>
      <c r="P68" s="494"/>
      <c r="Q68" s="225"/>
      <c r="R68" s="292"/>
      <c r="S68" s="293"/>
      <c r="T68" s="293"/>
      <c r="U68" s="293"/>
    </row>
    <row r="69" spans="1:23" ht="18" customHeight="1" x14ac:dyDescent="0.25">
      <c r="A69" s="292"/>
      <c r="B69" s="490" t="s">
        <v>58</v>
      </c>
      <c r="C69" s="491"/>
      <c r="D69" s="491"/>
      <c r="E69" s="491"/>
      <c r="F69" s="491"/>
      <c r="G69" s="491"/>
      <c r="H69" s="491"/>
      <c r="I69" s="491"/>
      <c r="J69" s="491"/>
      <c r="K69" s="491"/>
      <c r="L69" s="491"/>
      <c r="M69" s="491"/>
      <c r="N69" s="491"/>
      <c r="O69" s="491"/>
      <c r="P69" s="492"/>
      <c r="Q69" s="226">
        <f>SUM(Q63:Q68)</f>
        <v>0</v>
      </c>
      <c r="R69" s="292"/>
      <c r="S69" s="293"/>
      <c r="T69" s="293"/>
      <c r="U69" s="293"/>
      <c r="W69" s="192">
        <f>Q69</f>
        <v>0</v>
      </c>
    </row>
    <row r="70" spans="1:23" ht="15.75" customHeight="1" x14ac:dyDescent="0.25">
      <c r="A70" s="292"/>
      <c r="B70" s="509" t="s">
        <v>65</v>
      </c>
      <c r="C70" s="510"/>
      <c r="D70" s="510"/>
      <c r="E70" s="510"/>
      <c r="F70" s="510"/>
      <c r="G70" s="510"/>
      <c r="H70" s="510"/>
      <c r="I70" s="510"/>
      <c r="J70" s="510"/>
      <c r="K70" s="510"/>
      <c r="L70" s="510"/>
      <c r="M70" s="510"/>
      <c r="N70" s="510"/>
      <c r="O70" s="510"/>
      <c r="P70" s="510"/>
      <c r="Q70" s="511"/>
      <c r="R70" s="292"/>
      <c r="S70" s="293"/>
      <c r="T70" s="293"/>
      <c r="U70" s="293"/>
    </row>
    <row r="71" spans="1:23" s="111" customFormat="1" ht="39.950000000000003" customHeight="1" x14ac:dyDescent="0.25">
      <c r="A71" s="292"/>
      <c r="B71" s="565" t="s">
        <v>424</v>
      </c>
      <c r="C71" s="566"/>
      <c r="D71" s="567"/>
      <c r="E71" s="515" t="s">
        <v>227</v>
      </c>
      <c r="F71" s="515"/>
      <c r="G71" s="515"/>
      <c r="H71" s="515" t="s">
        <v>228</v>
      </c>
      <c r="I71" s="515"/>
      <c r="J71" s="515"/>
      <c r="K71" s="515"/>
      <c r="L71" s="515"/>
      <c r="M71" s="515"/>
      <c r="N71" s="515"/>
      <c r="O71" s="280" t="s">
        <v>444</v>
      </c>
      <c r="P71" s="280" t="s">
        <v>115</v>
      </c>
      <c r="Q71" s="81" t="s">
        <v>52</v>
      </c>
      <c r="R71" s="292"/>
      <c r="S71" s="293"/>
      <c r="T71" s="293"/>
      <c r="U71" s="293"/>
    </row>
    <row r="72" spans="1:23" s="111" customFormat="1" ht="39.950000000000003" customHeight="1" x14ac:dyDescent="0.25">
      <c r="A72" s="292"/>
      <c r="B72" s="498"/>
      <c r="C72" s="499"/>
      <c r="D72" s="500"/>
      <c r="E72" s="495" t="str">
        <f t="shared" ref="E72:E76" si="16">IF(B72="","Select Category in Column B",0)</f>
        <v>Select Category in Column B</v>
      </c>
      <c r="F72" s="496"/>
      <c r="G72" s="497"/>
      <c r="H72" s="495" t="str">
        <f t="shared" ref="H72:H76" si="17">IF(B72="","Select Category in Column B",0)</f>
        <v>Select Category in Column B</v>
      </c>
      <c r="I72" s="496"/>
      <c r="J72" s="496"/>
      <c r="K72" s="496"/>
      <c r="L72" s="496"/>
      <c r="M72" s="496"/>
      <c r="N72" s="497"/>
      <c r="O72" s="299"/>
      <c r="P72" s="357"/>
      <c r="Q72" s="85">
        <f>ROUND(P72*O72,0)</f>
        <v>0</v>
      </c>
      <c r="R72" s="292"/>
      <c r="S72" s="294">
        <f>IF(OR(B72='DROP-DOWNS'!$S$18,B72='DROP-DOWNS'!$S$19,B72='DROP-DOWNS'!$S$20,B72='DROP-DOWNS'!$S$21),Q72,0)</f>
        <v>0</v>
      </c>
      <c r="T72" s="278"/>
      <c r="U72" s="293"/>
    </row>
    <row r="73" spans="1:23" s="111" customFormat="1" ht="39.950000000000003" customHeight="1" x14ac:dyDescent="0.25">
      <c r="A73" s="292"/>
      <c r="B73" s="498"/>
      <c r="C73" s="499"/>
      <c r="D73" s="500"/>
      <c r="E73" s="495" t="str">
        <f t="shared" si="16"/>
        <v>Select Category in Column B</v>
      </c>
      <c r="F73" s="496"/>
      <c r="G73" s="497"/>
      <c r="H73" s="495" t="str">
        <f t="shared" si="17"/>
        <v>Select Category in Column B</v>
      </c>
      <c r="I73" s="496"/>
      <c r="J73" s="496"/>
      <c r="K73" s="496"/>
      <c r="L73" s="496"/>
      <c r="M73" s="496"/>
      <c r="N73" s="497"/>
      <c r="O73" s="299"/>
      <c r="P73" s="357"/>
      <c r="Q73" s="85">
        <f t="shared" ref="Q73:Q76" si="18">ROUND(P73*O73,0)</f>
        <v>0</v>
      </c>
      <c r="R73" s="292"/>
      <c r="S73" s="294">
        <f>IF(OR(B73='DROP-DOWNS'!$S$18,B73='DROP-DOWNS'!$S$19,B73='DROP-DOWNS'!$S$20,B73='DROP-DOWNS'!$S$21),Q73,0)</f>
        <v>0</v>
      </c>
      <c r="T73" s="278"/>
      <c r="U73" s="293"/>
    </row>
    <row r="74" spans="1:23" s="111" customFormat="1" ht="39.950000000000003" customHeight="1" x14ac:dyDescent="0.25">
      <c r="A74" s="292"/>
      <c r="B74" s="498"/>
      <c r="C74" s="499"/>
      <c r="D74" s="500"/>
      <c r="E74" s="495" t="str">
        <f t="shared" si="16"/>
        <v>Select Category in Column B</v>
      </c>
      <c r="F74" s="496"/>
      <c r="G74" s="497"/>
      <c r="H74" s="495" t="str">
        <f t="shared" si="17"/>
        <v>Select Category in Column B</v>
      </c>
      <c r="I74" s="496"/>
      <c r="J74" s="496"/>
      <c r="K74" s="496"/>
      <c r="L74" s="496"/>
      <c r="M74" s="496"/>
      <c r="N74" s="497"/>
      <c r="O74" s="299"/>
      <c r="P74" s="357"/>
      <c r="Q74" s="85">
        <f t="shared" si="18"/>
        <v>0</v>
      </c>
      <c r="R74" s="292"/>
      <c r="S74" s="294">
        <f>IF(OR(B74='DROP-DOWNS'!$S$18,B74='DROP-DOWNS'!$S$19,B74='DROP-DOWNS'!$S$20,B74='DROP-DOWNS'!$S$21),Q74,0)</f>
        <v>0</v>
      </c>
      <c r="T74" s="278"/>
      <c r="U74" s="293"/>
    </row>
    <row r="75" spans="1:23" s="111" customFormat="1" ht="39.950000000000003" customHeight="1" x14ac:dyDescent="0.25">
      <c r="A75" s="292"/>
      <c r="B75" s="498"/>
      <c r="C75" s="499"/>
      <c r="D75" s="500"/>
      <c r="E75" s="495" t="str">
        <f t="shared" si="16"/>
        <v>Select Category in Column B</v>
      </c>
      <c r="F75" s="496"/>
      <c r="G75" s="497"/>
      <c r="H75" s="495" t="str">
        <f t="shared" si="17"/>
        <v>Select Category in Column B</v>
      </c>
      <c r="I75" s="496"/>
      <c r="J75" s="496"/>
      <c r="K75" s="496"/>
      <c r="L75" s="496"/>
      <c r="M75" s="496"/>
      <c r="N75" s="497"/>
      <c r="O75" s="258"/>
      <c r="P75" s="357"/>
      <c r="Q75" s="85">
        <f t="shared" si="18"/>
        <v>0</v>
      </c>
      <c r="R75" s="292"/>
      <c r="S75" s="294">
        <f>IF(OR(B75='DROP-DOWNS'!$S$18,B75='DROP-DOWNS'!$S$19,B75='DROP-DOWNS'!$S$20,B75='DROP-DOWNS'!$S$21),Q75,0)</f>
        <v>0</v>
      </c>
      <c r="T75" s="278"/>
      <c r="U75" s="293"/>
    </row>
    <row r="76" spans="1:23" s="111" customFormat="1" ht="39.950000000000003" customHeight="1" x14ac:dyDescent="0.25">
      <c r="A76" s="292"/>
      <c r="B76" s="498"/>
      <c r="C76" s="499"/>
      <c r="D76" s="500"/>
      <c r="E76" s="495" t="str">
        <f t="shared" si="16"/>
        <v>Select Category in Column B</v>
      </c>
      <c r="F76" s="496"/>
      <c r="G76" s="497"/>
      <c r="H76" s="495" t="str">
        <f t="shared" si="17"/>
        <v>Select Category in Column B</v>
      </c>
      <c r="I76" s="496"/>
      <c r="J76" s="496"/>
      <c r="K76" s="496"/>
      <c r="L76" s="496"/>
      <c r="M76" s="496"/>
      <c r="N76" s="497"/>
      <c r="O76" s="258"/>
      <c r="P76" s="357"/>
      <c r="Q76" s="85">
        <f t="shared" si="18"/>
        <v>0</v>
      </c>
      <c r="R76" s="292"/>
      <c r="S76" s="294">
        <f>IF(OR(B76='DROP-DOWNS'!$S$18,B76='DROP-DOWNS'!$S$19,B76='DROP-DOWNS'!$S$20,B76='DROP-DOWNS'!$S$21),Q76,0)</f>
        <v>0</v>
      </c>
      <c r="T76" s="278"/>
      <c r="U76" s="293"/>
    </row>
    <row r="77" spans="1:23" ht="18" customHeight="1" x14ac:dyDescent="0.25">
      <c r="A77" s="292"/>
      <c r="B77" s="490" t="s">
        <v>59</v>
      </c>
      <c r="C77" s="491"/>
      <c r="D77" s="491"/>
      <c r="E77" s="491"/>
      <c r="F77" s="491"/>
      <c r="G77" s="491"/>
      <c r="H77" s="491"/>
      <c r="I77" s="491"/>
      <c r="J77" s="491"/>
      <c r="K77" s="491"/>
      <c r="L77" s="491"/>
      <c r="M77" s="491"/>
      <c r="N77" s="491"/>
      <c r="O77" s="491"/>
      <c r="P77" s="492"/>
      <c r="Q77" s="226">
        <f>SUM(Q72:Q76)</f>
        <v>0</v>
      </c>
      <c r="R77" s="292"/>
      <c r="S77" s="227">
        <f>SUM(S72:S76)</f>
        <v>0</v>
      </c>
      <c r="T77" s="278"/>
      <c r="U77" s="293"/>
      <c r="W77" s="192">
        <f>Q77</f>
        <v>0</v>
      </c>
    </row>
    <row r="78" spans="1:23" ht="15.75" customHeight="1" x14ac:dyDescent="0.25">
      <c r="A78" s="292"/>
      <c r="B78" s="509" t="s">
        <v>66</v>
      </c>
      <c r="C78" s="510"/>
      <c r="D78" s="510"/>
      <c r="E78" s="510"/>
      <c r="F78" s="510"/>
      <c r="G78" s="510"/>
      <c r="H78" s="510"/>
      <c r="I78" s="510"/>
      <c r="J78" s="510"/>
      <c r="K78" s="510"/>
      <c r="L78" s="510"/>
      <c r="M78" s="510"/>
      <c r="N78" s="510"/>
      <c r="O78" s="510"/>
      <c r="P78" s="510"/>
      <c r="Q78" s="511"/>
      <c r="R78" s="292"/>
      <c r="S78" s="293"/>
      <c r="T78" s="279"/>
      <c r="U78" s="293"/>
    </row>
    <row r="79" spans="1:23" ht="39.950000000000003" customHeight="1" x14ac:dyDescent="0.25">
      <c r="A79" s="292"/>
      <c r="B79" s="504" t="s">
        <v>74</v>
      </c>
      <c r="C79" s="505"/>
      <c r="D79" s="506"/>
      <c r="E79" s="504" t="s">
        <v>426</v>
      </c>
      <c r="F79" s="505"/>
      <c r="G79" s="505"/>
      <c r="H79" s="505"/>
      <c r="I79" s="505"/>
      <c r="J79" s="505"/>
      <c r="K79" s="505"/>
      <c r="L79" s="505"/>
      <c r="M79" s="505"/>
      <c r="N79" s="505"/>
      <c r="O79" s="505"/>
      <c r="P79" s="505"/>
      <c r="Q79" s="506"/>
      <c r="R79" s="292"/>
      <c r="S79" s="293"/>
      <c r="T79" s="279"/>
      <c r="U79" s="293"/>
    </row>
    <row r="80" spans="1:23" ht="39.950000000000003" customHeight="1" x14ac:dyDescent="0.25">
      <c r="A80" s="292"/>
      <c r="B80" s="493"/>
      <c r="C80" s="493"/>
      <c r="D80" s="493"/>
      <c r="E80" s="494" t="str">
        <f t="shared" ref="E80:E85" si="19">IF(B80="","Select Category in Column B",0)</f>
        <v>Select Category in Column B</v>
      </c>
      <c r="F80" s="494"/>
      <c r="G80" s="494"/>
      <c r="H80" s="494"/>
      <c r="I80" s="494"/>
      <c r="J80" s="494"/>
      <c r="K80" s="494"/>
      <c r="L80" s="494"/>
      <c r="M80" s="494"/>
      <c r="N80" s="494"/>
      <c r="O80" s="494"/>
      <c r="P80" s="494"/>
      <c r="Q80" s="225"/>
      <c r="R80" s="292"/>
      <c r="S80" s="293"/>
      <c r="T80" s="278"/>
      <c r="U80" s="293"/>
    </row>
    <row r="81" spans="1:23" ht="39.950000000000003" customHeight="1" x14ac:dyDescent="0.25">
      <c r="A81" s="292"/>
      <c r="B81" s="493"/>
      <c r="C81" s="493"/>
      <c r="D81" s="493"/>
      <c r="E81" s="494" t="str">
        <f t="shared" si="19"/>
        <v>Select Category in Column B</v>
      </c>
      <c r="F81" s="494"/>
      <c r="G81" s="494"/>
      <c r="H81" s="494"/>
      <c r="I81" s="494"/>
      <c r="J81" s="494"/>
      <c r="K81" s="494"/>
      <c r="L81" s="494"/>
      <c r="M81" s="494"/>
      <c r="N81" s="494"/>
      <c r="O81" s="494"/>
      <c r="P81" s="494"/>
      <c r="Q81" s="225"/>
      <c r="R81" s="292"/>
      <c r="S81" s="293"/>
      <c r="T81" s="278"/>
      <c r="U81" s="293"/>
    </row>
    <row r="82" spans="1:23" ht="39.950000000000003" customHeight="1" x14ac:dyDescent="0.25">
      <c r="A82" s="292"/>
      <c r="B82" s="493"/>
      <c r="C82" s="493"/>
      <c r="D82" s="493"/>
      <c r="E82" s="494" t="str">
        <f t="shared" si="19"/>
        <v>Select Category in Column B</v>
      </c>
      <c r="F82" s="494"/>
      <c r="G82" s="494"/>
      <c r="H82" s="494"/>
      <c r="I82" s="494"/>
      <c r="J82" s="494"/>
      <c r="K82" s="494"/>
      <c r="L82" s="494"/>
      <c r="M82" s="494"/>
      <c r="N82" s="494"/>
      <c r="O82" s="494"/>
      <c r="P82" s="494"/>
      <c r="Q82" s="225"/>
      <c r="R82" s="292"/>
      <c r="S82" s="293"/>
      <c r="T82" s="279"/>
      <c r="U82" s="293"/>
    </row>
    <row r="83" spans="1:23" ht="39.950000000000003" customHeight="1" x14ac:dyDescent="0.25">
      <c r="A83" s="292"/>
      <c r="B83" s="493"/>
      <c r="C83" s="493"/>
      <c r="D83" s="493"/>
      <c r="E83" s="494" t="str">
        <f t="shared" si="19"/>
        <v>Select Category in Column B</v>
      </c>
      <c r="F83" s="494"/>
      <c r="G83" s="494"/>
      <c r="H83" s="494"/>
      <c r="I83" s="494"/>
      <c r="J83" s="494"/>
      <c r="K83" s="494"/>
      <c r="L83" s="494"/>
      <c r="M83" s="494"/>
      <c r="N83" s="494"/>
      <c r="O83" s="494"/>
      <c r="P83" s="494"/>
      <c r="Q83" s="225"/>
      <c r="R83" s="292"/>
      <c r="S83" s="293"/>
      <c r="T83" s="293"/>
      <c r="U83" s="293"/>
    </row>
    <row r="84" spans="1:23" ht="39.950000000000003" customHeight="1" x14ac:dyDescent="0.25">
      <c r="A84" s="292"/>
      <c r="B84" s="493"/>
      <c r="C84" s="493"/>
      <c r="D84" s="493"/>
      <c r="E84" s="494" t="str">
        <f t="shared" si="19"/>
        <v>Select Category in Column B</v>
      </c>
      <c r="F84" s="494"/>
      <c r="G84" s="494"/>
      <c r="H84" s="494"/>
      <c r="I84" s="494"/>
      <c r="J84" s="494"/>
      <c r="K84" s="494"/>
      <c r="L84" s="494"/>
      <c r="M84" s="494"/>
      <c r="N84" s="494"/>
      <c r="O84" s="494"/>
      <c r="P84" s="494"/>
      <c r="Q84" s="225"/>
      <c r="R84" s="292"/>
      <c r="S84" s="293"/>
      <c r="T84" s="293"/>
      <c r="U84" s="293"/>
    </row>
    <row r="85" spans="1:23" ht="39.950000000000003" customHeight="1" x14ac:dyDescent="0.25">
      <c r="A85" s="292"/>
      <c r="B85" s="493"/>
      <c r="C85" s="493"/>
      <c r="D85" s="493"/>
      <c r="E85" s="494" t="str">
        <f t="shared" si="19"/>
        <v>Select Category in Column B</v>
      </c>
      <c r="F85" s="494"/>
      <c r="G85" s="494"/>
      <c r="H85" s="494"/>
      <c r="I85" s="494"/>
      <c r="J85" s="494"/>
      <c r="K85" s="494"/>
      <c r="L85" s="494"/>
      <c r="M85" s="494"/>
      <c r="N85" s="494"/>
      <c r="O85" s="494"/>
      <c r="P85" s="494"/>
      <c r="Q85" s="225"/>
      <c r="R85" s="292"/>
      <c r="S85" s="293"/>
      <c r="T85" s="293"/>
      <c r="U85" s="293"/>
    </row>
    <row r="86" spans="1:23" ht="19.350000000000001" customHeight="1" x14ac:dyDescent="0.25">
      <c r="A86" s="292"/>
      <c r="B86" s="490" t="s">
        <v>75</v>
      </c>
      <c r="C86" s="491"/>
      <c r="D86" s="491"/>
      <c r="E86" s="491"/>
      <c r="F86" s="491"/>
      <c r="G86" s="491"/>
      <c r="H86" s="491"/>
      <c r="I86" s="491"/>
      <c r="J86" s="491"/>
      <c r="K86" s="491"/>
      <c r="L86" s="491"/>
      <c r="M86" s="491"/>
      <c r="N86" s="491"/>
      <c r="O86" s="491"/>
      <c r="P86" s="492"/>
      <c r="Q86" s="226">
        <f>SUM(Q80:Q85)</f>
        <v>0</v>
      </c>
      <c r="R86" s="292"/>
      <c r="S86" s="293"/>
      <c r="T86" s="293"/>
      <c r="U86" s="293"/>
      <c r="W86" s="192">
        <f>Q86</f>
        <v>0</v>
      </c>
    </row>
    <row r="87" spans="1:23" ht="15.75" customHeight="1" x14ac:dyDescent="0.25">
      <c r="A87" s="259"/>
      <c r="B87" s="521" t="s">
        <v>67</v>
      </c>
      <c r="C87" s="522"/>
      <c r="D87" s="522"/>
      <c r="E87" s="522"/>
      <c r="F87" s="522"/>
      <c r="G87" s="522"/>
      <c r="H87" s="522"/>
      <c r="I87" s="522"/>
      <c r="J87" s="522"/>
      <c r="K87" s="522"/>
      <c r="L87" s="522"/>
      <c r="M87" s="522"/>
      <c r="N87" s="522"/>
      <c r="O87" s="522"/>
      <c r="P87" s="522"/>
      <c r="Q87" s="511"/>
      <c r="R87" s="259"/>
      <c r="S87" s="190"/>
      <c r="T87" s="190"/>
      <c r="U87" s="190"/>
      <c r="V87" s="190"/>
    </row>
    <row r="88" spans="1:23" ht="15.75" customHeight="1" x14ac:dyDescent="0.25">
      <c r="A88" s="259"/>
      <c r="B88" s="228"/>
      <c r="C88" s="229"/>
      <c r="D88" s="229"/>
      <c r="E88" s="229"/>
      <c r="F88" s="229"/>
      <c r="G88" s="229"/>
      <c r="H88" s="229"/>
      <c r="I88" s="229"/>
      <c r="J88" s="229"/>
      <c r="K88" s="229"/>
      <c r="L88" s="229"/>
      <c r="M88" s="229"/>
      <c r="N88" s="229"/>
      <c r="O88" s="229"/>
      <c r="P88" s="230"/>
      <c r="Q88" s="231"/>
      <c r="R88" s="259"/>
      <c r="S88" s="190"/>
      <c r="T88" s="190"/>
      <c r="U88" s="190"/>
      <c r="V88" s="190"/>
    </row>
    <row r="89" spans="1:23" ht="15.75" customHeight="1" x14ac:dyDescent="0.25">
      <c r="A89" s="259"/>
      <c r="B89" s="232"/>
      <c r="C89" s="611" t="s">
        <v>321</v>
      </c>
      <c r="D89" s="611"/>
      <c r="E89" s="611"/>
      <c r="F89" s="611"/>
      <c r="G89" s="611"/>
      <c r="H89" s="336"/>
      <c r="I89" s="613" t="s">
        <v>360</v>
      </c>
      <c r="J89" s="614"/>
      <c r="K89" s="614"/>
      <c r="L89" s="614"/>
      <c r="M89" s="614"/>
      <c r="N89" s="617">
        <f>E9</f>
        <v>0</v>
      </c>
      <c r="O89" s="618"/>
      <c r="P89" s="233"/>
      <c r="Q89" s="234"/>
      <c r="R89" s="259"/>
      <c r="S89" s="194">
        <f>N89</f>
        <v>0</v>
      </c>
      <c r="T89" s="190"/>
      <c r="U89" s="190"/>
      <c r="V89" s="190"/>
    </row>
    <row r="90" spans="1:23" ht="15.75" hidden="1" customHeight="1" x14ac:dyDescent="0.25">
      <c r="A90" s="259"/>
      <c r="B90" s="232"/>
      <c r="C90" s="229"/>
      <c r="D90" s="229"/>
      <c r="E90" s="229"/>
      <c r="F90" s="229"/>
      <c r="G90" s="229"/>
      <c r="H90" s="336"/>
      <c r="I90" s="619" t="s">
        <v>112</v>
      </c>
      <c r="J90" s="620"/>
      <c r="K90" s="620"/>
      <c r="L90" s="620"/>
      <c r="M90" s="620"/>
      <c r="N90" s="621">
        <f>(Q86+Q77+Q69+Q60+Q53+Q44+Q39+Q33+Q18)-F112</f>
        <v>0</v>
      </c>
      <c r="O90" s="622"/>
      <c r="P90" s="233"/>
      <c r="Q90" s="234"/>
      <c r="R90" s="259"/>
      <c r="S90" s="190"/>
      <c r="T90" s="190"/>
      <c r="U90" s="190"/>
      <c r="V90" s="190"/>
    </row>
    <row r="91" spans="1:23" ht="15.75" hidden="1" customHeight="1" x14ac:dyDescent="0.25">
      <c r="A91" s="259"/>
      <c r="B91" s="232" t="s">
        <v>113</v>
      </c>
      <c r="C91" s="235"/>
      <c r="D91" s="235"/>
      <c r="E91" s="235"/>
      <c r="F91" s="235"/>
      <c r="G91" s="236"/>
      <c r="H91" s="336"/>
      <c r="I91" s="337"/>
      <c r="J91" s="335"/>
      <c r="K91" s="335"/>
      <c r="L91" s="335"/>
      <c r="M91" s="335"/>
      <c r="N91" s="623">
        <f>(N89+1)*N90</f>
        <v>0</v>
      </c>
      <c r="O91" s="622"/>
      <c r="P91" s="233"/>
      <c r="Q91" s="234"/>
      <c r="R91" s="259"/>
      <c r="S91" s="190"/>
      <c r="T91" s="190"/>
      <c r="U91" s="190"/>
      <c r="V91" s="190"/>
    </row>
    <row r="92" spans="1:23" ht="15.75" customHeight="1" x14ac:dyDescent="0.25">
      <c r="A92" s="259"/>
      <c r="B92" s="232"/>
      <c r="C92" s="611" t="s">
        <v>260</v>
      </c>
      <c r="D92" s="611"/>
      <c r="E92" s="611"/>
      <c r="F92" s="611"/>
      <c r="G92" s="239">
        <f>F106</f>
        <v>0</v>
      </c>
      <c r="H92" s="336"/>
      <c r="I92" s="611" t="s">
        <v>517</v>
      </c>
      <c r="J92" s="611"/>
      <c r="K92" s="611"/>
      <c r="L92" s="611"/>
      <c r="M92" s="611"/>
      <c r="N92" s="612">
        <f>E5-F112</f>
        <v>0</v>
      </c>
      <c r="O92" s="612"/>
      <c r="P92" s="233"/>
      <c r="Q92" s="234"/>
      <c r="R92" s="259"/>
      <c r="S92" s="190"/>
      <c r="T92" s="190"/>
      <c r="U92" s="190"/>
      <c r="V92" s="190"/>
    </row>
    <row r="93" spans="1:23" ht="15.75" customHeight="1" x14ac:dyDescent="0.25">
      <c r="A93" s="259"/>
      <c r="B93" s="232"/>
      <c r="C93" s="611" t="s">
        <v>322</v>
      </c>
      <c r="D93" s="611"/>
      <c r="E93" s="611"/>
      <c r="F93" s="611"/>
      <c r="G93" s="239">
        <f>F107+F108+F109+F110</f>
        <v>0</v>
      </c>
      <c r="H93" s="336"/>
      <c r="I93" s="229"/>
      <c r="J93" s="229"/>
      <c r="K93" s="229"/>
      <c r="L93" s="229"/>
      <c r="M93" s="229"/>
      <c r="N93" s="229"/>
      <c r="O93" s="229"/>
      <c r="P93" s="233"/>
      <c r="Q93" s="234"/>
      <c r="R93" s="259"/>
      <c r="S93" s="190"/>
      <c r="T93" s="190"/>
      <c r="U93" s="190"/>
      <c r="V93" s="190"/>
    </row>
    <row r="94" spans="1:23" ht="15.75" customHeight="1" x14ac:dyDescent="0.25">
      <c r="A94" s="259"/>
      <c r="B94" s="232"/>
      <c r="C94" s="611" t="s">
        <v>261</v>
      </c>
      <c r="D94" s="611"/>
      <c r="E94" s="611"/>
      <c r="F94" s="611"/>
      <c r="G94" s="239">
        <f>Q100</f>
        <v>0</v>
      </c>
      <c r="H94" s="336"/>
      <c r="I94" s="613" t="s">
        <v>111</v>
      </c>
      <c r="J94" s="614"/>
      <c r="K94" s="614"/>
      <c r="L94" s="614"/>
      <c r="M94" s="614"/>
      <c r="N94" s="615">
        <f>ROUND((N92-(N92/(1+E9))),0)</f>
        <v>0</v>
      </c>
      <c r="O94" s="616"/>
      <c r="P94" s="233"/>
      <c r="Q94" s="234"/>
      <c r="R94" s="259"/>
      <c r="S94" s="190"/>
      <c r="T94" s="190"/>
      <c r="U94" s="190"/>
      <c r="V94" s="190"/>
    </row>
    <row r="95" spans="1:23" ht="16.5" customHeight="1" x14ac:dyDescent="0.25">
      <c r="A95" s="259"/>
      <c r="B95" s="232"/>
      <c r="C95" s="336"/>
      <c r="D95" s="620"/>
      <c r="E95" s="620"/>
      <c r="F95" s="620"/>
      <c r="G95" s="336"/>
      <c r="H95" s="336"/>
      <c r="I95" s="336"/>
      <c r="J95" s="336"/>
      <c r="K95" s="336"/>
      <c r="L95" s="336"/>
      <c r="M95" s="624"/>
      <c r="N95" s="624"/>
      <c r="O95" s="624"/>
      <c r="P95" s="624"/>
      <c r="Q95" s="241" t="s">
        <v>52</v>
      </c>
      <c r="R95" s="259"/>
      <c r="S95" s="190"/>
      <c r="T95" s="190"/>
      <c r="U95" s="190"/>
      <c r="V95" s="190"/>
    </row>
    <row r="96" spans="1:23" x14ac:dyDescent="0.25">
      <c r="A96" s="259"/>
      <c r="B96" s="331"/>
      <c r="C96" s="491"/>
      <c r="D96" s="491"/>
      <c r="E96" s="491"/>
      <c r="F96" s="332"/>
      <c r="G96" s="332"/>
      <c r="H96" s="332"/>
      <c r="I96" s="491" t="s">
        <v>323</v>
      </c>
      <c r="J96" s="491"/>
      <c r="K96" s="491"/>
      <c r="L96" s="491"/>
      <c r="M96" s="491"/>
      <c r="N96" s="491"/>
      <c r="O96" s="491"/>
      <c r="P96" s="492"/>
      <c r="Q96" s="244"/>
      <c r="R96" s="259"/>
      <c r="S96" s="190"/>
      <c r="T96" s="190"/>
      <c r="U96" s="190"/>
      <c r="V96" s="190"/>
    </row>
    <row r="97" spans="1:23" ht="15.75" customHeight="1" x14ac:dyDescent="0.25">
      <c r="A97" s="259"/>
      <c r="B97" s="521" t="s">
        <v>68</v>
      </c>
      <c r="C97" s="522"/>
      <c r="D97" s="522"/>
      <c r="E97" s="522"/>
      <c r="F97" s="522"/>
      <c r="G97" s="522"/>
      <c r="H97" s="522"/>
      <c r="I97" s="522"/>
      <c r="J97" s="522"/>
      <c r="K97" s="522"/>
      <c r="L97" s="522"/>
      <c r="M97" s="522"/>
      <c r="N97" s="522"/>
      <c r="O97" s="522"/>
      <c r="P97" s="522"/>
      <c r="Q97" s="333"/>
      <c r="R97" s="259"/>
      <c r="S97" s="190"/>
      <c r="T97" s="190"/>
      <c r="U97" s="190"/>
    </row>
    <row r="98" spans="1:23" ht="15.6" customHeight="1" x14ac:dyDescent="0.25">
      <c r="A98" s="259"/>
      <c r="B98" s="523" t="s">
        <v>76</v>
      </c>
      <c r="C98" s="524"/>
      <c r="D98" s="524"/>
      <c r="E98" s="524"/>
      <c r="F98" s="524"/>
      <c r="G98" s="524"/>
      <c r="H98" s="524"/>
      <c r="I98" s="524"/>
      <c r="J98" s="524"/>
      <c r="K98" s="524"/>
      <c r="L98" s="524"/>
      <c r="M98" s="524"/>
      <c r="N98" s="524"/>
      <c r="O98" s="524"/>
      <c r="P98" s="525"/>
      <c r="Q98" s="338" t="s">
        <v>52</v>
      </c>
      <c r="R98" s="259"/>
      <c r="S98" s="190"/>
      <c r="T98" s="190"/>
      <c r="U98" s="190"/>
    </row>
    <row r="99" spans="1:23" ht="30" customHeight="1" x14ac:dyDescent="0.25">
      <c r="A99" s="259"/>
      <c r="B99" s="526"/>
      <c r="C99" s="527"/>
      <c r="D99" s="527"/>
      <c r="E99" s="527"/>
      <c r="F99" s="527"/>
      <c r="G99" s="527"/>
      <c r="H99" s="527"/>
      <c r="I99" s="527"/>
      <c r="J99" s="527"/>
      <c r="K99" s="527"/>
      <c r="L99" s="527"/>
      <c r="M99" s="527"/>
      <c r="N99" s="527"/>
      <c r="O99" s="527"/>
      <c r="P99" s="528"/>
      <c r="Q99" s="246"/>
      <c r="R99" s="259"/>
      <c r="S99" s="190"/>
      <c r="T99" s="190"/>
      <c r="U99" s="190"/>
    </row>
    <row r="100" spans="1:23" ht="18.600000000000001" customHeight="1" x14ac:dyDescent="0.25">
      <c r="A100" s="259"/>
      <c r="B100" s="490" t="s">
        <v>77</v>
      </c>
      <c r="C100" s="491"/>
      <c r="D100" s="491"/>
      <c r="E100" s="491"/>
      <c r="F100" s="491"/>
      <c r="G100" s="491"/>
      <c r="H100" s="491"/>
      <c r="I100" s="491"/>
      <c r="J100" s="491"/>
      <c r="K100" s="491"/>
      <c r="L100" s="491"/>
      <c r="M100" s="491"/>
      <c r="N100" s="491"/>
      <c r="O100" s="491"/>
      <c r="P100" s="492"/>
      <c r="Q100" s="226">
        <f>Q99</f>
        <v>0</v>
      </c>
      <c r="R100" s="259"/>
      <c r="S100" s="190"/>
      <c r="T100" s="190"/>
      <c r="U100" s="190"/>
      <c r="W100" s="192">
        <f>Q100</f>
        <v>0</v>
      </c>
    </row>
    <row r="101" spans="1:23" ht="34.5" customHeight="1" x14ac:dyDescent="0.25">
      <c r="A101" s="259"/>
      <c r="B101" s="483" t="s">
        <v>645</v>
      </c>
      <c r="C101" s="484"/>
      <c r="D101" s="484"/>
      <c r="E101" s="484"/>
      <c r="F101" s="484"/>
      <c r="G101" s="484"/>
      <c r="H101" s="484"/>
      <c r="I101" s="484"/>
      <c r="J101" s="484"/>
      <c r="K101" s="484"/>
      <c r="L101" s="484"/>
      <c r="M101" s="484"/>
      <c r="N101" s="484"/>
      <c r="O101" s="484"/>
      <c r="P101" s="485"/>
      <c r="Q101" s="215">
        <f>SUM(Q100+Q96+Q86+Q77+Q69+Q60+Q53+Q44+Q39+Q33+Q18)</f>
        <v>0</v>
      </c>
      <c r="R101" s="259"/>
      <c r="S101" s="248"/>
      <c r="T101" s="249"/>
      <c r="U101" s="190"/>
    </row>
    <row r="102" spans="1:23" ht="15.95" customHeight="1" x14ac:dyDescent="0.25">
      <c r="A102" s="259"/>
      <c r="B102" s="259"/>
      <c r="C102" s="259"/>
      <c r="D102" s="259"/>
      <c r="E102" s="259"/>
      <c r="F102" s="259"/>
      <c r="G102" s="259"/>
      <c r="H102" s="259"/>
      <c r="I102" s="259"/>
      <c r="J102" s="259"/>
      <c r="K102" s="259"/>
      <c r="L102" s="259"/>
      <c r="M102" s="259"/>
      <c r="N102" s="259"/>
      <c r="O102" s="259"/>
      <c r="P102" s="259"/>
      <c r="Q102" s="259"/>
      <c r="R102" s="259"/>
      <c r="S102" s="248" t="s">
        <v>114</v>
      </c>
      <c r="T102" s="249">
        <f>S77</f>
        <v>0</v>
      </c>
      <c r="U102" s="190"/>
    </row>
    <row r="103" spans="1:23" hidden="1" x14ac:dyDescent="0.25">
      <c r="A103" s="190"/>
      <c r="B103" s="190"/>
      <c r="C103" s="190"/>
      <c r="D103" s="190"/>
      <c r="E103" s="190"/>
      <c r="F103" s="190"/>
      <c r="G103" s="190"/>
      <c r="H103" s="190"/>
      <c r="I103" s="190"/>
      <c r="J103" s="190"/>
      <c r="K103" s="190"/>
      <c r="L103" s="190"/>
      <c r="M103" s="190"/>
      <c r="N103" s="190"/>
      <c r="O103" s="190"/>
      <c r="P103" s="190"/>
      <c r="Q103" s="190"/>
      <c r="R103" s="190"/>
      <c r="S103" s="190"/>
      <c r="T103" s="190"/>
      <c r="U103" s="190"/>
    </row>
    <row r="104" spans="1:23" hidden="1" x14ac:dyDescent="0.25"/>
    <row r="105" spans="1:23" hidden="1" x14ac:dyDescent="0.25">
      <c r="C105" s="195" t="s">
        <v>266</v>
      </c>
      <c r="D105" s="195"/>
      <c r="E105" s="196"/>
      <c r="F105" s="197"/>
    </row>
    <row r="106" spans="1:23" hidden="1" x14ac:dyDescent="0.25">
      <c r="C106" s="195" t="s">
        <v>260</v>
      </c>
      <c r="D106" s="195"/>
      <c r="E106" s="196"/>
      <c r="F106" s="203">
        <f>Q44</f>
        <v>0</v>
      </c>
    </row>
    <row r="107" spans="1:23" hidden="1" x14ac:dyDescent="0.25">
      <c r="C107" s="195" t="s">
        <v>262</v>
      </c>
      <c r="D107" s="195"/>
      <c r="E107" s="196">
        <f>U56</f>
        <v>0</v>
      </c>
      <c r="F107" s="197">
        <f>IF(E107&gt;25000,(E107-25000),0)</f>
        <v>0</v>
      </c>
    </row>
    <row r="108" spans="1:23" hidden="1" x14ac:dyDescent="0.25">
      <c r="C108" s="195" t="s">
        <v>263</v>
      </c>
      <c r="D108" s="195"/>
      <c r="E108" s="196">
        <f t="shared" ref="E108:E110" si="20">U57</f>
        <v>0</v>
      </c>
      <c r="F108" s="197">
        <f>IF(E108&gt;25000,(E108-25000),0)</f>
        <v>0</v>
      </c>
    </row>
    <row r="109" spans="1:23" hidden="1" x14ac:dyDescent="0.25">
      <c r="C109" s="195" t="s">
        <v>264</v>
      </c>
      <c r="D109" s="195"/>
      <c r="E109" s="196">
        <f t="shared" si="20"/>
        <v>0</v>
      </c>
      <c r="F109" s="197">
        <f>IF(E109&gt;25000,(E109-25000),0)</f>
        <v>0</v>
      </c>
    </row>
    <row r="110" spans="1:23" hidden="1" x14ac:dyDescent="0.25">
      <c r="C110" s="195" t="s">
        <v>265</v>
      </c>
      <c r="D110" s="195"/>
      <c r="E110" s="196">
        <f t="shared" si="20"/>
        <v>0</v>
      </c>
      <c r="F110" s="197">
        <f>IF(E110&gt;25000,(E110-25000),0)</f>
        <v>0</v>
      </c>
    </row>
    <row r="111" spans="1:23" hidden="1" x14ac:dyDescent="0.25">
      <c r="C111" s="195" t="s">
        <v>261</v>
      </c>
      <c r="D111" s="195"/>
      <c r="E111" s="196"/>
      <c r="F111" s="203">
        <f>Q100</f>
        <v>0</v>
      </c>
    </row>
    <row r="112" spans="1:23" hidden="1" x14ac:dyDescent="0.25">
      <c r="F112" s="90">
        <f>SUM(F106:F111)</f>
        <v>0</v>
      </c>
    </row>
  </sheetData>
  <sheetProtection algorithmName="SHA-512" hashValue="BKr/LuG2HnUHvF+8MiRv/Y7nimeJwsCntV228HdjVPja8VslKYtj3HT8F0izFoGrKhmZVgKfFd6346OqSsgkyQ==" saltValue="nDt8FZad1VUO9usHNjoUUg==" spinCount="100000" sheet="1" formatCells="0" formatRows="0" insertRows="0" deleteRows="0" selectLockedCells="1"/>
  <mergeCells count="171">
    <mergeCell ref="B13:C13"/>
    <mergeCell ref="D13:K13"/>
    <mergeCell ref="B14:C14"/>
    <mergeCell ref="D14:K14"/>
    <mergeCell ref="B15:C15"/>
    <mergeCell ref="D15:K15"/>
    <mergeCell ref="B2:Q2"/>
    <mergeCell ref="B3:Q3"/>
    <mergeCell ref="B5:D5"/>
    <mergeCell ref="B7:D7"/>
    <mergeCell ref="B9:D9"/>
    <mergeCell ref="B12:Q12"/>
    <mergeCell ref="B20:C20"/>
    <mergeCell ref="D20:K20"/>
    <mergeCell ref="B21:C21"/>
    <mergeCell ref="D21:K21"/>
    <mergeCell ref="B22:C22"/>
    <mergeCell ref="D22:K22"/>
    <mergeCell ref="B16:C16"/>
    <mergeCell ref="D16:K16"/>
    <mergeCell ref="B17:C17"/>
    <mergeCell ref="D17:K17"/>
    <mergeCell ref="B18:N18"/>
    <mergeCell ref="B19:Q19"/>
    <mergeCell ref="B26:C26"/>
    <mergeCell ref="D26:K26"/>
    <mergeCell ref="B27:C27"/>
    <mergeCell ref="D27:K27"/>
    <mergeCell ref="B28:C28"/>
    <mergeCell ref="D28:K28"/>
    <mergeCell ref="B23:C23"/>
    <mergeCell ref="D23:K23"/>
    <mergeCell ref="B24:C24"/>
    <mergeCell ref="D24:K24"/>
    <mergeCell ref="B25:C25"/>
    <mergeCell ref="D25:K25"/>
    <mergeCell ref="B32:C32"/>
    <mergeCell ref="D32:K32"/>
    <mergeCell ref="B33:N33"/>
    <mergeCell ref="B34:Q34"/>
    <mergeCell ref="B35:C35"/>
    <mergeCell ref="D35:K35"/>
    <mergeCell ref="B29:C29"/>
    <mergeCell ref="D29:K29"/>
    <mergeCell ref="B30:C30"/>
    <mergeCell ref="D30:K30"/>
    <mergeCell ref="B31:C31"/>
    <mergeCell ref="D31:K31"/>
    <mergeCell ref="B39:N39"/>
    <mergeCell ref="B40:Q40"/>
    <mergeCell ref="B41:C41"/>
    <mergeCell ref="D41:O41"/>
    <mergeCell ref="B42:C42"/>
    <mergeCell ref="D42:O42"/>
    <mergeCell ref="B36:C36"/>
    <mergeCell ref="D36:K36"/>
    <mergeCell ref="B37:C37"/>
    <mergeCell ref="D37:K37"/>
    <mergeCell ref="B38:C38"/>
    <mergeCell ref="D38:K38"/>
    <mergeCell ref="B47:C47"/>
    <mergeCell ref="D47:P47"/>
    <mergeCell ref="C48:E48"/>
    <mergeCell ref="F48:P48"/>
    <mergeCell ref="B49:C49"/>
    <mergeCell ref="D49:P49"/>
    <mergeCell ref="B43:C43"/>
    <mergeCell ref="D43:O43"/>
    <mergeCell ref="B44:P44"/>
    <mergeCell ref="B45:Q45"/>
    <mergeCell ref="B46:C46"/>
    <mergeCell ref="D46:P46"/>
    <mergeCell ref="B53:P53"/>
    <mergeCell ref="B54:Q54"/>
    <mergeCell ref="B55:C55"/>
    <mergeCell ref="D55:E55"/>
    <mergeCell ref="F55:N55"/>
    <mergeCell ref="B56:C56"/>
    <mergeCell ref="D56:E56"/>
    <mergeCell ref="F56:N56"/>
    <mergeCell ref="C50:E50"/>
    <mergeCell ref="F50:P50"/>
    <mergeCell ref="B51:C51"/>
    <mergeCell ref="D51:P51"/>
    <mergeCell ref="C52:E52"/>
    <mergeCell ref="F52:P52"/>
    <mergeCell ref="B59:C59"/>
    <mergeCell ref="D59:E59"/>
    <mergeCell ref="F59:N59"/>
    <mergeCell ref="B60:P60"/>
    <mergeCell ref="B61:Q61"/>
    <mergeCell ref="B62:D62"/>
    <mergeCell ref="E62:P62"/>
    <mergeCell ref="B57:C57"/>
    <mergeCell ref="D57:E57"/>
    <mergeCell ref="F57:N57"/>
    <mergeCell ref="B58:C58"/>
    <mergeCell ref="D58:E58"/>
    <mergeCell ref="F58:N58"/>
    <mergeCell ref="B66:D66"/>
    <mergeCell ref="E66:P66"/>
    <mergeCell ref="B67:D67"/>
    <mergeCell ref="E67:P67"/>
    <mergeCell ref="B68:D68"/>
    <mergeCell ref="E68:P68"/>
    <mergeCell ref="B63:D63"/>
    <mergeCell ref="E63:P63"/>
    <mergeCell ref="B64:D64"/>
    <mergeCell ref="E64:P64"/>
    <mergeCell ref="B65:D65"/>
    <mergeCell ref="E65:P65"/>
    <mergeCell ref="B73:D73"/>
    <mergeCell ref="E73:G73"/>
    <mergeCell ref="H73:N73"/>
    <mergeCell ref="B74:D74"/>
    <mergeCell ref="E74:G74"/>
    <mergeCell ref="H74:N74"/>
    <mergeCell ref="B69:P69"/>
    <mergeCell ref="B70:Q70"/>
    <mergeCell ref="B71:D71"/>
    <mergeCell ref="E71:G71"/>
    <mergeCell ref="H71:N71"/>
    <mergeCell ref="B72:D72"/>
    <mergeCell ref="E72:G72"/>
    <mergeCell ref="H72:N72"/>
    <mergeCell ref="B77:P77"/>
    <mergeCell ref="B78:Q78"/>
    <mergeCell ref="B79:D79"/>
    <mergeCell ref="E79:Q79"/>
    <mergeCell ref="B80:D80"/>
    <mergeCell ref="E80:P80"/>
    <mergeCell ref="B75:D75"/>
    <mergeCell ref="E75:G75"/>
    <mergeCell ref="H75:N75"/>
    <mergeCell ref="B76:D76"/>
    <mergeCell ref="E76:G76"/>
    <mergeCell ref="H76:N76"/>
    <mergeCell ref="B84:D84"/>
    <mergeCell ref="E84:P84"/>
    <mergeCell ref="B85:D85"/>
    <mergeCell ref="E85:P85"/>
    <mergeCell ref="B86:P86"/>
    <mergeCell ref="B87:Q87"/>
    <mergeCell ref="B81:D81"/>
    <mergeCell ref="E81:P81"/>
    <mergeCell ref="B82:D82"/>
    <mergeCell ref="E82:P82"/>
    <mergeCell ref="B83:D83"/>
    <mergeCell ref="E83:P83"/>
    <mergeCell ref="C92:F92"/>
    <mergeCell ref="I92:M92"/>
    <mergeCell ref="N92:O92"/>
    <mergeCell ref="C93:F93"/>
    <mergeCell ref="C94:F94"/>
    <mergeCell ref="I94:M94"/>
    <mergeCell ref="N94:O94"/>
    <mergeCell ref="C89:G89"/>
    <mergeCell ref="I89:M89"/>
    <mergeCell ref="N89:O89"/>
    <mergeCell ref="I90:M90"/>
    <mergeCell ref="N90:O90"/>
    <mergeCell ref="N91:O91"/>
    <mergeCell ref="B99:P99"/>
    <mergeCell ref="B100:P100"/>
    <mergeCell ref="B101:P101"/>
    <mergeCell ref="D95:F95"/>
    <mergeCell ref="M95:P95"/>
    <mergeCell ref="C96:E96"/>
    <mergeCell ref="I96:P96"/>
    <mergeCell ref="B97:P97"/>
    <mergeCell ref="B98:P98"/>
  </mergeCells>
  <conditionalFormatting sqref="Q96">
    <cfRule type="cellIs" dxfId="61" priority="2" operator="greaterThan">
      <formula>$N$94</formula>
    </cfRule>
    <cfRule type="cellIs" dxfId="60" priority="3" operator="greaterThan">
      <formula>$N$94</formula>
    </cfRule>
  </conditionalFormatting>
  <conditionalFormatting sqref="Q101">
    <cfRule type="cellIs" dxfId="59" priority="1" operator="notEqual">
      <formula>"E5"</formula>
    </cfRule>
  </conditionalFormatting>
  <conditionalFormatting sqref="Q96">
    <cfRule type="cellIs" dxfId="58" priority="4" operator="greaterThan">
      <formula>#REF!</formula>
    </cfRule>
  </conditionalFormatting>
  <pageMargins left="0.25" right="0.25" top="0.75" bottom="0.75" header="0.3" footer="0.3"/>
  <pageSetup scale="76" fitToHeight="50" orientation="landscape" r:id="rId1"/>
  <headerFooter>
    <oddFooter>Page &amp;P of &amp;N</oddFooter>
  </headerFooter>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B00-000000000000}">
          <x14:formula1>
            <xm:f>'DROP-DOWNS'!$U$2:$U$8</xm:f>
          </x14:formula1>
          <xm:sqref>B80:D85</xm:sqref>
        </x14:dataValidation>
        <x14:dataValidation type="list" allowBlank="1" showInputMessage="1" showErrorMessage="1" xr:uid="{00000000-0002-0000-0B00-000001000000}">
          <x14:formula1>
            <xm:f>'DROP-DOWNS'!$S$12:$S$21</xm:f>
          </x14:formula1>
          <xm:sqref>B72:C76</xm:sqref>
        </x14:dataValidation>
        <x14:dataValidation type="list" allowBlank="1" showInputMessage="1" showErrorMessage="1" xr:uid="{00000000-0002-0000-0B00-000002000000}">
          <x14:formula1>
            <xm:f>'DROP-DOWNS'!$S$2:$S$6</xm:f>
          </x14:formula1>
          <xm:sqref>B63:C68</xm:sqref>
        </x14:dataValidation>
        <x14:dataValidation type="list" allowBlank="1" showInputMessage="1" showErrorMessage="1" xr:uid="{00000000-0002-0000-0B00-000003000000}">
          <x14:formula1>
            <xm:f>' IET Budget'!$T$58:$T$61</xm:f>
          </x14:formula1>
          <xm:sqref>B2:Q2</xm:sqref>
        </x14:dataValidation>
        <x14:dataValidation type="list" allowBlank="1" showInputMessage="1" showErrorMessage="1" xr:uid="{00000000-0002-0000-0B00-000004000000}">
          <x14:formula1>
            <xm:f>' IET Budget'!$S$58:$S$61</xm:f>
          </x14:formula1>
          <xm:sqref>E5</xm:sqref>
        </x14:dataValidation>
        <x14:dataValidation type="list" allowBlank="1" showInputMessage="1" showErrorMessage="1" xr:uid="{00000000-0002-0000-0B00-000005000000}">
          <x14:formula1>
            <xm:f>'DROP-DOWNS'!$J$2:$J$3</xm:f>
          </x14:formula1>
          <xm:sqref>B56:C59</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6" tint="0.79998168889431442"/>
    <pageSetUpPr fitToPage="1"/>
  </sheetPr>
  <dimension ref="A1:N22"/>
  <sheetViews>
    <sheetView showGridLines="0" zoomScaleNormal="100" workbookViewId="0">
      <pane xSplit="2" ySplit="2" topLeftCell="C4" activePane="bottomRight" state="frozen"/>
      <selection activeCell="D12" sqref="D12:G12"/>
      <selection pane="topRight" activeCell="D12" sqref="D12:G12"/>
      <selection pane="bottomLeft" activeCell="D12" sqref="D12:G12"/>
      <selection pane="bottomRight" activeCell="H6" sqref="H6"/>
    </sheetView>
  </sheetViews>
  <sheetFormatPr defaultRowHeight="15" x14ac:dyDescent="0.25"/>
  <cols>
    <col min="1" max="1" width="3.85546875" customWidth="1"/>
    <col min="2" max="4" width="10.7109375" style="42" customWidth="1"/>
    <col min="5" max="5" width="10.7109375" style="42" hidden="1" customWidth="1"/>
    <col min="6" max="7" width="33.7109375" style="7" customWidth="1"/>
    <col min="8" max="8" width="10.7109375" style="7" customWidth="1"/>
    <col min="9" max="10" width="10.7109375" customWidth="1"/>
    <col min="11" max="11" width="4.85546875" customWidth="1"/>
  </cols>
  <sheetData>
    <row r="1" spans="1:14" ht="21" x14ac:dyDescent="0.35">
      <c r="A1" s="152"/>
      <c r="B1" s="79"/>
      <c r="C1" s="79"/>
      <c r="D1" s="79"/>
      <c r="E1" s="79"/>
      <c r="F1" s="149"/>
      <c r="G1" s="149"/>
      <c r="H1" s="149"/>
      <c r="I1" s="150"/>
      <c r="J1" s="151"/>
      <c r="K1" s="150"/>
    </row>
    <row r="2" spans="1:14" s="2" customFormat="1" ht="30" customHeight="1" x14ac:dyDescent="0.35">
      <c r="A2" s="152"/>
      <c r="B2" s="629" t="s">
        <v>106</v>
      </c>
      <c r="C2" s="630"/>
      <c r="D2" s="630"/>
      <c r="E2" s="630"/>
      <c r="F2" s="630"/>
      <c r="G2" s="630"/>
      <c r="H2" s="630"/>
      <c r="I2" s="630"/>
      <c r="J2" s="631"/>
      <c r="K2" s="152"/>
    </row>
    <row r="3" spans="1:14" s="2" customFormat="1" ht="30" customHeight="1" x14ac:dyDescent="0.35">
      <c r="A3" s="152"/>
      <c r="B3" s="633" t="s">
        <v>342</v>
      </c>
      <c r="C3" s="634"/>
      <c r="D3" s="634"/>
      <c r="E3" s="327"/>
      <c r="F3" s="625">
        <f>Cover!B6</f>
        <v>0</v>
      </c>
      <c r="G3" s="626"/>
      <c r="H3" s="626"/>
      <c r="I3" s="626"/>
      <c r="J3" s="627"/>
      <c r="K3" s="152"/>
    </row>
    <row r="4" spans="1:14" s="2" customFormat="1" ht="30" customHeight="1" x14ac:dyDescent="0.35">
      <c r="A4" s="152"/>
      <c r="B4" s="632" t="s">
        <v>341</v>
      </c>
      <c r="C4" s="632"/>
      <c r="D4" s="632"/>
      <c r="E4" s="326"/>
      <c r="F4" s="628"/>
      <c r="G4" s="628"/>
      <c r="H4" s="628"/>
      <c r="I4" s="628"/>
      <c r="J4" s="628"/>
      <c r="K4" s="152"/>
    </row>
    <row r="5" spans="1:14" s="44" customFormat="1" ht="30" customHeight="1" x14ac:dyDescent="0.35">
      <c r="A5" s="152"/>
      <c r="B5" s="640" t="s">
        <v>340</v>
      </c>
      <c r="C5" s="641"/>
      <c r="D5" s="642"/>
      <c r="E5" s="325"/>
      <c r="F5" s="637"/>
      <c r="G5" s="638"/>
      <c r="H5" s="159"/>
      <c r="I5" s="160"/>
      <c r="J5" s="161"/>
      <c r="K5" s="153"/>
    </row>
    <row r="6" spans="1:14" s="44" customFormat="1" ht="30" customHeight="1" x14ac:dyDescent="0.35">
      <c r="A6" s="152"/>
      <c r="B6" s="640" t="s">
        <v>343</v>
      </c>
      <c r="C6" s="641"/>
      <c r="D6" s="641"/>
      <c r="E6" s="324"/>
      <c r="F6" s="639">
        <f>SUM(E9:E20)</f>
        <v>0</v>
      </c>
      <c r="G6" s="639"/>
      <c r="H6" s="162"/>
      <c r="I6" s="163"/>
      <c r="J6" s="164"/>
      <c r="K6" s="153"/>
      <c r="N6" s="254"/>
    </row>
    <row r="7" spans="1:14" s="44" customFormat="1" ht="12" customHeight="1" thickBot="1" x14ac:dyDescent="0.4">
      <c r="A7" s="152"/>
      <c r="B7" s="157"/>
      <c r="C7" s="157"/>
      <c r="D7" s="45"/>
      <c r="E7" s="45"/>
      <c r="F7" s="46"/>
      <c r="G7" s="46"/>
      <c r="H7" s="46"/>
      <c r="I7" s="46"/>
      <c r="J7" s="158"/>
      <c r="K7" s="153"/>
    </row>
    <row r="8" spans="1:14" s="43" customFormat="1" ht="46.5" x14ac:dyDescent="0.35">
      <c r="A8" s="152"/>
      <c r="B8" s="50" t="s">
        <v>345</v>
      </c>
      <c r="C8" s="50" t="s">
        <v>344</v>
      </c>
      <c r="D8" s="50" t="s">
        <v>0</v>
      </c>
      <c r="E8" s="165" t="s">
        <v>353</v>
      </c>
      <c r="F8" s="51" t="s">
        <v>355</v>
      </c>
      <c r="G8" s="51" t="s">
        <v>104</v>
      </c>
      <c r="H8" s="52" t="s">
        <v>38</v>
      </c>
      <c r="I8" s="52" t="s">
        <v>40</v>
      </c>
      <c r="J8" s="52" t="s">
        <v>41</v>
      </c>
      <c r="K8" s="154"/>
    </row>
    <row r="9" spans="1:14" s="1" customFormat="1" ht="30" customHeight="1" x14ac:dyDescent="0.35">
      <c r="A9" s="152"/>
      <c r="B9" s="262"/>
      <c r="C9" s="252"/>
      <c r="D9" s="263"/>
      <c r="E9" s="166">
        <f t="shared" ref="E9:E20" si="0">IF(D9="Training",C9,0)</f>
        <v>0</v>
      </c>
      <c r="F9" s="41"/>
      <c r="G9" s="41"/>
      <c r="H9" s="5"/>
      <c r="I9" s="6"/>
      <c r="J9" s="250">
        <f t="shared" ref="J9:J20" si="1">H9*I9</f>
        <v>0</v>
      </c>
      <c r="K9" s="155"/>
    </row>
    <row r="10" spans="1:14" s="1" customFormat="1" ht="30" customHeight="1" x14ac:dyDescent="0.35">
      <c r="A10" s="152"/>
      <c r="B10" s="262"/>
      <c r="C10" s="252"/>
      <c r="D10" s="263"/>
      <c r="E10" s="166">
        <f t="shared" si="0"/>
        <v>0</v>
      </c>
      <c r="F10" s="41"/>
      <c r="G10" s="41"/>
      <c r="H10" s="5"/>
      <c r="I10" s="6"/>
      <c r="J10" s="250">
        <f t="shared" si="1"/>
        <v>0</v>
      </c>
      <c r="K10" s="156"/>
    </row>
    <row r="11" spans="1:14" s="1" customFormat="1" ht="30" customHeight="1" x14ac:dyDescent="0.35">
      <c r="A11" s="152"/>
      <c r="B11" s="262"/>
      <c r="C11" s="252"/>
      <c r="D11" s="263"/>
      <c r="E11" s="166">
        <f t="shared" si="0"/>
        <v>0</v>
      </c>
      <c r="F11" s="41"/>
      <c r="G11" s="41"/>
      <c r="H11" s="5"/>
      <c r="I11" s="6"/>
      <c r="J11" s="250">
        <f t="shared" si="1"/>
        <v>0</v>
      </c>
      <c r="K11" s="156"/>
    </row>
    <row r="12" spans="1:14" s="1" customFormat="1" ht="30" customHeight="1" x14ac:dyDescent="0.35">
      <c r="A12" s="152"/>
      <c r="B12" s="262"/>
      <c r="C12" s="252"/>
      <c r="D12" s="263"/>
      <c r="E12" s="166">
        <f t="shared" si="0"/>
        <v>0</v>
      </c>
      <c r="F12" s="41"/>
      <c r="G12" s="41"/>
      <c r="H12" s="5"/>
      <c r="I12" s="6"/>
      <c r="J12" s="250">
        <f t="shared" si="1"/>
        <v>0</v>
      </c>
      <c r="K12" s="156"/>
    </row>
    <row r="13" spans="1:14" s="1" customFormat="1" ht="30" customHeight="1" x14ac:dyDescent="0.35">
      <c r="A13" s="152"/>
      <c r="B13" s="262"/>
      <c r="C13" s="252"/>
      <c r="D13" s="263"/>
      <c r="E13" s="166">
        <f t="shared" si="0"/>
        <v>0</v>
      </c>
      <c r="F13" s="41"/>
      <c r="G13" s="41"/>
      <c r="H13" s="5"/>
      <c r="I13" s="6"/>
      <c r="J13" s="250">
        <f t="shared" si="1"/>
        <v>0</v>
      </c>
      <c r="K13" s="156"/>
    </row>
    <row r="14" spans="1:14" s="1" customFormat="1" ht="30" customHeight="1" x14ac:dyDescent="0.35">
      <c r="A14" s="152"/>
      <c r="B14" s="262"/>
      <c r="C14" s="252"/>
      <c r="D14" s="263"/>
      <c r="E14" s="166">
        <f t="shared" si="0"/>
        <v>0</v>
      </c>
      <c r="F14" s="41"/>
      <c r="G14" s="41"/>
      <c r="H14" s="5"/>
      <c r="I14" s="6"/>
      <c r="J14" s="250">
        <f t="shared" si="1"/>
        <v>0</v>
      </c>
      <c r="K14" s="156"/>
    </row>
    <row r="15" spans="1:14" s="1" customFormat="1" ht="30" customHeight="1" x14ac:dyDescent="0.35">
      <c r="A15" s="152"/>
      <c r="B15" s="262"/>
      <c r="C15" s="253"/>
      <c r="D15" s="263"/>
      <c r="E15" s="166">
        <f t="shared" si="0"/>
        <v>0</v>
      </c>
      <c r="F15" s="47"/>
      <c r="G15" s="47"/>
      <c r="H15" s="48"/>
      <c r="I15" s="49"/>
      <c r="J15" s="251">
        <f t="shared" si="1"/>
        <v>0</v>
      </c>
      <c r="K15" s="156"/>
    </row>
    <row r="16" spans="1:14" s="1" customFormat="1" ht="30" customHeight="1" x14ac:dyDescent="0.35">
      <c r="A16" s="152"/>
      <c r="B16" s="262"/>
      <c r="C16" s="253"/>
      <c r="D16" s="263"/>
      <c r="E16" s="166">
        <f t="shared" si="0"/>
        <v>0</v>
      </c>
      <c r="F16" s="47"/>
      <c r="G16" s="47"/>
      <c r="H16" s="48"/>
      <c r="I16" s="49"/>
      <c r="J16" s="251">
        <f t="shared" si="1"/>
        <v>0</v>
      </c>
      <c r="K16" s="156"/>
    </row>
    <row r="17" spans="1:11" s="1" customFormat="1" ht="30" customHeight="1" x14ac:dyDescent="0.35">
      <c r="A17" s="152"/>
      <c r="B17" s="262"/>
      <c r="C17" s="253"/>
      <c r="D17" s="263"/>
      <c r="E17" s="166">
        <f t="shared" si="0"/>
        <v>0</v>
      </c>
      <c r="F17" s="47"/>
      <c r="G17" s="47"/>
      <c r="H17" s="48"/>
      <c r="I17" s="49"/>
      <c r="J17" s="251">
        <f t="shared" si="1"/>
        <v>0</v>
      </c>
      <c r="K17" s="156"/>
    </row>
    <row r="18" spans="1:11" s="1" customFormat="1" ht="30" customHeight="1" x14ac:dyDescent="0.35">
      <c r="A18" s="152"/>
      <c r="B18" s="262"/>
      <c r="C18" s="253"/>
      <c r="D18" s="263"/>
      <c r="E18" s="166">
        <f t="shared" si="0"/>
        <v>0</v>
      </c>
      <c r="F18" s="47"/>
      <c r="G18" s="47"/>
      <c r="H18" s="48"/>
      <c r="I18" s="49"/>
      <c r="J18" s="251">
        <f t="shared" si="1"/>
        <v>0</v>
      </c>
      <c r="K18" s="156"/>
    </row>
    <row r="19" spans="1:11" s="1" customFormat="1" ht="30" customHeight="1" x14ac:dyDescent="0.35">
      <c r="A19" s="152"/>
      <c r="B19" s="262"/>
      <c r="C19" s="253"/>
      <c r="D19" s="263"/>
      <c r="E19" s="166">
        <f t="shared" si="0"/>
        <v>0</v>
      </c>
      <c r="F19" s="47"/>
      <c r="G19" s="47"/>
      <c r="H19" s="48"/>
      <c r="I19" s="49"/>
      <c r="J19" s="251">
        <f t="shared" si="1"/>
        <v>0</v>
      </c>
      <c r="K19" s="156"/>
    </row>
    <row r="20" spans="1:11" s="1" customFormat="1" ht="30" customHeight="1" x14ac:dyDescent="0.35">
      <c r="A20" s="152"/>
      <c r="B20" s="262"/>
      <c r="C20" s="253"/>
      <c r="D20" s="263"/>
      <c r="E20" s="166">
        <f t="shared" si="0"/>
        <v>0</v>
      </c>
      <c r="F20" s="47"/>
      <c r="G20" s="47"/>
      <c r="H20" s="48"/>
      <c r="I20" s="49"/>
      <c r="J20" s="251">
        <f t="shared" si="1"/>
        <v>0</v>
      </c>
      <c r="K20" s="156"/>
    </row>
    <row r="21" spans="1:11" s="1" customFormat="1" ht="30" customHeight="1" x14ac:dyDescent="0.35">
      <c r="A21" s="152"/>
      <c r="B21" s="635" t="s">
        <v>352</v>
      </c>
      <c r="C21" s="636"/>
      <c r="D21" s="636"/>
      <c r="E21" s="636"/>
      <c r="F21" s="636"/>
      <c r="G21" s="636"/>
      <c r="H21" s="636"/>
      <c r="I21" s="636"/>
      <c r="J21" s="250">
        <f>SUM(J9:J20)</f>
        <v>0</v>
      </c>
      <c r="K21" s="156"/>
    </row>
    <row r="22" spans="1:11" ht="21" x14ac:dyDescent="0.35">
      <c r="A22" s="152"/>
      <c r="B22" s="79"/>
      <c r="C22" s="79"/>
      <c r="D22" s="79"/>
      <c r="E22" s="79"/>
      <c r="F22" s="149"/>
      <c r="G22" s="149"/>
      <c r="H22" s="149"/>
      <c r="I22" s="150"/>
      <c r="J22" s="151"/>
      <c r="K22" s="150"/>
    </row>
  </sheetData>
  <sheetProtection algorithmName="SHA-512" hashValue="BNTjMmWrQX86fWLTiA0b9lRE4CntQvIbnSbdW9fgtUq+wc37mfwiR3czH+u0Hn9l+P0UNzXUY4zZ9LZ4a7RYgw==" saltValue="AVHrqbB85N9BK6Q4IcfS4Q==" spinCount="100000" sheet="1" formatRows="0" insertRows="0" deleteRows="0" selectLockedCells="1"/>
  <mergeCells count="10">
    <mergeCell ref="B6:D6"/>
    <mergeCell ref="F6:G6"/>
    <mergeCell ref="B21:I21"/>
    <mergeCell ref="B2:J2"/>
    <mergeCell ref="B3:D3"/>
    <mergeCell ref="F3:J3"/>
    <mergeCell ref="B4:D4"/>
    <mergeCell ref="F4:J4"/>
    <mergeCell ref="B5:D5"/>
    <mergeCell ref="F5:G5"/>
  </mergeCells>
  <dataValidations count="1">
    <dataValidation type="list" allowBlank="1" showInputMessage="1" showErrorMessage="1" sqref="P11" xr:uid="{00000000-0002-0000-0C00-000000000000}">
      <formula1>#REF!</formula1>
    </dataValidation>
  </dataValidations>
  <pageMargins left="0.25" right="0.25" top="0.5" bottom="0.5" header="0.3" footer="0.3"/>
  <pageSetup scale="95" fitToHeight="500" orientation="landscape" r:id="rId1"/>
  <headerFooter>
    <oddFooter>Page &amp;P of &amp;N</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cellIs" priority="1" operator="notEqual" id="{692D2A0C-6BC5-47F5-9184-052453AA0DEB}">
            <xm:f>Cover!$C$16</xm:f>
            <x14:dxf>
              <fill>
                <patternFill>
                  <bgColor rgb="FFFF0000"/>
                </patternFill>
              </fill>
            </x14:dxf>
          </x14:cfRule>
          <xm:sqref>F6:G6</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00000000-0002-0000-0C00-000001000000}">
          <x14:formula1>
            <xm:f>'DROP-DOWNS'!$P$1:$P$7</xm:f>
          </x14:formula1>
          <xm:sqref>D9:D20</xm:sqref>
        </x14:dataValidation>
        <x14:dataValidation type="list" allowBlank="1" showInputMessage="1" showErrorMessage="1" xr:uid="{00000000-0002-0000-0C00-000002000000}">
          <x14:formula1>
            <xm:f>'DROP-DOWNS'!$C$2:$C$3</xm:f>
          </x14:formula1>
          <xm:sqref>F5</xm:sqref>
        </x14:dataValidation>
        <x14:dataValidation type="list" allowBlank="1" showInputMessage="1" showErrorMessage="1" xr:uid="{00000000-0002-0000-0C00-000003000000}">
          <x14:formula1>
            <xm:f>'DROP-DOWNS'!$Q$2:$Q$5</xm:f>
          </x14:formula1>
          <xm:sqref>B9:B20</xm:sqref>
        </x14:dataValidation>
        <x14:dataValidation type="list" allowBlank="1" showInputMessage="1" showErrorMessage="1" xr:uid="{00000000-0002-0000-0C00-000004000000}">
          <x14:formula1>
            <xm:f>'DROP-DOWNS'!$P$1:$P$6</xm:f>
          </x14:formula1>
          <xm:sqref>D21:E21</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3" tint="0.79998168889431442"/>
  </sheetPr>
  <dimension ref="A1:AA115"/>
  <sheetViews>
    <sheetView showGridLines="0" topLeftCell="A61" zoomScale="90" zoomScaleNormal="90" workbookViewId="0">
      <selection activeCell="O57" sqref="O57"/>
    </sheetView>
  </sheetViews>
  <sheetFormatPr defaultColWidth="9.140625" defaultRowHeight="15" x14ac:dyDescent="0.25"/>
  <cols>
    <col min="1" max="1" width="3.42578125" style="54" customWidth="1"/>
    <col min="2" max="2" width="8.140625" style="54" customWidth="1"/>
    <col min="3" max="3" width="8.42578125" style="54" customWidth="1"/>
    <col min="4" max="4" width="11.85546875" style="54" customWidth="1"/>
    <col min="5" max="5" width="11.85546875" style="204" customWidth="1"/>
    <col min="6" max="6" width="11.85546875" style="201" customWidth="1"/>
    <col min="7" max="8" width="11.85546875" style="198" customWidth="1"/>
    <col min="9" max="9" width="12.85546875" style="198" bestFit="1" customWidth="1"/>
    <col min="10" max="10" width="11.85546875" style="198" customWidth="1"/>
    <col min="11" max="11" width="6.42578125" style="198" customWidth="1"/>
    <col min="12" max="12" width="9.7109375" style="199" customWidth="1"/>
    <col min="13" max="13" width="9.7109375" style="200" customWidth="1"/>
    <col min="14" max="14" width="9.7109375" style="199" customWidth="1"/>
    <col min="15" max="15" width="9.7109375" style="201" customWidth="1"/>
    <col min="16" max="16" width="9.7109375" style="54" customWidth="1"/>
    <col min="17" max="17" width="12.85546875" style="54" customWidth="1"/>
    <col min="18" max="18" width="3.5703125" style="298" customWidth="1"/>
    <col min="19" max="19" width="15.7109375" style="54" hidden="1" customWidth="1"/>
    <col min="20" max="20" width="27.5703125" style="54" hidden="1" customWidth="1"/>
    <col min="21" max="21" width="11.42578125" style="54" hidden="1" customWidth="1"/>
    <col min="22" max="22" width="12.28515625" style="54" hidden="1" customWidth="1"/>
    <col min="23" max="23" width="20.42578125" style="54" hidden="1" customWidth="1"/>
    <col min="24" max="24" width="3.28515625" style="54" hidden="1" customWidth="1"/>
    <col min="25" max="25" width="10.5703125" style="54" hidden="1" customWidth="1"/>
    <col min="26" max="26" width="9.140625" style="54" hidden="1" customWidth="1"/>
    <col min="27" max="27" width="10.5703125" style="54" bestFit="1" customWidth="1"/>
    <col min="28" max="16384" width="9.140625" style="54"/>
  </cols>
  <sheetData>
    <row r="1" spans="1:27" ht="15.75" x14ac:dyDescent="0.25">
      <c r="A1" s="292"/>
      <c r="B1" s="292"/>
      <c r="C1" s="292"/>
      <c r="D1" s="292"/>
      <c r="E1" s="292"/>
      <c r="F1" s="292"/>
      <c r="G1" s="292"/>
      <c r="H1" s="292"/>
      <c r="I1" s="292"/>
      <c r="J1" s="292"/>
      <c r="K1" s="292"/>
      <c r="L1" s="292"/>
      <c r="M1" s="292"/>
      <c r="N1" s="292"/>
      <c r="O1" s="292"/>
      <c r="P1" s="292"/>
      <c r="Q1" s="292"/>
      <c r="R1" s="292"/>
      <c r="S1" s="293"/>
      <c r="T1" s="293"/>
      <c r="U1" s="307"/>
      <c r="V1" s="658"/>
      <c r="W1" s="658"/>
      <c r="X1" s="308"/>
    </row>
    <row r="2" spans="1:27" ht="29.45" customHeight="1" x14ac:dyDescent="0.25">
      <c r="A2" s="292"/>
      <c r="B2" s="662">
        <f>Cover!B6</f>
        <v>0</v>
      </c>
      <c r="C2" s="663"/>
      <c r="D2" s="663"/>
      <c r="E2" s="663"/>
      <c r="F2" s="663"/>
      <c r="G2" s="663"/>
      <c r="H2" s="663"/>
      <c r="I2" s="663"/>
      <c r="J2" s="663"/>
      <c r="K2" s="663"/>
      <c r="L2" s="663"/>
      <c r="M2" s="663"/>
      <c r="N2" s="663"/>
      <c r="O2" s="663"/>
      <c r="P2" s="663"/>
      <c r="Q2" s="664"/>
      <c r="R2" s="292"/>
      <c r="S2" s="293"/>
      <c r="T2" s="293"/>
      <c r="U2" s="301"/>
      <c r="V2" s="656"/>
      <c r="W2" s="656"/>
      <c r="X2" s="304"/>
    </row>
    <row r="3" spans="1:27" ht="29.45" customHeight="1" x14ac:dyDescent="0.25">
      <c r="A3" s="292"/>
      <c r="B3" s="665">
        <f>'IET II Class Plan'!F4</f>
        <v>0</v>
      </c>
      <c r="C3" s="666"/>
      <c r="D3" s="666"/>
      <c r="E3" s="666"/>
      <c r="F3" s="666"/>
      <c r="G3" s="666"/>
      <c r="H3" s="666"/>
      <c r="I3" s="666"/>
      <c r="J3" s="666"/>
      <c r="K3" s="666"/>
      <c r="L3" s="666"/>
      <c r="M3" s="666"/>
      <c r="N3" s="666"/>
      <c r="O3" s="666"/>
      <c r="P3" s="666"/>
      <c r="Q3" s="667"/>
      <c r="R3" s="292"/>
      <c r="S3" s="293"/>
      <c r="T3" s="293"/>
      <c r="U3" s="301"/>
      <c r="V3" s="656"/>
      <c r="W3" s="656"/>
      <c r="X3" s="304"/>
    </row>
    <row r="4" spans="1:27" ht="29.45" customHeight="1" x14ac:dyDescent="0.25">
      <c r="A4" s="292"/>
      <c r="B4" s="668" t="s">
        <v>469</v>
      </c>
      <c r="C4" s="669"/>
      <c r="D4" s="669"/>
      <c r="E4" s="669"/>
      <c r="F4" s="669"/>
      <c r="G4" s="669"/>
      <c r="H4" s="669"/>
      <c r="I4" s="669"/>
      <c r="J4" s="669"/>
      <c r="K4" s="669"/>
      <c r="L4" s="669"/>
      <c r="M4" s="669"/>
      <c r="N4" s="669"/>
      <c r="O4" s="669"/>
      <c r="P4" s="669"/>
      <c r="Q4" s="670"/>
      <c r="R4" s="292"/>
      <c r="S4" s="293"/>
      <c r="T4" s="293"/>
      <c r="U4" s="301"/>
      <c r="V4" s="656"/>
      <c r="W4" s="656"/>
      <c r="X4" s="304"/>
    </row>
    <row r="5" spans="1:27" ht="8.25" customHeight="1" x14ac:dyDescent="0.25">
      <c r="A5" s="292"/>
      <c r="B5" s="362"/>
      <c r="C5" s="362"/>
      <c r="D5" s="362"/>
      <c r="E5" s="362"/>
      <c r="F5" s="362"/>
      <c r="G5" s="362"/>
      <c r="H5" s="362"/>
      <c r="I5" s="362"/>
      <c r="J5" s="362"/>
      <c r="K5" s="362"/>
      <c r="L5" s="362"/>
      <c r="M5" s="362"/>
      <c r="N5" s="362"/>
      <c r="O5" s="362"/>
      <c r="P5" s="362"/>
      <c r="Q5" s="362"/>
      <c r="R5" s="292"/>
      <c r="S5" s="293"/>
      <c r="T5" s="293"/>
      <c r="U5" s="301"/>
      <c r="V5" s="656"/>
      <c r="W5" s="656"/>
      <c r="X5" s="304"/>
    </row>
    <row r="6" spans="1:27" ht="30" customHeight="1" x14ac:dyDescent="0.25">
      <c r="A6" s="292"/>
      <c r="B6" s="548" t="str">
        <f>Cover!B17</f>
        <v>IET/IELCE II Funds</v>
      </c>
      <c r="C6" s="549"/>
      <c r="D6" s="550"/>
      <c r="E6" s="363">
        <f>Cover!C17</f>
        <v>0</v>
      </c>
      <c r="F6" s="362"/>
      <c r="G6" s="552" t="str">
        <f>IF(Cover!C36="", "Enter Agency FTE on Cover Page","Agency FTE")</f>
        <v>Enter Agency FTE on Cover Page</v>
      </c>
      <c r="H6" s="549"/>
      <c r="I6" s="550"/>
      <c r="J6" s="364">
        <f>Cover!C36</f>
        <v>0</v>
      </c>
      <c r="K6" s="362"/>
      <c r="L6" s="362"/>
      <c r="M6" s="362"/>
      <c r="N6" s="362"/>
      <c r="O6" s="362"/>
      <c r="P6" s="362"/>
      <c r="Q6" s="362"/>
      <c r="R6" s="292"/>
      <c r="S6" s="293"/>
      <c r="T6" s="293"/>
      <c r="U6" s="301"/>
      <c r="V6" s="656"/>
      <c r="W6" s="656"/>
      <c r="X6" s="304"/>
    </row>
    <row r="7" spans="1:27" ht="8.25" hidden="1" customHeight="1" x14ac:dyDescent="0.25">
      <c r="A7" s="292"/>
      <c r="B7" s="292"/>
      <c r="C7" s="292"/>
      <c r="D7" s="260"/>
      <c r="E7" s="292"/>
      <c r="F7" s="292"/>
      <c r="G7" s="292"/>
      <c r="H7" s="292"/>
      <c r="I7" s="292"/>
      <c r="J7" s="292"/>
      <c r="K7" s="292"/>
      <c r="L7" s="292"/>
      <c r="M7" s="292"/>
      <c r="N7" s="292"/>
      <c r="O7" s="292"/>
      <c r="P7" s="292"/>
      <c r="Q7" s="292"/>
      <c r="R7" s="292"/>
      <c r="S7" s="293"/>
      <c r="T7" s="293"/>
      <c r="U7" s="301"/>
      <c r="V7" s="656"/>
      <c r="W7" s="656"/>
      <c r="X7" s="304"/>
    </row>
    <row r="8" spans="1:27" ht="30" hidden="1" customHeight="1" x14ac:dyDescent="0.25">
      <c r="A8" s="292"/>
      <c r="B8" s="585" t="s">
        <v>252</v>
      </c>
      <c r="C8" s="586"/>
      <c r="D8" s="587"/>
      <c r="E8" s="205">
        <f>Cover!C12</f>
        <v>0</v>
      </c>
      <c r="F8" s="292"/>
      <c r="G8" s="592" t="str">
        <f>IF(Cover!C37="","Enter Indirect Cost Rate on Cover Page", "DESE Approved Indirect Cost Rate")</f>
        <v>Enter Indirect Cost Rate on Cover Page</v>
      </c>
      <c r="H8" s="510"/>
      <c r="I8" s="511"/>
      <c r="J8" s="207">
        <f>Cover!C37</f>
        <v>0</v>
      </c>
      <c r="K8" s="292"/>
      <c r="L8" s="292"/>
      <c r="M8" s="292"/>
      <c r="N8" s="292"/>
      <c r="O8" s="292"/>
      <c r="P8" s="292"/>
      <c r="Q8" s="292"/>
      <c r="R8" s="292"/>
      <c r="S8" s="293"/>
      <c r="T8" s="293"/>
      <c r="U8" s="301"/>
      <c r="V8" s="656"/>
      <c r="W8" s="656"/>
      <c r="X8" s="304"/>
    </row>
    <row r="9" spans="1:27" ht="8.25" hidden="1" customHeight="1" x14ac:dyDescent="0.25">
      <c r="A9" s="292"/>
      <c r="B9" s="292"/>
      <c r="C9" s="292"/>
      <c r="D9" s="260"/>
      <c r="E9" s="292"/>
      <c r="F9" s="292"/>
      <c r="G9" s="292"/>
      <c r="H9" s="292"/>
      <c r="I9" s="292"/>
      <c r="J9" s="292"/>
      <c r="K9" s="292"/>
      <c r="L9" s="292"/>
      <c r="M9" s="292"/>
      <c r="N9" s="292"/>
      <c r="O9" s="292"/>
      <c r="P9" s="292"/>
      <c r="Q9" s="292"/>
      <c r="R9" s="292"/>
      <c r="S9" s="293"/>
      <c r="T9" s="293"/>
      <c r="U9" s="301"/>
      <c r="V9" s="656"/>
      <c r="W9" s="656"/>
      <c r="X9" s="304"/>
    </row>
    <row r="10" spans="1:27" ht="30" hidden="1" customHeight="1" x14ac:dyDescent="0.25">
      <c r="A10" s="292"/>
      <c r="B10" s="585" t="s">
        <v>253</v>
      </c>
      <c r="C10" s="586"/>
      <c r="D10" s="587"/>
      <c r="E10" s="205">
        <f>E6+E8</f>
        <v>0</v>
      </c>
      <c r="F10" s="292"/>
      <c r="G10" s="292"/>
      <c r="H10" s="292"/>
      <c r="I10" s="292"/>
      <c r="J10" s="292"/>
      <c r="K10" s="292"/>
      <c r="L10" s="292"/>
      <c r="M10" s="292"/>
      <c r="N10" s="292"/>
      <c r="O10" s="292"/>
      <c r="P10" s="292"/>
      <c r="Q10" s="292"/>
      <c r="R10" s="292"/>
      <c r="S10" s="293"/>
      <c r="T10" s="293"/>
      <c r="U10" s="301"/>
      <c r="V10" s="656"/>
      <c r="W10" s="656"/>
      <c r="X10" s="304"/>
    </row>
    <row r="11" spans="1:27" ht="8.25" customHeight="1" x14ac:dyDescent="0.25">
      <c r="A11" s="292"/>
      <c r="B11" s="292"/>
      <c r="C11" s="292"/>
      <c r="D11" s="292"/>
      <c r="E11" s="292"/>
      <c r="F11" s="292"/>
      <c r="G11" s="292"/>
      <c r="H11" s="292"/>
      <c r="I11" s="292"/>
      <c r="J11" s="292"/>
      <c r="K11" s="292"/>
      <c r="L11" s="292"/>
      <c r="M11" s="292"/>
      <c r="N11" s="292"/>
      <c r="O11" s="292"/>
      <c r="P11" s="292"/>
      <c r="Q11" s="292"/>
      <c r="R11" s="292"/>
      <c r="S11" s="293"/>
      <c r="T11" s="293"/>
      <c r="U11" s="301"/>
      <c r="V11" s="656"/>
      <c r="W11" s="656"/>
      <c r="X11" s="304"/>
    </row>
    <row r="12" spans="1:27" ht="9" customHeight="1" x14ac:dyDescent="0.25">
      <c r="A12" s="292"/>
      <c r="B12" s="292"/>
      <c r="C12" s="292"/>
      <c r="D12" s="292"/>
      <c r="E12" s="292"/>
      <c r="F12" s="292"/>
      <c r="G12" s="292"/>
      <c r="H12" s="292"/>
      <c r="I12" s="292"/>
      <c r="J12" s="292"/>
      <c r="K12" s="292"/>
      <c r="L12" s="292"/>
      <c r="M12" s="292"/>
      <c r="N12" s="292"/>
      <c r="O12" s="292"/>
      <c r="P12" s="292"/>
      <c r="Q12" s="292"/>
      <c r="R12" s="292"/>
      <c r="S12" s="293"/>
      <c r="T12" s="293"/>
      <c r="U12" s="301"/>
      <c r="V12" s="656"/>
      <c r="W12" s="656"/>
      <c r="X12" s="304"/>
    </row>
    <row r="13" spans="1:27" ht="15.75" customHeight="1" x14ac:dyDescent="0.25">
      <c r="A13" s="292"/>
      <c r="B13" s="543" t="s">
        <v>44</v>
      </c>
      <c r="C13" s="544"/>
      <c r="D13" s="544"/>
      <c r="E13" s="544"/>
      <c r="F13" s="544"/>
      <c r="G13" s="544"/>
      <c r="H13" s="544"/>
      <c r="I13" s="544"/>
      <c r="J13" s="544"/>
      <c r="K13" s="544"/>
      <c r="L13" s="544"/>
      <c r="M13" s="544"/>
      <c r="N13" s="544"/>
      <c r="O13" s="544"/>
      <c r="P13" s="544"/>
      <c r="Q13" s="545"/>
      <c r="R13" s="292"/>
      <c r="S13" s="293"/>
      <c r="T13" s="300" t="s">
        <v>418</v>
      </c>
      <c r="U13" s="301"/>
      <c r="V13" s="656"/>
      <c r="W13" s="656"/>
      <c r="X13" s="304"/>
    </row>
    <row r="14" spans="1:27" ht="39.950000000000003" customHeight="1" x14ac:dyDescent="0.25">
      <c r="A14" s="292"/>
      <c r="B14" s="516" t="s">
        <v>45</v>
      </c>
      <c r="C14" s="517"/>
      <c r="D14" s="516" t="s">
        <v>447</v>
      </c>
      <c r="E14" s="556"/>
      <c r="F14" s="556"/>
      <c r="G14" s="556"/>
      <c r="H14" s="556"/>
      <c r="I14" s="556"/>
      <c r="J14" s="556"/>
      <c r="K14" s="517"/>
      <c r="L14" s="318" t="s">
        <v>46</v>
      </c>
      <c r="M14" s="318" t="s">
        <v>47</v>
      </c>
      <c r="N14" s="318" t="s">
        <v>4</v>
      </c>
      <c r="O14" s="318" t="s">
        <v>1</v>
      </c>
      <c r="P14" s="318" t="s">
        <v>102</v>
      </c>
      <c r="Q14" s="318" t="s">
        <v>103</v>
      </c>
      <c r="R14" s="292"/>
      <c r="S14" s="293"/>
      <c r="T14" s="300"/>
      <c r="U14" s="301"/>
      <c r="V14" s="656"/>
      <c r="W14" s="656"/>
      <c r="X14" s="304"/>
    </row>
    <row r="15" spans="1:27" s="111" customFormat="1" ht="39.950000000000003" customHeight="1" x14ac:dyDescent="0.25">
      <c r="A15" s="292"/>
      <c r="B15" s="478"/>
      <c r="C15" s="479"/>
      <c r="D15" s="480"/>
      <c r="E15" s="481"/>
      <c r="F15" s="481"/>
      <c r="G15" s="481"/>
      <c r="H15" s="481"/>
      <c r="I15" s="481"/>
      <c r="J15" s="481"/>
      <c r="K15" s="482"/>
      <c r="L15" s="208"/>
      <c r="M15" s="209"/>
      <c r="N15" s="356"/>
      <c r="O15" s="210" t="e">
        <f>L15/$J$6</f>
        <v>#DIV/0!</v>
      </c>
      <c r="P15" s="211">
        <f>N15*Q15</f>
        <v>0</v>
      </c>
      <c r="Q15" s="212">
        <f>ROUND(L15*M15,0)</f>
        <v>0</v>
      </c>
      <c r="R15" s="292"/>
      <c r="S15" s="293"/>
      <c r="T15" s="300">
        <f>P15+Q15</f>
        <v>0</v>
      </c>
      <c r="U15" s="301"/>
      <c r="V15" s="656"/>
      <c r="W15" s="656"/>
      <c r="X15" s="304"/>
      <c r="AA15" s="191"/>
    </row>
    <row r="16" spans="1:27" s="111" customFormat="1" ht="39.950000000000003" customHeight="1" x14ac:dyDescent="0.25">
      <c r="A16" s="292"/>
      <c r="B16" s="478"/>
      <c r="C16" s="479"/>
      <c r="D16" s="480"/>
      <c r="E16" s="481"/>
      <c r="F16" s="481"/>
      <c r="G16" s="481"/>
      <c r="H16" s="481"/>
      <c r="I16" s="481"/>
      <c r="J16" s="481"/>
      <c r="K16" s="482"/>
      <c r="L16" s="208"/>
      <c r="M16" s="209"/>
      <c r="N16" s="356"/>
      <c r="O16" s="210" t="e">
        <f t="shared" ref="O16:O18" si="0">L16/$J$6</f>
        <v>#DIV/0!</v>
      </c>
      <c r="P16" s="211">
        <f t="shared" ref="P16:P18" si="1">N16*Q16</f>
        <v>0</v>
      </c>
      <c r="Q16" s="212">
        <f>ROUND(L16*M16,0)</f>
        <v>0</v>
      </c>
      <c r="R16" s="292"/>
      <c r="S16" s="293"/>
      <c r="T16" s="300">
        <f t="shared" ref="T16:T18" si="2">P16+Q16</f>
        <v>0</v>
      </c>
      <c r="U16" s="301"/>
      <c r="V16" s="656"/>
      <c r="W16" s="656"/>
      <c r="X16" s="304"/>
      <c r="AA16" s="191"/>
    </row>
    <row r="17" spans="1:27" s="111" customFormat="1" ht="39.950000000000003" customHeight="1" x14ac:dyDescent="0.25">
      <c r="A17" s="292"/>
      <c r="B17" s="478"/>
      <c r="C17" s="479"/>
      <c r="D17" s="480"/>
      <c r="E17" s="481"/>
      <c r="F17" s="481"/>
      <c r="G17" s="481"/>
      <c r="H17" s="481"/>
      <c r="I17" s="481"/>
      <c r="J17" s="481"/>
      <c r="K17" s="482"/>
      <c r="L17" s="208"/>
      <c r="M17" s="209"/>
      <c r="N17" s="356"/>
      <c r="O17" s="210" t="e">
        <f t="shared" si="0"/>
        <v>#DIV/0!</v>
      </c>
      <c r="P17" s="211">
        <f t="shared" si="1"/>
        <v>0</v>
      </c>
      <c r="Q17" s="212">
        <f>ROUND(L17*M17,0)</f>
        <v>0</v>
      </c>
      <c r="R17" s="292"/>
      <c r="S17" s="293"/>
      <c r="T17" s="300">
        <f t="shared" si="2"/>
        <v>0</v>
      </c>
      <c r="U17" s="301"/>
      <c r="V17" s="656"/>
      <c r="W17" s="656"/>
      <c r="X17" s="304"/>
      <c r="AA17" s="191"/>
    </row>
    <row r="18" spans="1:27" s="111" customFormat="1" ht="39.950000000000003" customHeight="1" x14ac:dyDescent="0.25">
      <c r="A18" s="292"/>
      <c r="B18" s="478"/>
      <c r="C18" s="479"/>
      <c r="D18" s="480"/>
      <c r="E18" s="481"/>
      <c r="F18" s="481"/>
      <c r="G18" s="481"/>
      <c r="H18" s="481"/>
      <c r="I18" s="481"/>
      <c r="J18" s="481"/>
      <c r="K18" s="482"/>
      <c r="L18" s="208"/>
      <c r="M18" s="209"/>
      <c r="N18" s="356"/>
      <c r="O18" s="210" t="e">
        <f t="shared" si="0"/>
        <v>#DIV/0!</v>
      </c>
      <c r="P18" s="211">
        <f t="shared" si="1"/>
        <v>0</v>
      </c>
      <c r="Q18" s="212">
        <f>ROUND(L18*M18,0)</f>
        <v>0</v>
      </c>
      <c r="R18" s="292"/>
      <c r="S18" s="293"/>
      <c r="T18" s="300">
        <f t="shared" si="2"/>
        <v>0</v>
      </c>
      <c r="U18" s="301"/>
      <c r="V18" s="656"/>
      <c r="W18" s="656"/>
      <c r="X18" s="304"/>
      <c r="AA18" s="191"/>
    </row>
    <row r="19" spans="1:27" ht="18.600000000000001" customHeight="1" x14ac:dyDescent="0.25">
      <c r="A19" s="292"/>
      <c r="B19" s="490" t="s">
        <v>221</v>
      </c>
      <c r="C19" s="491"/>
      <c r="D19" s="491"/>
      <c r="E19" s="491"/>
      <c r="F19" s="491"/>
      <c r="G19" s="491"/>
      <c r="H19" s="491"/>
      <c r="I19" s="491"/>
      <c r="J19" s="491"/>
      <c r="K19" s="491"/>
      <c r="L19" s="491"/>
      <c r="M19" s="491"/>
      <c r="N19" s="492"/>
      <c r="O19" s="213" t="e">
        <f>SUM(O15:O18)</f>
        <v>#DIV/0!</v>
      </c>
      <c r="P19" s="214">
        <f>SUM(P15:P18)</f>
        <v>0</v>
      </c>
      <c r="Q19" s="215">
        <f>SUM(Q15:Q18)</f>
        <v>0</v>
      </c>
      <c r="R19" s="292"/>
      <c r="S19" s="293">
        <f>Q19+P19</f>
        <v>0</v>
      </c>
      <c r="T19" s="300"/>
      <c r="U19" s="301"/>
      <c r="V19" s="656"/>
      <c r="W19" s="656"/>
      <c r="X19" s="304"/>
      <c r="Y19" s="192">
        <f>Q19</f>
        <v>0</v>
      </c>
    </row>
    <row r="20" spans="1:27" ht="15.75" customHeight="1" x14ac:dyDescent="0.25">
      <c r="A20" s="292"/>
      <c r="B20" s="543" t="s">
        <v>49</v>
      </c>
      <c r="C20" s="544"/>
      <c r="D20" s="544"/>
      <c r="E20" s="544"/>
      <c r="F20" s="544"/>
      <c r="G20" s="544"/>
      <c r="H20" s="544"/>
      <c r="I20" s="544"/>
      <c r="J20" s="544"/>
      <c r="K20" s="544"/>
      <c r="L20" s="544"/>
      <c r="M20" s="544"/>
      <c r="N20" s="544"/>
      <c r="O20" s="544"/>
      <c r="P20" s="544"/>
      <c r="Q20" s="545"/>
      <c r="R20" s="292"/>
      <c r="S20" s="293"/>
      <c r="T20" s="294"/>
      <c r="U20" s="301"/>
      <c r="V20" s="657"/>
      <c r="W20" s="657"/>
      <c r="X20" s="304"/>
    </row>
    <row r="21" spans="1:27" ht="39.950000000000003" customHeight="1" x14ac:dyDescent="0.25">
      <c r="A21" s="292"/>
      <c r="B21" s="516" t="s">
        <v>45</v>
      </c>
      <c r="C21" s="517"/>
      <c r="D21" s="516" t="s">
        <v>448</v>
      </c>
      <c r="E21" s="556"/>
      <c r="F21" s="556"/>
      <c r="G21" s="556"/>
      <c r="H21" s="556"/>
      <c r="I21" s="556"/>
      <c r="J21" s="556"/>
      <c r="K21" s="517"/>
      <c r="L21" s="318" t="s">
        <v>46</v>
      </c>
      <c r="M21" s="318" t="s">
        <v>47</v>
      </c>
      <c r="N21" s="318" t="s">
        <v>4</v>
      </c>
      <c r="O21" s="318" t="s">
        <v>1</v>
      </c>
      <c r="P21" s="318" t="s">
        <v>36</v>
      </c>
      <c r="Q21" s="318" t="s">
        <v>103</v>
      </c>
      <c r="R21" s="292"/>
      <c r="S21" s="293"/>
      <c r="T21" s="294"/>
      <c r="U21" s="301"/>
      <c r="V21" s="83" t="s">
        <v>233</v>
      </c>
      <c r="W21" s="83" t="s">
        <v>234</v>
      </c>
      <c r="X21" s="304"/>
    </row>
    <row r="22" spans="1:27" s="111" customFormat="1" ht="39.950000000000003" customHeight="1" x14ac:dyDescent="0.25">
      <c r="A22" s="292"/>
      <c r="B22" s="478"/>
      <c r="C22" s="479"/>
      <c r="D22" s="480"/>
      <c r="E22" s="481"/>
      <c r="F22" s="481"/>
      <c r="G22" s="481"/>
      <c r="H22" s="481"/>
      <c r="I22" s="481"/>
      <c r="J22" s="481"/>
      <c r="K22" s="482"/>
      <c r="L22" s="208"/>
      <c r="M22" s="209"/>
      <c r="N22" s="356"/>
      <c r="O22" s="210" t="e">
        <f t="shared" ref="O22:O33" si="3">L22/$J$6</f>
        <v>#DIV/0!</v>
      </c>
      <c r="P22" s="211">
        <f t="shared" ref="P22:P33" si="4">N22*Q22</f>
        <v>0</v>
      </c>
      <c r="Q22" s="212">
        <f t="shared" ref="Q22:Q33" si="5">ROUND(L22*M22,0)</f>
        <v>0</v>
      </c>
      <c r="R22" s="292"/>
      <c r="S22" s="293"/>
      <c r="T22" s="294">
        <f t="shared" ref="T22:T33" si="6">P22+Q22</f>
        <v>0</v>
      </c>
      <c r="U22" s="301"/>
      <c r="V22" s="70">
        <v>25</v>
      </c>
      <c r="W22" s="71">
        <f t="shared" ref="W22:W33" si="7">((M22)+((M22*P22)))*V22</f>
        <v>0</v>
      </c>
      <c r="X22" s="304"/>
    </row>
    <row r="23" spans="1:27" s="111" customFormat="1" ht="39.950000000000003" customHeight="1" x14ac:dyDescent="0.25">
      <c r="A23" s="292"/>
      <c r="B23" s="478"/>
      <c r="C23" s="479"/>
      <c r="D23" s="480"/>
      <c r="E23" s="481"/>
      <c r="F23" s="481"/>
      <c r="G23" s="481"/>
      <c r="H23" s="481"/>
      <c r="I23" s="481"/>
      <c r="J23" s="481"/>
      <c r="K23" s="482"/>
      <c r="L23" s="208"/>
      <c r="M23" s="209"/>
      <c r="N23" s="356"/>
      <c r="O23" s="210" t="e">
        <f t="shared" si="3"/>
        <v>#DIV/0!</v>
      </c>
      <c r="P23" s="211">
        <f t="shared" si="4"/>
        <v>0</v>
      </c>
      <c r="Q23" s="212">
        <f t="shared" si="5"/>
        <v>0</v>
      </c>
      <c r="R23" s="292"/>
      <c r="S23" s="293" t="s">
        <v>232</v>
      </c>
      <c r="T23" s="294">
        <f t="shared" si="6"/>
        <v>0</v>
      </c>
      <c r="U23" s="301"/>
      <c r="V23" s="70"/>
      <c r="W23" s="71">
        <f t="shared" si="7"/>
        <v>0</v>
      </c>
      <c r="X23" s="304"/>
      <c r="AA23" s="191"/>
    </row>
    <row r="24" spans="1:27" s="111" customFormat="1" ht="39.950000000000003" customHeight="1" x14ac:dyDescent="0.25">
      <c r="A24" s="292"/>
      <c r="B24" s="478"/>
      <c r="C24" s="479"/>
      <c r="D24" s="480"/>
      <c r="E24" s="481"/>
      <c r="F24" s="481"/>
      <c r="G24" s="481"/>
      <c r="H24" s="481"/>
      <c r="I24" s="481"/>
      <c r="J24" s="481"/>
      <c r="K24" s="482"/>
      <c r="L24" s="208"/>
      <c r="M24" s="209"/>
      <c r="N24" s="356"/>
      <c r="O24" s="210" t="e">
        <f t="shared" si="3"/>
        <v>#DIV/0!</v>
      </c>
      <c r="P24" s="211">
        <f t="shared" si="4"/>
        <v>0</v>
      </c>
      <c r="Q24" s="212">
        <f t="shared" si="5"/>
        <v>0</v>
      </c>
      <c r="R24" s="292"/>
      <c r="S24" s="293"/>
      <c r="T24" s="294">
        <f t="shared" si="6"/>
        <v>0</v>
      </c>
      <c r="U24" s="301"/>
      <c r="V24" s="70"/>
      <c r="W24" s="71">
        <f t="shared" si="7"/>
        <v>0</v>
      </c>
      <c r="X24" s="304"/>
    </row>
    <row r="25" spans="1:27" s="111" customFormat="1" ht="39.950000000000003" customHeight="1" x14ac:dyDescent="0.25">
      <c r="A25" s="292"/>
      <c r="B25" s="478"/>
      <c r="C25" s="479"/>
      <c r="D25" s="480"/>
      <c r="E25" s="481"/>
      <c r="F25" s="481"/>
      <c r="G25" s="481"/>
      <c r="H25" s="481"/>
      <c r="I25" s="481"/>
      <c r="J25" s="481"/>
      <c r="K25" s="482"/>
      <c r="L25" s="208"/>
      <c r="M25" s="209"/>
      <c r="N25" s="356"/>
      <c r="O25" s="210" t="e">
        <f t="shared" si="3"/>
        <v>#DIV/0!</v>
      </c>
      <c r="P25" s="211">
        <f t="shared" si="4"/>
        <v>0</v>
      </c>
      <c r="Q25" s="212">
        <f t="shared" si="5"/>
        <v>0</v>
      </c>
      <c r="R25" s="292"/>
      <c r="S25" s="293" t="s">
        <v>232</v>
      </c>
      <c r="T25" s="294">
        <f t="shared" si="6"/>
        <v>0</v>
      </c>
      <c r="U25" s="301"/>
      <c r="V25" s="70"/>
      <c r="W25" s="71">
        <f t="shared" si="7"/>
        <v>0</v>
      </c>
      <c r="X25" s="304"/>
      <c r="AA25" s="191"/>
    </row>
    <row r="26" spans="1:27" s="111" customFormat="1" ht="39.950000000000003" customHeight="1" x14ac:dyDescent="0.25">
      <c r="A26" s="292"/>
      <c r="B26" s="478"/>
      <c r="C26" s="479"/>
      <c r="D26" s="480"/>
      <c r="E26" s="481"/>
      <c r="F26" s="481"/>
      <c r="G26" s="481"/>
      <c r="H26" s="481"/>
      <c r="I26" s="481"/>
      <c r="J26" s="481"/>
      <c r="K26" s="482"/>
      <c r="L26" s="208"/>
      <c r="M26" s="209"/>
      <c r="N26" s="356"/>
      <c r="O26" s="210" t="e">
        <f t="shared" si="3"/>
        <v>#DIV/0!</v>
      </c>
      <c r="P26" s="211">
        <f t="shared" si="4"/>
        <v>0</v>
      </c>
      <c r="Q26" s="212">
        <f t="shared" si="5"/>
        <v>0</v>
      </c>
      <c r="R26" s="292"/>
      <c r="S26" s="293"/>
      <c r="T26" s="294">
        <f t="shared" si="6"/>
        <v>0</v>
      </c>
      <c r="U26" s="301"/>
      <c r="V26" s="70"/>
      <c r="W26" s="71">
        <f t="shared" si="7"/>
        <v>0</v>
      </c>
      <c r="X26" s="304"/>
    </row>
    <row r="27" spans="1:27" s="111" customFormat="1" ht="39.950000000000003" customHeight="1" x14ac:dyDescent="0.25">
      <c r="A27" s="292"/>
      <c r="B27" s="478"/>
      <c r="C27" s="479"/>
      <c r="D27" s="480"/>
      <c r="E27" s="481"/>
      <c r="F27" s="481"/>
      <c r="G27" s="481"/>
      <c r="H27" s="481"/>
      <c r="I27" s="481"/>
      <c r="J27" s="481"/>
      <c r="K27" s="482"/>
      <c r="L27" s="208"/>
      <c r="M27" s="209"/>
      <c r="N27" s="356"/>
      <c r="O27" s="210" t="e">
        <f t="shared" si="3"/>
        <v>#DIV/0!</v>
      </c>
      <c r="P27" s="211">
        <f t="shared" si="4"/>
        <v>0</v>
      </c>
      <c r="Q27" s="212">
        <f t="shared" si="5"/>
        <v>0</v>
      </c>
      <c r="R27" s="292"/>
      <c r="S27" s="293" t="s">
        <v>232</v>
      </c>
      <c r="T27" s="294">
        <f t="shared" si="6"/>
        <v>0</v>
      </c>
      <c r="U27" s="301"/>
      <c r="V27" s="70"/>
      <c r="W27" s="71">
        <f t="shared" si="7"/>
        <v>0</v>
      </c>
      <c r="X27" s="304"/>
      <c r="AA27" s="191"/>
    </row>
    <row r="28" spans="1:27" s="111" customFormat="1" ht="39.950000000000003" customHeight="1" x14ac:dyDescent="0.25">
      <c r="A28" s="292"/>
      <c r="B28" s="478"/>
      <c r="C28" s="479"/>
      <c r="D28" s="480"/>
      <c r="E28" s="481"/>
      <c r="F28" s="481"/>
      <c r="G28" s="481"/>
      <c r="H28" s="481"/>
      <c r="I28" s="481"/>
      <c r="J28" s="481"/>
      <c r="K28" s="482"/>
      <c r="L28" s="208"/>
      <c r="M28" s="209"/>
      <c r="N28" s="356"/>
      <c r="O28" s="210" t="e">
        <f t="shared" si="3"/>
        <v>#DIV/0!</v>
      </c>
      <c r="P28" s="211">
        <f t="shared" si="4"/>
        <v>0</v>
      </c>
      <c r="Q28" s="212">
        <f t="shared" si="5"/>
        <v>0</v>
      </c>
      <c r="R28" s="292"/>
      <c r="S28" s="293"/>
      <c r="T28" s="294">
        <f t="shared" si="6"/>
        <v>0</v>
      </c>
      <c r="U28" s="301"/>
      <c r="V28" s="70"/>
      <c r="W28" s="71">
        <f t="shared" si="7"/>
        <v>0</v>
      </c>
      <c r="X28" s="304"/>
    </row>
    <row r="29" spans="1:27" s="111" customFormat="1" ht="39.950000000000003" customHeight="1" x14ac:dyDescent="0.25">
      <c r="A29" s="292"/>
      <c r="B29" s="478"/>
      <c r="C29" s="479"/>
      <c r="D29" s="480"/>
      <c r="E29" s="481"/>
      <c r="F29" s="481"/>
      <c r="G29" s="481"/>
      <c r="H29" s="481"/>
      <c r="I29" s="481"/>
      <c r="J29" s="481"/>
      <c r="K29" s="482"/>
      <c r="L29" s="208"/>
      <c r="M29" s="209"/>
      <c r="N29" s="356"/>
      <c r="O29" s="210" t="e">
        <f t="shared" si="3"/>
        <v>#DIV/0!</v>
      </c>
      <c r="P29" s="211">
        <f t="shared" si="4"/>
        <v>0</v>
      </c>
      <c r="Q29" s="212">
        <f t="shared" si="5"/>
        <v>0</v>
      </c>
      <c r="R29" s="292"/>
      <c r="S29" s="293" t="s">
        <v>232</v>
      </c>
      <c r="T29" s="294">
        <f t="shared" si="6"/>
        <v>0</v>
      </c>
      <c r="U29" s="301"/>
      <c r="V29" s="70"/>
      <c r="W29" s="71">
        <f t="shared" si="7"/>
        <v>0</v>
      </c>
      <c r="X29" s="304"/>
      <c r="AA29" s="191"/>
    </row>
    <row r="30" spans="1:27" s="111" customFormat="1" ht="39.950000000000003" customHeight="1" x14ac:dyDescent="0.25">
      <c r="A30" s="292"/>
      <c r="B30" s="478"/>
      <c r="C30" s="479"/>
      <c r="D30" s="480"/>
      <c r="E30" s="481"/>
      <c r="F30" s="481"/>
      <c r="G30" s="481"/>
      <c r="H30" s="481"/>
      <c r="I30" s="481"/>
      <c r="J30" s="481"/>
      <c r="K30" s="482"/>
      <c r="L30" s="208"/>
      <c r="M30" s="209"/>
      <c r="N30" s="356"/>
      <c r="O30" s="210" t="e">
        <f t="shared" si="3"/>
        <v>#DIV/0!</v>
      </c>
      <c r="P30" s="211">
        <f t="shared" si="4"/>
        <v>0</v>
      </c>
      <c r="Q30" s="212">
        <f t="shared" si="5"/>
        <v>0</v>
      </c>
      <c r="R30" s="292"/>
      <c r="S30" s="293"/>
      <c r="T30" s="294">
        <f t="shared" si="6"/>
        <v>0</v>
      </c>
      <c r="U30" s="301"/>
      <c r="V30" s="70"/>
      <c r="W30" s="71">
        <f t="shared" si="7"/>
        <v>0</v>
      </c>
      <c r="X30" s="304"/>
    </row>
    <row r="31" spans="1:27" s="111" customFormat="1" ht="39.950000000000003" customHeight="1" x14ac:dyDescent="0.25">
      <c r="A31" s="292"/>
      <c r="B31" s="478"/>
      <c r="C31" s="479"/>
      <c r="D31" s="480"/>
      <c r="E31" s="481"/>
      <c r="F31" s="481"/>
      <c r="G31" s="481"/>
      <c r="H31" s="481"/>
      <c r="I31" s="481"/>
      <c r="J31" s="481"/>
      <c r="K31" s="482"/>
      <c r="L31" s="208"/>
      <c r="M31" s="209"/>
      <c r="N31" s="356"/>
      <c r="O31" s="210" t="e">
        <f t="shared" si="3"/>
        <v>#DIV/0!</v>
      </c>
      <c r="P31" s="211">
        <f t="shared" si="4"/>
        <v>0</v>
      </c>
      <c r="Q31" s="212">
        <f t="shared" si="5"/>
        <v>0</v>
      </c>
      <c r="R31" s="292"/>
      <c r="S31" s="293" t="s">
        <v>232</v>
      </c>
      <c r="T31" s="294">
        <f t="shared" si="6"/>
        <v>0</v>
      </c>
      <c r="U31" s="301"/>
      <c r="V31" s="70"/>
      <c r="W31" s="71">
        <f t="shared" si="7"/>
        <v>0</v>
      </c>
      <c r="X31" s="304"/>
      <c r="AA31" s="191"/>
    </row>
    <row r="32" spans="1:27" s="111" customFormat="1" ht="39.950000000000003" customHeight="1" x14ac:dyDescent="0.25">
      <c r="A32" s="292"/>
      <c r="B32" s="478"/>
      <c r="C32" s="479"/>
      <c r="D32" s="480"/>
      <c r="E32" s="481"/>
      <c r="F32" s="481"/>
      <c r="G32" s="481"/>
      <c r="H32" s="481"/>
      <c r="I32" s="481"/>
      <c r="J32" s="481"/>
      <c r="K32" s="482"/>
      <c r="L32" s="208"/>
      <c r="M32" s="209"/>
      <c r="N32" s="356"/>
      <c r="O32" s="210" t="e">
        <f t="shared" si="3"/>
        <v>#DIV/0!</v>
      </c>
      <c r="P32" s="211">
        <f t="shared" si="4"/>
        <v>0</v>
      </c>
      <c r="Q32" s="212">
        <f t="shared" si="5"/>
        <v>0</v>
      </c>
      <c r="R32" s="292"/>
      <c r="S32" s="293"/>
      <c r="T32" s="294">
        <f t="shared" si="6"/>
        <v>0</v>
      </c>
      <c r="U32" s="301"/>
      <c r="V32" s="70"/>
      <c r="W32" s="71">
        <f t="shared" si="7"/>
        <v>0</v>
      </c>
      <c r="X32" s="304"/>
    </row>
    <row r="33" spans="1:27" s="111" customFormat="1" ht="39.950000000000003" customHeight="1" x14ac:dyDescent="0.25">
      <c r="A33" s="292"/>
      <c r="B33" s="478"/>
      <c r="C33" s="479"/>
      <c r="D33" s="480"/>
      <c r="E33" s="481"/>
      <c r="F33" s="481"/>
      <c r="G33" s="481"/>
      <c r="H33" s="481"/>
      <c r="I33" s="481"/>
      <c r="J33" s="481"/>
      <c r="K33" s="482"/>
      <c r="L33" s="208"/>
      <c r="M33" s="209"/>
      <c r="N33" s="356"/>
      <c r="O33" s="210" t="e">
        <f t="shared" si="3"/>
        <v>#DIV/0!</v>
      </c>
      <c r="P33" s="211">
        <f t="shared" si="4"/>
        <v>0</v>
      </c>
      <c r="Q33" s="212">
        <f t="shared" si="5"/>
        <v>0</v>
      </c>
      <c r="R33" s="292"/>
      <c r="S33" s="293" t="s">
        <v>232</v>
      </c>
      <c r="T33" s="294">
        <f t="shared" si="6"/>
        <v>0</v>
      </c>
      <c r="U33" s="301"/>
      <c r="V33" s="70"/>
      <c r="W33" s="71">
        <f t="shared" si="7"/>
        <v>0</v>
      </c>
      <c r="X33" s="304"/>
      <c r="AA33" s="191"/>
    </row>
    <row r="34" spans="1:27" ht="18.600000000000001" customHeight="1" x14ac:dyDescent="0.25">
      <c r="A34" s="292"/>
      <c r="B34" s="490" t="s">
        <v>221</v>
      </c>
      <c r="C34" s="491"/>
      <c r="D34" s="491"/>
      <c r="E34" s="491"/>
      <c r="F34" s="491"/>
      <c r="G34" s="491"/>
      <c r="H34" s="491"/>
      <c r="I34" s="491"/>
      <c r="J34" s="491"/>
      <c r="K34" s="491"/>
      <c r="L34" s="491"/>
      <c r="M34" s="491"/>
      <c r="N34" s="492"/>
      <c r="O34" s="213" t="e">
        <f>SUM(O22:O33)</f>
        <v>#DIV/0!</v>
      </c>
      <c r="P34" s="212">
        <f t="shared" ref="P34:Q34" si="8">SUM(P22:P33)</f>
        <v>0</v>
      </c>
      <c r="Q34" s="212">
        <f t="shared" si="8"/>
        <v>0</v>
      </c>
      <c r="R34" s="292"/>
      <c r="S34" s="293">
        <f>Q34+P34</f>
        <v>0</v>
      </c>
      <c r="T34" s="293"/>
      <c r="U34" s="301"/>
      <c r="V34" s="83"/>
      <c r="W34" s="72">
        <f>SUM(W22:W33)</f>
        <v>0</v>
      </c>
      <c r="X34" s="304"/>
      <c r="Y34" s="192">
        <f>Q34</f>
        <v>0</v>
      </c>
    </row>
    <row r="35" spans="1:27" ht="15.75" customHeight="1" x14ac:dyDescent="0.25">
      <c r="A35" s="292"/>
      <c r="B35" s="509" t="s">
        <v>50</v>
      </c>
      <c r="C35" s="510"/>
      <c r="D35" s="510"/>
      <c r="E35" s="510"/>
      <c r="F35" s="510"/>
      <c r="G35" s="510"/>
      <c r="H35" s="510"/>
      <c r="I35" s="510"/>
      <c r="J35" s="510"/>
      <c r="K35" s="510"/>
      <c r="L35" s="510"/>
      <c r="M35" s="510"/>
      <c r="N35" s="510"/>
      <c r="O35" s="510"/>
      <c r="P35" s="510"/>
      <c r="Q35" s="511"/>
      <c r="R35" s="292"/>
      <c r="S35" s="293"/>
      <c r="T35" s="293"/>
      <c r="U35" s="301"/>
      <c r="V35" s="658"/>
      <c r="W35" s="658"/>
      <c r="X35" s="304"/>
    </row>
    <row r="36" spans="1:27" ht="39.950000000000003" customHeight="1" x14ac:dyDescent="0.25">
      <c r="A36" s="292"/>
      <c r="B36" s="516" t="s">
        <v>45</v>
      </c>
      <c r="C36" s="517"/>
      <c r="D36" s="516" t="s">
        <v>449</v>
      </c>
      <c r="E36" s="556"/>
      <c r="F36" s="556"/>
      <c r="G36" s="556"/>
      <c r="H36" s="556"/>
      <c r="I36" s="556"/>
      <c r="J36" s="556"/>
      <c r="K36" s="517"/>
      <c r="L36" s="318" t="s">
        <v>46</v>
      </c>
      <c r="M36" s="318" t="s">
        <v>47</v>
      </c>
      <c r="N36" s="318" t="s">
        <v>4</v>
      </c>
      <c r="O36" s="318" t="s">
        <v>1</v>
      </c>
      <c r="P36" s="318" t="s">
        <v>36</v>
      </c>
      <c r="Q36" s="318" t="s">
        <v>103</v>
      </c>
      <c r="R36" s="292"/>
      <c r="S36" s="293"/>
      <c r="T36" s="300"/>
      <c r="U36" s="301"/>
      <c r="V36" s="656"/>
      <c r="W36" s="656"/>
      <c r="X36" s="304"/>
    </row>
    <row r="37" spans="1:27" s="111" customFormat="1" ht="39.950000000000003" customHeight="1" x14ac:dyDescent="0.25">
      <c r="A37" s="292"/>
      <c r="B37" s="480"/>
      <c r="C37" s="482"/>
      <c r="D37" s="480"/>
      <c r="E37" s="481"/>
      <c r="F37" s="481"/>
      <c r="G37" s="481"/>
      <c r="H37" s="481"/>
      <c r="I37" s="481"/>
      <c r="J37" s="481"/>
      <c r="K37" s="482"/>
      <c r="L37" s="216"/>
      <c r="M37" s="217"/>
      <c r="N37" s="356"/>
      <c r="O37" s="210" t="e">
        <f t="shared" ref="O37:O39" si="9">L37/$J$6</f>
        <v>#DIV/0!</v>
      </c>
      <c r="P37" s="211">
        <f t="shared" ref="P37:P39" si="10">N37*Q37</f>
        <v>0</v>
      </c>
      <c r="Q37" s="212">
        <f t="shared" ref="Q37:Q39" si="11">ROUND(L37*M37,0)</f>
        <v>0</v>
      </c>
      <c r="R37" s="292"/>
      <c r="S37" s="293"/>
      <c r="T37" s="300">
        <f t="shared" ref="T37:T39" si="12">P37+Q37</f>
        <v>0</v>
      </c>
      <c r="U37" s="301"/>
      <c r="V37" s="656"/>
      <c r="W37" s="656"/>
      <c r="X37" s="304"/>
    </row>
    <row r="38" spans="1:27" s="111" customFormat="1" ht="39.950000000000003" customHeight="1" x14ac:dyDescent="0.25">
      <c r="A38" s="292"/>
      <c r="B38" s="480"/>
      <c r="C38" s="482"/>
      <c r="D38" s="480"/>
      <c r="E38" s="481"/>
      <c r="F38" s="481"/>
      <c r="G38" s="481"/>
      <c r="H38" s="481"/>
      <c r="I38" s="481"/>
      <c r="J38" s="481"/>
      <c r="K38" s="482"/>
      <c r="L38" s="216"/>
      <c r="M38" s="217"/>
      <c r="N38" s="356"/>
      <c r="O38" s="210" t="e">
        <f t="shared" si="9"/>
        <v>#DIV/0!</v>
      </c>
      <c r="P38" s="211">
        <f t="shared" si="10"/>
        <v>0</v>
      </c>
      <c r="Q38" s="212">
        <f t="shared" si="11"/>
        <v>0</v>
      </c>
      <c r="R38" s="292"/>
      <c r="S38" s="293"/>
      <c r="T38" s="300">
        <f t="shared" si="12"/>
        <v>0</v>
      </c>
      <c r="U38" s="301"/>
      <c r="V38" s="656"/>
      <c r="W38" s="656"/>
      <c r="X38" s="304"/>
    </row>
    <row r="39" spans="1:27" s="111" customFormat="1" ht="39.950000000000003" customHeight="1" x14ac:dyDescent="0.25">
      <c r="A39" s="292"/>
      <c r="B39" s="480"/>
      <c r="C39" s="482"/>
      <c r="D39" s="480"/>
      <c r="E39" s="481"/>
      <c r="F39" s="481"/>
      <c r="G39" s="481"/>
      <c r="H39" s="481"/>
      <c r="I39" s="481"/>
      <c r="J39" s="481"/>
      <c r="K39" s="482"/>
      <c r="L39" s="216"/>
      <c r="M39" s="217"/>
      <c r="N39" s="356"/>
      <c r="O39" s="210" t="e">
        <f t="shared" si="9"/>
        <v>#DIV/0!</v>
      </c>
      <c r="P39" s="211">
        <f t="shared" si="10"/>
        <v>0</v>
      </c>
      <c r="Q39" s="212">
        <f t="shared" si="11"/>
        <v>0</v>
      </c>
      <c r="R39" s="292"/>
      <c r="S39" s="293"/>
      <c r="T39" s="300">
        <f t="shared" si="12"/>
        <v>0</v>
      </c>
      <c r="U39" s="301"/>
      <c r="V39" s="656"/>
      <c r="W39" s="656"/>
      <c r="X39" s="304"/>
    </row>
    <row r="40" spans="1:27" ht="18.600000000000001" customHeight="1" x14ac:dyDescent="0.25">
      <c r="A40" s="292"/>
      <c r="B40" s="490" t="s">
        <v>221</v>
      </c>
      <c r="C40" s="491"/>
      <c r="D40" s="491"/>
      <c r="E40" s="491"/>
      <c r="F40" s="491"/>
      <c r="G40" s="491"/>
      <c r="H40" s="491"/>
      <c r="I40" s="491"/>
      <c r="J40" s="491"/>
      <c r="K40" s="491"/>
      <c r="L40" s="491"/>
      <c r="M40" s="491"/>
      <c r="N40" s="492"/>
      <c r="O40" s="213" t="e">
        <f>SUM(O37:O39)</f>
        <v>#DIV/0!</v>
      </c>
      <c r="P40" s="212">
        <f t="shared" ref="P40:Q40" si="13">SUM(P37:P39)</f>
        <v>0</v>
      </c>
      <c r="Q40" s="212">
        <f t="shared" si="13"/>
        <v>0</v>
      </c>
      <c r="R40" s="292"/>
      <c r="S40" s="293">
        <f>Q40+P40</f>
        <v>0</v>
      </c>
      <c r="T40" s="293"/>
      <c r="U40" s="301"/>
      <c r="V40" s="656"/>
      <c r="W40" s="656"/>
      <c r="X40" s="304"/>
      <c r="Y40" s="192">
        <f>Q40</f>
        <v>0</v>
      </c>
    </row>
    <row r="41" spans="1:27" ht="15.75" customHeight="1" x14ac:dyDescent="0.25">
      <c r="A41" s="292"/>
      <c r="B41" s="509" t="s">
        <v>61</v>
      </c>
      <c r="C41" s="510"/>
      <c r="D41" s="510"/>
      <c r="E41" s="510"/>
      <c r="F41" s="510"/>
      <c r="G41" s="510"/>
      <c r="H41" s="510"/>
      <c r="I41" s="510"/>
      <c r="J41" s="510"/>
      <c r="K41" s="510"/>
      <c r="L41" s="510"/>
      <c r="M41" s="510"/>
      <c r="N41" s="510"/>
      <c r="O41" s="510"/>
      <c r="P41" s="510"/>
      <c r="Q41" s="511"/>
      <c r="R41" s="292"/>
      <c r="S41" s="293"/>
      <c r="T41" s="293"/>
      <c r="U41" s="301"/>
      <c r="V41" s="656"/>
      <c r="W41" s="656"/>
      <c r="X41" s="304"/>
    </row>
    <row r="42" spans="1:27" ht="39.950000000000003" customHeight="1" x14ac:dyDescent="0.25">
      <c r="A42" s="292"/>
      <c r="B42" s="564" t="s">
        <v>70</v>
      </c>
      <c r="C42" s="564"/>
      <c r="D42" s="516" t="s">
        <v>69</v>
      </c>
      <c r="E42" s="556"/>
      <c r="F42" s="556"/>
      <c r="G42" s="556"/>
      <c r="H42" s="556"/>
      <c r="I42" s="556"/>
      <c r="J42" s="556"/>
      <c r="K42" s="556"/>
      <c r="L42" s="556"/>
      <c r="M42" s="556"/>
      <c r="N42" s="556"/>
      <c r="O42" s="556"/>
      <c r="P42" s="316"/>
      <c r="Q42" s="318" t="s">
        <v>48</v>
      </c>
      <c r="R42" s="292"/>
      <c r="S42" s="293"/>
      <c r="T42" s="293"/>
      <c r="U42" s="301"/>
      <c r="V42" s="328"/>
      <c r="W42" s="83" t="s">
        <v>239</v>
      </c>
      <c r="X42" s="304"/>
    </row>
    <row r="43" spans="1:27" s="111" customFormat="1" ht="39.950000000000003" customHeight="1" x14ac:dyDescent="0.25">
      <c r="A43" s="292"/>
      <c r="B43" s="494"/>
      <c r="C43" s="494"/>
      <c r="D43" s="480"/>
      <c r="E43" s="481"/>
      <c r="F43" s="481"/>
      <c r="G43" s="481"/>
      <c r="H43" s="481"/>
      <c r="I43" s="481"/>
      <c r="J43" s="481"/>
      <c r="K43" s="481"/>
      <c r="L43" s="481"/>
      <c r="M43" s="481"/>
      <c r="N43" s="481"/>
      <c r="O43" s="481"/>
      <c r="P43" s="314"/>
      <c r="Q43" s="221"/>
      <c r="R43" s="292"/>
      <c r="S43" s="293"/>
      <c r="T43" s="293"/>
      <c r="U43" s="301"/>
      <c r="V43" s="328"/>
      <c r="W43" s="136"/>
      <c r="X43" s="304"/>
    </row>
    <row r="44" spans="1:27" s="111" customFormat="1" ht="39.950000000000003" customHeight="1" x14ac:dyDescent="0.25">
      <c r="A44" s="292"/>
      <c r="B44" s="494"/>
      <c r="C44" s="494"/>
      <c r="D44" s="480"/>
      <c r="E44" s="481"/>
      <c r="F44" s="481"/>
      <c r="G44" s="481"/>
      <c r="H44" s="481"/>
      <c r="I44" s="481"/>
      <c r="J44" s="481"/>
      <c r="K44" s="481"/>
      <c r="L44" s="481"/>
      <c r="M44" s="481"/>
      <c r="N44" s="481"/>
      <c r="O44" s="481"/>
      <c r="P44" s="314"/>
      <c r="Q44" s="221"/>
      <c r="R44" s="292"/>
      <c r="S44" s="293"/>
      <c r="T44" s="293"/>
      <c r="U44" s="301"/>
      <c r="V44" s="328"/>
      <c r="W44" s="136"/>
      <c r="X44" s="304"/>
    </row>
    <row r="45" spans="1:27" ht="18.600000000000001" customHeight="1" x14ac:dyDescent="0.25">
      <c r="A45" s="292"/>
      <c r="B45" s="561" t="s">
        <v>53</v>
      </c>
      <c r="C45" s="562"/>
      <c r="D45" s="562"/>
      <c r="E45" s="562"/>
      <c r="F45" s="562"/>
      <c r="G45" s="562"/>
      <c r="H45" s="562"/>
      <c r="I45" s="562"/>
      <c r="J45" s="562"/>
      <c r="K45" s="562"/>
      <c r="L45" s="562"/>
      <c r="M45" s="562"/>
      <c r="N45" s="562"/>
      <c r="O45" s="562"/>
      <c r="P45" s="563"/>
      <c r="Q45" s="73">
        <f>Q43+Q44</f>
        <v>0</v>
      </c>
      <c r="R45" s="292"/>
      <c r="S45" s="293"/>
      <c r="T45" s="293"/>
      <c r="U45" s="301"/>
      <c r="V45" s="304"/>
      <c r="W45" s="73">
        <f>SUM(W43:W44)</f>
        <v>0</v>
      </c>
      <c r="X45" s="304"/>
      <c r="Y45" s="192">
        <f>Q45</f>
        <v>0</v>
      </c>
    </row>
    <row r="46" spans="1:27" ht="15.75" customHeight="1" x14ac:dyDescent="0.25">
      <c r="A46" s="292"/>
      <c r="B46" s="509" t="s">
        <v>62</v>
      </c>
      <c r="C46" s="510"/>
      <c r="D46" s="510"/>
      <c r="E46" s="510"/>
      <c r="F46" s="510"/>
      <c r="G46" s="510"/>
      <c r="H46" s="510"/>
      <c r="I46" s="510"/>
      <c r="J46" s="510"/>
      <c r="K46" s="510"/>
      <c r="L46" s="510"/>
      <c r="M46" s="510"/>
      <c r="N46" s="510"/>
      <c r="O46" s="510"/>
      <c r="P46" s="510"/>
      <c r="Q46" s="511"/>
      <c r="R46" s="292"/>
      <c r="S46" s="293"/>
      <c r="T46" s="293"/>
      <c r="U46" s="301"/>
      <c r="V46" s="656"/>
      <c r="W46" s="658"/>
      <c r="X46" s="304"/>
    </row>
    <row r="47" spans="1:27" ht="39.950000000000003" customHeight="1" x14ac:dyDescent="0.25">
      <c r="A47" s="292"/>
      <c r="B47" s="557"/>
      <c r="C47" s="558"/>
      <c r="D47" s="558" t="s">
        <v>51</v>
      </c>
      <c r="E47" s="558"/>
      <c r="F47" s="558"/>
      <c r="G47" s="558"/>
      <c r="H47" s="558"/>
      <c r="I47" s="558"/>
      <c r="J47" s="558"/>
      <c r="K47" s="558"/>
      <c r="L47" s="558"/>
      <c r="M47" s="558"/>
      <c r="N47" s="558"/>
      <c r="O47" s="558"/>
      <c r="P47" s="559"/>
      <c r="Q47" s="318" t="s">
        <v>52</v>
      </c>
      <c r="R47" s="292"/>
      <c r="S47" s="293"/>
      <c r="T47" s="293"/>
      <c r="U47" s="301"/>
      <c r="V47" s="656"/>
      <c r="W47" s="656"/>
      <c r="X47" s="304"/>
    </row>
    <row r="48" spans="1:27" s="111" customFormat="1" ht="39.950000000000003" customHeight="1" x14ac:dyDescent="0.25">
      <c r="A48" s="292"/>
      <c r="B48" s="560" t="s">
        <v>71</v>
      </c>
      <c r="C48" s="560"/>
      <c r="D48" s="494"/>
      <c r="E48" s="494"/>
      <c r="F48" s="494"/>
      <c r="G48" s="494"/>
      <c r="H48" s="494"/>
      <c r="I48" s="494"/>
      <c r="J48" s="494"/>
      <c r="K48" s="494"/>
      <c r="L48" s="494"/>
      <c r="M48" s="494"/>
      <c r="N48" s="494"/>
      <c r="O48" s="494"/>
      <c r="P48" s="494"/>
      <c r="Q48" s="374">
        <f>P19</f>
        <v>0</v>
      </c>
      <c r="R48" s="292"/>
      <c r="S48" s="293"/>
      <c r="T48" s="293"/>
      <c r="U48" s="301"/>
      <c r="V48" s="656"/>
      <c r="W48" s="656"/>
      <c r="X48" s="304"/>
    </row>
    <row r="49" spans="1:25" s="111" customFormat="1" ht="39.950000000000003" customHeight="1" x14ac:dyDescent="0.25">
      <c r="A49" s="292"/>
      <c r="B49" s="315"/>
      <c r="C49" s="579" t="s">
        <v>335</v>
      </c>
      <c r="D49" s="580"/>
      <c r="E49" s="581"/>
      <c r="F49" s="576"/>
      <c r="G49" s="577"/>
      <c r="H49" s="577"/>
      <c r="I49" s="577"/>
      <c r="J49" s="577"/>
      <c r="K49" s="577"/>
      <c r="L49" s="577"/>
      <c r="M49" s="577"/>
      <c r="N49" s="577"/>
      <c r="O49" s="577"/>
      <c r="P49" s="578"/>
      <c r="Q49" s="221"/>
      <c r="R49" s="292"/>
      <c r="S49" s="293"/>
      <c r="T49" s="293"/>
      <c r="U49" s="301"/>
      <c r="V49" s="656"/>
      <c r="W49" s="656"/>
      <c r="X49" s="304"/>
    </row>
    <row r="50" spans="1:25" s="111" customFormat="1" ht="39.950000000000003" customHeight="1" x14ac:dyDescent="0.25">
      <c r="A50" s="292"/>
      <c r="B50" s="579" t="s">
        <v>72</v>
      </c>
      <c r="C50" s="581"/>
      <c r="D50" s="480"/>
      <c r="E50" s="481"/>
      <c r="F50" s="481"/>
      <c r="G50" s="481"/>
      <c r="H50" s="481"/>
      <c r="I50" s="481"/>
      <c r="J50" s="481"/>
      <c r="K50" s="481"/>
      <c r="L50" s="481"/>
      <c r="M50" s="481"/>
      <c r="N50" s="481"/>
      <c r="O50" s="481"/>
      <c r="P50" s="482"/>
      <c r="Q50" s="374">
        <f>P34</f>
        <v>0</v>
      </c>
      <c r="R50" s="292"/>
      <c r="S50" s="293"/>
      <c r="T50" s="293"/>
      <c r="U50" s="301"/>
      <c r="V50" s="656"/>
      <c r="W50" s="656"/>
      <c r="X50" s="304"/>
    </row>
    <row r="51" spans="1:25" s="111" customFormat="1" ht="39.950000000000003" customHeight="1" x14ac:dyDescent="0.25">
      <c r="A51" s="292"/>
      <c r="B51" s="315"/>
      <c r="C51" s="579" t="s">
        <v>336</v>
      </c>
      <c r="D51" s="580"/>
      <c r="E51" s="581"/>
      <c r="F51" s="576"/>
      <c r="G51" s="577"/>
      <c r="H51" s="577"/>
      <c r="I51" s="577"/>
      <c r="J51" s="577"/>
      <c r="K51" s="577"/>
      <c r="L51" s="577"/>
      <c r="M51" s="577"/>
      <c r="N51" s="577"/>
      <c r="O51" s="577"/>
      <c r="P51" s="578"/>
      <c r="Q51" s="221"/>
      <c r="R51" s="292"/>
      <c r="S51" s="293"/>
      <c r="T51" s="293"/>
      <c r="U51" s="301"/>
      <c r="V51" s="656"/>
      <c r="W51" s="656"/>
      <c r="X51" s="304"/>
    </row>
    <row r="52" spans="1:25" s="111" customFormat="1" ht="39.950000000000003" customHeight="1" x14ac:dyDescent="0.25">
      <c r="A52" s="292"/>
      <c r="B52" s="560" t="s">
        <v>73</v>
      </c>
      <c r="C52" s="560"/>
      <c r="D52" s="494"/>
      <c r="E52" s="494"/>
      <c r="F52" s="494"/>
      <c r="G52" s="494"/>
      <c r="H52" s="494"/>
      <c r="I52" s="494"/>
      <c r="J52" s="494"/>
      <c r="K52" s="494"/>
      <c r="L52" s="494"/>
      <c r="M52" s="494"/>
      <c r="N52" s="494"/>
      <c r="O52" s="494"/>
      <c r="P52" s="494"/>
      <c r="Q52" s="374">
        <f>P40</f>
        <v>0</v>
      </c>
      <c r="R52" s="292"/>
      <c r="S52" s="293"/>
      <c r="T52" s="293"/>
      <c r="U52" s="301"/>
      <c r="V52" s="656"/>
      <c r="W52" s="656"/>
      <c r="X52" s="304"/>
    </row>
    <row r="53" spans="1:25" s="111" customFormat="1" ht="39.950000000000003" customHeight="1" x14ac:dyDescent="0.25">
      <c r="A53" s="292"/>
      <c r="B53" s="315"/>
      <c r="C53" s="579" t="s">
        <v>337</v>
      </c>
      <c r="D53" s="580"/>
      <c r="E53" s="581"/>
      <c r="F53" s="576"/>
      <c r="G53" s="577"/>
      <c r="H53" s="577"/>
      <c r="I53" s="577"/>
      <c r="J53" s="577"/>
      <c r="K53" s="577"/>
      <c r="L53" s="577"/>
      <c r="M53" s="577"/>
      <c r="N53" s="577"/>
      <c r="O53" s="577"/>
      <c r="P53" s="578"/>
      <c r="Q53" s="221"/>
      <c r="R53" s="292"/>
      <c r="S53" s="293"/>
      <c r="T53" s="293"/>
      <c r="U53" s="301"/>
      <c r="V53" s="656"/>
      <c r="W53" s="656"/>
      <c r="X53" s="304"/>
    </row>
    <row r="54" spans="1:25" ht="18.600000000000001" customHeight="1" x14ac:dyDescent="0.25">
      <c r="A54" s="292"/>
      <c r="B54" s="490" t="s">
        <v>55</v>
      </c>
      <c r="C54" s="491"/>
      <c r="D54" s="491"/>
      <c r="E54" s="491"/>
      <c r="F54" s="491"/>
      <c r="G54" s="491"/>
      <c r="H54" s="491"/>
      <c r="I54" s="491"/>
      <c r="J54" s="491"/>
      <c r="K54" s="491"/>
      <c r="L54" s="491"/>
      <c r="M54" s="491"/>
      <c r="N54" s="491"/>
      <c r="O54" s="491"/>
      <c r="P54" s="492"/>
      <c r="Q54" s="375">
        <f>IF(Cover!C39="Yes", ROUNDUP(SUM(Q48:Q53),0),ROUND(SUM(Q48:Q53),0))</f>
        <v>0</v>
      </c>
      <c r="R54" s="292"/>
      <c r="S54" s="293"/>
      <c r="T54" s="293"/>
      <c r="U54" s="301"/>
      <c r="V54" s="656"/>
      <c r="W54" s="656"/>
      <c r="X54" s="304"/>
      <c r="Y54" s="192">
        <f>Q54</f>
        <v>0</v>
      </c>
    </row>
    <row r="55" spans="1:25" ht="15.75" customHeight="1" x14ac:dyDescent="0.25">
      <c r="A55" s="292"/>
      <c r="B55" s="543" t="s">
        <v>63</v>
      </c>
      <c r="C55" s="544"/>
      <c r="D55" s="544"/>
      <c r="E55" s="544"/>
      <c r="F55" s="544"/>
      <c r="G55" s="544"/>
      <c r="H55" s="544"/>
      <c r="I55" s="544"/>
      <c r="J55" s="544"/>
      <c r="K55" s="544"/>
      <c r="L55" s="544"/>
      <c r="M55" s="544"/>
      <c r="N55" s="544"/>
      <c r="O55" s="544"/>
      <c r="P55" s="544"/>
      <c r="Q55" s="545"/>
      <c r="R55" s="292"/>
      <c r="S55" s="293"/>
      <c r="T55" s="293"/>
      <c r="U55" s="301"/>
      <c r="V55" s="656"/>
      <c r="W55" s="656"/>
      <c r="X55" s="304"/>
    </row>
    <row r="56" spans="1:25" ht="39.950000000000003" customHeight="1" x14ac:dyDescent="0.25">
      <c r="A56" s="292"/>
      <c r="B56" s="571" t="s">
        <v>634</v>
      </c>
      <c r="C56" s="572"/>
      <c r="D56" s="486" t="s">
        <v>636</v>
      </c>
      <c r="E56" s="487"/>
      <c r="F56" s="486" t="s">
        <v>637</v>
      </c>
      <c r="G56" s="487"/>
      <c r="H56" s="487"/>
      <c r="I56" s="487"/>
      <c r="J56" s="487"/>
      <c r="K56" s="487"/>
      <c r="L56" s="487"/>
      <c r="M56" s="487"/>
      <c r="N56" s="488"/>
      <c r="O56" s="75" t="s">
        <v>359</v>
      </c>
      <c r="P56" s="185" t="s">
        <v>54</v>
      </c>
      <c r="Q56" s="185" t="s">
        <v>48</v>
      </c>
      <c r="R56" s="292"/>
      <c r="S56" s="293"/>
      <c r="T56" s="293"/>
      <c r="U56" s="301"/>
      <c r="V56" s="328"/>
      <c r="W56" s="83" t="s">
        <v>238</v>
      </c>
      <c r="X56" s="304"/>
    </row>
    <row r="57" spans="1:25" ht="39.950000000000003" customHeight="1" x14ac:dyDescent="0.25">
      <c r="A57" s="292"/>
      <c r="B57" s="573"/>
      <c r="C57" s="573"/>
      <c r="D57" s="655" t="str">
        <f>IF(B57="","Select Contractor or Sub Awardee in Column B","")</f>
        <v>Select Contractor or Sub Awardee in Column B</v>
      </c>
      <c r="E57" s="655"/>
      <c r="F57" s="478" t="str">
        <f>IF(B57="","Select Contractor or Sub Awardee in column B to continue","")</f>
        <v>Select Contractor or Sub Awardee in column B to continue</v>
      </c>
      <c r="G57" s="489"/>
      <c r="H57" s="489"/>
      <c r="I57" s="489"/>
      <c r="J57" s="489"/>
      <c r="K57" s="489"/>
      <c r="L57" s="489"/>
      <c r="M57" s="489"/>
      <c r="N57" s="479"/>
      <c r="O57" s="184"/>
      <c r="P57" s="74"/>
      <c r="Q57" s="186">
        <f>ROUND(P57*O57,0)</f>
        <v>0</v>
      </c>
      <c r="R57" s="292"/>
      <c r="S57" s="294" t="str">
        <f t="shared" ref="S57" si="14">IF(B57="","",IF(D57="","",Q57))</f>
        <v/>
      </c>
      <c r="T57" s="294" t="str">
        <f t="shared" ref="T57" si="15">IF(B57="","",IF(D57="","",D57))</f>
        <v/>
      </c>
      <c r="U57" s="294">
        <f>IF(B57="Contractor",0,Q57)</f>
        <v>0</v>
      </c>
      <c r="V57" s="328"/>
      <c r="W57" s="136"/>
      <c r="X57" s="304"/>
    </row>
    <row r="58" spans="1:25" ht="39.950000000000003" customHeight="1" x14ac:dyDescent="0.25">
      <c r="A58" s="292"/>
      <c r="B58" s="573"/>
      <c r="C58" s="573"/>
      <c r="D58" s="655" t="str">
        <f>IF(B58="","Select Contractor or Sub Awardee in Column B","")</f>
        <v>Select Contractor or Sub Awardee in Column B</v>
      </c>
      <c r="E58" s="655"/>
      <c r="F58" s="478" t="str">
        <f>IF(B58="","Select Contractor or Sub Awardee in column B to continue","")</f>
        <v>Select Contractor or Sub Awardee in column B to continue</v>
      </c>
      <c r="G58" s="489"/>
      <c r="H58" s="489"/>
      <c r="I58" s="489"/>
      <c r="J58" s="489"/>
      <c r="K58" s="489"/>
      <c r="L58" s="489"/>
      <c r="M58" s="489"/>
      <c r="N58" s="479"/>
      <c r="O58" s="184"/>
      <c r="P58" s="74"/>
      <c r="Q58" s="186">
        <f t="shared" ref="Q58:Q60" si="16">ROUND(P58*O58,0)</f>
        <v>0</v>
      </c>
      <c r="R58" s="292"/>
      <c r="S58" s="294" t="str">
        <f t="shared" ref="S58:S60" si="17">IF(B58="","",IF(D58="","",Q58))</f>
        <v/>
      </c>
      <c r="T58" s="294" t="str">
        <f t="shared" ref="T58:T60" si="18">IF(B58="","",IF(D58="","",D58))</f>
        <v/>
      </c>
      <c r="U58" s="294">
        <f t="shared" ref="U58:U60" si="19">IF(B58="Contractor",0,Q58)</f>
        <v>0</v>
      </c>
      <c r="V58" s="328"/>
      <c r="W58" s="136"/>
      <c r="X58" s="304"/>
    </row>
    <row r="59" spans="1:25" ht="39.950000000000003" customHeight="1" x14ac:dyDescent="0.25">
      <c r="A59" s="292"/>
      <c r="B59" s="574"/>
      <c r="C59" s="575"/>
      <c r="D59" s="655" t="str">
        <f>IF(B59="","Select Contractor or Sub Awardee in Column B","")</f>
        <v>Select Contractor or Sub Awardee in Column B</v>
      </c>
      <c r="E59" s="655"/>
      <c r="F59" s="478" t="str">
        <f>IF(B59="","Select Contractor or Sub Awardee in column B to continue","")</f>
        <v>Select Contractor or Sub Awardee in column B to continue</v>
      </c>
      <c r="G59" s="489"/>
      <c r="H59" s="489"/>
      <c r="I59" s="489"/>
      <c r="J59" s="489"/>
      <c r="K59" s="489"/>
      <c r="L59" s="489"/>
      <c r="M59" s="489"/>
      <c r="N59" s="479"/>
      <c r="O59" s="184"/>
      <c r="P59" s="74"/>
      <c r="Q59" s="186">
        <f t="shared" si="16"/>
        <v>0</v>
      </c>
      <c r="R59" s="292"/>
      <c r="S59" s="294" t="str">
        <f t="shared" si="17"/>
        <v/>
      </c>
      <c r="T59" s="294" t="str">
        <f t="shared" si="18"/>
        <v/>
      </c>
      <c r="U59" s="294">
        <f t="shared" si="19"/>
        <v>0</v>
      </c>
      <c r="V59" s="328"/>
      <c r="W59" s="136">
        <v>0</v>
      </c>
      <c r="X59" s="304"/>
    </row>
    <row r="60" spans="1:25" ht="39.950000000000003" customHeight="1" x14ac:dyDescent="0.25">
      <c r="A60" s="292"/>
      <c r="B60" s="574"/>
      <c r="C60" s="575"/>
      <c r="D60" s="655" t="str">
        <f>IF(B60="","Select Contractor or Sub Awardee in Column B","")</f>
        <v>Select Contractor or Sub Awardee in Column B</v>
      </c>
      <c r="E60" s="655"/>
      <c r="F60" s="478" t="str">
        <f>IF(B60="","Select Contractor or Sub Awardee in column B to continue","")</f>
        <v>Select Contractor or Sub Awardee in column B to continue</v>
      </c>
      <c r="G60" s="489"/>
      <c r="H60" s="489"/>
      <c r="I60" s="489"/>
      <c r="J60" s="489"/>
      <c r="K60" s="489"/>
      <c r="L60" s="489"/>
      <c r="M60" s="489"/>
      <c r="N60" s="479"/>
      <c r="O60" s="184"/>
      <c r="P60" s="74"/>
      <c r="Q60" s="186">
        <f t="shared" si="16"/>
        <v>0</v>
      </c>
      <c r="R60" s="292"/>
      <c r="S60" s="294" t="str">
        <f t="shared" si="17"/>
        <v/>
      </c>
      <c r="T60" s="294" t="str">
        <f t="shared" si="18"/>
        <v/>
      </c>
      <c r="U60" s="294">
        <f t="shared" si="19"/>
        <v>0</v>
      </c>
      <c r="V60" s="328"/>
      <c r="W60" s="136">
        <v>0</v>
      </c>
      <c r="X60" s="304"/>
    </row>
    <row r="61" spans="1:25" ht="18.600000000000001" customHeight="1" x14ac:dyDescent="0.25">
      <c r="A61" s="292"/>
      <c r="B61" s="568" t="s">
        <v>57</v>
      </c>
      <c r="C61" s="569"/>
      <c r="D61" s="569"/>
      <c r="E61" s="569"/>
      <c r="F61" s="569"/>
      <c r="G61" s="569"/>
      <c r="H61" s="569"/>
      <c r="I61" s="569"/>
      <c r="J61" s="569"/>
      <c r="K61" s="569"/>
      <c r="L61" s="569"/>
      <c r="M61" s="569"/>
      <c r="N61" s="569"/>
      <c r="O61" s="569"/>
      <c r="P61" s="570"/>
      <c r="Q61" s="85">
        <f>SUM(Q57:Q60)</f>
        <v>0</v>
      </c>
      <c r="R61" s="292"/>
      <c r="S61" s="294">
        <f>SUM(S57:S60)</f>
        <v>0</v>
      </c>
      <c r="T61" s="293"/>
      <c r="U61" s="301"/>
      <c r="V61" s="328"/>
      <c r="W61" s="306">
        <f>SUM(W57:W60)</f>
        <v>0</v>
      </c>
      <c r="X61" s="304"/>
      <c r="Y61" s="192">
        <f>Q61</f>
        <v>0</v>
      </c>
    </row>
    <row r="62" spans="1:25" ht="15.75" customHeight="1" x14ac:dyDescent="0.25">
      <c r="A62" s="292"/>
      <c r="B62" s="543" t="s">
        <v>64</v>
      </c>
      <c r="C62" s="544"/>
      <c r="D62" s="544"/>
      <c r="E62" s="544"/>
      <c r="F62" s="544"/>
      <c r="G62" s="544"/>
      <c r="H62" s="544"/>
      <c r="I62" s="544"/>
      <c r="J62" s="544"/>
      <c r="K62" s="544"/>
      <c r="L62" s="544"/>
      <c r="M62" s="544"/>
      <c r="N62" s="544"/>
      <c r="O62" s="544"/>
      <c r="P62" s="544"/>
      <c r="Q62" s="545"/>
      <c r="R62" s="292"/>
      <c r="S62" s="293"/>
      <c r="T62" s="293"/>
      <c r="U62" s="301"/>
      <c r="V62" s="328"/>
      <c r="W62" s="329"/>
      <c r="X62" s="304"/>
    </row>
    <row r="63" spans="1:25" ht="39.950000000000003" customHeight="1" x14ac:dyDescent="0.25">
      <c r="A63" s="292"/>
      <c r="B63" s="501" t="s">
        <v>424</v>
      </c>
      <c r="C63" s="502"/>
      <c r="D63" s="503"/>
      <c r="E63" s="501" t="s">
        <v>56</v>
      </c>
      <c r="F63" s="502"/>
      <c r="G63" s="502"/>
      <c r="H63" s="502"/>
      <c r="I63" s="502"/>
      <c r="J63" s="502"/>
      <c r="K63" s="502"/>
      <c r="L63" s="502"/>
      <c r="M63" s="502"/>
      <c r="N63" s="502"/>
      <c r="O63" s="502"/>
      <c r="P63" s="503"/>
      <c r="Q63" s="318" t="s">
        <v>48</v>
      </c>
      <c r="R63" s="292"/>
      <c r="S63" s="293"/>
      <c r="T63" s="293"/>
      <c r="U63" s="301"/>
      <c r="V63" s="328"/>
      <c r="W63" s="83" t="s">
        <v>237</v>
      </c>
      <c r="X63" s="304"/>
    </row>
    <row r="64" spans="1:25" ht="39.950000000000003" customHeight="1" x14ac:dyDescent="0.25">
      <c r="A64" s="292"/>
      <c r="B64" s="493"/>
      <c r="C64" s="493"/>
      <c r="D64" s="493"/>
      <c r="E64" s="494" t="str">
        <f t="shared" ref="E64:E69" si="20">IF(B64="","Select Supply Category in Column B",0)</f>
        <v>Select Supply Category in Column B</v>
      </c>
      <c r="F64" s="494"/>
      <c r="G64" s="494"/>
      <c r="H64" s="494"/>
      <c r="I64" s="494"/>
      <c r="J64" s="494"/>
      <c r="K64" s="494"/>
      <c r="L64" s="494"/>
      <c r="M64" s="494"/>
      <c r="N64" s="494"/>
      <c r="O64" s="494"/>
      <c r="P64" s="494"/>
      <c r="Q64" s="225"/>
      <c r="R64" s="292"/>
      <c r="S64" s="293"/>
      <c r="T64" s="293"/>
      <c r="U64" s="301"/>
      <c r="V64" s="328"/>
      <c r="W64" s="136"/>
      <c r="X64" s="304"/>
    </row>
    <row r="65" spans="1:25" ht="39.950000000000003" customHeight="1" x14ac:dyDescent="0.25">
      <c r="A65" s="292"/>
      <c r="B65" s="493"/>
      <c r="C65" s="493"/>
      <c r="D65" s="493"/>
      <c r="E65" s="494" t="str">
        <f t="shared" si="20"/>
        <v>Select Supply Category in Column B</v>
      </c>
      <c r="F65" s="494"/>
      <c r="G65" s="494"/>
      <c r="H65" s="494"/>
      <c r="I65" s="494"/>
      <c r="J65" s="494"/>
      <c r="K65" s="494"/>
      <c r="L65" s="494"/>
      <c r="M65" s="494"/>
      <c r="N65" s="494"/>
      <c r="O65" s="494"/>
      <c r="P65" s="494"/>
      <c r="Q65" s="225"/>
      <c r="R65" s="292"/>
      <c r="S65" s="293"/>
      <c r="T65" s="293"/>
      <c r="U65" s="301"/>
      <c r="V65" s="328"/>
      <c r="W65" s="136"/>
      <c r="X65" s="304"/>
    </row>
    <row r="66" spans="1:25" ht="39.950000000000003" customHeight="1" x14ac:dyDescent="0.25">
      <c r="A66" s="292"/>
      <c r="B66" s="493"/>
      <c r="C66" s="493"/>
      <c r="D66" s="493"/>
      <c r="E66" s="494" t="str">
        <f t="shared" si="20"/>
        <v>Select Supply Category in Column B</v>
      </c>
      <c r="F66" s="494"/>
      <c r="G66" s="494"/>
      <c r="H66" s="494"/>
      <c r="I66" s="494"/>
      <c r="J66" s="494"/>
      <c r="K66" s="494"/>
      <c r="L66" s="494"/>
      <c r="M66" s="494"/>
      <c r="N66" s="494"/>
      <c r="O66" s="494"/>
      <c r="P66" s="494"/>
      <c r="Q66" s="225"/>
      <c r="R66" s="292"/>
      <c r="S66" s="293"/>
      <c r="T66" s="293"/>
      <c r="U66" s="301"/>
      <c r="V66" s="328"/>
      <c r="W66" s="136"/>
      <c r="X66" s="304"/>
    </row>
    <row r="67" spans="1:25" ht="39.950000000000003" customHeight="1" x14ac:dyDescent="0.25">
      <c r="A67" s="292"/>
      <c r="B67" s="493"/>
      <c r="C67" s="493"/>
      <c r="D67" s="493"/>
      <c r="E67" s="494" t="str">
        <f t="shared" si="20"/>
        <v>Select Supply Category in Column B</v>
      </c>
      <c r="F67" s="494"/>
      <c r="G67" s="494"/>
      <c r="H67" s="494"/>
      <c r="I67" s="494"/>
      <c r="J67" s="494"/>
      <c r="K67" s="494"/>
      <c r="L67" s="494"/>
      <c r="M67" s="494"/>
      <c r="N67" s="494"/>
      <c r="O67" s="494"/>
      <c r="P67" s="494"/>
      <c r="Q67" s="225"/>
      <c r="R67" s="292"/>
      <c r="S67" s="293"/>
      <c r="T67" s="293"/>
      <c r="U67" s="301"/>
      <c r="V67" s="328"/>
      <c r="W67" s="136"/>
      <c r="X67" s="304"/>
    </row>
    <row r="68" spans="1:25" ht="39.950000000000003" customHeight="1" x14ac:dyDescent="0.25">
      <c r="A68" s="292"/>
      <c r="B68" s="493"/>
      <c r="C68" s="493"/>
      <c r="D68" s="493"/>
      <c r="E68" s="494" t="str">
        <f t="shared" si="20"/>
        <v>Select Supply Category in Column B</v>
      </c>
      <c r="F68" s="494"/>
      <c r="G68" s="494"/>
      <c r="H68" s="494"/>
      <c r="I68" s="494"/>
      <c r="J68" s="494"/>
      <c r="K68" s="494"/>
      <c r="L68" s="494"/>
      <c r="M68" s="494"/>
      <c r="N68" s="494"/>
      <c r="O68" s="494"/>
      <c r="P68" s="494"/>
      <c r="Q68" s="225"/>
      <c r="R68" s="292"/>
      <c r="S68" s="293"/>
      <c r="T68" s="293"/>
      <c r="U68" s="301"/>
      <c r="V68" s="328"/>
      <c r="W68" s="136"/>
      <c r="X68" s="304"/>
    </row>
    <row r="69" spans="1:25" ht="39.950000000000003" customHeight="1" x14ac:dyDescent="0.25">
      <c r="A69" s="292"/>
      <c r="B69" s="493"/>
      <c r="C69" s="493"/>
      <c r="D69" s="493"/>
      <c r="E69" s="494" t="str">
        <f t="shared" si="20"/>
        <v>Select Supply Category in Column B</v>
      </c>
      <c r="F69" s="494"/>
      <c r="G69" s="494"/>
      <c r="H69" s="494"/>
      <c r="I69" s="494"/>
      <c r="J69" s="494"/>
      <c r="K69" s="494"/>
      <c r="L69" s="494"/>
      <c r="M69" s="494"/>
      <c r="N69" s="494"/>
      <c r="O69" s="494"/>
      <c r="P69" s="494"/>
      <c r="Q69" s="225"/>
      <c r="R69" s="292"/>
      <c r="S69" s="293"/>
      <c r="T69" s="293"/>
      <c r="U69" s="301"/>
      <c r="V69" s="328"/>
      <c r="W69" s="136"/>
      <c r="X69" s="304"/>
    </row>
    <row r="70" spans="1:25" ht="18" customHeight="1" x14ac:dyDescent="0.25">
      <c r="A70" s="292"/>
      <c r="B70" s="490" t="s">
        <v>58</v>
      </c>
      <c r="C70" s="491"/>
      <c r="D70" s="491"/>
      <c r="E70" s="491"/>
      <c r="F70" s="491"/>
      <c r="G70" s="491"/>
      <c r="H70" s="491"/>
      <c r="I70" s="491"/>
      <c r="J70" s="491"/>
      <c r="K70" s="491"/>
      <c r="L70" s="491"/>
      <c r="M70" s="491"/>
      <c r="N70" s="491"/>
      <c r="O70" s="491"/>
      <c r="P70" s="492"/>
      <c r="Q70" s="226">
        <f>SUM(Q64:Q69)</f>
        <v>0</v>
      </c>
      <c r="R70" s="292"/>
      <c r="S70" s="293"/>
      <c r="T70" s="293"/>
      <c r="U70" s="301"/>
      <c r="V70" s="328"/>
      <c r="W70" s="73">
        <f>SUM(W64:W69)</f>
        <v>0</v>
      </c>
      <c r="X70" s="304"/>
      <c r="Y70" s="192">
        <f>Q70</f>
        <v>0</v>
      </c>
    </row>
    <row r="71" spans="1:25" ht="15.75" customHeight="1" x14ac:dyDescent="0.25">
      <c r="A71" s="292"/>
      <c r="B71" s="509" t="s">
        <v>65</v>
      </c>
      <c r="C71" s="510"/>
      <c r="D71" s="510"/>
      <c r="E71" s="510"/>
      <c r="F71" s="510"/>
      <c r="G71" s="510"/>
      <c r="H71" s="510"/>
      <c r="I71" s="510"/>
      <c r="J71" s="510"/>
      <c r="K71" s="510"/>
      <c r="L71" s="510"/>
      <c r="M71" s="510"/>
      <c r="N71" s="510"/>
      <c r="O71" s="510"/>
      <c r="P71" s="510"/>
      <c r="Q71" s="511"/>
      <c r="R71" s="292"/>
      <c r="S71" s="293"/>
      <c r="T71" s="293"/>
      <c r="U71" s="301"/>
      <c r="V71" s="328"/>
      <c r="W71" s="328"/>
      <c r="X71" s="304"/>
    </row>
    <row r="72" spans="1:25" s="111" customFormat="1" ht="39.950000000000003" customHeight="1" x14ac:dyDescent="0.25">
      <c r="A72" s="292"/>
      <c r="B72" s="565" t="s">
        <v>424</v>
      </c>
      <c r="C72" s="566"/>
      <c r="D72" s="567"/>
      <c r="E72" s="515" t="s">
        <v>227</v>
      </c>
      <c r="F72" s="515"/>
      <c r="G72" s="515"/>
      <c r="H72" s="515" t="s">
        <v>228</v>
      </c>
      <c r="I72" s="515"/>
      <c r="J72" s="515"/>
      <c r="K72" s="515"/>
      <c r="L72" s="515"/>
      <c r="M72" s="515"/>
      <c r="N72" s="515"/>
      <c r="O72" s="280" t="s">
        <v>444</v>
      </c>
      <c r="P72" s="280" t="s">
        <v>115</v>
      </c>
      <c r="Q72" s="81" t="s">
        <v>52</v>
      </c>
      <c r="R72" s="292"/>
      <c r="S72" s="293"/>
      <c r="T72" s="293"/>
      <c r="U72" s="301"/>
      <c r="V72" s="328"/>
      <c r="W72" s="328"/>
      <c r="X72" s="304"/>
    </row>
    <row r="73" spans="1:25" s="111" customFormat="1" ht="39.950000000000003" customHeight="1" x14ac:dyDescent="0.25">
      <c r="A73" s="292"/>
      <c r="B73" s="498"/>
      <c r="C73" s="499"/>
      <c r="D73" s="500"/>
      <c r="E73" s="495" t="str">
        <f t="shared" ref="E73:E76" si="21">IF(B73="","Select Category in Column B",0)</f>
        <v>Select Category in Column B</v>
      </c>
      <c r="F73" s="496"/>
      <c r="G73" s="497"/>
      <c r="H73" s="495" t="str">
        <f t="shared" ref="H73:H76" si="22">IF(B73="","Select Category in Column B",0)</f>
        <v>Select Category in Column B</v>
      </c>
      <c r="I73" s="496"/>
      <c r="J73" s="496"/>
      <c r="K73" s="496"/>
      <c r="L73" s="496"/>
      <c r="M73" s="496"/>
      <c r="N73" s="497"/>
      <c r="O73" s="299"/>
      <c r="P73" s="357"/>
      <c r="Q73" s="85">
        <f>ROUND(P73*O73,0)</f>
        <v>0</v>
      </c>
      <c r="R73" s="292"/>
      <c r="S73" s="294">
        <f>IF(OR(B73='DROP-DOWNS'!$S$18,B73='DROP-DOWNS'!$S$19,B73='DROP-DOWNS'!$S$20,B73='DROP-DOWNS'!$S$21),Q73,0)</f>
        <v>0</v>
      </c>
      <c r="T73" s="293"/>
      <c r="U73" s="301"/>
      <c r="V73" s="328"/>
      <c r="W73" s="328"/>
      <c r="X73" s="304"/>
    </row>
    <row r="74" spans="1:25" s="111" customFormat="1" ht="39.950000000000003" customHeight="1" x14ac:dyDescent="0.25">
      <c r="A74" s="292"/>
      <c r="B74" s="498"/>
      <c r="C74" s="499"/>
      <c r="D74" s="500"/>
      <c r="E74" s="495" t="str">
        <f t="shared" si="21"/>
        <v>Select Category in Column B</v>
      </c>
      <c r="F74" s="496"/>
      <c r="G74" s="497"/>
      <c r="H74" s="495" t="str">
        <f t="shared" si="22"/>
        <v>Select Category in Column B</v>
      </c>
      <c r="I74" s="496"/>
      <c r="J74" s="496"/>
      <c r="K74" s="496"/>
      <c r="L74" s="496"/>
      <c r="M74" s="496"/>
      <c r="N74" s="497"/>
      <c r="O74" s="299"/>
      <c r="P74" s="357"/>
      <c r="Q74" s="85">
        <f t="shared" ref="Q74:Q77" si="23">ROUND(P74*O74,0)</f>
        <v>0</v>
      </c>
      <c r="R74" s="292"/>
      <c r="S74" s="294">
        <f>IF(OR(B74='DROP-DOWNS'!$S$18,B74='DROP-DOWNS'!$S$19,B74='DROP-DOWNS'!$S$20,B74='DROP-DOWNS'!$S$21),Q74,0)</f>
        <v>0</v>
      </c>
      <c r="T74" s="293"/>
      <c r="U74" s="301"/>
      <c r="V74" s="328"/>
      <c r="W74" s="328"/>
      <c r="X74" s="304"/>
    </row>
    <row r="75" spans="1:25" s="111" customFormat="1" ht="39.950000000000003" customHeight="1" x14ac:dyDescent="0.25">
      <c r="A75" s="292"/>
      <c r="B75" s="498"/>
      <c r="C75" s="499"/>
      <c r="D75" s="500"/>
      <c r="E75" s="495" t="str">
        <f t="shared" si="21"/>
        <v>Select Category in Column B</v>
      </c>
      <c r="F75" s="496"/>
      <c r="G75" s="497"/>
      <c r="H75" s="495" t="str">
        <f t="shared" si="22"/>
        <v>Select Category in Column B</v>
      </c>
      <c r="I75" s="496"/>
      <c r="J75" s="496"/>
      <c r="K75" s="496"/>
      <c r="L75" s="496"/>
      <c r="M75" s="496"/>
      <c r="N75" s="497"/>
      <c r="O75" s="299"/>
      <c r="P75" s="357"/>
      <c r="Q75" s="85">
        <f t="shared" si="23"/>
        <v>0</v>
      </c>
      <c r="R75" s="292"/>
      <c r="S75" s="294">
        <f>IF(OR(B75='DROP-DOWNS'!$S$18,B75='DROP-DOWNS'!$S$19,B75='DROP-DOWNS'!$S$20,B75='DROP-DOWNS'!$S$21),Q75,0)</f>
        <v>0</v>
      </c>
      <c r="T75" s="293"/>
      <c r="U75" s="301"/>
      <c r="V75" s="328"/>
      <c r="W75" s="328"/>
      <c r="X75" s="304"/>
    </row>
    <row r="76" spans="1:25" s="111" customFormat="1" ht="39.950000000000003" customHeight="1" x14ac:dyDescent="0.25">
      <c r="A76" s="292"/>
      <c r="B76" s="498"/>
      <c r="C76" s="499"/>
      <c r="D76" s="500"/>
      <c r="E76" s="495" t="str">
        <f t="shared" si="21"/>
        <v>Select Category in Column B</v>
      </c>
      <c r="F76" s="496"/>
      <c r="G76" s="497"/>
      <c r="H76" s="495" t="str">
        <f t="shared" si="22"/>
        <v>Select Category in Column B</v>
      </c>
      <c r="I76" s="496"/>
      <c r="J76" s="496"/>
      <c r="K76" s="496"/>
      <c r="L76" s="496"/>
      <c r="M76" s="496"/>
      <c r="N76" s="497"/>
      <c r="O76" s="258"/>
      <c r="P76" s="357"/>
      <c r="Q76" s="85">
        <f t="shared" si="23"/>
        <v>0</v>
      </c>
      <c r="R76" s="292"/>
      <c r="S76" s="294">
        <f>IF(OR(B76='DROP-DOWNS'!$S$18,B76='DROP-DOWNS'!$S$19,B76='DROP-DOWNS'!$S$20,B76='DROP-DOWNS'!$S$21),Q76,0)</f>
        <v>0</v>
      </c>
      <c r="T76" s="293"/>
      <c r="U76" s="301"/>
      <c r="V76" s="328"/>
      <c r="W76" s="328"/>
      <c r="X76" s="304"/>
    </row>
    <row r="77" spans="1:25" s="111" customFormat="1" ht="39.950000000000003" customHeight="1" x14ac:dyDescent="0.25">
      <c r="A77" s="292"/>
      <c r="B77" s="498"/>
      <c r="C77" s="499"/>
      <c r="D77" s="500" t="str">
        <f t="shared" ref="D77" si="24">IF(B77="","Select Travel Category in Column B.",0)</f>
        <v>Select Travel Category in Column B.</v>
      </c>
      <c r="E77" s="495" t="str">
        <f t="shared" ref="E77" si="25">IF(B77="","Select Category in Column B",0)</f>
        <v>Select Category in Column B</v>
      </c>
      <c r="F77" s="496"/>
      <c r="G77" s="497"/>
      <c r="H77" s="495" t="str">
        <f t="shared" ref="H77" si="26">IF(B77="","Select Category in Column B",0)</f>
        <v>Select Category in Column B</v>
      </c>
      <c r="I77" s="496"/>
      <c r="J77" s="496"/>
      <c r="K77" s="496"/>
      <c r="L77" s="496"/>
      <c r="M77" s="496"/>
      <c r="N77" s="497"/>
      <c r="O77" s="258"/>
      <c r="P77" s="357"/>
      <c r="Q77" s="85">
        <f t="shared" si="23"/>
        <v>0</v>
      </c>
      <c r="R77" s="292"/>
      <c r="S77" s="294">
        <f>IF(OR(B77='DROP-DOWNS'!$S$18,B77='DROP-DOWNS'!$S$19,B77='DROP-DOWNS'!$S$20,B77='DROP-DOWNS'!$S$21),Q77,0)</f>
        <v>0</v>
      </c>
      <c r="T77" s="293"/>
      <c r="U77" s="301"/>
      <c r="V77" s="328"/>
      <c r="W77" s="328"/>
      <c r="X77" s="304"/>
    </row>
    <row r="78" spans="1:25" ht="18" customHeight="1" x14ac:dyDescent="0.25">
      <c r="A78" s="292"/>
      <c r="B78" s="490" t="s">
        <v>59</v>
      </c>
      <c r="C78" s="491"/>
      <c r="D78" s="491"/>
      <c r="E78" s="491"/>
      <c r="F78" s="491"/>
      <c r="G78" s="491"/>
      <c r="H78" s="491"/>
      <c r="I78" s="491"/>
      <c r="J78" s="491"/>
      <c r="K78" s="491"/>
      <c r="L78" s="491"/>
      <c r="M78" s="491"/>
      <c r="N78" s="491"/>
      <c r="O78" s="491"/>
      <c r="P78" s="492"/>
      <c r="Q78" s="226">
        <f>SUM(Q73:Q77)</f>
        <v>0</v>
      </c>
      <c r="R78" s="292"/>
      <c r="S78" s="227">
        <f>SUM(S73:S77)</f>
        <v>0</v>
      </c>
      <c r="T78" s="293"/>
      <c r="U78" s="301"/>
      <c r="V78" s="328"/>
      <c r="W78" s="328"/>
      <c r="X78" s="304"/>
      <c r="Y78" s="192">
        <f>Q78</f>
        <v>0</v>
      </c>
    </row>
    <row r="79" spans="1:25" ht="15.75" customHeight="1" x14ac:dyDescent="0.25">
      <c r="A79" s="292"/>
      <c r="B79" s="509" t="s">
        <v>66</v>
      </c>
      <c r="C79" s="510"/>
      <c r="D79" s="510"/>
      <c r="E79" s="510"/>
      <c r="F79" s="510"/>
      <c r="G79" s="510"/>
      <c r="H79" s="510"/>
      <c r="I79" s="510"/>
      <c r="J79" s="510"/>
      <c r="K79" s="510"/>
      <c r="L79" s="510"/>
      <c r="M79" s="510"/>
      <c r="N79" s="510"/>
      <c r="O79" s="510"/>
      <c r="P79" s="510"/>
      <c r="Q79" s="511"/>
      <c r="R79" s="292"/>
      <c r="S79" s="293"/>
      <c r="T79" s="293"/>
      <c r="U79" s="301"/>
      <c r="V79" s="328"/>
      <c r="W79" s="329"/>
      <c r="X79" s="304"/>
    </row>
    <row r="80" spans="1:25" ht="39.950000000000003" customHeight="1" x14ac:dyDescent="0.25">
      <c r="A80" s="292"/>
      <c r="B80" s="504" t="s">
        <v>74</v>
      </c>
      <c r="C80" s="505"/>
      <c r="D80" s="506"/>
      <c r="E80" s="504" t="s">
        <v>446</v>
      </c>
      <c r="F80" s="505"/>
      <c r="G80" s="505"/>
      <c r="H80" s="505"/>
      <c r="I80" s="505"/>
      <c r="J80" s="505"/>
      <c r="K80" s="505"/>
      <c r="L80" s="505"/>
      <c r="M80" s="505"/>
      <c r="N80" s="505"/>
      <c r="O80" s="505"/>
      <c r="P80" s="505"/>
      <c r="Q80" s="506"/>
      <c r="R80" s="292"/>
      <c r="S80" s="293"/>
      <c r="T80" s="293"/>
      <c r="U80" s="301"/>
      <c r="V80" s="328"/>
      <c r="W80" s="83" t="s">
        <v>236</v>
      </c>
      <c r="X80" s="304"/>
    </row>
    <row r="81" spans="1:25" ht="39.950000000000003" customHeight="1" x14ac:dyDescent="0.25">
      <c r="A81" s="292"/>
      <c r="B81" s="493"/>
      <c r="C81" s="493"/>
      <c r="D81" s="493"/>
      <c r="E81" s="494" t="str">
        <f t="shared" ref="E81:E86" si="27">IF(B81="","Select Category in Column B",0)</f>
        <v>Select Category in Column B</v>
      </c>
      <c r="F81" s="494"/>
      <c r="G81" s="494"/>
      <c r="H81" s="494"/>
      <c r="I81" s="494"/>
      <c r="J81" s="494"/>
      <c r="K81" s="494"/>
      <c r="L81" s="494"/>
      <c r="M81" s="494"/>
      <c r="N81" s="494"/>
      <c r="O81" s="494"/>
      <c r="P81" s="494"/>
      <c r="Q81" s="225"/>
      <c r="R81" s="292"/>
      <c r="S81" s="293"/>
      <c r="T81" s="293"/>
      <c r="U81" s="301"/>
      <c r="V81" s="328"/>
      <c r="W81" s="136">
        <v>0</v>
      </c>
      <c r="X81" s="304"/>
    </row>
    <row r="82" spans="1:25" ht="39.950000000000003" customHeight="1" x14ac:dyDescent="0.25">
      <c r="A82" s="292"/>
      <c r="B82" s="493"/>
      <c r="C82" s="493"/>
      <c r="D82" s="493"/>
      <c r="E82" s="494" t="str">
        <f t="shared" si="27"/>
        <v>Select Category in Column B</v>
      </c>
      <c r="F82" s="494"/>
      <c r="G82" s="494"/>
      <c r="H82" s="494"/>
      <c r="I82" s="494"/>
      <c r="J82" s="494"/>
      <c r="K82" s="494"/>
      <c r="L82" s="494"/>
      <c r="M82" s="494"/>
      <c r="N82" s="494"/>
      <c r="O82" s="494"/>
      <c r="P82" s="494"/>
      <c r="Q82" s="225"/>
      <c r="R82" s="292"/>
      <c r="S82" s="293"/>
      <c r="T82" s="293"/>
      <c r="U82" s="301"/>
      <c r="V82" s="328"/>
      <c r="W82" s="136">
        <v>0</v>
      </c>
      <c r="X82" s="304"/>
    </row>
    <row r="83" spans="1:25" ht="39.950000000000003" customHeight="1" x14ac:dyDescent="0.25">
      <c r="A83" s="292"/>
      <c r="B83" s="493"/>
      <c r="C83" s="493"/>
      <c r="D83" s="493"/>
      <c r="E83" s="494" t="str">
        <f t="shared" si="27"/>
        <v>Select Category in Column B</v>
      </c>
      <c r="F83" s="494"/>
      <c r="G83" s="494"/>
      <c r="H83" s="494"/>
      <c r="I83" s="494"/>
      <c r="J83" s="494"/>
      <c r="K83" s="494"/>
      <c r="L83" s="494"/>
      <c r="M83" s="494"/>
      <c r="N83" s="494"/>
      <c r="O83" s="494"/>
      <c r="P83" s="494"/>
      <c r="Q83" s="225"/>
      <c r="R83" s="292"/>
      <c r="S83" s="293"/>
      <c r="T83" s="293"/>
      <c r="U83" s="301"/>
      <c r="V83" s="328"/>
      <c r="W83" s="136">
        <v>0</v>
      </c>
      <c r="X83" s="304"/>
    </row>
    <row r="84" spans="1:25" ht="39.950000000000003" customHeight="1" x14ac:dyDescent="0.25">
      <c r="A84" s="292"/>
      <c r="B84" s="493"/>
      <c r="C84" s="493"/>
      <c r="D84" s="493"/>
      <c r="E84" s="494" t="str">
        <f t="shared" si="27"/>
        <v>Select Category in Column B</v>
      </c>
      <c r="F84" s="494"/>
      <c r="G84" s="494"/>
      <c r="H84" s="494"/>
      <c r="I84" s="494"/>
      <c r="J84" s="494"/>
      <c r="K84" s="494"/>
      <c r="L84" s="494"/>
      <c r="M84" s="494"/>
      <c r="N84" s="494"/>
      <c r="O84" s="494"/>
      <c r="P84" s="494"/>
      <c r="Q84" s="225"/>
      <c r="R84" s="292"/>
      <c r="S84" s="293"/>
      <c r="T84" s="293"/>
      <c r="U84" s="301"/>
      <c r="V84" s="328"/>
      <c r="W84" s="136">
        <v>0</v>
      </c>
      <c r="X84" s="304"/>
    </row>
    <row r="85" spans="1:25" ht="39.950000000000003" customHeight="1" x14ac:dyDescent="0.25">
      <c r="A85" s="292"/>
      <c r="B85" s="493"/>
      <c r="C85" s="493"/>
      <c r="D85" s="493"/>
      <c r="E85" s="494" t="str">
        <f t="shared" si="27"/>
        <v>Select Category in Column B</v>
      </c>
      <c r="F85" s="494"/>
      <c r="G85" s="494"/>
      <c r="H85" s="494"/>
      <c r="I85" s="494"/>
      <c r="J85" s="494"/>
      <c r="K85" s="494"/>
      <c r="L85" s="494"/>
      <c r="M85" s="494"/>
      <c r="N85" s="494"/>
      <c r="O85" s="494"/>
      <c r="P85" s="494"/>
      <c r="Q85" s="225"/>
      <c r="R85" s="292"/>
      <c r="S85" s="293"/>
      <c r="T85" s="293"/>
      <c r="U85" s="301"/>
      <c r="V85" s="328"/>
      <c r="W85" s="136">
        <v>0</v>
      </c>
      <c r="X85" s="304"/>
    </row>
    <row r="86" spans="1:25" ht="39.950000000000003" customHeight="1" x14ac:dyDescent="0.25">
      <c r="A86" s="292"/>
      <c r="B86" s="493"/>
      <c r="C86" s="493"/>
      <c r="D86" s="493"/>
      <c r="E86" s="494" t="str">
        <f t="shared" si="27"/>
        <v>Select Category in Column B</v>
      </c>
      <c r="F86" s="494"/>
      <c r="G86" s="494"/>
      <c r="H86" s="494"/>
      <c r="I86" s="494"/>
      <c r="J86" s="494"/>
      <c r="K86" s="494"/>
      <c r="L86" s="494"/>
      <c r="M86" s="494"/>
      <c r="N86" s="494"/>
      <c r="O86" s="494"/>
      <c r="P86" s="494"/>
      <c r="Q86" s="225"/>
      <c r="R86" s="292"/>
      <c r="S86" s="293"/>
      <c r="T86" s="293"/>
      <c r="U86" s="301"/>
      <c r="V86" s="328"/>
      <c r="W86" s="136">
        <v>0</v>
      </c>
      <c r="X86" s="304"/>
    </row>
    <row r="87" spans="1:25" ht="19.350000000000001" customHeight="1" x14ac:dyDescent="0.25">
      <c r="A87" s="292"/>
      <c r="B87" s="490" t="s">
        <v>75</v>
      </c>
      <c r="C87" s="491"/>
      <c r="D87" s="491"/>
      <c r="E87" s="491"/>
      <c r="F87" s="491"/>
      <c r="G87" s="491"/>
      <c r="H87" s="491"/>
      <c r="I87" s="491"/>
      <c r="J87" s="491"/>
      <c r="K87" s="491"/>
      <c r="L87" s="491"/>
      <c r="M87" s="491"/>
      <c r="N87" s="491"/>
      <c r="O87" s="491"/>
      <c r="P87" s="492"/>
      <c r="Q87" s="226">
        <f>SUM(Q81:Q86)</f>
        <v>0</v>
      </c>
      <c r="R87" s="292"/>
      <c r="S87" s="293"/>
      <c r="T87" s="293"/>
      <c r="U87" s="301"/>
      <c r="V87" s="328"/>
      <c r="W87" s="306">
        <f>SUM(W81:W86)</f>
        <v>0</v>
      </c>
      <c r="X87" s="304"/>
      <c r="Y87" s="192">
        <f>Q87</f>
        <v>0</v>
      </c>
    </row>
    <row r="88" spans="1:25" ht="15.75" customHeight="1" x14ac:dyDescent="0.25">
      <c r="A88" s="292"/>
      <c r="B88" s="521" t="s">
        <v>67</v>
      </c>
      <c r="C88" s="522"/>
      <c r="D88" s="522"/>
      <c r="E88" s="522"/>
      <c r="F88" s="522"/>
      <c r="G88" s="522"/>
      <c r="H88" s="522"/>
      <c r="I88" s="522"/>
      <c r="J88" s="522"/>
      <c r="K88" s="522"/>
      <c r="L88" s="522"/>
      <c r="M88" s="522"/>
      <c r="N88" s="522"/>
      <c r="O88" s="522"/>
      <c r="P88" s="522"/>
      <c r="Q88" s="511"/>
      <c r="R88" s="292"/>
      <c r="S88" s="293"/>
      <c r="T88" s="293"/>
      <c r="U88" s="301"/>
      <c r="V88" s="328"/>
      <c r="W88" s="328"/>
      <c r="X88" s="304"/>
    </row>
    <row r="89" spans="1:25" ht="15.75" customHeight="1" x14ac:dyDescent="0.25">
      <c r="A89" s="292"/>
      <c r="B89" s="228"/>
      <c r="C89" s="229"/>
      <c r="D89" s="229"/>
      <c r="E89" s="229"/>
      <c r="F89" s="229"/>
      <c r="G89" s="229"/>
      <c r="H89" s="229"/>
      <c r="I89" s="229"/>
      <c r="J89" s="229"/>
      <c r="K89" s="229"/>
      <c r="L89" s="229"/>
      <c r="M89" s="229"/>
      <c r="N89" s="229"/>
      <c r="O89" s="229"/>
      <c r="P89" s="230"/>
      <c r="Q89" s="231"/>
      <c r="R89" s="292"/>
      <c r="S89" s="293"/>
      <c r="T89" s="293"/>
      <c r="U89" s="301"/>
      <c r="V89" s="328"/>
      <c r="W89" s="328"/>
      <c r="X89" s="304"/>
    </row>
    <row r="90" spans="1:25" ht="15.6" customHeight="1" x14ac:dyDescent="0.25">
      <c r="A90" s="292"/>
      <c r="B90" s="232"/>
      <c r="C90" s="611" t="s">
        <v>321</v>
      </c>
      <c r="D90" s="611"/>
      <c r="E90" s="611"/>
      <c r="F90" s="611"/>
      <c r="G90" s="611"/>
      <c r="H90" s="320"/>
      <c r="I90" s="613" t="s">
        <v>360</v>
      </c>
      <c r="J90" s="614"/>
      <c r="K90" s="614"/>
      <c r="L90" s="614"/>
      <c r="M90" s="614"/>
      <c r="N90" s="617">
        <f>Cover!C37</f>
        <v>0</v>
      </c>
      <c r="O90" s="618"/>
      <c r="P90" s="233"/>
      <c r="Q90" s="296"/>
      <c r="R90" s="292"/>
      <c r="S90" s="297">
        <f>N90</f>
        <v>0</v>
      </c>
      <c r="T90" s="293"/>
      <c r="U90" s="301"/>
      <c r="V90" s="328"/>
      <c r="W90" s="328"/>
      <c r="X90" s="304"/>
    </row>
    <row r="91" spans="1:25" ht="14.1" hidden="1" customHeight="1" x14ac:dyDescent="0.25">
      <c r="A91" s="292"/>
      <c r="B91" s="232"/>
      <c r="C91" s="229"/>
      <c r="D91" s="229"/>
      <c r="E91" s="229"/>
      <c r="F91" s="229"/>
      <c r="G91" s="229"/>
      <c r="H91" s="320"/>
      <c r="I91" s="619" t="s">
        <v>112</v>
      </c>
      <c r="J91" s="620"/>
      <c r="K91" s="620"/>
      <c r="L91" s="620"/>
      <c r="M91" s="620"/>
      <c r="N91" s="621">
        <f>(Q87+Q78+Q70+Q61+Q54+Q45+Q40+Q34+Q19)-F115</f>
        <v>0</v>
      </c>
      <c r="O91" s="622"/>
      <c r="P91" s="233"/>
      <c r="Q91" s="296"/>
      <c r="R91" s="292"/>
      <c r="S91" s="293"/>
      <c r="T91" s="293"/>
      <c r="U91" s="301"/>
      <c r="V91" s="328"/>
      <c r="W91" s="328"/>
      <c r="X91" s="304"/>
    </row>
    <row r="92" spans="1:25" ht="14.1" hidden="1" customHeight="1" x14ac:dyDescent="0.25">
      <c r="A92" s="292"/>
      <c r="B92" s="232" t="s">
        <v>113</v>
      </c>
      <c r="C92" s="235"/>
      <c r="D92" s="235"/>
      <c r="E92" s="235"/>
      <c r="F92" s="235"/>
      <c r="G92" s="236"/>
      <c r="H92" s="320"/>
      <c r="I92" s="321"/>
      <c r="J92" s="319"/>
      <c r="K92" s="319"/>
      <c r="L92" s="319"/>
      <c r="M92" s="319"/>
      <c r="N92" s="623">
        <f>(N90+1)*N91</f>
        <v>0</v>
      </c>
      <c r="O92" s="622"/>
      <c r="P92" s="233"/>
      <c r="Q92" s="296"/>
      <c r="R92" s="292"/>
      <c r="S92" s="293"/>
      <c r="T92" s="293"/>
      <c r="U92" s="301"/>
      <c r="V92" s="328"/>
      <c r="W92" s="328"/>
      <c r="X92" s="304"/>
    </row>
    <row r="93" spans="1:25" ht="15.75" customHeight="1" x14ac:dyDescent="0.25">
      <c r="A93" s="292"/>
      <c r="B93" s="232"/>
      <c r="C93" s="611" t="s">
        <v>260</v>
      </c>
      <c r="D93" s="611"/>
      <c r="E93" s="611"/>
      <c r="F93" s="611"/>
      <c r="G93" s="239">
        <f>F109</f>
        <v>0</v>
      </c>
      <c r="H93" s="320"/>
      <c r="I93" s="611" t="s">
        <v>518</v>
      </c>
      <c r="J93" s="611"/>
      <c r="K93" s="611"/>
      <c r="L93" s="611"/>
      <c r="M93" s="611"/>
      <c r="N93" s="612">
        <f>Q102-F115</f>
        <v>0</v>
      </c>
      <c r="O93" s="612"/>
      <c r="P93" s="233"/>
      <c r="Q93" s="296"/>
      <c r="R93" s="292"/>
      <c r="S93" s="293"/>
      <c r="T93" s="293"/>
      <c r="U93" s="301"/>
      <c r="V93" s="328"/>
      <c r="W93" s="328"/>
      <c r="X93" s="304"/>
    </row>
    <row r="94" spans="1:25" ht="15.75" customHeight="1" x14ac:dyDescent="0.25">
      <c r="A94" s="292"/>
      <c r="B94" s="232"/>
      <c r="C94" s="611" t="s">
        <v>322</v>
      </c>
      <c r="D94" s="611"/>
      <c r="E94" s="611"/>
      <c r="F94" s="611"/>
      <c r="G94" s="239">
        <f>F110+F111+F112+F113</f>
        <v>0</v>
      </c>
      <c r="H94" s="320"/>
      <c r="I94" s="229"/>
      <c r="J94" s="229"/>
      <c r="K94" s="229"/>
      <c r="L94" s="229"/>
      <c r="M94" s="229"/>
      <c r="N94" s="229"/>
      <c r="O94" s="229"/>
      <c r="P94" s="233"/>
      <c r="Q94" s="296"/>
      <c r="R94" s="292"/>
      <c r="S94" s="293"/>
      <c r="T94" s="293"/>
      <c r="U94" s="301"/>
      <c r="V94" s="328"/>
      <c r="W94" s="328"/>
      <c r="X94" s="304"/>
    </row>
    <row r="95" spans="1:25" ht="15.75" customHeight="1" x14ac:dyDescent="0.25">
      <c r="A95" s="292"/>
      <c r="B95" s="232"/>
      <c r="C95" s="611" t="s">
        <v>261</v>
      </c>
      <c r="D95" s="611"/>
      <c r="E95" s="611"/>
      <c r="F95" s="611"/>
      <c r="G95" s="239">
        <f>Q101</f>
        <v>0</v>
      </c>
      <c r="H95" s="320"/>
      <c r="I95" s="613" t="s">
        <v>111</v>
      </c>
      <c r="J95" s="614"/>
      <c r="K95" s="614"/>
      <c r="L95" s="614"/>
      <c r="M95" s="614"/>
      <c r="N95" s="615">
        <f>'GRANT SUMMARY'!J106</f>
        <v>0</v>
      </c>
      <c r="O95" s="616"/>
      <c r="P95" s="233"/>
      <c r="Q95" s="296"/>
      <c r="R95" s="292"/>
      <c r="S95" s="293"/>
      <c r="T95" s="293"/>
      <c r="U95" s="301"/>
      <c r="V95" s="328"/>
      <c r="W95" s="328"/>
      <c r="X95" s="304"/>
    </row>
    <row r="96" spans="1:25" ht="16.5" customHeight="1" x14ac:dyDescent="0.25">
      <c r="A96" s="292"/>
      <c r="B96" s="232"/>
      <c r="C96" s="320"/>
      <c r="D96" s="620"/>
      <c r="E96" s="620"/>
      <c r="F96" s="620"/>
      <c r="G96" s="320"/>
      <c r="H96" s="320"/>
      <c r="I96" s="320"/>
      <c r="J96" s="320"/>
      <c r="K96" s="320"/>
      <c r="L96" s="320"/>
      <c r="M96" s="624"/>
      <c r="N96" s="624"/>
      <c r="O96" s="624"/>
      <c r="P96" s="624"/>
      <c r="Q96" s="241" t="s">
        <v>52</v>
      </c>
      <c r="R96" s="292"/>
      <c r="S96" s="293"/>
      <c r="T96" s="293"/>
      <c r="U96" s="301"/>
      <c r="V96" s="328"/>
      <c r="W96" s="328"/>
      <c r="X96" s="304"/>
    </row>
    <row r="97" spans="1:25" ht="15.75" x14ac:dyDescent="0.25">
      <c r="A97" s="292"/>
      <c r="B97" s="312"/>
      <c r="C97" s="491"/>
      <c r="D97" s="491"/>
      <c r="E97" s="491"/>
      <c r="F97" s="313"/>
      <c r="G97" s="313"/>
      <c r="H97" s="313"/>
      <c r="I97" s="491" t="s">
        <v>323</v>
      </c>
      <c r="J97" s="491"/>
      <c r="K97" s="491"/>
      <c r="L97" s="491"/>
      <c r="M97" s="491"/>
      <c r="N97" s="491"/>
      <c r="O97" s="491"/>
      <c r="P97" s="492"/>
      <c r="Q97" s="244"/>
      <c r="R97" s="292"/>
      <c r="S97" s="293"/>
      <c r="T97" s="293"/>
      <c r="U97" s="301"/>
      <c r="V97" s="328"/>
      <c r="W97" s="328"/>
      <c r="X97" s="304"/>
    </row>
    <row r="98" spans="1:25" ht="15.75" customHeight="1" x14ac:dyDescent="0.25">
      <c r="A98" s="292"/>
      <c r="B98" s="521" t="s">
        <v>68</v>
      </c>
      <c r="C98" s="522"/>
      <c r="D98" s="522"/>
      <c r="E98" s="522"/>
      <c r="F98" s="522"/>
      <c r="G98" s="522"/>
      <c r="H98" s="522"/>
      <c r="I98" s="522"/>
      <c r="J98" s="522"/>
      <c r="K98" s="522"/>
      <c r="L98" s="522"/>
      <c r="M98" s="522"/>
      <c r="N98" s="522"/>
      <c r="O98" s="522"/>
      <c r="P98" s="522"/>
      <c r="Q98" s="317"/>
      <c r="R98" s="292"/>
      <c r="S98" s="293"/>
      <c r="T98" s="293"/>
      <c r="U98" s="301"/>
      <c r="V98" s="328"/>
      <c r="W98" s="329"/>
      <c r="X98" s="304"/>
    </row>
    <row r="99" spans="1:25" s="111" customFormat="1" ht="39.950000000000003" customHeight="1" x14ac:dyDescent="0.25">
      <c r="A99" s="292"/>
      <c r="B99" s="523" t="s">
        <v>76</v>
      </c>
      <c r="C99" s="524"/>
      <c r="D99" s="524"/>
      <c r="E99" s="524"/>
      <c r="F99" s="524"/>
      <c r="G99" s="524"/>
      <c r="H99" s="524"/>
      <c r="I99" s="524"/>
      <c r="J99" s="524"/>
      <c r="K99" s="524"/>
      <c r="L99" s="524"/>
      <c r="M99" s="524"/>
      <c r="N99" s="524"/>
      <c r="O99" s="524"/>
      <c r="P99" s="525"/>
      <c r="Q99" s="322" t="s">
        <v>52</v>
      </c>
      <c r="R99" s="292"/>
      <c r="S99" s="293"/>
      <c r="T99" s="293"/>
      <c r="U99" s="301"/>
      <c r="V99" s="328"/>
      <c r="W99" s="83" t="s">
        <v>324</v>
      </c>
      <c r="X99" s="304"/>
    </row>
    <row r="100" spans="1:25" ht="30" customHeight="1" x14ac:dyDescent="0.25">
      <c r="A100" s="292"/>
      <c r="B100" s="526"/>
      <c r="C100" s="527"/>
      <c r="D100" s="527"/>
      <c r="E100" s="527"/>
      <c r="F100" s="527"/>
      <c r="G100" s="527"/>
      <c r="H100" s="527"/>
      <c r="I100" s="527"/>
      <c r="J100" s="527"/>
      <c r="K100" s="527"/>
      <c r="L100" s="527"/>
      <c r="M100" s="527"/>
      <c r="N100" s="527"/>
      <c r="O100" s="527"/>
      <c r="P100" s="528"/>
      <c r="Q100" s="246"/>
      <c r="R100" s="292"/>
      <c r="S100" s="293"/>
      <c r="T100" s="293"/>
      <c r="U100" s="301"/>
      <c r="V100" s="328"/>
      <c r="W100" s="136"/>
      <c r="X100" s="304"/>
    </row>
    <row r="101" spans="1:25" ht="18.600000000000001" customHeight="1" x14ac:dyDescent="0.25">
      <c r="A101" s="292"/>
      <c r="B101" s="490" t="s">
        <v>77</v>
      </c>
      <c r="C101" s="491"/>
      <c r="D101" s="491"/>
      <c r="E101" s="491"/>
      <c r="F101" s="491"/>
      <c r="G101" s="491"/>
      <c r="H101" s="491"/>
      <c r="I101" s="491"/>
      <c r="J101" s="491"/>
      <c r="K101" s="491"/>
      <c r="L101" s="491"/>
      <c r="M101" s="491"/>
      <c r="N101" s="491"/>
      <c r="O101" s="491"/>
      <c r="P101" s="492"/>
      <c r="Q101" s="226">
        <f>Q100</f>
        <v>0</v>
      </c>
      <c r="R101" s="292"/>
      <c r="S101" s="293"/>
      <c r="T101" s="293"/>
      <c r="U101" s="301"/>
      <c r="V101" s="328"/>
      <c r="W101" s="73">
        <f>SUM(W98:W100)</f>
        <v>0</v>
      </c>
      <c r="X101" s="304"/>
      <c r="Y101" s="192">
        <f>Q101</f>
        <v>0</v>
      </c>
    </row>
    <row r="102" spans="1:25" ht="45.6" customHeight="1" x14ac:dyDescent="0.25">
      <c r="A102" s="292"/>
      <c r="B102" s="483" t="s">
        <v>60</v>
      </c>
      <c r="C102" s="484"/>
      <c r="D102" s="484"/>
      <c r="E102" s="484"/>
      <c r="F102" s="484"/>
      <c r="G102" s="484"/>
      <c r="H102" s="484"/>
      <c r="I102" s="484"/>
      <c r="J102" s="484"/>
      <c r="K102" s="484"/>
      <c r="L102" s="484"/>
      <c r="M102" s="484"/>
      <c r="N102" s="484"/>
      <c r="O102" s="484"/>
      <c r="P102" s="485"/>
      <c r="Q102" s="247">
        <f>SUM(Q101+Q97+Q87+Q78+Q70+Q61+Q54+Q45+Q40+Q34+Q19)</f>
        <v>0</v>
      </c>
      <c r="R102" s="292"/>
      <c r="S102" s="248"/>
      <c r="T102" s="303"/>
      <c r="U102" s="301"/>
      <c r="V102" s="311" t="s">
        <v>235</v>
      </c>
      <c r="W102" s="306">
        <f>W101+W87+W75+W69+W53+W43</f>
        <v>0</v>
      </c>
      <c r="X102" s="304"/>
    </row>
    <row r="103" spans="1:25" ht="34.5" customHeight="1" x14ac:dyDescent="0.25">
      <c r="A103" s="292"/>
      <c r="B103" s="483" t="s">
        <v>249</v>
      </c>
      <c r="C103" s="484"/>
      <c r="D103" s="484"/>
      <c r="E103" s="484"/>
      <c r="F103" s="484"/>
      <c r="G103" s="484"/>
      <c r="H103" s="484"/>
      <c r="I103" s="484"/>
      <c r="J103" s="484"/>
      <c r="K103" s="484"/>
      <c r="L103" s="484"/>
      <c r="M103" s="484"/>
      <c r="N103" s="484"/>
      <c r="O103" s="484"/>
      <c r="P103" s="485"/>
      <c r="Q103" s="247">
        <f>Q102-E6</f>
        <v>0</v>
      </c>
      <c r="R103" s="292"/>
      <c r="S103" s="248"/>
      <c r="T103" s="249"/>
      <c r="U103" s="293"/>
    </row>
    <row r="104" spans="1:25" ht="15" customHeight="1" x14ac:dyDescent="0.25">
      <c r="A104" s="292"/>
      <c r="B104" s="292"/>
      <c r="C104" s="292"/>
      <c r="D104" s="292"/>
      <c r="E104" s="292"/>
      <c r="F104" s="292"/>
      <c r="G104" s="292"/>
      <c r="H104" s="292"/>
      <c r="I104" s="292"/>
      <c r="J104" s="292"/>
      <c r="K104" s="292"/>
      <c r="L104" s="292"/>
      <c r="M104" s="292"/>
      <c r="N104" s="292"/>
      <c r="O104" s="292"/>
      <c r="P104" s="292"/>
      <c r="Q104" s="292"/>
      <c r="R104" s="292"/>
      <c r="S104" s="248" t="s">
        <v>114</v>
      </c>
      <c r="T104" s="249">
        <f>S78</f>
        <v>0</v>
      </c>
      <c r="U104" s="309"/>
      <c r="V104" s="342"/>
      <c r="W104" s="342"/>
      <c r="X104" s="310"/>
    </row>
    <row r="105" spans="1:25" x14ac:dyDescent="0.25">
      <c r="A105" s="293"/>
      <c r="B105" s="293"/>
      <c r="C105" s="293"/>
      <c r="D105" s="293"/>
      <c r="E105" s="293"/>
      <c r="F105" s="293"/>
      <c r="G105" s="293"/>
      <c r="H105" s="293"/>
      <c r="I105" s="293"/>
      <c r="J105" s="293"/>
      <c r="K105" s="293"/>
      <c r="L105" s="293"/>
      <c r="M105" s="293"/>
      <c r="N105" s="293"/>
      <c r="O105" s="293"/>
      <c r="P105" s="293"/>
      <c r="Q105" s="293"/>
      <c r="R105" s="293"/>
      <c r="S105" s="293"/>
      <c r="T105" s="293"/>
      <c r="U105" s="293"/>
      <c r="V105" s="293"/>
    </row>
    <row r="106" spans="1:25" hidden="1" x14ac:dyDescent="0.25">
      <c r="A106" s="293"/>
      <c r="B106" s="293"/>
      <c r="C106" s="293"/>
      <c r="D106" s="293"/>
      <c r="E106" s="293"/>
      <c r="F106" s="293"/>
      <c r="G106" s="293"/>
      <c r="H106" s="293"/>
      <c r="I106" s="293"/>
      <c r="J106" s="293"/>
      <c r="K106" s="293"/>
      <c r="L106" s="293"/>
      <c r="M106" s="293"/>
      <c r="N106" s="293"/>
      <c r="O106" s="293"/>
      <c r="P106" s="293"/>
      <c r="Q106" s="293"/>
      <c r="R106" s="293"/>
      <c r="S106" s="293"/>
      <c r="T106" s="293"/>
      <c r="U106" s="293"/>
      <c r="V106" s="293"/>
    </row>
    <row r="107" spans="1:25" hidden="1" x14ac:dyDescent="0.25"/>
    <row r="108" spans="1:25" hidden="1" x14ac:dyDescent="0.25">
      <c r="C108" s="195" t="s">
        <v>266</v>
      </c>
      <c r="D108" s="195"/>
      <c r="E108" s="196"/>
      <c r="F108" s="197"/>
    </row>
    <row r="109" spans="1:25" hidden="1" x14ac:dyDescent="0.25">
      <c r="C109" s="195" t="s">
        <v>260</v>
      </c>
      <c r="D109" s="195"/>
      <c r="E109" s="196"/>
      <c r="F109" s="203">
        <f>Q45</f>
        <v>0</v>
      </c>
    </row>
    <row r="110" spans="1:25" hidden="1" x14ac:dyDescent="0.25">
      <c r="C110" s="195" t="s">
        <v>262</v>
      </c>
      <c r="D110" s="195"/>
      <c r="E110" s="196">
        <f>U57</f>
        <v>0</v>
      </c>
      <c r="F110" s="197">
        <f>IF(E110&gt;25000,(E110-25000),0)</f>
        <v>0</v>
      </c>
    </row>
    <row r="111" spans="1:25" hidden="1" x14ac:dyDescent="0.25">
      <c r="C111" s="195" t="s">
        <v>263</v>
      </c>
      <c r="D111" s="195"/>
      <c r="E111" s="196">
        <f t="shared" ref="E111:E113" si="28">U58</f>
        <v>0</v>
      </c>
      <c r="F111" s="197">
        <f>IF(E111&gt;25000,(E111-25000),0)</f>
        <v>0</v>
      </c>
    </row>
    <row r="112" spans="1:25" hidden="1" x14ac:dyDescent="0.25">
      <c r="C112" s="195" t="s">
        <v>264</v>
      </c>
      <c r="D112" s="195"/>
      <c r="E112" s="196">
        <f t="shared" si="28"/>
        <v>0</v>
      </c>
      <c r="F112" s="197">
        <f>IF(E112&gt;25000,(E112-25000),0)</f>
        <v>0</v>
      </c>
    </row>
    <row r="113" spans="3:6" hidden="1" x14ac:dyDescent="0.25">
      <c r="C113" s="195" t="s">
        <v>265</v>
      </c>
      <c r="D113" s="195"/>
      <c r="E113" s="196">
        <f t="shared" si="28"/>
        <v>0</v>
      </c>
      <c r="F113" s="197">
        <f>IF(E113&gt;25000,(E113-25000),0)</f>
        <v>0</v>
      </c>
    </row>
    <row r="114" spans="3:6" hidden="1" x14ac:dyDescent="0.25">
      <c r="C114" s="195" t="s">
        <v>261</v>
      </c>
      <c r="D114" s="195"/>
      <c r="E114" s="196"/>
      <c r="F114" s="203">
        <f>Q101</f>
        <v>0</v>
      </c>
    </row>
    <row r="115" spans="3:6" hidden="1" x14ac:dyDescent="0.25">
      <c r="F115" s="90">
        <f>SUM(F109:F114)</f>
        <v>0</v>
      </c>
    </row>
  </sheetData>
  <sheetProtection algorithmName="SHA-512" hashValue="75tM5+sBLVD2KjA5/qoP6DZZnwOib46q07a0ddrEfPtj+PSY5By3ow7ffu4f3lnAgcRhc+Xbw2lxytY1QMt4eg==" saltValue="+kVupVkKaL0H8jQCXd9SkA==" spinCount="100000" sheet="1" formatCells="0" formatRows="0" insertRows="0" deleteRows="0" selectLockedCells="1"/>
  <mergeCells count="212">
    <mergeCell ref="B100:P100"/>
    <mergeCell ref="B101:P101"/>
    <mergeCell ref="B102:P102"/>
    <mergeCell ref="D96:F96"/>
    <mergeCell ref="M96:P96"/>
    <mergeCell ref="C97:E97"/>
    <mergeCell ref="I97:P97"/>
    <mergeCell ref="B98:P98"/>
    <mergeCell ref="B99:P99"/>
    <mergeCell ref="C93:F93"/>
    <mergeCell ref="I93:M93"/>
    <mergeCell ref="N93:O93"/>
    <mergeCell ref="C94:F94"/>
    <mergeCell ref="C95:F95"/>
    <mergeCell ref="I95:M95"/>
    <mergeCell ref="N95:O95"/>
    <mergeCell ref="C90:G90"/>
    <mergeCell ref="I90:M90"/>
    <mergeCell ref="N90:O90"/>
    <mergeCell ref="I91:M91"/>
    <mergeCell ref="N91:O91"/>
    <mergeCell ref="N92:O92"/>
    <mergeCell ref="B85:D85"/>
    <mergeCell ref="E85:P85"/>
    <mergeCell ref="B86:D86"/>
    <mergeCell ref="E86:P86"/>
    <mergeCell ref="B87:P87"/>
    <mergeCell ref="B88:Q88"/>
    <mergeCell ref="B82:D82"/>
    <mergeCell ref="E82:P82"/>
    <mergeCell ref="B83:D83"/>
    <mergeCell ref="E83:P83"/>
    <mergeCell ref="B84:D84"/>
    <mergeCell ref="E84:P84"/>
    <mergeCell ref="B78:P78"/>
    <mergeCell ref="B79:Q79"/>
    <mergeCell ref="B80:D80"/>
    <mergeCell ref="E80:Q80"/>
    <mergeCell ref="B81:D81"/>
    <mergeCell ref="E81:P81"/>
    <mergeCell ref="B76:D76"/>
    <mergeCell ref="E76:G76"/>
    <mergeCell ref="H76:N76"/>
    <mergeCell ref="B77:D77"/>
    <mergeCell ref="E77:G77"/>
    <mergeCell ref="H77:N77"/>
    <mergeCell ref="B74:D74"/>
    <mergeCell ref="E74:G74"/>
    <mergeCell ref="H74:N74"/>
    <mergeCell ref="B75:D75"/>
    <mergeCell ref="E75:G75"/>
    <mergeCell ref="H75:N75"/>
    <mergeCell ref="B72:D72"/>
    <mergeCell ref="E72:G72"/>
    <mergeCell ref="H72:N72"/>
    <mergeCell ref="B73:D73"/>
    <mergeCell ref="E73:G73"/>
    <mergeCell ref="H73:N73"/>
    <mergeCell ref="B68:D68"/>
    <mergeCell ref="E68:P68"/>
    <mergeCell ref="B69:D69"/>
    <mergeCell ref="E69:P69"/>
    <mergeCell ref="B70:P70"/>
    <mergeCell ref="B71:Q71"/>
    <mergeCell ref="B65:D65"/>
    <mergeCell ref="E65:P65"/>
    <mergeCell ref="B66:D66"/>
    <mergeCell ref="E66:P66"/>
    <mergeCell ref="B67:D67"/>
    <mergeCell ref="E67:P67"/>
    <mergeCell ref="B61:P61"/>
    <mergeCell ref="B62:Q62"/>
    <mergeCell ref="B63:D63"/>
    <mergeCell ref="E63:P63"/>
    <mergeCell ref="B64:D64"/>
    <mergeCell ref="E64:P64"/>
    <mergeCell ref="B59:C59"/>
    <mergeCell ref="D59:E59"/>
    <mergeCell ref="F59:N59"/>
    <mergeCell ref="B60:C60"/>
    <mergeCell ref="D60:E60"/>
    <mergeCell ref="F60:N60"/>
    <mergeCell ref="B57:C57"/>
    <mergeCell ref="D57:E57"/>
    <mergeCell ref="F57:N57"/>
    <mergeCell ref="B58:C58"/>
    <mergeCell ref="D58:E58"/>
    <mergeCell ref="F58:N58"/>
    <mergeCell ref="B54:P54"/>
    <mergeCell ref="V54:W54"/>
    <mergeCell ref="B55:Q55"/>
    <mergeCell ref="V55:W55"/>
    <mergeCell ref="B56:C56"/>
    <mergeCell ref="D56:E56"/>
    <mergeCell ref="F56:N56"/>
    <mergeCell ref="B52:C52"/>
    <mergeCell ref="D52:P52"/>
    <mergeCell ref="V52:W52"/>
    <mergeCell ref="C53:E53"/>
    <mergeCell ref="F53:P53"/>
    <mergeCell ref="V53:W53"/>
    <mergeCell ref="B50:C50"/>
    <mergeCell ref="D50:P50"/>
    <mergeCell ref="V50:W50"/>
    <mergeCell ref="C51:E51"/>
    <mergeCell ref="F51:P51"/>
    <mergeCell ref="V51:W51"/>
    <mergeCell ref="B48:C48"/>
    <mergeCell ref="D48:P48"/>
    <mergeCell ref="V48:W48"/>
    <mergeCell ref="C49:E49"/>
    <mergeCell ref="F49:P49"/>
    <mergeCell ref="V49:W49"/>
    <mergeCell ref="B45:P45"/>
    <mergeCell ref="B46:Q46"/>
    <mergeCell ref="V46:W46"/>
    <mergeCell ref="B47:C47"/>
    <mergeCell ref="D47:P47"/>
    <mergeCell ref="V47:W47"/>
    <mergeCell ref="B42:C42"/>
    <mergeCell ref="D42:O42"/>
    <mergeCell ref="B43:C43"/>
    <mergeCell ref="D43:O43"/>
    <mergeCell ref="B44:C44"/>
    <mergeCell ref="D44:O44"/>
    <mergeCell ref="B39:C39"/>
    <mergeCell ref="D39:K39"/>
    <mergeCell ref="V39:W39"/>
    <mergeCell ref="B40:N40"/>
    <mergeCell ref="V40:W40"/>
    <mergeCell ref="B41:Q41"/>
    <mergeCell ref="V41:W41"/>
    <mergeCell ref="B37:C37"/>
    <mergeCell ref="D37:K37"/>
    <mergeCell ref="V37:W37"/>
    <mergeCell ref="B38:C38"/>
    <mergeCell ref="D38:K38"/>
    <mergeCell ref="V38:W38"/>
    <mergeCell ref="B34:N34"/>
    <mergeCell ref="B35:Q35"/>
    <mergeCell ref="V35:W35"/>
    <mergeCell ref="B36:C36"/>
    <mergeCell ref="D36:K36"/>
    <mergeCell ref="V36:W36"/>
    <mergeCell ref="B31:C31"/>
    <mergeCell ref="D31:K31"/>
    <mergeCell ref="B32:C32"/>
    <mergeCell ref="D32:K32"/>
    <mergeCell ref="B33:C33"/>
    <mergeCell ref="D33:K33"/>
    <mergeCell ref="B28:C28"/>
    <mergeCell ref="D28:K28"/>
    <mergeCell ref="B29:C29"/>
    <mergeCell ref="D29:K29"/>
    <mergeCell ref="B30:C30"/>
    <mergeCell ref="D30:K30"/>
    <mergeCell ref="B25:C25"/>
    <mergeCell ref="D25:K25"/>
    <mergeCell ref="B26:C26"/>
    <mergeCell ref="D26:K26"/>
    <mergeCell ref="B27:C27"/>
    <mergeCell ref="D27:K27"/>
    <mergeCell ref="B22:C22"/>
    <mergeCell ref="D22:K22"/>
    <mergeCell ref="B23:C23"/>
    <mergeCell ref="D23:K23"/>
    <mergeCell ref="B24:C24"/>
    <mergeCell ref="D24:K24"/>
    <mergeCell ref="B20:Q20"/>
    <mergeCell ref="V20:W20"/>
    <mergeCell ref="B21:C21"/>
    <mergeCell ref="D21:K21"/>
    <mergeCell ref="B17:C17"/>
    <mergeCell ref="D17:K17"/>
    <mergeCell ref="V17:W17"/>
    <mergeCell ref="B18:C18"/>
    <mergeCell ref="D18:K18"/>
    <mergeCell ref="V18:W18"/>
    <mergeCell ref="V16:W16"/>
    <mergeCell ref="V11:W11"/>
    <mergeCell ref="V12:W12"/>
    <mergeCell ref="B13:Q13"/>
    <mergeCell ref="V13:W13"/>
    <mergeCell ref="B14:C14"/>
    <mergeCell ref="D14:K14"/>
    <mergeCell ref="V14:W14"/>
    <mergeCell ref="B19:N19"/>
    <mergeCell ref="V19:W19"/>
    <mergeCell ref="B103:P103"/>
    <mergeCell ref="V1:W1"/>
    <mergeCell ref="B2:Q2"/>
    <mergeCell ref="V2:W2"/>
    <mergeCell ref="B3:Q3"/>
    <mergeCell ref="V3:W3"/>
    <mergeCell ref="V7:W7"/>
    <mergeCell ref="B8:D8"/>
    <mergeCell ref="G8:I8"/>
    <mergeCell ref="V8:W8"/>
    <mergeCell ref="V9:W9"/>
    <mergeCell ref="B10:D10"/>
    <mergeCell ref="V10:W10"/>
    <mergeCell ref="B4:Q4"/>
    <mergeCell ref="V4:W4"/>
    <mergeCell ref="V5:W5"/>
    <mergeCell ref="B6:D6"/>
    <mergeCell ref="G6:I6"/>
    <mergeCell ref="V6:W6"/>
    <mergeCell ref="B15:C15"/>
    <mergeCell ref="D15:K15"/>
    <mergeCell ref="V15:W15"/>
    <mergeCell ref="B16:C16"/>
    <mergeCell ref="D16:K16"/>
  </mergeCells>
  <conditionalFormatting sqref="Q102">
    <cfRule type="cellIs" dxfId="56" priority="4" operator="notEqual">
      <formula>$E$6</formula>
    </cfRule>
  </conditionalFormatting>
  <conditionalFormatting sqref="Q103">
    <cfRule type="cellIs" dxfId="55" priority="3" operator="notEqual">
      <formula>0</formula>
    </cfRule>
  </conditionalFormatting>
  <conditionalFormatting sqref="Q97">
    <cfRule type="expression" dxfId="54" priority="1">
      <formula>$N$95&lt;0</formula>
    </cfRule>
    <cfRule type="expression" dxfId="53" priority="2">
      <formula>$N$96&lt;0</formula>
    </cfRule>
  </conditionalFormatting>
  <pageMargins left="0.25" right="0.25" top="0.75" bottom="0.75" header="0.3" footer="0.3"/>
  <pageSetup scale="76" fitToHeight="50" orientation="landscape" r:id="rId1"/>
  <headerFooter>
    <oddFooter>Page &amp;P of &amp;N</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D00-000000000000}">
          <x14:formula1>
            <xm:f>'DROP-DOWNS'!$J$2:$J$3</xm:f>
          </x14:formula1>
          <xm:sqref>B57:C60</xm:sqref>
        </x14:dataValidation>
        <x14:dataValidation type="list" allowBlank="1" showInputMessage="1" showErrorMessage="1" xr:uid="{00000000-0002-0000-0D00-000001000000}">
          <x14:formula1>
            <xm:f>'DROP-DOWNS'!$S$12:$S$21</xm:f>
          </x14:formula1>
          <xm:sqref>B73:C77</xm:sqref>
        </x14:dataValidation>
        <x14:dataValidation type="list" allowBlank="1" showInputMessage="1" showErrorMessage="1" xr:uid="{00000000-0002-0000-0D00-000002000000}">
          <x14:formula1>
            <xm:f>'DROP-DOWNS'!$S$2:$S$6</xm:f>
          </x14:formula1>
          <xm:sqref>B64:C69</xm:sqref>
        </x14:dataValidation>
        <x14:dataValidation type="list" allowBlank="1" showInputMessage="1" showErrorMessage="1" xr:uid="{00000000-0002-0000-0D00-000003000000}">
          <x14:formula1>
            <xm:f>'DROP-DOWNS'!$U$2:$U$8</xm:f>
          </x14:formula1>
          <xm:sqref>B81:D86</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3" tint="0.79998168889431442"/>
  </sheetPr>
  <dimension ref="A1:Y112"/>
  <sheetViews>
    <sheetView showGridLines="0" topLeftCell="A78" zoomScaleNormal="100" workbookViewId="0">
      <selection activeCell="Q96" sqref="Q96"/>
    </sheetView>
  </sheetViews>
  <sheetFormatPr defaultColWidth="9.140625" defaultRowHeight="15" x14ac:dyDescent="0.25"/>
  <cols>
    <col min="1" max="1" width="3.42578125" style="54" customWidth="1"/>
    <col min="2" max="2" width="8.140625" style="54" customWidth="1"/>
    <col min="3" max="3" width="8.42578125" style="54" customWidth="1"/>
    <col min="4" max="4" width="11.85546875" style="54" customWidth="1"/>
    <col min="5" max="5" width="11.85546875" style="204" customWidth="1"/>
    <col min="6" max="6" width="11.85546875" style="201" customWidth="1"/>
    <col min="7" max="8" width="11.85546875" style="198" customWidth="1"/>
    <col min="9" max="9" width="12.85546875" style="198" bestFit="1" customWidth="1"/>
    <col min="10" max="10" width="11.85546875" style="198" customWidth="1"/>
    <col min="11" max="11" width="6.42578125" style="198" customWidth="1"/>
    <col min="12" max="12" width="9.7109375" style="199" customWidth="1"/>
    <col min="13" max="13" width="9.7109375" style="200" customWidth="1"/>
    <col min="14" max="14" width="9.7109375" style="199" customWidth="1"/>
    <col min="15" max="15" width="9.7109375" style="201" customWidth="1"/>
    <col min="16" max="16" width="9.7109375" style="54" customWidth="1"/>
    <col min="17" max="17" width="12.85546875" style="54" customWidth="1"/>
    <col min="18" max="18" width="3.5703125" style="202" customWidth="1"/>
    <col min="19" max="19" width="15.7109375" style="54" hidden="1" customWidth="1"/>
    <col min="20" max="20" width="27.5703125" style="54" hidden="1" customWidth="1"/>
    <col min="21" max="22" width="9.140625" style="54" hidden="1" customWidth="1"/>
    <col min="23" max="23" width="10.5703125" style="54" hidden="1" customWidth="1"/>
    <col min="24" max="24" width="0" style="54" hidden="1" customWidth="1"/>
    <col min="25" max="25" width="10.5703125" style="54" hidden="1" customWidth="1"/>
    <col min="26" max="26" width="0" style="54" hidden="1" customWidth="1"/>
    <col min="27" max="16384" width="9.140625" style="54"/>
  </cols>
  <sheetData>
    <row r="1" spans="1:25" x14ac:dyDescent="0.25">
      <c r="A1" s="259"/>
      <c r="B1" s="259"/>
      <c r="C1" s="259"/>
      <c r="D1" s="259"/>
      <c r="E1" s="259"/>
      <c r="F1" s="259"/>
      <c r="G1" s="259"/>
      <c r="H1" s="259"/>
      <c r="I1" s="259"/>
      <c r="J1" s="259"/>
      <c r="K1" s="259"/>
      <c r="L1" s="259"/>
      <c r="M1" s="259"/>
      <c r="N1" s="259"/>
      <c r="O1" s="259"/>
      <c r="P1" s="259"/>
      <c r="Q1" s="259"/>
      <c r="R1" s="259"/>
      <c r="S1" s="190"/>
      <c r="T1" s="190"/>
      <c r="U1" s="190"/>
    </row>
    <row r="2" spans="1:25" ht="29.45" customHeight="1" x14ac:dyDescent="0.25">
      <c r="A2" s="259"/>
      <c r="B2" s="659"/>
      <c r="C2" s="660"/>
      <c r="D2" s="660"/>
      <c r="E2" s="660"/>
      <c r="F2" s="660"/>
      <c r="G2" s="660"/>
      <c r="H2" s="660"/>
      <c r="I2" s="660"/>
      <c r="J2" s="660"/>
      <c r="K2" s="660"/>
      <c r="L2" s="660"/>
      <c r="M2" s="660"/>
      <c r="N2" s="660"/>
      <c r="O2" s="660"/>
      <c r="P2" s="660"/>
      <c r="Q2" s="661"/>
      <c r="R2" s="259"/>
      <c r="S2" s="190"/>
      <c r="T2" s="190"/>
      <c r="U2" s="190"/>
    </row>
    <row r="3" spans="1:25" ht="29.45" customHeight="1" x14ac:dyDescent="0.25">
      <c r="A3" s="259"/>
      <c r="B3" s="588" t="s">
        <v>413</v>
      </c>
      <c r="C3" s="589"/>
      <c r="D3" s="589"/>
      <c r="E3" s="589"/>
      <c r="F3" s="589"/>
      <c r="G3" s="589"/>
      <c r="H3" s="589"/>
      <c r="I3" s="589"/>
      <c r="J3" s="589"/>
      <c r="K3" s="589"/>
      <c r="L3" s="589"/>
      <c r="M3" s="589"/>
      <c r="N3" s="589"/>
      <c r="O3" s="589"/>
      <c r="P3" s="589"/>
      <c r="Q3" s="590"/>
      <c r="R3" s="259"/>
      <c r="S3" s="190"/>
      <c r="T3" s="190"/>
      <c r="U3" s="190"/>
    </row>
    <row r="4" spans="1:25" ht="8.25" customHeight="1" x14ac:dyDescent="0.25">
      <c r="A4" s="259"/>
      <c r="B4" s="259"/>
      <c r="C4" s="259"/>
      <c r="D4" s="259"/>
      <c r="E4" s="259"/>
      <c r="F4" s="259"/>
      <c r="G4" s="259"/>
      <c r="H4" s="259"/>
      <c r="I4" s="259"/>
      <c r="J4" s="259"/>
      <c r="K4" s="259"/>
      <c r="L4" s="259"/>
      <c r="M4" s="259"/>
      <c r="N4" s="259"/>
      <c r="O4" s="259"/>
      <c r="P4" s="259"/>
      <c r="Q4" s="259"/>
      <c r="R4" s="259"/>
      <c r="S4" s="190"/>
      <c r="T4" s="190"/>
      <c r="U4" s="190"/>
    </row>
    <row r="5" spans="1:25" ht="30" customHeight="1" x14ac:dyDescent="0.25">
      <c r="A5" s="259"/>
      <c r="B5" s="585" t="s">
        <v>231</v>
      </c>
      <c r="C5" s="586"/>
      <c r="D5" s="587"/>
      <c r="E5" s="361"/>
      <c r="F5" s="259"/>
      <c r="G5" s="259"/>
      <c r="H5" s="259"/>
      <c r="I5" s="259"/>
      <c r="J5" s="259"/>
      <c r="K5" s="259"/>
      <c r="L5" s="259"/>
      <c r="M5" s="259"/>
      <c r="N5" s="259"/>
      <c r="O5" s="259"/>
      <c r="P5" s="259"/>
      <c r="Q5" s="259"/>
      <c r="R5" s="259"/>
      <c r="S5" s="190"/>
      <c r="T5" s="190"/>
      <c r="U5" s="190"/>
    </row>
    <row r="6" spans="1:25" ht="8.25" customHeight="1" x14ac:dyDescent="0.25">
      <c r="A6" s="259"/>
      <c r="B6" s="259"/>
      <c r="C6" s="259"/>
      <c r="D6" s="260"/>
      <c r="E6" s="259"/>
      <c r="F6" s="259"/>
      <c r="G6" s="259"/>
      <c r="H6" s="259"/>
      <c r="I6" s="259"/>
      <c r="J6" s="259"/>
      <c r="K6" s="259"/>
      <c r="L6" s="259"/>
      <c r="M6" s="259"/>
      <c r="N6" s="259"/>
      <c r="O6" s="259"/>
      <c r="P6" s="259"/>
      <c r="Q6" s="259"/>
      <c r="R6" s="259"/>
      <c r="S6" s="190"/>
      <c r="T6" s="190"/>
      <c r="U6" s="190"/>
    </row>
    <row r="7" spans="1:25" ht="30" customHeight="1" x14ac:dyDescent="0.25">
      <c r="A7" s="259"/>
      <c r="B7" s="591" t="s">
        <v>638</v>
      </c>
      <c r="C7" s="586"/>
      <c r="D7" s="587"/>
      <c r="E7" s="358"/>
      <c r="F7" s="259"/>
      <c r="G7" s="259"/>
      <c r="H7" s="259"/>
      <c r="I7" s="259"/>
      <c r="J7" s="259"/>
      <c r="K7" s="259"/>
      <c r="L7" s="259"/>
      <c r="M7" s="259"/>
      <c r="N7" s="259"/>
      <c r="O7" s="259"/>
      <c r="P7" s="259"/>
      <c r="Q7" s="259"/>
      <c r="R7" s="259"/>
      <c r="S7" s="190"/>
      <c r="T7" s="190"/>
      <c r="U7" s="190"/>
    </row>
    <row r="8" spans="1:25" ht="8.25" customHeight="1" x14ac:dyDescent="0.25">
      <c r="A8" s="259"/>
      <c r="B8" s="259"/>
      <c r="C8" s="259"/>
      <c r="D8" s="260"/>
      <c r="E8" s="259"/>
      <c r="F8" s="259"/>
      <c r="G8" s="259"/>
      <c r="H8" s="259"/>
      <c r="I8" s="259"/>
      <c r="J8" s="259"/>
      <c r="K8" s="259"/>
      <c r="L8" s="259"/>
      <c r="M8" s="259"/>
      <c r="N8" s="259"/>
      <c r="O8" s="259"/>
      <c r="P8" s="259"/>
      <c r="Q8" s="259"/>
      <c r="R8" s="259"/>
      <c r="S8" s="190"/>
      <c r="T8" s="190"/>
      <c r="U8" s="190"/>
    </row>
    <row r="9" spans="1:25" ht="30" customHeight="1" x14ac:dyDescent="0.25">
      <c r="A9" s="259"/>
      <c r="B9" s="592" t="s">
        <v>640</v>
      </c>
      <c r="C9" s="510"/>
      <c r="D9" s="511"/>
      <c r="E9" s="359"/>
      <c r="F9" s="259"/>
      <c r="G9" s="259"/>
      <c r="H9" s="259"/>
      <c r="I9" s="259"/>
      <c r="J9" s="259"/>
      <c r="K9" s="259"/>
      <c r="L9" s="259"/>
      <c r="M9" s="259"/>
      <c r="N9" s="259"/>
      <c r="O9" s="259"/>
      <c r="P9" s="259"/>
      <c r="Q9" s="259"/>
      <c r="R9" s="259"/>
      <c r="S9" s="190"/>
      <c r="T9" s="190"/>
      <c r="U9" s="190"/>
    </row>
    <row r="10" spans="1:25" ht="8.25" customHeight="1" x14ac:dyDescent="0.25">
      <c r="A10" s="259"/>
      <c r="B10" s="259"/>
      <c r="C10" s="259"/>
      <c r="D10" s="259"/>
      <c r="E10" s="259"/>
      <c r="F10" s="259"/>
      <c r="G10" s="259"/>
      <c r="H10" s="259"/>
      <c r="I10" s="259"/>
      <c r="J10" s="259"/>
      <c r="K10" s="259"/>
      <c r="L10" s="259"/>
      <c r="M10" s="259"/>
      <c r="N10" s="259"/>
      <c r="O10" s="259"/>
      <c r="P10" s="259"/>
      <c r="Q10" s="259"/>
      <c r="R10" s="259"/>
      <c r="S10" s="190"/>
      <c r="T10" s="190"/>
      <c r="U10" s="190"/>
    </row>
    <row r="11" spans="1:25" ht="9" customHeight="1" x14ac:dyDescent="0.25">
      <c r="A11" s="259"/>
      <c r="B11" s="259"/>
      <c r="C11" s="259"/>
      <c r="D11" s="259"/>
      <c r="E11" s="259"/>
      <c r="F11" s="259"/>
      <c r="G11" s="259"/>
      <c r="H11" s="259"/>
      <c r="I11" s="259"/>
      <c r="J11" s="259"/>
      <c r="K11" s="259"/>
      <c r="L11" s="259"/>
      <c r="M11" s="259"/>
      <c r="N11" s="259"/>
      <c r="O11" s="259"/>
      <c r="P11" s="259"/>
      <c r="Q11" s="259"/>
      <c r="R11" s="259"/>
      <c r="S11" s="190"/>
      <c r="T11" s="190"/>
      <c r="U11" s="190"/>
    </row>
    <row r="12" spans="1:25" ht="15.75" customHeight="1" x14ac:dyDescent="0.25">
      <c r="A12" s="259"/>
      <c r="B12" s="543" t="s">
        <v>44</v>
      </c>
      <c r="C12" s="544"/>
      <c r="D12" s="544"/>
      <c r="E12" s="544"/>
      <c r="F12" s="544"/>
      <c r="G12" s="544"/>
      <c r="H12" s="544"/>
      <c r="I12" s="544"/>
      <c r="J12" s="544"/>
      <c r="K12" s="544"/>
      <c r="L12" s="544"/>
      <c r="M12" s="544"/>
      <c r="N12" s="544"/>
      <c r="O12" s="544"/>
      <c r="P12" s="544"/>
      <c r="Q12" s="545"/>
      <c r="R12" s="259"/>
      <c r="S12" s="190"/>
      <c r="T12" s="190"/>
      <c r="U12" s="190"/>
    </row>
    <row r="13" spans="1:25" ht="30" customHeight="1" x14ac:dyDescent="0.25">
      <c r="A13" s="259"/>
      <c r="B13" s="516" t="s">
        <v>45</v>
      </c>
      <c r="C13" s="517"/>
      <c r="D13" s="516" t="s">
        <v>447</v>
      </c>
      <c r="E13" s="556"/>
      <c r="F13" s="556"/>
      <c r="G13" s="556"/>
      <c r="H13" s="556"/>
      <c r="I13" s="556"/>
      <c r="J13" s="556"/>
      <c r="K13" s="517"/>
      <c r="L13" s="339" t="s">
        <v>46</v>
      </c>
      <c r="M13" s="339" t="s">
        <v>47</v>
      </c>
      <c r="N13" s="339" t="s">
        <v>4</v>
      </c>
      <c r="O13" s="339" t="s">
        <v>1</v>
      </c>
      <c r="P13" s="339" t="s">
        <v>102</v>
      </c>
      <c r="Q13" s="339" t="s">
        <v>103</v>
      </c>
      <c r="R13" s="259"/>
      <c r="S13" s="190"/>
      <c r="T13" s="190"/>
      <c r="U13" s="190"/>
    </row>
    <row r="14" spans="1:25" s="111" customFormat="1" ht="45" customHeight="1" x14ac:dyDescent="0.25">
      <c r="A14" s="259"/>
      <c r="B14" s="478"/>
      <c r="C14" s="479"/>
      <c r="D14" s="480"/>
      <c r="E14" s="481"/>
      <c r="F14" s="481"/>
      <c r="G14" s="481"/>
      <c r="H14" s="481"/>
      <c r="I14" s="481"/>
      <c r="J14" s="481"/>
      <c r="K14" s="482"/>
      <c r="L14" s="208"/>
      <c r="M14" s="209"/>
      <c r="N14" s="356"/>
      <c r="O14" s="210" t="e">
        <f>L14/$E$7</f>
        <v>#DIV/0!</v>
      </c>
      <c r="P14" s="211">
        <f>N14*Q14</f>
        <v>0</v>
      </c>
      <c r="Q14" s="212">
        <f>ROUND(L14*M14,0)</f>
        <v>0</v>
      </c>
      <c r="R14" s="259"/>
      <c r="S14" s="190"/>
      <c r="T14" s="190"/>
      <c r="U14" s="190"/>
      <c r="Y14" s="191"/>
    </row>
    <row r="15" spans="1:25" s="111" customFormat="1" ht="45" customHeight="1" x14ac:dyDescent="0.25">
      <c r="A15" s="259"/>
      <c r="B15" s="478"/>
      <c r="C15" s="479"/>
      <c r="D15" s="480"/>
      <c r="E15" s="481"/>
      <c r="F15" s="481"/>
      <c r="G15" s="481"/>
      <c r="H15" s="481"/>
      <c r="I15" s="481"/>
      <c r="J15" s="481"/>
      <c r="K15" s="482"/>
      <c r="L15" s="208"/>
      <c r="M15" s="209"/>
      <c r="N15" s="356"/>
      <c r="O15" s="210" t="e">
        <f t="shared" ref="O15:O17" si="0">L15/$E$7</f>
        <v>#DIV/0!</v>
      </c>
      <c r="P15" s="211">
        <f t="shared" ref="P15:P17" si="1">N15*Q15</f>
        <v>0</v>
      </c>
      <c r="Q15" s="212">
        <f>ROUND(L15*M15,0)</f>
        <v>0</v>
      </c>
      <c r="R15" s="259"/>
      <c r="S15" s="190"/>
      <c r="T15" s="190"/>
      <c r="U15" s="190"/>
      <c r="Y15" s="191"/>
    </row>
    <row r="16" spans="1:25" s="111" customFormat="1" ht="45" customHeight="1" x14ac:dyDescent="0.25">
      <c r="A16" s="259"/>
      <c r="B16" s="478"/>
      <c r="C16" s="479"/>
      <c r="D16" s="480"/>
      <c r="E16" s="481"/>
      <c r="F16" s="481"/>
      <c r="G16" s="481"/>
      <c r="H16" s="481"/>
      <c r="I16" s="481"/>
      <c r="J16" s="481"/>
      <c r="K16" s="482"/>
      <c r="L16" s="208"/>
      <c r="M16" s="209"/>
      <c r="N16" s="356"/>
      <c r="O16" s="210" t="e">
        <f t="shared" si="0"/>
        <v>#DIV/0!</v>
      </c>
      <c r="P16" s="211">
        <f t="shared" si="1"/>
        <v>0</v>
      </c>
      <c r="Q16" s="212">
        <f>ROUND(L16*M16,0)</f>
        <v>0</v>
      </c>
      <c r="R16" s="259"/>
      <c r="S16" s="190"/>
      <c r="T16" s="190"/>
      <c r="U16" s="190"/>
      <c r="Y16" s="191"/>
    </row>
    <row r="17" spans="1:25" s="111" customFormat="1" ht="45" customHeight="1" x14ac:dyDescent="0.25">
      <c r="A17" s="259"/>
      <c r="B17" s="478"/>
      <c r="C17" s="479"/>
      <c r="D17" s="480"/>
      <c r="E17" s="481"/>
      <c r="F17" s="481"/>
      <c r="G17" s="481"/>
      <c r="H17" s="481"/>
      <c r="I17" s="481"/>
      <c r="J17" s="481"/>
      <c r="K17" s="482"/>
      <c r="L17" s="208"/>
      <c r="M17" s="209"/>
      <c r="N17" s="356"/>
      <c r="O17" s="210" t="e">
        <f t="shared" si="0"/>
        <v>#DIV/0!</v>
      </c>
      <c r="P17" s="211">
        <f t="shared" si="1"/>
        <v>0</v>
      </c>
      <c r="Q17" s="212">
        <f>ROUND(L17*M17,0)</f>
        <v>0</v>
      </c>
      <c r="R17" s="259"/>
      <c r="S17" s="190"/>
      <c r="T17" s="190"/>
      <c r="U17" s="190"/>
      <c r="Y17" s="191"/>
    </row>
    <row r="18" spans="1:25" ht="18.600000000000001" customHeight="1" x14ac:dyDescent="0.25">
      <c r="A18" s="259"/>
      <c r="B18" s="490" t="s">
        <v>221</v>
      </c>
      <c r="C18" s="491"/>
      <c r="D18" s="491"/>
      <c r="E18" s="491"/>
      <c r="F18" s="491"/>
      <c r="G18" s="491"/>
      <c r="H18" s="491"/>
      <c r="I18" s="491"/>
      <c r="J18" s="491"/>
      <c r="K18" s="491"/>
      <c r="L18" s="491"/>
      <c r="M18" s="491"/>
      <c r="N18" s="492"/>
      <c r="O18" s="213" t="e">
        <f>SUM(O14:O17)</f>
        <v>#DIV/0!</v>
      </c>
      <c r="P18" s="214">
        <f>SUM(P14:P17)</f>
        <v>0</v>
      </c>
      <c r="Q18" s="215">
        <f>SUM(Q14:Q17)</f>
        <v>0</v>
      </c>
      <c r="R18" s="259"/>
      <c r="S18" s="190">
        <f>Q18+P18</f>
        <v>0</v>
      </c>
      <c r="T18" s="190"/>
      <c r="U18" s="190"/>
      <c r="V18" s="192"/>
      <c r="W18" s="192">
        <f>Q18</f>
        <v>0</v>
      </c>
    </row>
    <row r="19" spans="1:25" ht="15.75" customHeight="1" x14ac:dyDescent="0.25">
      <c r="A19" s="259"/>
      <c r="B19" s="543" t="s">
        <v>49</v>
      </c>
      <c r="C19" s="544"/>
      <c r="D19" s="544"/>
      <c r="E19" s="544"/>
      <c r="F19" s="544"/>
      <c r="G19" s="544"/>
      <c r="H19" s="544"/>
      <c r="I19" s="544"/>
      <c r="J19" s="544"/>
      <c r="K19" s="544"/>
      <c r="L19" s="544"/>
      <c r="M19" s="544"/>
      <c r="N19" s="544"/>
      <c r="O19" s="544"/>
      <c r="P19" s="544"/>
      <c r="Q19" s="545"/>
      <c r="R19" s="259"/>
      <c r="S19" s="190"/>
      <c r="T19" s="190"/>
      <c r="U19" s="190"/>
    </row>
    <row r="20" spans="1:25" ht="30" customHeight="1" x14ac:dyDescent="0.25">
      <c r="A20" s="259"/>
      <c r="B20" s="516" t="s">
        <v>45</v>
      </c>
      <c r="C20" s="517"/>
      <c r="D20" s="516" t="s">
        <v>448</v>
      </c>
      <c r="E20" s="556"/>
      <c r="F20" s="556"/>
      <c r="G20" s="556"/>
      <c r="H20" s="556"/>
      <c r="I20" s="556"/>
      <c r="J20" s="556"/>
      <c r="K20" s="517"/>
      <c r="L20" s="339" t="s">
        <v>46</v>
      </c>
      <c r="M20" s="339" t="s">
        <v>47</v>
      </c>
      <c r="N20" s="339" t="s">
        <v>4</v>
      </c>
      <c r="O20" s="339" t="s">
        <v>1</v>
      </c>
      <c r="P20" s="339" t="s">
        <v>36</v>
      </c>
      <c r="Q20" s="339" t="s">
        <v>103</v>
      </c>
      <c r="R20" s="259"/>
      <c r="S20" s="190"/>
      <c r="T20" s="190"/>
      <c r="U20" s="190"/>
    </row>
    <row r="21" spans="1:25" s="111" customFormat="1" ht="45" customHeight="1" x14ac:dyDescent="0.25">
      <c r="A21" s="259"/>
      <c r="B21" s="478"/>
      <c r="C21" s="479"/>
      <c r="D21" s="480"/>
      <c r="E21" s="481"/>
      <c r="F21" s="481"/>
      <c r="G21" s="481"/>
      <c r="H21" s="481"/>
      <c r="I21" s="481"/>
      <c r="J21" s="481"/>
      <c r="K21" s="482"/>
      <c r="L21" s="208"/>
      <c r="M21" s="209"/>
      <c r="N21" s="356"/>
      <c r="O21" s="210" t="e">
        <f t="shared" ref="O21:O32" si="2">L21/$E$7</f>
        <v>#DIV/0!</v>
      </c>
      <c r="P21" s="211">
        <f t="shared" ref="P21:P32" si="3">N21*Q21</f>
        <v>0</v>
      </c>
      <c r="Q21" s="212">
        <f t="shared" ref="Q21:Q32" si="4">ROUND(L21*M21,0)</f>
        <v>0</v>
      </c>
      <c r="R21" s="259"/>
      <c r="S21" s="190"/>
      <c r="T21" s="190"/>
      <c r="U21" s="190"/>
    </row>
    <row r="22" spans="1:25" s="111" customFormat="1" ht="45" customHeight="1" x14ac:dyDescent="0.25">
      <c r="A22" s="259"/>
      <c r="B22" s="478"/>
      <c r="C22" s="479"/>
      <c r="D22" s="480"/>
      <c r="E22" s="481"/>
      <c r="F22" s="481"/>
      <c r="G22" s="481"/>
      <c r="H22" s="481"/>
      <c r="I22" s="481"/>
      <c r="J22" s="481"/>
      <c r="K22" s="482"/>
      <c r="L22" s="208"/>
      <c r="M22" s="209"/>
      <c r="N22" s="356"/>
      <c r="O22" s="210" t="e">
        <f t="shared" si="2"/>
        <v>#DIV/0!</v>
      </c>
      <c r="P22" s="211">
        <f t="shared" si="3"/>
        <v>0</v>
      </c>
      <c r="Q22" s="212">
        <f t="shared" si="4"/>
        <v>0</v>
      </c>
      <c r="R22" s="259"/>
      <c r="S22" s="190" t="s">
        <v>232</v>
      </c>
      <c r="T22" s="190"/>
      <c r="U22" s="190"/>
      <c r="Y22" s="191"/>
    </row>
    <row r="23" spans="1:25" s="111" customFormat="1" ht="45" customHeight="1" x14ac:dyDescent="0.25">
      <c r="A23" s="259"/>
      <c r="B23" s="478"/>
      <c r="C23" s="479"/>
      <c r="D23" s="480"/>
      <c r="E23" s="481"/>
      <c r="F23" s="481"/>
      <c r="G23" s="481"/>
      <c r="H23" s="481"/>
      <c r="I23" s="481"/>
      <c r="J23" s="481"/>
      <c r="K23" s="482"/>
      <c r="L23" s="208"/>
      <c r="M23" s="209"/>
      <c r="N23" s="356"/>
      <c r="O23" s="210" t="e">
        <f t="shared" si="2"/>
        <v>#DIV/0!</v>
      </c>
      <c r="P23" s="211">
        <f t="shared" si="3"/>
        <v>0</v>
      </c>
      <c r="Q23" s="212">
        <f t="shared" si="4"/>
        <v>0</v>
      </c>
      <c r="R23" s="259"/>
      <c r="S23" s="190"/>
      <c r="T23" s="190"/>
      <c r="U23" s="190"/>
    </row>
    <row r="24" spans="1:25" s="111" customFormat="1" ht="45" customHeight="1" x14ac:dyDescent="0.25">
      <c r="A24" s="259"/>
      <c r="B24" s="478"/>
      <c r="C24" s="479"/>
      <c r="D24" s="480"/>
      <c r="E24" s="481"/>
      <c r="F24" s="481"/>
      <c r="G24" s="481"/>
      <c r="H24" s="481"/>
      <c r="I24" s="481"/>
      <c r="J24" s="481"/>
      <c r="K24" s="482"/>
      <c r="L24" s="208"/>
      <c r="M24" s="209"/>
      <c r="N24" s="356"/>
      <c r="O24" s="210" t="e">
        <f t="shared" si="2"/>
        <v>#DIV/0!</v>
      </c>
      <c r="P24" s="211">
        <f t="shared" si="3"/>
        <v>0</v>
      </c>
      <c r="Q24" s="212">
        <f t="shared" si="4"/>
        <v>0</v>
      </c>
      <c r="R24" s="259"/>
      <c r="S24" s="190" t="s">
        <v>232</v>
      </c>
      <c r="T24" s="190"/>
      <c r="U24" s="190"/>
      <c r="Y24" s="191"/>
    </row>
    <row r="25" spans="1:25" s="111" customFormat="1" ht="45" customHeight="1" x14ac:dyDescent="0.25">
      <c r="A25" s="259"/>
      <c r="B25" s="478"/>
      <c r="C25" s="479"/>
      <c r="D25" s="480"/>
      <c r="E25" s="481"/>
      <c r="F25" s="481"/>
      <c r="G25" s="481"/>
      <c r="H25" s="481"/>
      <c r="I25" s="481"/>
      <c r="J25" s="481"/>
      <c r="K25" s="482"/>
      <c r="L25" s="208"/>
      <c r="M25" s="209"/>
      <c r="N25" s="356"/>
      <c r="O25" s="210" t="e">
        <f t="shared" si="2"/>
        <v>#DIV/0!</v>
      </c>
      <c r="P25" s="211">
        <f t="shared" si="3"/>
        <v>0</v>
      </c>
      <c r="Q25" s="212">
        <f t="shared" si="4"/>
        <v>0</v>
      </c>
      <c r="R25" s="259"/>
      <c r="S25" s="190"/>
      <c r="T25" s="190"/>
      <c r="U25" s="190"/>
    </row>
    <row r="26" spans="1:25" s="111" customFormat="1" ht="45" customHeight="1" x14ac:dyDescent="0.25">
      <c r="A26" s="259"/>
      <c r="B26" s="478"/>
      <c r="C26" s="479"/>
      <c r="D26" s="480"/>
      <c r="E26" s="481"/>
      <c r="F26" s="481"/>
      <c r="G26" s="481"/>
      <c r="H26" s="481"/>
      <c r="I26" s="481"/>
      <c r="J26" s="481"/>
      <c r="K26" s="482"/>
      <c r="L26" s="208"/>
      <c r="M26" s="209"/>
      <c r="N26" s="356"/>
      <c r="O26" s="210" t="e">
        <f t="shared" si="2"/>
        <v>#DIV/0!</v>
      </c>
      <c r="P26" s="211">
        <f t="shared" si="3"/>
        <v>0</v>
      </c>
      <c r="Q26" s="212">
        <f t="shared" si="4"/>
        <v>0</v>
      </c>
      <c r="R26" s="259"/>
      <c r="S26" s="190" t="s">
        <v>232</v>
      </c>
      <c r="T26" s="190"/>
      <c r="U26" s="190"/>
      <c r="Y26" s="191"/>
    </row>
    <row r="27" spans="1:25" s="111" customFormat="1" ht="45" customHeight="1" x14ac:dyDescent="0.25">
      <c r="A27" s="259"/>
      <c r="B27" s="478"/>
      <c r="C27" s="479"/>
      <c r="D27" s="480"/>
      <c r="E27" s="481"/>
      <c r="F27" s="481"/>
      <c r="G27" s="481"/>
      <c r="H27" s="481"/>
      <c r="I27" s="481"/>
      <c r="J27" s="481"/>
      <c r="K27" s="482"/>
      <c r="L27" s="208"/>
      <c r="M27" s="209"/>
      <c r="N27" s="356"/>
      <c r="O27" s="210" t="e">
        <f t="shared" si="2"/>
        <v>#DIV/0!</v>
      </c>
      <c r="P27" s="211">
        <f t="shared" si="3"/>
        <v>0</v>
      </c>
      <c r="Q27" s="212">
        <f t="shared" si="4"/>
        <v>0</v>
      </c>
      <c r="R27" s="259"/>
      <c r="S27" s="190"/>
      <c r="T27" s="190"/>
      <c r="U27" s="190"/>
    </row>
    <row r="28" spans="1:25" s="111" customFormat="1" ht="45" customHeight="1" x14ac:dyDescent="0.25">
      <c r="A28" s="259"/>
      <c r="B28" s="478"/>
      <c r="C28" s="479"/>
      <c r="D28" s="480"/>
      <c r="E28" s="481"/>
      <c r="F28" s="481"/>
      <c r="G28" s="481"/>
      <c r="H28" s="481"/>
      <c r="I28" s="481"/>
      <c r="J28" s="481"/>
      <c r="K28" s="482"/>
      <c r="L28" s="208"/>
      <c r="M28" s="209"/>
      <c r="N28" s="356"/>
      <c r="O28" s="210" t="e">
        <f t="shared" si="2"/>
        <v>#DIV/0!</v>
      </c>
      <c r="P28" s="211">
        <f t="shared" si="3"/>
        <v>0</v>
      </c>
      <c r="Q28" s="212">
        <f t="shared" si="4"/>
        <v>0</v>
      </c>
      <c r="R28" s="259"/>
      <c r="S28" s="190" t="s">
        <v>232</v>
      </c>
      <c r="T28" s="190"/>
      <c r="U28" s="190"/>
      <c r="Y28" s="191"/>
    </row>
    <row r="29" spans="1:25" s="111" customFormat="1" ht="45" customHeight="1" x14ac:dyDescent="0.25">
      <c r="A29" s="259"/>
      <c r="B29" s="478"/>
      <c r="C29" s="479"/>
      <c r="D29" s="480"/>
      <c r="E29" s="481"/>
      <c r="F29" s="481"/>
      <c r="G29" s="481"/>
      <c r="H29" s="481"/>
      <c r="I29" s="481"/>
      <c r="J29" s="481"/>
      <c r="K29" s="482"/>
      <c r="L29" s="208"/>
      <c r="M29" s="209"/>
      <c r="N29" s="356"/>
      <c r="O29" s="210" t="e">
        <f t="shared" si="2"/>
        <v>#DIV/0!</v>
      </c>
      <c r="P29" s="211">
        <f t="shared" si="3"/>
        <v>0</v>
      </c>
      <c r="Q29" s="212">
        <f t="shared" si="4"/>
        <v>0</v>
      </c>
      <c r="R29" s="259"/>
      <c r="S29" s="190"/>
      <c r="T29" s="190"/>
      <c r="U29" s="190"/>
    </row>
    <row r="30" spans="1:25" s="111" customFormat="1" ht="45" customHeight="1" x14ac:dyDescent="0.25">
      <c r="A30" s="259"/>
      <c r="B30" s="478"/>
      <c r="C30" s="479"/>
      <c r="D30" s="480"/>
      <c r="E30" s="481"/>
      <c r="F30" s="481"/>
      <c r="G30" s="481"/>
      <c r="H30" s="481"/>
      <c r="I30" s="481"/>
      <c r="J30" s="481"/>
      <c r="K30" s="482"/>
      <c r="L30" s="208"/>
      <c r="M30" s="209"/>
      <c r="N30" s="356"/>
      <c r="O30" s="210" t="e">
        <f t="shared" si="2"/>
        <v>#DIV/0!</v>
      </c>
      <c r="P30" s="211">
        <f t="shared" si="3"/>
        <v>0</v>
      </c>
      <c r="Q30" s="212">
        <f t="shared" si="4"/>
        <v>0</v>
      </c>
      <c r="R30" s="259"/>
      <c r="S30" s="190" t="s">
        <v>232</v>
      </c>
      <c r="T30" s="190"/>
      <c r="U30" s="190"/>
      <c r="Y30" s="191"/>
    </row>
    <row r="31" spans="1:25" s="111" customFormat="1" ht="45" customHeight="1" x14ac:dyDescent="0.25">
      <c r="A31" s="259"/>
      <c r="B31" s="478"/>
      <c r="C31" s="479"/>
      <c r="D31" s="480"/>
      <c r="E31" s="481"/>
      <c r="F31" s="481"/>
      <c r="G31" s="481"/>
      <c r="H31" s="481"/>
      <c r="I31" s="481"/>
      <c r="J31" s="481"/>
      <c r="K31" s="482"/>
      <c r="L31" s="208"/>
      <c r="M31" s="209"/>
      <c r="N31" s="356"/>
      <c r="O31" s="210" t="e">
        <f t="shared" si="2"/>
        <v>#DIV/0!</v>
      </c>
      <c r="P31" s="211">
        <f t="shared" si="3"/>
        <v>0</v>
      </c>
      <c r="Q31" s="212">
        <f t="shared" si="4"/>
        <v>0</v>
      </c>
      <c r="R31" s="259"/>
      <c r="S31" s="190"/>
      <c r="T31" s="190"/>
      <c r="U31" s="190"/>
    </row>
    <row r="32" spans="1:25" s="111" customFormat="1" ht="45" customHeight="1" x14ac:dyDescent="0.25">
      <c r="A32" s="259"/>
      <c r="B32" s="478"/>
      <c r="C32" s="479"/>
      <c r="D32" s="480"/>
      <c r="E32" s="481"/>
      <c r="F32" s="481"/>
      <c r="G32" s="481"/>
      <c r="H32" s="481"/>
      <c r="I32" s="481"/>
      <c r="J32" s="481"/>
      <c r="K32" s="482"/>
      <c r="L32" s="208"/>
      <c r="M32" s="209"/>
      <c r="N32" s="356"/>
      <c r="O32" s="210" t="e">
        <f t="shared" si="2"/>
        <v>#DIV/0!</v>
      </c>
      <c r="P32" s="211">
        <f t="shared" si="3"/>
        <v>0</v>
      </c>
      <c r="Q32" s="212">
        <f t="shared" si="4"/>
        <v>0</v>
      </c>
      <c r="R32" s="259"/>
      <c r="S32" s="190" t="s">
        <v>232</v>
      </c>
      <c r="T32" s="190"/>
      <c r="U32" s="190"/>
      <c r="Y32" s="191"/>
    </row>
    <row r="33" spans="1:23" ht="18.600000000000001" customHeight="1" x14ac:dyDescent="0.25">
      <c r="A33" s="259"/>
      <c r="B33" s="490" t="s">
        <v>221</v>
      </c>
      <c r="C33" s="491"/>
      <c r="D33" s="491"/>
      <c r="E33" s="491"/>
      <c r="F33" s="491"/>
      <c r="G33" s="491"/>
      <c r="H33" s="491"/>
      <c r="I33" s="491"/>
      <c r="J33" s="491"/>
      <c r="K33" s="491"/>
      <c r="L33" s="491"/>
      <c r="M33" s="491"/>
      <c r="N33" s="492"/>
      <c r="O33" s="213" t="e">
        <f>SUM(O21:O32)</f>
        <v>#DIV/0!</v>
      </c>
      <c r="P33" s="212">
        <f t="shared" ref="P33:Q33" si="5">SUM(P21:P32)</f>
        <v>0</v>
      </c>
      <c r="Q33" s="212">
        <f t="shared" si="5"/>
        <v>0</v>
      </c>
      <c r="R33" s="259"/>
      <c r="S33" s="190">
        <f>Q33+P33</f>
        <v>0</v>
      </c>
      <c r="T33" s="190"/>
      <c r="U33" s="190"/>
      <c r="V33" s="192"/>
      <c r="W33" s="192">
        <f>Q33</f>
        <v>0</v>
      </c>
    </row>
    <row r="34" spans="1:23" ht="15.75" customHeight="1" x14ac:dyDescent="0.25">
      <c r="A34" s="259"/>
      <c r="B34" s="509" t="s">
        <v>50</v>
      </c>
      <c r="C34" s="510"/>
      <c r="D34" s="510"/>
      <c r="E34" s="510"/>
      <c r="F34" s="510"/>
      <c r="G34" s="510"/>
      <c r="H34" s="510"/>
      <c r="I34" s="510"/>
      <c r="J34" s="510"/>
      <c r="K34" s="510"/>
      <c r="L34" s="510"/>
      <c r="M34" s="510"/>
      <c r="N34" s="510"/>
      <c r="O34" s="510"/>
      <c r="P34" s="510"/>
      <c r="Q34" s="511"/>
      <c r="R34" s="259"/>
      <c r="S34" s="190"/>
      <c r="T34" s="190"/>
      <c r="U34" s="190"/>
    </row>
    <row r="35" spans="1:23" ht="30" customHeight="1" x14ac:dyDescent="0.25">
      <c r="A35" s="259"/>
      <c r="B35" s="516" t="s">
        <v>45</v>
      </c>
      <c r="C35" s="517"/>
      <c r="D35" s="516" t="s">
        <v>449</v>
      </c>
      <c r="E35" s="556"/>
      <c r="F35" s="556"/>
      <c r="G35" s="556"/>
      <c r="H35" s="556"/>
      <c r="I35" s="556"/>
      <c r="J35" s="556"/>
      <c r="K35" s="517"/>
      <c r="L35" s="339" t="s">
        <v>46</v>
      </c>
      <c r="M35" s="339" t="s">
        <v>47</v>
      </c>
      <c r="N35" s="339" t="s">
        <v>4</v>
      </c>
      <c r="O35" s="339" t="s">
        <v>1</v>
      </c>
      <c r="P35" s="339" t="s">
        <v>36</v>
      </c>
      <c r="Q35" s="339" t="s">
        <v>103</v>
      </c>
      <c r="R35" s="259"/>
      <c r="S35" s="190"/>
      <c r="T35" s="190"/>
      <c r="U35" s="190"/>
    </row>
    <row r="36" spans="1:23" s="111" customFormat="1" ht="45" customHeight="1" x14ac:dyDescent="0.25">
      <c r="A36" s="259"/>
      <c r="B36" s="480"/>
      <c r="C36" s="482"/>
      <c r="D36" s="480"/>
      <c r="E36" s="481"/>
      <c r="F36" s="481"/>
      <c r="G36" s="481"/>
      <c r="H36" s="481"/>
      <c r="I36" s="481"/>
      <c r="J36" s="481"/>
      <c r="K36" s="482"/>
      <c r="L36" s="208"/>
      <c r="M36" s="209"/>
      <c r="N36" s="356"/>
      <c r="O36" s="210" t="e">
        <f t="shared" ref="O36:O38" si="6">L36/$E$7</f>
        <v>#DIV/0!</v>
      </c>
      <c r="P36" s="211">
        <f t="shared" ref="P36:P38" si="7">N36*Q36</f>
        <v>0</v>
      </c>
      <c r="Q36" s="212">
        <f t="shared" ref="Q36:Q38" si="8">ROUND(L36*M36,0)</f>
        <v>0</v>
      </c>
      <c r="R36" s="259"/>
      <c r="S36" s="190"/>
      <c r="T36" s="190"/>
      <c r="U36" s="190"/>
    </row>
    <row r="37" spans="1:23" s="111" customFormat="1" ht="45" customHeight="1" x14ac:dyDescent="0.25">
      <c r="A37" s="259"/>
      <c r="B37" s="480"/>
      <c r="C37" s="482"/>
      <c r="D37" s="480"/>
      <c r="E37" s="481"/>
      <c r="F37" s="481"/>
      <c r="G37" s="481"/>
      <c r="H37" s="481"/>
      <c r="I37" s="481"/>
      <c r="J37" s="481"/>
      <c r="K37" s="482"/>
      <c r="L37" s="216"/>
      <c r="M37" s="217"/>
      <c r="N37" s="356"/>
      <c r="O37" s="210" t="e">
        <f t="shared" si="6"/>
        <v>#DIV/0!</v>
      </c>
      <c r="P37" s="211">
        <f t="shared" si="7"/>
        <v>0</v>
      </c>
      <c r="Q37" s="212">
        <f t="shared" si="8"/>
        <v>0</v>
      </c>
      <c r="R37" s="259"/>
      <c r="S37" s="190"/>
      <c r="T37" s="190"/>
      <c r="U37" s="190"/>
    </row>
    <row r="38" spans="1:23" s="111" customFormat="1" ht="45" customHeight="1" x14ac:dyDescent="0.25">
      <c r="A38" s="259"/>
      <c r="B38" s="480"/>
      <c r="C38" s="482"/>
      <c r="D38" s="480"/>
      <c r="E38" s="481"/>
      <c r="F38" s="481"/>
      <c r="G38" s="481"/>
      <c r="H38" s="481"/>
      <c r="I38" s="481"/>
      <c r="J38" s="481"/>
      <c r="K38" s="482"/>
      <c r="L38" s="216"/>
      <c r="M38" s="217"/>
      <c r="N38" s="356"/>
      <c r="O38" s="210" t="e">
        <f t="shared" si="6"/>
        <v>#DIV/0!</v>
      </c>
      <c r="P38" s="211">
        <f t="shared" si="7"/>
        <v>0</v>
      </c>
      <c r="Q38" s="212">
        <f t="shared" si="8"/>
        <v>0</v>
      </c>
      <c r="R38" s="259"/>
      <c r="S38" s="190"/>
      <c r="T38" s="190"/>
      <c r="U38" s="190"/>
    </row>
    <row r="39" spans="1:23" ht="18.600000000000001" customHeight="1" x14ac:dyDescent="0.25">
      <c r="A39" s="259"/>
      <c r="B39" s="490" t="s">
        <v>221</v>
      </c>
      <c r="C39" s="491"/>
      <c r="D39" s="491"/>
      <c r="E39" s="491"/>
      <c r="F39" s="491"/>
      <c r="G39" s="491"/>
      <c r="H39" s="491"/>
      <c r="I39" s="491"/>
      <c r="J39" s="491"/>
      <c r="K39" s="491"/>
      <c r="L39" s="491"/>
      <c r="M39" s="491"/>
      <c r="N39" s="492"/>
      <c r="O39" s="213" t="e">
        <f>SUM(O36:O38)</f>
        <v>#DIV/0!</v>
      </c>
      <c r="P39" s="212">
        <f t="shared" ref="P39:Q39" si="9">SUM(P36:P38)</f>
        <v>0</v>
      </c>
      <c r="Q39" s="212">
        <f t="shared" si="9"/>
        <v>0</v>
      </c>
      <c r="R39" s="259"/>
      <c r="S39" s="190">
        <f>Q39+P39</f>
        <v>0</v>
      </c>
      <c r="T39" s="190"/>
      <c r="U39" s="190"/>
      <c r="V39" s="192"/>
      <c r="W39" s="192">
        <f>Q39</f>
        <v>0</v>
      </c>
    </row>
    <row r="40" spans="1:23" ht="15.75" customHeight="1" x14ac:dyDescent="0.25">
      <c r="A40" s="259"/>
      <c r="B40" s="509" t="s">
        <v>61</v>
      </c>
      <c r="C40" s="510"/>
      <c r="D40" s="510"/>
      <c r="E40" s="510"/>
      <c r="F40" s="510"/>
      <c r="G40" s="510"/>
      <c r="H40" s="510"/>
      <c r="I40" s="510"/>
      <c r="J40" s="510"/>
      <c r="K40" s="510"/>
      <c r="L40" s="510"/>
      <c r="M40" s="510"/>
      <c r="N40" s="510"/>
      <c r="O40" s="510"/>
      <c r="P40" s="510"/>
      <c r="Q40" s="511"/>
      <c r="R40" s="259"/>
      <c r="S40" s="190"/>
      <c r="T40" s="190"/>
      <c r="U40" s="190"/>
    </row>
    <row r="41" spans="1:23" ht="15.95" customHeight="1" x14ac:dyDescent="0.25">
      <c r="A41" s="259"/>
      <c r="B41" s="564" t="s">
        <v>70</v>
      </c>
      <c r="C41" s="564"/>
      <c r="D41" s="516" t="s">
        <v>69</v>
      </c>
      <c r="E41" s="556"/>
      <c r="F41" s="556"/>
      <c r="G41" s="556"/>
      <c r="H41" s="556"/>
      <c r="I41" s="556"/>
      <c r="J41" s="556"/>
      <c r="K41" s="556"/>
      <c r="L41" s="556"/>
      <c r="M41" s="556"/>
      <c r="N41" s="556"/>
      <c r="O41" s="556"/>
      <c r="P41" s="338"/>
      <c r="Q41" s="339" t="s">
        <v>48</v>
      </c>
      <c r="R41" s="259"/>
      <c r="S41" s="190"/>
      <c r="T41" s="190"/>
      <c r="U41" s="190"/>
    </row>
    <row r="42" spans="1:23" s="111" customFormat="1" ht="30" customHeight="1" x14ac:dyDescent="0.25">
      <c r="A42" s="259"/>
      <c r="B42" s="494"/>
      <c r="C42" s="494"/>
      <c r="D42" s="480"/>
      <c r="E42" s="481"/>
      <c r="F42" s="481"/>
      <c r="G42" s="481"/>
      <c r="H42" s="481"/>
      <c r="I42" s="481"/>
      <c r="J42" s="481"/>
      <c r="K42" s="481"/>
      <c r="L42" s="481"/>
      <c r="M42" s="481"/>
      <c r="N42" s="481"/>
      <c r="O42" s="481"/>
      <c r="P42" s="334"/>
      <c r="Q42" s="221"/>
      <c r="R42" s="259"/>
      <c r="S42" s="190"/>
      <c r="T42" s="190"/>
      <c r="U42" s="190"/>
    </row>
    <row r="43" spans="1:23" s="111" customFormat="1" ht="30" customHeight="1" x14ac:dyDescent="0.25">
      <c r="A43" s="259"/>
      <c r="B43" s="494"/>
      <c r="C43" s="494"/>
      <c r="D43" s="480"/>
      <c r="E43" s="481"/>
      <c r="F43" s="481"/>
      <c r="G43" s="481"/>
      <c r="H43" s="481"/>
      <c r="I43" s="481"/>
      <c r="J43" s="481"/>
      <c r="K43" s="481"/>
      <c r="L43" s="481"/>
      <c r="M43" s="481"/>
      <c r="N43" s="481"/>
      <c r="O43" s="481"/>
      <c r="P43" s="334"/>
      <c r="Q43" s="221"/>
      <c r="R43" s="259"/>
      <c r="S43" s="190"/>
      <c r="T43" s="190"/>
      <c r="U43" s="190"/>
    </row>
    <row r="44" spans="1:23" ht="18.600000000000001" customHeight="1" x14ac:dyDescent="0.25">
      <c r="A44" s="259"/>
      <c r="B44" s="561" t="s">
        <v>53</v>
      </c>
      <c r="C44" s="562"/>
      <c r="D44" s="562"/>
      <c r="E44" s="562"/>
      <c r="F44" s="562"/>
      <c r="G44" s="562"/>
      <c r="H44" s="562"/>
      <c r="I44" s="562"/>
      <c r="J44" s="562"/>
      <c r="K44" s="562"/>
      <c r="L44" s="562"/>
      <c r="M44" s="562"/>
      <c r="N44" s="562"/>
      <c r="O44" s="562"/>
      <c r="P44" s="563"/>
      <c r="Q44" s="73">
        <f>Q42+Q43</f>
        <v>0</v>
      </c>
      <c r="R44" s="259"/>
      <c r="S44" s="190"/>
      <c r="T44" s="190"/>
      <c r="U44" s="190"/>
      <c r="W44" s="192">
        <f>Q44</f>
        <v>0</v>
      </c>
    </row>
    <row r="45" spans="1:23" ht="15.75" customHeight="1" x14ac:dyDescent="0.25">
      <c r="A45" s="259"/>
      <c r="B45" s="509" t="s">
        <v>62</v>
      </c>
      <c r="C45" s="510"/>
      <c r="D45" s="510"/>
      <c r="E45" s="510"/>
      <c r="F45" s="510"/>
      <c r="G45" s="510"/>
      <c r="H45" s="510"/>
      <c r="I45" s="510"/>
      <c r="J45" s="510"/>
      <c r="K45" s="510"/>
      <c r="L45" s="510"/>
      <c r="M45" s="510"/>
      <c r="N45" s="510"/>
      <c r="O45" s="510"/>
      <c r="P45" s="510"/>
      <c r="Q45" s="511"/>
      <c r="R45" s="259"/>
      <c r="S45" s="190"/>
      <c r="T45" s="190"/>
      <c r="U45" s="190"/>
    </row>
    <row r="46" spans="1:23" ht="16.5" customHeight="1" x14ac:dyDescent="0.25">
      <c r="A46" s="259"/>
      <c r="B46" s="557"/>
      <c r="C46" s="558"/>
      <c r="D46" s="558" t="s">
        <v>51</v>
      </c>
      <c r="E46" s="558"/>
      <c r="F46" s="558"/>
      <c r="G46" s="558"/>
      <c r="H46" s="558"/>
      <c r="I46" s="558"/>
      <c r="J46" s="558"/>
      <c r="K46" s="558"/>
      <c r="L46" s="558"/>
      <c r="M46" s="558"/>
      <c r="N46" s="558"/>
      <c r="O46" s="558"/>
      <c r="P46" s="559"/>
      <c r="Q46" s="339" t="s">
        <v>52</v>
      </c>
      <c r="R46" s="259"/>
      <c r="S46" s="190"/>
      <c r="T46" s="190"/>
      <c r="U46" s="190"/>
    </row>
    <row r="47" spans="1:23" s="111" customFormat="1" ht="30" customHeight="1" x14ac:dyDescent="0.25">
      <c r="A47" s="259"/>
      <c r="B47" s="602" t="s">
        <v>71</v>
      </c>
      <c r="C47" s="602"/>
      <c r="D47" s="603"/>
      <c r="E47" s="603"/>
      <c r="F47" s="603"/>
      <c r="G47" s="603"/>
      <c r="H47" s="603"/>
      <c r="I47" s="603"/>
      <c r="J47" s="603"/>
      <c r="K47" s="603"/>
      <c r="L47" s="603"/>
      <c r="M47" s="603"/>
      <c r="N47" s="603"/>
      <c r="O47" s="603"/>
      <c r="P47" s="603"/>
      <c r="Q47" s="374">
        <f>P18</f>
        <v>0</v>
      </c>
      <c r="R47" s="259"/>
      <c r="S47" s="190"/>
      <c r="T47" s="190"/>
      <c r="U47" s="190"/>
    </row>
    <row r="48" spans="1:23" s="111" customFormat="1" ht="30" customHeight="1" x14ac:dyDescent="0.25">
      <c r="A48" s="259"/>
      <c r="B48" s="340"/>
      <c r="C48" s="593" t="s">
        <v>335</v>
      </c>
      <c r="D48" s="598"/>
      <c r="E48" s="594"/>
      <c r="F48" s="599"/>
      <c r="G48" s="600"/>
      <c r="H48" s="600"/>
      <c r="I48" s="600"/>
      <c r="J48" s="600"/>
      <c r="K48" s="600"/>
      <c r="L48" s="600"/>
      <c r="M48" s="600"/>
      <c r="N48" s="600"/>
      <c r="O48" s="600"/>
      <c r="P48" s="601"/>
      <c r="Q48" s="221"/>
      <c r="R48" s="259"/>
      <c r="S48" s="190"/>
      <c r="T48" s="190"/>
      <c r="U48" s="190"/>
    </row>
    <row r="49" spans="1:23" s="111" customFormat="1" ht="30" customHeight="1" x14ac:dyDescent="0.25">
      <c r="A49" s="259"/>
      <c r="B49" s="593" t="s">
        <v>72</v>
      </c>
      <c r="C49" s="594"/>
      <c r="D49" s="595"/>
      <c r="E49" s="596"/>
      <c r="F49" s="596"/>
      <c r="G49" s="596"/>
      <c r="H49" s="596"/>
      <c r="I49" s="596"/>
      <c r="J49" s="596"/>
      <c r="K49" s="596"/>
      <c r="L49" s="596"/>
      <c r="M49" s="596"/>
      <c r="N49" s="596"/>
      <c r="O49" s="596"/>
      <c r="P49" s="597"/>
      <c r="Q49" s="374">
        <f>P33</f>
        <v>0</v>
      </c>
      <c r="R49" s="259"/>
      <c r="S49" s="190"/>
      <c r="T49" s="190"/>
      <c r="U49" s="190"/>
    </row>
    <row r="50" spans="1:23" s="111" customFormat="1" ht="30" customHeight="1" x14ac:dyDescent="0.25">
      <c r="A50" s="259"/>
      <c r="B50" s="340"/>
      <c r="C50" s="593" t="s">
        <v>336</v>
      </c>
      <c r="D50" s="598"/>
      <c r="E50" s="594"/>
      <c r="F50" s="599"/>
      <c r="G50" s="600"/>
      <c r="H50" s="600"/>
      <c r="I50" s="600"/>
      <c r="J50" s="600"/>
      <c r="K50" s="600"/>
      <c r="L50" s="600"/>
      <c r="M50" s="600"/>
      <c r="N50" s="600"/>
      <c r="O50" s="600"/>
      <c r="P50" s="601"/>
      <c r="Q50" s="221"/>
      <c r="R50" s="259"/>
      <c r="S50" s="190"/>
      <c r="T50" s="190"/>
      <c r="U50" s="190"/>
    </row>
    <row r="51" spans="1:23" s="111" customFormat="1" ht="30" customHeight="1" x14ac:dyDescent="0.25">
      <c r="A51" s="259"/>
      <c r="B51" s="602" t="s">
        <v>73</v>
      </c>
      <c r="C51" s="602"/>
      <c r="D51" s="603"/>
      <c r="E51" s="603"/>
      <c r="F51" s="603"/>
      <c r="G51" s="603"/>
      <c r="H51" s="603"/>
      <c r="I51" s="603"/>
      <c r="J51" s="603"/>
      <c r="K51" s="603"/>
      <c r="L51" s="603"/>
      <c r="M51" s="603"/>
      <c r="N51" s="603"/>
      <c r="O51" s="603"/>
      <c r="P51" s="603"/>
      <c r="Q51" s="374">
        <f>P39</f>
        <v>0</v>
      </c>
      <c r="R51" s="259"/>
      <c r="S51" s="190"/>
      <c r="T51" s="190"/>
      <c r="U51" s="190"/>
    </row>
    <row r="52" spans="1:23" s="111" customFormat="1" ht="30" customHeight="1" x14ac:dyDescent="0.25">
      <c r="A52" s="259"/>
      <c r="B52" s="340"/>
      <c r="C52" s="593" t="s">
        <v>337</v>
      </c>
      <c r="D52" s="598"/>
      <c r="E52" s="594"/>
      <c r="F52" s="599"/>
      <c r="G52" s="600"/>
      <c r="H52" s="600"/>
      <c r="I52" s="600"/>
      <c r="J52" s="600"/>
      <c r="K52" s="600"/>
      <c r="L52" s="600"/>
      <c r="M52" s="600"/>
      <c r="N52" s="600"/>
      <c r="O52" s="600"/>
      <c r="P52" s="601"/>
      <c r="Q52" s="221"/>
      <c r="R52" s="259"/>
      <c r="S52" s="190"/>
      <c r="T52" s="190"/>
      <c r="U52" s="190"/>
    </row>
    <row r="53" spans="1:23" ht="18.600000000000001" customHeight="1" x14ac:dyDescent="0.25">
      <c r="A53" s="259"/>
      <c r="B53" s="490" t="s">
        <v>55</v>
      </c>
      <c r="C53" s="491"/>
      <c r="D53" s="491"/>
      <c r="E53" s="491"/>
      <c r="F53" s="491"/>
      <c r="G53" s="491"/>
      <c r="H53" s="491"/>
      <c r="I53" s="491"/>
      <c r="J53" s="491"/>
      <c r="K53" s="491"/>
      <c r="L53" s="491"/>
      <c r="M53" s="491"/>
      <c r="N53" s="491"/>
      <c r="O53" s="491"/>
      <c r="P53" s="492"/>
      <c r="Q53" s="375">
        <f>SUM(Q47:Q52)</f>
        <v>0</v>
      </c>
      <c r="R53" s="259"/>
      <c r="S53" s="190"/>
      <c r="T53" s="190"/>
      <c r="U53" s="190"/>
      <c r="W53" s="192">
        <f>Q53</f>
        <v>0</v>
      </c>
    </row>
    <row r="54" spans="1:23" ht="15.75" customHeight="1" x14ac:dyDescent="0.25">
      <c r="A54" s="259"/>
      <c r="B54" s="543" t="s">
        <v>63</v>
      </c>
      <c r="C54" s="544"/>
      <c r="D54" s="544"/>
      <c r="E54" s="544"/>
      <c r="F54" s="544"/>
      <c r="G54" s="544"/>
      <c r="H54" s="544"/>
      <c r="I54" s="544"/>
      <c r="J54" s="544"/>
      <c r="K54" s="544"/>
      <c r="L54" s="544"/>
      <c r="M54" s="544"/>
      <c r="N54" s="544"/>
      <c r="O54" s="544"/>
      <c r="P54" s="544"/>
      <c r="Q54" s="545"/>
      <c r="R54" s="259"/>
      <c r="S54" s="190"/>
      <c r="T54" s="190"/>
      <c r="U54" s="190"/>
    </row>
    <row r="55" spans="1:23" ht="41.25" customHeight="1" x14ac:dyDescent="0.25">
      <c r="A55" s="259"/>
      <c r="B55" s="571" t="s">
        <v>634</v>
      </c>
      <c r="C55" s="572"/>
      <c r="D55" s="486" t="s">
        <v>636</v>
      </c>
      <c r="E55" s="487"/>
      <c r="F55" s="486" t="s">
        <v>637</v>
      </c>
      <c r="G55" s="487"/>
      <c r="H55" s="487"/>
      <c r="I55" s="487"/>
      <c r="J55" s="487"/>
      <c r="K55" s="487"/>
      <c r="L55" s="487"/>
      <c r="M55" s="487"/>
      <c r="N55" s="488"/>
      <c r="O55" s="75" t="s">
        <v>359</v>
      </c>
      <c r="P55" s="185" t="s">
        <v>54</v>
      </c>
      <c r="Q55" s="185" t="s">
        <v>48</v>
      </c>
      <c r="R55" s="259"/>
      <c r="S55" s="190"/>
      <c r="T55" s="190"/>
      <c r="U55" s="190"/>
    </row>
    <row r="56" spans="1:23" ht="45" customHeight="1" x14ac:dyDescent="0.25">
      <c r="A56" s="259"/>
      <c r="B56" s="610"/>
      <c r="C56" s="610"/>
      <c r="D56" s="606"/>
      <c r="E56" s="606"/>
      <c r="F56" s="607"/>
      <c r="G56" s="608"/>
      <c r="H56" s="608"/>
      <c r="I56" s="608"/>
      <c r="J56" s="608"/>
      <c r="K56" s="608"/>
      <c r="L56" s="608"/>
      <c r="M56" s="608"/>
      <c r="N56" s="609"/>
      <c r="O56" s="184"/>
      <c r="P56" s="74"/>
      <c r="Q56" s="186">
        <f>ROUND(P56*O56,0)</f>
        <v>0</v>
      </c>
      <c r="R56" s="259"/>
      <c r="S56" s="294" t="str">
        <f t="shared" ref="S56" si="10">IF(B56="","",IF(D56="","",Q56))</f>
        <v/>
      </c>
      <c r="T56" s="294" t="str">
        <f t="shared" ref="T56" si="11">IF(B56="","",IF(D56="","",D56))</f>
        <v/>
      </c>
      <c r="U56" s="294">
        <f>IF(B56="Contractor",0,Q56)</f>
        <v>0</v>
      </c>
    </row>
    <row r="57" spans="1:23" ht="45" customHeight="1" x14ac:dyDescent="0.25">
      <c r="A57" s="259"/>
      <c r="B57" s="610"/>
      <c r="C57" s="610"/>
      <c r="D57" s="606"/>
      <c r="E57" s="606"/>
      <c r="F57" s="607"/>
      <c r="G57" s="608"/>
      <c r="H57" s="608"/>
      <c r="I57" s="608"/>
      <c r="J57" s="608"/>
      <c r="K57" s="608"/>
      <c r="L57" s="608"/>
      <c r="M57" s="608"/>
      <c r="N57" s="609"/>
      <c r="O57" s="184"/>
      <c r="P57" s="74"/>
      <c r="Q57" s="186">
        <f t="shared" ref="Q57:Q59" si="12">ROUND(P57*O57,0)</f>
        <v>0</v>
      </c>
      <c r="R57" s="259"/>
      <c r="S57" s="294" t="str">
        <f t="shared" ref="S57:S59" si="13">IF(B57="","",IF(D57="","",Q57))</f>
        <v/>
      </c>
      <c r="T57" s="294" t="str">
        <f t="shared" ref="T57:T59" si="14">IF(B57="","",IF(D57="","",D57))</f>
        <v/>
      </c>
      <c r="U57" s="294">
        <f t="shared" ref="U57:U59" si="15">IF(B57="Contractor",0,Q57)</f>
        <v>0</v>
      </c>
      <c r="V57" s="193"/>
    </row>
    <row r="58" spans="1:23" ht="45" customHeight="1" x14ac:dyDescent="0.25">
      <c r="A58" s="259"/>
      <c r="B58" s="604"/>
      <c r="C58" s="605"/>
      <c r="D58" s="606"/>
      <c r="E58" s="606"/>
      <c r="F58" s="607"/>
      <c r="G58" s="608"/>
      <c r="H58" s="608"/>
      <c r="I58" s="608"/>
      <c r="J58" s="608"/>
      <c r="K58" s="608"/>
      <c r="L58" s="608"/>
      <c r="M58" s="608"/>
      <c r="N58" s="609"/>
      <c r="O58" s="184"/>
      <c r="P58" s="74"/>
      <c r="Q58" s="186">
        <f t="shared" si="12"/>
        <v>0</v>
      </c>
      <c r="R58" s="259"/>
      <c r="S58" s="294" t="str">
        <f t="shared" si="13"/>
        <v/>
      </c>
      <c r="T58" s="294" t="str">
        <f t="shared" si="14"/>
        <v/>
      </c>
      <c r="U58" s="294">
        <f t="shared" si="15"/>
        <v>0</v>
      </c>
    </row>
    <row r="59" spans="1:23" ht="45" customHeight="1" x14ac:dyDescent="0.25">
      <c r="A59" s="259"/>
      <c r="B59" s="604"/>
      <c r="C59" s="605"/>
      <c r="D59" s="606"/>
      <c r="E59" s="606"/>
      <c r="F59" s="607"/>
      <c r="G59" s="608"/>
      <c r="H59" s="608"/>
      <c r="I59" s="608"/>
      <c r="J59" s="608"/>
      <c r="K59" s="608"/>
      <c r="L59" s="608"/>
      <c r="M59" s="608"/>
      <c r="N59" s="609"/>
      <c r="O59" s="184"/>
      <c r="P59" s="74"/>
      <c r="Q59" s="186">
        <f t="shared" si="12"/>
        <v>0</v>
      </c>
      <c r="R59" s="259"/>
      <c r="S59" s="294" t="str">
        <f t="shared" si="13"/>
        <v/>
      </c>
      <c r="T59" s="294" t="str">
        <f t="shared" si="14"/>
        <v/>
      </c>
      <c r="U59" s="294">
        <f t="shared" si="15"/>
        <v>0</v>
      </c>
    </row>
    <row r="60" spans="1:23" ht="18.600000000000001" customHeight="1" x14ac:dyDescent="0.25">
      <c r="A60" s="259"/>
      <c r="B60" s="568" t="s">
        <v>57</v>
      </c>
      <c r="C60" s="569"/>
      <c r="D60" s="569"/>
      <c r="E60" s="569"/>
      <c r="F60" s="569"/>
      <c r="G60" s="569"/>
      <c r="H60" s="569"/>
      <c r="I60" s="569"/>
      <c r="J60" s="569"/>
      <c r="K60" s="569"/>
      <c r="L60" s="569"/>
      <c r="M60" s="569"/>
      <c r="N60" s="569"/>
      <c r="O60" s="569"/>
      <c r="P60" s="570"/>
      <c r="Q60" s="85">
        <f>SUM(Q56:Q59)</f>
        <v>0</v>
      </c>
      <c r="R60" s="259"/>
      <c r="S60" s="193">
        <f>SUM(S56:S59)</f>
        <v>0</v>
      </c>
      <c r="T60" s="190"/>
      <c r="U60" s="190"/>
      <c r="W60" s="192">
        <f>Q60</f>
        <v>0</v>
      </c>
    </row>
    <row r="61" spans="1:23" ht="15.75" customHeight="1" x14ac:dyDescent="0.25">
      <c r="A61" s="292"/>
      <c r="B61" s="543" t="s">
        <v>64</v>
      </c>
      <c r="C61" s="544"/>
      <c r="D61" s="544"/>
      <c r="E61" s="544"/>
      <c r="F61" s="544"/>
      <c r="G61" s="544"/>
      <c r="H61" s="544"/>
      <c r="I61" s="544"/>
      <c r="J61" s="544"/>
      <c r="K61" s="544"/>
      <c r="L61" s="544"/>
      <c r="M61" s="544"/>
      <c r="N61" s="544"/>
      <c r="O61" s="544"/>
      <c r="P61" s="544"/>
      <c r="Q61" s="545"/>
      <c r="R61" s="292"/>
      <c r="S61" s="293"/>
      <c r="T61" s="293"/>
      <c r="U61" s="293"/>
    </row>
    <row r="62" spans="1:23" ht="39.950000000000003" customHeight="1" x14ac:dyDescent="0.25">
      <c r="A62" s="292"/>
      <c r="B62" s="501" t="s">
        <v>424</v>
      </c>
      <c r="C62" s="502"/>
      <c r="D62" s="503"/>
      <c r="E62" s="501" t="s">
        <v>56</v>
      </c>
      <c r="F62" s="502"/>
      <c r="G62" s="502"/>
      <c r="H62" s="502"/>
      <c r="I62" s="502"/>
      <c r="J62" s="502"/>
      <c r="K62" s="502"/>
      <c r="L62" s="502"/>
      <c r="M62" s="502"/>
      <c r="N62" s="502"/>
      <c r="O62" s="502"/>
      <c r="P62" s="503"/>
      <c r="Q62" s="339" t="s">
        <v>48</v>
      </c>
      <c r="R62" s="292"/>
      <c r="S62" s="293"/>
      <c r="T62" s="293"/>
      <c r="U62" s="293"/>
    </row>
    <row r="63" spans="1:23" ht="39.950000000000003" customHeight="1" x14ac:dyDescent="0.25">
      <c r="A63" s="292"/>
      <c r="B63" s="493"/>
      <c r="C63" s="493"/>
      <c r="D63" s="493"/>
      <c r="E63" s="494" t="str">
        <f t="shared" ref="E63:E68" si="16">IF(B63="","Select Supply Category in Column B",0)</f>
        <v>Select Supply Category in Column B</v>
      </c>
      <c r="F63" s="494"/>
      <c r="G63" s="494"/>
      <c r="H63" s="494"/>
      <c r="I63" s="494"/>
      <c r="J63" s="494"/>
      <c r="K63" s="494"/>
      <c r="L63" s="494"/>
      <c r="M63" s="494"/>
      <c r="N63" s="494"/>
      <c r="O63" s="494"/>
      <c r="P63" s="494"/>
      <c r="Q63" s="225"/>
      <c r="R63" s="292"/>
      <c r="S63" s="293"/>
      <c r="T63" s="293"/>
      <c r="U63" s="293"/>
    </row>
    <row r="64" spans="1:23" ht="39.950000000000003" customHeight="1" x14ac:dyDescent="0.25">
      <c r="A64" s="292"/>
      <c r="B64" s="493"/>
      <c r="C64" s="493"/>
      <c r="D64" s="493"/>
      <c r="E64" s="494" t="str">
        <f t="shared" si="16"/>
        <v>Select Supply Category in Column B</v>
      </c>
      <c r="F64" s="494"/>
      <c r="G64" s="494"/>
      <c r="H64" s="494"/>
      <c r="I64" s="494"/>
      <c r="J64" s="494"/>
      <c r="K64" s="494"/>
      <c r="L64" s="494"/>
      <c r="M64" s="494"/>
      <c r="N64" s="494"/>
      <c r="O64" s="494"/>
      <c r="P64" s="494"/>
      <c r="Q64" s="225"/>
      <c r="R64" s="292"/>
      <c r="S64" s="293"/>
      <c r="T64" s="293"/>
      <c r="U64" s="293"/>
    </row>
    <row r="65" spans="1:23" ht="39.950000000000003" customHeight="1" x14ac:dyDescent="0.25">
      <c r="A65" s="292"/>
      <c r="B65" s="493"/>
      <c r="C65" s="493"/>
      <c r="D65" s="493"/>
      <c r="E65" s="494" t="str">
        <f t="shared" si="16"/>
        <v>Select Supply Category in Column B</v>
      </c>
      <c r="F65" s="494"/>
      <c r="G65" s="494"/>
      <c r="H65" s="494"/>
      <c r="I65" s="494"/>
      <c r="J65" s="494"/>
      <c r="K65" s="494"/>
      <c r="L65" s="494"/>
      <c r="M65" s="494"/>
      <c r="N65" s="494"/>
      <c r="O65" s="494"/>
      <c r="P65" s="494"/>
      <c r="Q65" s="225"/>
      <c r="R65" s="292"/>
      <c r="S65" s="293"/>
      <c r="T65" s="293"/>
      <c r="U65" s="293"/>
    </row>
    <row r="66" spans="1:23" ht="39.950000000000003" customHeight="1" x14ac:dyDescent="0.25">
      <c r="A66" s="292"/>
      <c r="B66" s="493"/>
      <c r="C66" s="493"/>
      <c r="D66" s="493"/>
      <c r="E66" s="494" t="str">
        <f t="shared" si="16"/>
        <v>Select Supply Category in Column B</v>
      </c>
      <c r="F66" s="494"/>
      <c r="G66" s="494"/>
      <c r="H66" s="494"/>
      <c r="I66" s="494"/>
      <c r="J66" s="494"/>
      <c r="K66" s="494"/>
      <c r="L66" s="494"/>
      <c r="M66" s="494"/>
      <c r="N66" s="494"/>
      <c r="O66" s="494"/>
      <c r="P66" s="494"/>
      <c r="Q66" s="225"/>
      <c r="R66" s="292"/>
      <c r="S66" s="293"/>
      <c r="T66" s="293"/>
      <c r="U66" s="293"/>
    </row>
    <row r="67" spans="1:23" ht="39.950000000000003" customHeight="1" x14ac:dyDescent="0.25">
      <c r="A67" s="292"/>
      <c r="B67" s="493"/>
      <c r="C67" s="493"/>
      <c r="D67" s="493"/>
      <c r="E67" s="494" t="str">
        <f t="shared" si="16"/>
        <v>Select Supply Category in Column B</v>
      </c>
      <c r="F67" s="494"/>
      <c r="G67" s="494"/>
      <c r="H67" s="494"/>
      <c r="I67" s="494"/>
      <c r="J67" s="494"/>
      <c r="K67" s="494"/>
      <c r="L67" s="494"/>
      <c r="M67" s="494"/>
      <c r="N67" s="494"/>
      <c r="O67" s="494"/>
      <c r="P67" s="494"/>
      <c r="Q67" s="225"/>
      <c r="R67" s="292"/>
      <c r="S67" s="293"/>
      <c r="T67" s="293"/>
      <c r="U67" s="293"/>
    </row>
    <row r="68" spans="1:23" ht="39.950000000000003" customHeight="1" x14ac:dyDescent="0.25">
      <c r="A68" s="292"/>
      <c r="B68" s="493"/>
      <c r="C68" s="493"/>
      <c r="D68" s="493"/>
      <c r="E68" s="494" t="str">
        <f t="shared" si="16"/>
        <v>Select Supply Category in Column B</v>
      </c>
      <c r="F68" s="494"/>
      <c r="G68" s="494"/>
      <c r="H68" s="494"/>
      <c r="I68" s="494"/>
      <c r="J68" s="494"/>
      <c r="K68" s="494"/>
      <c r="L68" s="494"/>
      <c r="M68" s="494"/>
      <c r="N68" s="494"/>
      <c r="O68" s="494"/>
      <c r="P68" s="494"/>
      <c r="Q68" s="225"/>
      <c r="R68" s="292"/>
      <c r="S68" s="293"/>
      <c r="T68" s="293"/>
      <c r="U68" s="293"/>
    </row>
    <row r="69" spans="1:23" ht="18" customHeight="1" x14ac:dyDescent="0.25">
      <c r="A69" s="292"/>
      <c r="B69" s="490" t="s">
        <v>58</v>
      </c>
      <c r="C69" s="491"/>
      <c r="D69" s="491"/>
      <c r="E69" s="491"/>
      <c r="F69" s="491"/>
      <c r="G69" s="491"/>
      <c r="H69" s="491"/>
      <c r="I69" s="491"/>
      <c r="J69" s="491"/>
      <c r="K69" s="491"/>
      <c r="L69" s="491"/>
      <c r="M69" s="491"/>
      <c r="N69" s="491"/>
      <c r="O69" s="491"/>
      <c r="P69" s="492"/>
      <c r="Q69" s="226">
        <f>SUM(Q63:Q68)</f>
        <v>0</v>
      </c>
      <c r="R69" s="292"/>
      <c r="S69" s="293"/>
      <c r="T69" s="293"/>
      <c r="U69" s="293"/>
      <c r="W69" s="192">
        <f>Q69</f>
        <v>0</v>
      </c>
    </row>
    <row r="70" spans="1:23" ht="15.75" customHeight="1" x14ac:dyDescent="0.25">
      <c r="A70" s="292"/>
      <c r="B70" s="509" t="s">
        <v>65</v>
      </c>
      <c r="C70" s="510"/>
      <c r="D70" s="510"/>
      <c r="E70" s="510"/>
      <c r="F70" s="510"/>
      <c r="G70" s="510"/>
      <c r="H70" s="510"/>
      <c r="I70" s="510"/>
      <c r="J70" s="510"/>
      <c r="K70" s="510"/>
      <c r="L70" s="510"/>
      <c r="M70" s="510"/>
      <c r="N70" s="510"/>
      <c r="O70" s="510"/>
      <c r="P70" s="510"/>
      <c r="Q70" s="511"/>
      <c r="R70" s="292"/>
      <c r="S70" s="293"/>
      <c r="T70" s="293"/>
      <c r="U70" s="293"/>
    </row>
    <row r="71" spans="1:23" s="111" customFormat="1" ht="39.950000000000003" customHeight="1" x14ac:dyDescent="0.25">
      <c r="A71" s="292"/>
      <c r="B71" s="565" t="s">
        <v>424</v>
      </c>
      <c r="C71" s="566"/>
      <c r="D71" s="567"/>
      <c r="E71" s="515" t="s">
        <v>227</v>
      </c>
      <c r="F71" s="515"/>
      <c r="G71" s="515"/>
      <c r="H71" s="515" t="s">
        <v>228</v>
      </c>
      <c r="I71" s="515"/>
      <c r="J71" s="515"/>
      <c r="K71" s="515"/>
      <c r="L71" s="515"/>
      <c r="M71" s="515"/>
      <c r="N71" s="515"/>
      <c r="O71" s="280" t="s">
        <v>444</v>
      </c>
      <c r="P71" s="280" t="s">
        <v>115</v>
      </c>
      <c r="Q71" s="81" t="s">
        <v>52</v>
      </c>
      <c r="R71" s="292"/>
      <c r="S71" s="293"/>
      <c r="T71" s="293"/>
      <c r="U71" s="293"/>
    </row>
    <row r="72" spans="1:23" s="111" customFormat="1" ht="39.950000000000003" customHeight="1" x14ac:dyDescent="0.25">
      <c r="A72" s="292"/>
      <c r="B72" s="498"/>
      <c r="C72" s="499"/>
      <c r="D72" s="500"/>
      <c r="E72" s="495" t="str">
        <f t="shared" ref="E72:E76" si="17">IF(B72="","Select Category in Column B",0)</f>
        <v>Select Category in Column B</v>
      </c>
      <c r="F72" s="496"/>
      <c r="G72" s="497"/>
      <c r="H72" s="495" t="str">
        <f t="shared" ref="H72:H76" si="18">IF(B72="","Select Category in Column B",0)</f>
        <v>Select Category in Column B</v>
      </c>
      <c r="I72" s="496"/>
      <c r="J72" s="496"/>
      <c r="K72" s="496"/>
      <c r="L72" s="496"/>
      <c r="M72" s="496"/>
      <c r="N72" s="497"/>
      <c r="O72" s="299"/>
      <c r="P72" s="357"/>
      <c r="Q72" s="85">
        <f>ROUND(P72*O72,0)</f>
        <v>0</v>
      </c>
      <c r="R72" s="292"/>
      <c r="S72" s="294">
        <f>IF(OR(B72='DROP-DOWNS'!$S$18,B72='DROP-DOWNS'!$S$19,B72='DROP-DOWNS'!$S$20,B72='DROP-DOWNS'!$S$21),Q72,0)</f>
        <v>0</v>
      </c>
      <c r="T72" s="278"/>
      <c r="U72" s="293"/>
    </row>
    <row r="73" spans="1:23" s="111" customFormat="1" ht="39.950000000000003" customHeight="1" x14ac:dyDescent="0.25">
      <c r="A73" s="292"/>
      <c r="B73" s="498"/>
      <c r="C73" s="499"/>
      <c r="D73" s="500"/>
      <c r="E73" s="495" t="str">
        <f t="shared" si="17"/>
        <v>Select Category in Column B</v>
      </c>
      <c r="F73" s="496"/>
      <c r="G73" s="497"/>
      <c r="H73" s="495" t="str">
        <f t="shared" si="18"/>
        <v>Select Category in Column B</v>
      </c>
      <c r="I73" s="496"/>
      <c r="J73" s="496"/>
      <c r="K73" s="496"/>
      <c r="L73" s="496"/>
      <c r="M73" s="496"/>
      <c r="N73" s="497"/>
      <c r="O73" s="299"/>
      <c r="P73" s="357"/>
      <c r="Q73" s="85">
        <f t="shared" ref="Q73:Q76" si="19">ROUND(P73*O73,0)</f>
        <v>0</v>
      </c>
      <c r="R73" s="292"/>
      <c r="S73" s="294">
        <f>IF(OR(B73='DROP-DOWNS'!$S$18,B73='DROP-DOWNS'!$S$19,B73='DROP-DOWNS'!$S$20,B73='DROP-DOWNS'!$S$21),Q73,0)</f>
        <v>0</v>
      </c>
      <c r="T73" s="278"/>
      <c r="U73" s="293"/>
    </row>
    <row r="74" spans="1:23" s="111" customFormat="1" ht="39.950000000000003" customHeight="1" x14ac:dyDescent="0.25">
      <c r="A74" s="292"/>
      <c r="B74" s="498"/>
      <c r="C74" s="499"/>
      <c r="D74" s="500"/>
      <c r="E74" s="495" t="str">
        <f t="shared" si="17"/>
        <v>Select Category in Column B</v>
      </c>
      <c r="F74" s="496"/>
      <c r="G74" s="497"/>
      <c r="H74" s="495" t="str">
        <f t="shared" si="18"/>
        <v>Select Category in Column B</v>
      </c>
      <c r="I74" s="496"/>
      <c r="J74" s="496"/>
      <c r="K74" s="496"/>
      <c r="L74" s="496"/>
      <c r="M74" s="496"/>
      <c r="N74" s="497"/>
      <c r="O74" s="299"/>
      <c r="P74" s="357"/>
      <c r="Q74" s="85">
        <f t="shared" si="19"/>
        <v>0</v>
      </c>
      <c r="R74" s="292"/>
      <c r="S74" s="294">
        <f>IF(OR(B74='DROP-DOWNS'!$S$18,B74='DROP-DOWNS'!$S$19,B74='DROP-DOWNS'!$S$20,B74='DROP-DOWNS'!$S$21),Q74,0)</f>
        <v>0</v>
      </c>
      <c r="T74" s="278"/>
      <c r="U74" s="293"/>
    </row>
    <row r="75" spans="1:23" s="111" customFormat="1" ht="39.950000000000003" customHeight="1" x14ac:dyDescent="0.25">
      <c r="A75" s="292"/>
      <c r="B75" s="498"/>
      <c r="C75" s="499"/>
      <c r="D75" s="500"/>
      <c r="E75" s="495" t="str">
        <f t="shared" ref="E75" si="20">IF(B75="","Select Category in Column B",0)</f>
        <v>Select Category in Column B</v>
      </c>
      <c r="F75" s="496"/>
      <c r="G75" s="497"/>
      <c r="H75" s="495" t="str">
        <f t="shared" ref="H75" si="21">IF(B75="","Select Category in Column B",0)</f>
        <v>Select Category in Column B</v>
      </c>
      <c r="I75" s="496"/>
      <c r="J75" s="496"/>
      <c r="K75" s="496"/>
      <c r="L75" s="496"/>
      <c r="M75" s="496"/>
      <c r="N75" s="497"/>
      <c r="O75" s="258"/>
      <c r="P75" s="357"/>
      <c r="Q75" s="85">
        <f t="shared" si="19"/>
        <v>0</v>
      </c>
      <c r="R75" s="292"/>
      <c r="S75" s="294">
        <f>IF(OR(B75='DROP-DOWNS'!$S$18,B75='DROP-DOWNS'!$S$19,B75='DROP-DOWNS'!$S$20,B75='DROP-DOWNS'!$S$21),Q75,0)</f>
        <v>0</v>
      </c>
      <c r="T75" s="278"/>
      <c r="U75" s="293"/>
    </row>
    <row r="76" spans="1:23" s="111" customFormat="1" ht="39.950000000000003" customHeight="1" x14ac:dyDescent="0.25">
      <c r="A76" s="292"/>
      <c r="B76" s="498"/>
      <c r="C76" s="499"/>
      <c r="D76" s="500"/>
      <c r="E76" s="495" t="str">
        <f t="shared" si="17"/>
        <v>Select Category in Column B</v>
      </c>
      <c r="F76" s="496"/>
      <c r="G76" s="497"/>
      <c r="H76" s="495" t="str">
        <f t="shared" si="18"/>
        <v>Select Category in Column B</v>
      </c>
      <c r="I76" s="496"/>
      <c r="J76" s="496"/>
      <c r="K76" s="496"/>
      <c r="L76" s="496"/>
      <c r="M76" s="496"/>
      <c r="N76" s="497"/>
      <c r="O76" s="258"/>
      <c r="P76" s="357"/>
      <c r="Q76" s="85">
        <f t="shared" si="19"/>
        <v>0</v>
      </c>
      <c r="R76" s="292"/>
      <c r="S76" s="294">
        <f>IF(OR(B76='DROP-DOWNS'!$S$18,B76='DROP-DOWNS'!$S$19,B76='DROP-DOWNS'!$S$20,B76='DROP-DOWNS'!$S$21),Q76,0)</f>
        <v>0</v>
      </c>
      <c r="T76" s="278"/>
      <c r="U76" s="293"/>
    </row>
    <row r="77" spans="1:23" ht="18" customHeight="1" x14ac:dyDescent="0.25">
      <c r="A77" s="292"/>
      <c r="B77" s="490" t="s">
        <v>59</v>
      </c>
      <c r="C77" s="491"/>
      <c r="D77" s="491"/>
      <c r="E77" s="491"/>
      <c r="F77" s="491"/>
      <c r="G77" s="491"/>
      <c r="H77" s="491"/>
      <c r="I77" s="491"/>
      <c r="J77" s="491"/>
      <c r="K77" s="491"/>
      <c r="L77" s="491"/>
      <c r="M77" s="491"/>
      <c r="N77" s="491"/>
      <c r="O77" s="491"/>
      <c r="P77" s="492"/>
      <c r="Q77" s="226">
        <f>SUM(Q72:Q76)</f>
        <v>0</v>
      </c>
      <c r="R77" s="292"/>
      <c r="S77" s="227">
        <f>SUM(S72:S76)</f>
        <v>0</v>
      </c>
      <c r="T77" s="278"/>
      <c r="U77" s="293"/>
      <c r="W77" s="192">
        <f>Q77</f>
        <v>0</v>
      </c>
    </row>
    <row r="78" spans="1:23" ht="15.75" customHeight="1" x14ac:dyDescent="0.25">
      <c r="A78" s="292"/>
      <c r="B78" s="509" t="s">
        <v>66</v>
      </c>
      <c r="C78" s="510"/>
      <c r="D78" s="510"/>
      <c r="E78" s="510"/>
      <c r="F78" s="510"/>
      <c r="G78" s="510"/>
      <c r="H78" s="510"/>
      <c r="I78" s="510"/>
      <c r="J78" s="510"/>
      <c r="K78" s="510"/>
      <c r="L78" s="510"/>
      <c r="M78" s="510"/>
      <c r="N78" s="510"/>
      <c r="O78" s="510"/>
      <c r="P78" s="510"/>
      <c r="Q78" s="511"/>
      <c r="R78" s="292"/>
      <c r="S78" s="293"/>
      <c r="T78" s="279"/>
      <c r="U78" s="293"/>
    </row>
    <row r="79" spans="1:23" ht="39.950000000000003" customHeight="1" x14ac:dyDescent="0.25">
      <c r="A79" s="292"/>
      <c r="B79" s="504" t="s">
        <v>74</v>
      </c>
      <c r="C79" s="505"/>
      <c r="D79" s="506"/>
      <c r="E79" s="504" t="s">
        <v>426</v>
      </c>
      <c r="F79" s="505"/>
      <c r="G79" s="505"/>
      <c r="H79" s="505"/>
      <c r="I79" s="505"/>
      <c r="J79" s="505"/>
      <c r="K79" s="505"/>
      <c r="L79" s="505"/>
      <c r="M79" s="505"/>
      <c r="N79" s="505"/>
      <c r="O79" s="505"/>
      <c r="P79" s="505"/>
      <c r="Q79" s="506"/>
      <c r="R79" s="292"/>
      <c r="S79" s="293"/>
      <c r="T79" s="279"/>
      <c r="U79" s="293"/>
    </row>
    <row r="80" spans="1:23" ht="39.950000000000003" customHeight="1" x14ac:dyDescent="0.25">
      <c r="A80" s="292"/>
      <c r="B80" s="493"/>
      <c r="C80" s="493"/>
      <c r="D80" s="493"/>
      <c r="E80" s="494" t="str">
        <f t="shared" ref="E80:E85" si="22">IF(B80="","Select Category in Column B",0)</f>
        <v>Select Category in Column B</v>
      </c>
      <c r="F80" s="494"/>
      <c r="G80" s="494"/>
      <c r="H80" s="494"/>
      <c r="I80" s="494"/>
      <c r="J80" s="494"/>
      <c r="K80" s="494"/>
      <c r="L80" s="494"/>
      <c r="M80" s="494"/>
      <c r="N80" s="494"/>
      <c r="O80" s="494"/>
      <c r="P80" s="494"/>
      <c r="Q80" s="225"/>
      <c r="R80" s="292"/>
      <c r="S80" s="293"/>
      <c r="T80" s="278"/>
      <c r="U80" s="293"/>
    </row>
    <row r="81" spans="1:23" ht="39.950000000000003" customHeight="1" x14ac:dyDescent="0.25">
      <c r="A81" s="292"/>
      <c r="B81" s="493"/>
      <c r="C81" s="493"/>
      <c r="D81" s="493"/>
      <c r="E81" s="494" t="str">
        <f t="shared" si="22"/>
        <v>Select Category in Column B</v>
      </c>
      <c r="F81" s="494"/>
      <c r="G81" s="494"/>
      <c r="H81" s="494"/>
      <c r="I81" s="494"/>
      <c r="J81" s="494"/>
      <c r="K81" s="494"/>
      <c r="L81" s="494"/>
      <c r="M81" s="494"/>
      <c r="N81" s="494"/>
      <c r="O81" s="494"/>
      <c r="P81" s="494"/>
      <c r="Q81" s="225"/>
      <c r="R81" s="292"/>
      <c r="S81" s="293"/>
      <c r="T81" s="278"/>
      <c r="U81" s="293"/>
    </row>
    <row r="82" spans="1:23" ht="39.950000000000003" customHeight="1" x14ac:dyDescent="0.25">
      <c r="A82" s="292"/>
      <c r="B82" s="493"/>
      <c r="C82" s="493"/>
      <c r="D82" s="493"/>
      <c r="E82" s="494" t="str">
        <f t="shared" si="22"/>
        <v>Select Category in Column B</v>
      </c>
      <c r="F82" s="494"/>
      <c r="G82" s="494"/>
      <c r="H82" s="494"/>
      <c r="I82" s="494"/>
      <c r="J82" s="494"/>
      <c r="K82" s="494"/>
      <c r="L82" s="494"/>
      <c r="M82" s="494"/>
      <c r="N82" s="494"/>
      <c r="O82" s="494"/>
      <c r="P82" s="494"/>
      <c r="Q82" s="225"/>
      <c r="R82" s="292"/>
      <c r="S82" s="293"/>
      <c r="T82" s="279"/>
      <c r="U82" s="293"/>
    </row>
    <row r="83" spans="1:23" ht="39.950000000000003" customHeight="1" x14ac:dyDescent="0.25">
      <c r="A83" s="292"/>
      <c r="B83" s="493"/>
      <c r="C83" s="493"/>
      <c r="D83" s="493"/>
      <c r="E83" s="494" t="str">
        <f t="shared" si="22"/>
        <v>Select Category in Column B</v>
      </c>
      <c r="F83" s="494"/>
      <c r="G83" s="494"/>
      <c r="H83" s="494"/>
      <c r="I83" s="494"/>
      <c r="J83" s="494"/>
      <c r="K83" s="494"/>
      <c r="L83" s="494"/>
      <c r="M83" s="494"/>
      <c r="N83" s="494"/>
      <c r="O83" s="494"/>
      <c r="P83" s="494"/>
      <c r="Q83" s="225"/>
      <c r="R83" s="292"/>
      <c r="S83" s="293"/>
      <c r="T83" s="293"/>
      <c r="U83" s="293"/>
    </row>
    <row r="84" spans="1:23" ht="39.950000000000003" customHeight="1" x14ac:dyDescent="0.25">
      <c r="A84" s="292"/>
      <c r="B84" s="493"/>
      <c r="C84" s="493"/>
      <c r="D84" s="493"/>
      <c r="E84" s="494" t="str">
        <f t="shared" si="22"/>
        <v>Select Category in Column B</v>
      </c>
      <c r="F84" s="494"/>
      <c r="G84" s="494"/>
      <c r="H84" s="494"/>
      <c r="I84" s="494"/>
      <c r="J84" s="494"/>
      <c r="K84" s="494"/>
      <c r="L84" s="494"/>
      <c r="M84" s="494"/>
      <c r="N84" s="494"/>
      <c r="O84" s="494"/>
      <c r="P84" s="494"/>
      <c r="Q84" s="225"/>
      <c r="R84" s="292"/>
      <c r="S84" s="293"/>
      <c r="T84" s="293"/>
      <c r="U84" s="293"/>
    </row>
    <row r="85" spans="1:23" ht="39.950000000000003" customHeight="1" x14ac:dyDescent="0.25">
      <c r="A85" s="292"/>
      <c r="B85" s="493"/>
      <c r="C85" s="493"/>
      <c r="D85" s="493"/>
      <c r="E85" s="494" t="str">
        <f t="shared" si="22"/>
        <v>Select Category in Column B</v>
      </c>
      <c r="F85" s="494"/>
      <c r="G85" s="494"/>
      <c r="H85" s="494"/>
      <c r="I85" s="494"/>
      <c r="J85" s="494"/>
      <c r="K85" s="494"/>
      <c r="L85" s="494"/>
      <c r="M85" s="494"/>
      <c r="N85" s="494"/>
      <c r="O85" s="494"/>
      <c r="P85" s="494"/>
      <c r="Q85" s="225"/>
      <c r="R85" s="292"/>
      <c r="S85" s="293"/>
      <c r="T85" s="293"/>
      <c r="U85" s="293"/>
    </row>
    <row r="86" spans="1:23" ht="19.350000000000001" customHeight="1" x14ac:dyDescent="0.25">
      <c r="A86" s="292"/>
      <c r="B86" s="490" t="s">
        <v>75</v>
      </c>
      <c r="C86" s="491"/>
      <c r="D86" s="491"/>
      <c r="E86" s="491"/>
      <c r="F86" s="491"/>
      <c r="G86" s="491"/>
      <c r="H86" s="491"/>
      <c r="I86" s="491"/>
      <c r="J86" s="491"/>
      <c r="K86" s="491"/>
      <c r="L86" s="491"/>
      <c r="M86" s="491"/>
      <c r="N86" s="491"/>
      <c r="O86" s="491"/>
      <c r="P86" s="492"/>
      <c r="Q86" s="226">
        <f>SUM(Q80:Q85)</f>
        <v>0</v>
      </c>
      <c r="R86" s="292"/>
      <c r="S86" s="293"/>
      <c r="T86" s="293"/>
      <c r="U86" s="293"/>
      <c r="W86" s="192">
        <f>Q86</f>
        <v>0</v>
      </c>
    </row>
    <row r="87" spans="1:23" ht="15.75" customHeight="1" x14ac:dyDescent="0.25">
      <c r="A87" s="259"/>
      <c r="B87" s="521" t="s">
        <v>67</v>
      </c>
      <c r="C87" s="522"/>
      <c r="D87" s="522"/>
      <c r="E87" s="522"/>
      <c r="F87" s="522"/>
      <c r="G87" s="522"/>
      <c r="H87" s="522"/>
      <c r="I87" s="522"/>
      <c r="J87" s="522"/>
      <c r="K87" s="522"/>
      <c r="L87" s="522"/>
      <c r="M87" s="522"/>
      <c r="N87" s="522"/>
      <c r="O87" s="522"/>
      <c r="P87" s="522"/>
      <c r="Q87" s="511"/>
      <c r="R87" s="259"/>
      <c r="S87" s="190"/>
      <c r="T87" s="190"/>
      <c r="U87" s="190"/>
      <c r="V87" s="190"/>
    </row>
    <row r="88" spans="1:23" ht="15.75" customHeight="1" x14ac:dyDescent="0.25">
      <c r="A88" s="259"/>
      <c r="B88" s="228"/>
      <c r="C88" s="229"/>
      <c r="D88" s="229"/>
      <c r="E88" s="229"/>
      <c r="F88" s="229"/>
      <c r="G88" s="229"/>
      <c r="H88" s="229"/>
      <c r="I88" s="229"/>
      <c r="J88" s="229"/>
      <c r="K88" s="229"/>
      <c r="L88" s="229"/>
      <c r="M88" s="229"/>
      <c r="N88" s="229"/>
      <c r="O88" s="229"/>
      <c r="P88" s="230"/>
      <c r="Q88" s="231"/>
      <c r="R88" s="259"/>
      <c r="S88" s="190"/>
      <c r="T88" s="190"/>
      <c r="U88" s="190"/>
      <c r="V88" s="190"/>
    </row>
    <row r="89" spans="1:23" ht="15.75" customHeight="1" x14ac:dyDescent="0.25">
      <c r="A89" s="259"/>
      <c r="B89" s="232"/>
      <c r="C89" s="611" t="s">
        <v>321</v>
      </c>
      <c r="D89" s="611"/>
      <c r="E89" s="611"/>
      <c r="F89" s="611"/>
      <c r="G89" s="611"/>
      <c r="H89" s="336"/>
      <c r="I89" s="613" t="s">
        <v>360</v>
      </c>
      <c r="J89" s="614"/>
      <c r="K89" s="614"/>
      <c r="L89" s="614"/>
      <c r="M89" s="614"/>
      <c r="N89" s="617">
        <f>E9</f>
        <v>0</v>
      </c>
      <c r="O89" s="618"/>
      <c r="P89" s="233"/>
      <c r="Q89" s="234"/>
      <c r="R89" s="259"/>
      <c r="S89" s="194">
        <f>N89</f>
        <v>0</v>
      </c>
      <c r="T89" s="190"/>
      <c r="U89" s="190"/>
      <c r="V89" s="190"/>
    </row>
    <row r="90" spans="1:23" ht="15.75" hidden="1" customHeight="1" x14ac:dyDescent="0.25">
      <c r="A90" s="259"/>
      <c r="B90" s="232"/>
      <c r="C90" s="229"/>
      <c r="D90" s="229"/>
      <c r="E90" s="229"/>
      <c r="F90" s="229"/>
      <c r="G90" s="229"/>
      <c r="H90" s="336"/>
      <c r="I90" s="619" t="s">
        <v>112</v>
      </c>
      <c r="J90" s="620"/>
      <c r="K90" s="620"/>
      <c r="L90" s="620"/>
      <c r="M90" s="620"/>
      <c r="N90" s="621">
        <f>(Q86+Q77+Q69+Q60+Q53+Q44+Q39+Q33+Q18)-F112</f>
        <v>0</v>
      </c>
      <c r="O90" s="622"/>
      <c r="P90" s="233"/>
      <c r="Q90" s="234"/>
      <c r="R90" s="259"/>
      <c r="S90" s="190"/>
      <c r="T90" s="190"/>
      <c r="U90" s="190"/>
      <c r="V90" s="190"/>
    </row>
    <row r="91" spans="1:23" ht="15.75" hidden="1" customHeight="1" x14ac:dyDescent="0.25">
      <c r="A91" s="259"/>
      <c r="B91" s="232" t="s">
        <v>113</v>
      </c>
      <c r="C91" s="235"/>
      <c r="D91" s="235"/>
      <c r="E91" s="235"/>
      <c r="F91" s="235"/>
      <c r="G91" s="236"/>
      <c r="H91" s="336"/>
      <c r="I91" s="337"/>
      <c r="J91" s="335"/>
      <c r="K91" s="335"/>
      <c r="L91" s="335"/>
      <c r="M91" s="335"/>
      <c r="N91" s="623">
        <f>(N89+1)*N90</f>
        <v>0</v>
      </c>
      <c r="O91" s="622"/>
      <c r="P91" s="233"/>
      <c r="Q91" s="234"/>
      <c r="R91" s="259"/>
      <c r="S91" s="190"/>
      <c r="T91" s="190"/>
      <c r="U91" s="190"/>
      <c r="V91" s="190"/>
    </row>
    <row r="92" spans="1:23" ht="15.75" customHeight="1" x14ac:dyDescent="0.25">
      <c r="A92" s="259"/>
      <c r="B92" s="232"/>
      <c r="C92" s="611" t="s">
        <v>260</v>
      </c>
      <c r="D92" s="611"/>
      <c r="E92" s="611"/>
      <c r="F92" s="611"/>
      <c r="G92" s="239">
        <f>F106</f>
        <v>0</v>
      </c>
      <c r="H92" s="336"/>
      <c r="I92" s="611" t="s">
        <v>519</v>
      </c>
      <c r="J92" s="611"/>
      <c r="K92" s="611"/>
      <c r="L92" s="611"/>
      <c r="M92" s="611"/>
      <c r="N92" s="612">
        <f>E5-F112</f>
        <v>0</v>
      </c>
      <c r="O92" s="612"/>
      <c r="P92" s="233"/>
      <c r="Q92" s="234"/>
      <c r="R92" s="259"/>
      <c r="S92" s="190"/>
      <c r="T92" s="190"/>
      <c r="U92" s="190"/>
      <c r="V92" s="190"/>
    </row>
    <row r="93" spans="1:23" ht="15.75" customHeight="1" x14ac:dyDescent="0.25">
      <c r="A93" s="259"/>
      <c r="B93" s="232"/>
      <c r="C93" s="611" t="s">
        <v>322</v>
      </c>
      <c r="D93" s="611"/>
      <c r="E93" s="611"/>
      <c r="F93" s="611"/>
      <c r="G93" s="239">
        <f>F107+F108+F109+F110</f>
        <v>0</v>
      </c>
      <c r="H93" s="336"/>
      <c r="I93" s="229"/>
      <c r="J93" s="229"/>
      <c r="K93" s="229"/>
      <c r="L93" s="229"/>
      <c r="M93" s="229"/>
      <c r="N93" s="229"/>
      <c r="O93" s="229"/>
      <c r="P93" s="233"/>
      <c r="Q93" s="234"/>
      <c r="R93" s="259"/>
      <c r="S93" s="190"/>
      <c r="T93" s="190"/>
      <c r="U93" s="190"/>
      <c r="V93" s="190"/>
    </row>
    <row r="94" spans="1:23" ht="15.75" customHeight="1" x14ac:dyDescent="0.25">
      <c r="A94" s="259"/>
      <c r="B94" s="232"/>
      <c r="C94" s="611" t="s">
        <v>261</v>
      </c>
      <c r="D94" s="611"/>
      <c r="E94" s="611"/>
      <c r="F94" s="611"/>
      <c r="G94" s="239">
        <f>Q100</f>
        <v>0</v>
      </c>
      <c r="H94" s="336"/>
      <c r="I94" s="613" t="s">
        <v>111</v>
      </c>
      <c r="J94" s="614"/>
      <c r="K94" s="614"/>
      <c r="L94" s="614"/>
      <c r="M94" s="614"/>
      <c r="N94" s="615">
        <f>ROUND((N92-(N92/(1+E9))),0)</f>
        <v>0</v>
      </c>
      <c r="O94" s="616"/>
      <c r="P94" s="233"/>
      <c r="Q94" s="234"/>
      <c r="R94" s="259"/>
      <c r="S94" s="190"/>
      <c r="T94" s="190"/>
      <c r="U94" s="190"/>
      <c r="V94" s="190"/>
    </row>
    <row r="95" spans="1:23" ht="16.5" customHeight="1" x14ac:dyDescent="0.25">
      <c r="A95" s="259"/>
      <c r="B95" s="232"/>
      <c r="C95" s="336"/>
      <c r="D95" s="620"/>
      <c r="E95" s="620"/>
      <c r="F95" s="620"/>
      <c r="G95" s="336"/>
      <c r="H95" s="336"/>
      <c r="I95" s="336"/>
      <c r="J95" s="336"/>
      <c r="K95" s="336"/>
      <c r="L95" s="336"/>
      <c r="M95" s="624"/>
      <c r="N95" s="624"/>
      <c r="O95" s="624"/>
      <c r="P95" s="624"/>
      <c r="Q95" s="241" t="s">
        <v>52</v>
      </c>
      <c r="R95" s="259"/>
      <c r="S95" s="190"/>
      <c r="T95" s="190"/>
      <c r="U95" s="190"/>
      <c r="V95" s="190"/>
    </row>
    <row r="96" spans="1:23" x14ac:dyDescent="0.25">
      <c r="A96" s="259"/>
      <c r="B96" s="331"/>
      <c r="C96" s="491"/>
      <c r="D96" s="491"/>
      <c r="E96" s="491"/>
      <c r="F96" s="332"/>
      <c r="G96" s="332"/>
      <c r="H96" s="332"/>
      <c r="I96" s="491" t="s">
        <v>323</v>
      </c>
      <c r="J96" s="491"/>
      <c r="K96" s="491"/>
      <c r="L96" s="491"/>
      <c r="M96" s="491"/>
      <c r="N96" s="491"/>
      <c r="O96" s="491"/>
      <c r="P96" s="492"/>
      <c r="Q96" s="244"/>
      <c r="R96" s="259"/>
      <c r="S96" s="190"/>
      <c r="T96" s="190"/>
      <c r="U96" s="190"/>
      <c r="V96" s="190"/>
    </row>
    <row r="97" spans="1:23" ht="15.75" customHeight="1" x14ac:dyDescent="0.25">
      <c r="A97" s="259"/>
      <c r="B97" s="521" t="s">
        <v>68</v>
      </c>
      <c r="C97" s="522"/>
      <c r="D97" s="522"/>
      <c r="E97" s="522"/>
      <c r="F97" s="522"/>
      <c r="G97" s="522"/>
      <c r="H97" s="522"/>
      <c r="I97" s="522"/>
      <c r="J97" s="522"/>
      <c r="K97" s="522"/>
      <c r="L97" s="522"/>
      <c r="M97" s="522"/>
      <c r="N97" s="522"/>
      <c r="O97" s="522"/>
      <c r="P97" s="522"/>
      <c r="Q97" s="333"/>
      <c r="R97" s="259"/>
      <c r="S97" s="190"/>
      <c r="T97" s="190"/>
      <c r="U97" s="190"/>
    </row>
    <row r="98" spans="1:23" ht="15.6" customHeight="1" x14ac:dyDescent="0.25">
      <c r="A98" s="259"/>
      <c r="B98" s="523" t="s">
        <v>76</v>
      </c>
      <c r="C98" s="524"/>
      <c r="D98" s="524"/>
      <c r="E98" s="524"/>
      <c r="F98" s="524"/>
      <c r="G98" s="524"/>
      <c r="H98" s="524"/>
      <c r="I98" s="524"/>
      <c r="J98" s="524"/>
      <c r="K98" s="524"/>
      <c r="L98" s="524"/>
      <c r="M98" s="524"/>
      <c r="N98" s="524"/>
      <c r="O98" s="524"/>
      <c r="P98" s="525"/>
      <c r="Q98" s="338" t="s">
        <v>52</v>
      </c>
      <c r="R98" s="259"/>
      <c r="S98" s="190"/>
      <c r="T98" s="190"/>
      <c r="U98" s="190"/>
    </row>
    <row r="99" spans="1:23" ht="30" customHeight="1" x14ac:dyDescent="0.25">
      <c r="A99" s="259"/>
      <c r="B99" s="526"/>
      <c r="C99" s="527"/>
      <c r="D99" s="527"/>
      <c r="E99" s="527"/>
      <c r="F99" s="527"/>
      <c r="G99" s="527"/>
      <c r="H99" s="527"/>
      <c r="I99" s="527"/>
      <c r="J99" s="527"/>
      <c r="K99" s="527"/>
      <c r="L99" s="527"/>
      <c r="M99" s="527"/>
      <c r="N99" s="527"/>
      <c r="O99" s="527"/>
      <c r="P99" s="528"/>
      <c r="Q99" s="246"/>
      <c r="R99" s="259"/>
      <c r="S99" s="190"/>
      <c r="T99" s="190"/>
      <c r="U99" s="190"/>
    </row>
    <row r="100" spans="1:23" ht="18.600000000000001" customHeight="1" x14ac:dyDescent="0.25">
      <c r="A100" s="259"/>
      <c r="B100" s="490" t="s">
        <v>77</v>
      </c>
      <c r="C100" s="491"/>
      <c r="D100" s="491"/>
      <c r="E100" s="491"/>
      <c r="F100" s="491"/>
      <c r="G100" s="491"/>
      <c r="H100" s="491"/>
      <c r="I100" s="491"/>
      <c r="J100" s="491"/>
      <c r="K100" s="491"/>
      <c r="L100" s="491"/>
      <c r="M100" s="491"/>
      <c r="N100" s="491"/>
      <c r="O100" s="491"/>
      <c r="P100" s="492"/>
      <c r="Q100" s="226">
        <f>Q99</f>
        <v>0</v>
      </c>
      <c r="R100" s="259"/>
      <c r="S100" s="190"/>
      <c r="T100" s="190"/>
      <c r="U100" s="190"/>
      <c r="W100" s="192">
        <f>Q100</f>
        <v>0</v>
      </c>
    </row>
    <row r="101" spans="1:23" ht="34.5" customHeight="1" x14ac:dyDescent="0.25">
      <c r="A101" s="259"/>
      <c r="B101" s="483" t="s">
        <v>645</v>
      </c>
      <c r="C101" s="484"/>
      <c r="D101" s="484"/>
      <c r="E101" s="484"/>
      <c r="F101" s="484"/>
      <c r="G101" s="484"/>
      <c r="H101" s="484"/>
      <c r="I101" s="484"/>
      <c r="J101" s="484"/>
      <c r="K101" s="484"/>
      <c r="L101" s="484"/>
      <c r="M101" s="484"/>
      <c r="N101" s="484"/>
      <c r="O101" s="484"/>
      <c r="P101" s="485"/>
      <c r="Q101" s="215">
        <f>SUM(Q100+Q96+Q86+Q77+Q69+Q60+Q53+Q44+Q39+Q33+Q18)</f>
        <v>0</v>
      </c>
      <c r="R101" s="259"/>
      <c r="S101" s="248"/>
      <c r="T101" s="249"/>
      <c r="U101" s="190"/>
    </row>
    <row r="102" spans="1:23" ht="15.95" customHeight="1" x14ac:dyDescent="0.25">
      <c r="A102" s="259"/>
      <c r="B102" s="259"/>
      <c r="C102" s="259"/>
      <c r="D102" s="259"/>
      <c r="E102" s="259"/>
      <c r="F102" s="259"/>
      <c r="G102" s="259"/>
      <c r="H102" s="259"/>
      <c r="I102" s="259"/>
      <c r="J102" s="259"/>
      <c r="K102" s="259"/>
      <c r="L102" s="259"/>
      <c r="M102" s="259"/>
      <c r="N102" s="259"/>
      <c r="O102" s="259"/>
      <c r="P102" s="259"/>
      <c r="Q102" s="259"/>
      <c r="R102" s="259"/>
      <c r="S102" s="248" t="s">
        <v>114</v>
      </c>
      <c r="T102" s="249">
        <f>S77</f>
        <v>0</v>
      </c>
      <c r="U102" s="190"/>
    </row>
    <row r="103" spans="1:23" ht="14.45" hidden="1" customHeight="1" x14ac:dyDescent="0.25">
      <c r="A103" s="190"/>
      <c r="B103" s="190"/>
      <c r="C103" s="190"/>
      <c r="D103" s="190"/>
      <c r="E103" s="190"/>
      <c r="F103" s="190"/>
      <c r="G103" s="190"/>
      <c r="H103" s="190"/>
      <c r="I103" s="190"/>
      <c r="J103" s="190"/>
      <c r="K103" s="190"/>
      <c r="L103" s="190"/>
      <c r="M103" s="190"/>
      <c r="N103" s="190"/>
      <c r="O103" s="190"/>
      <c r="P103" s="190"/>
      <c r="Q103" s="190"/>
      <c r="R103" s="259"/>
      <c r="S103" s="190"/>
      <c r="T103" s="190"/>
      <c r="U103" s="190"/>
    </row>
    <row r="104" spans="1:23" ht="14.45" hidden="1" customHeight="1" x14ac:dyDescent="0.25"/>
    <row r="105" spans="1:23" ht="14.45" hidden="1" customHeight="1" x14ac:dyDescent="0.25">
      <c r="C105" s="195" t="s">
        <v>266</v>
      </c>
      <c r="D105" s="195"/>
      <c r="E105" s="196"/>
      <c r="F105" s="197"/>
    </row>
    <row r="106" spans="1:23" ht="14.45" hidden="1" customHeight="1" x14ac:dyDescent="0.25">
      <c r="C106" s="195" t="s">
        <v>260</v>
      </c>
      <c r="D106" s="195"/>
      <c r="E106" s="196"/>
      <c r="F106" s="203">
        <f>Q44</f>
        <v>0</v>
      </c>
    </row>
    <row r="107" spans="1:23" ht="14.45" hidden="1" customHeight="1" x14ac:dyDescent="0.25">
      <c r="C107" s="195" t="s">
        <v>262</v>
      </c>
      <c r="D107" s="195"/>
      <c r="E107" s="196">
        <f>U56</f>
        <v>0</v>
      </c>
      <c r="F107" s="197">
        <f>IF(E107&gt;25000,(E107-25000),0)</f>
        <v>0</v>
      </c>
    </row>
    <row r="108" spans="1:23" ht="14.45" hidden="1" customHeight="1" x14ac:dyDescent="0.25">
      <c r="C108" s="195" t="s">
        <v>263</v>
      </c>
      <c r="D108" s="195"/>
      <c r="E108" s="196">
        <f t="shared" ref="E108:E110" si="23">U57</f>
        <v>0</v>
      </c>
      <c r="F108" s="197">
        <f>IF(E108&gt;25000,(E108-25000),0)</f>
        <v>0</v>
      </c>
    </row>
    <row r="109" spans="1:23" ht="14.45" hidden="1" customHeight="1" x14ac:dyDescent="0.25">
      <c r="C109" s="195" t="s">
        <v>264</v>
      </c>
      <c r="D109" s="195"/>
      <c r="E109" s="196">
        <f t="shared" si="23"/>
        <v>0</v>
      </c>
      <c r="F109" s="197">
        <f>IF(E109&gt;25000,(E109-25000),0)</f>
        <v>0</v>
      </c>
    </row>
    <row r="110" spans="1:23" ht="14.45" hidden="1" customHeight="1" x14ac:dyDescent="0.25">
      <c r="C110" s="195" t="s">
        <v>265</v>
      </c>
      <c r="D110" s="195"/>
      <c r="E110" s="196">
        <f t="shared" si="23"/>
        <v>0</v>
      </c>
      <c r="F110" s="197">
        <f>IF(E110&gt;25000,(E110-25000),0)</f>
        <v>0</v>
      </c>
    </row>
    <row r="111" spans="1:23" ht="14.45" hidden="1" customHeight="1" x14ac:dyDescent="0.25">
      <c r="C111" s="195" t="s">
        <v>261</v>
      </c>
      <c r="D111" s="195"/>
      <c r="E111" s="196"/>
      <c r="F111" s="203">
        <f>Q100</f>
        <v>0</v>
      </c>
    </row>
    <row r="112" spans="1:23" ht="14.45" hidden="1" customHeight="1" x14ac:dyDescent="0.25">
      <c r="F112" s="90">
        <f>SUM(F106:F111)</f>
        <v>0</v>
      </c>
    </row>
  </sheetData>
  <sheetProtection algorithmName="SHA-512" hashValue="h18AGvqGQtmlRoNNEdtYT1EWhJDYzCt+8q2SSguiAk/EQwdWL1EkL6JiHn4nvjvACCRHGuaZO0j7fkS40Fa5zg==" saltValue="Bw5npuHrTPNLKToG9MiGCQ==" spinCount="100000" sheet="1" formatCells="0" formatRows="0" insertRows="0" deleteRows="0" selectLockedCells="1"/>
  <mergeCells count="171">
    <mergeCell ref="B13:C13"/>
    <mergeCell ref="D13:K13"/>
    <mergeCell ref="B14:C14"/>
    <mergeCell ref="D14:K14"/>
    <mergeCell ref="B15:C15"/>
    <mergeCell ref="D15:K15"/>
    <mergeCell ref="B2:Q2"/>
    <mergeCell ref="B3:Q3"/>
    <mergeCell ref="B5:D5"/>
    <mergeCell ref="B7:D7"/>
    <mergeCell ref="B9:D9"/>
    <mergeCell ref="B12:Q12"/>
    <mergeCell ref="B20:C20"/>
    <mergeCell ref="D20:K20"/>
    <mergeCell ref="B21:C21"/>
    <mergeCell ref="D21:K21"/>
    <mergeCell ref="B22:C22"/>
    <mergeCell ref="D22:K22"/>
    <mergeCell ref="B16:C16"/>
    <mergeCell ref="D16:K16"/>
    <mergeCell ref="B17:C17"/>
    <mergeCell ref="D17:K17"/>
    <mergeCell ref="B18:N18"/>
    <mergeCell ref="B19:Q19"/>
    <mergeCell ref="B26:C26"/>
    <mergeCell ref="D26:K26"/>
    <mergeCell ref="B27:C27"/>
    <mergeCell ref="D27:K27"/>
    <mergeCell ref="B28:C28"/>
    <mergeCell ref="D28:K28"/>
    <mergeCell ref="B23:C23"/>
    <mergeCell ref="D23:K23"/>
    <mergeCell ref="B24:C24"/>
    <mergeCell ref="D24:K24"/>
    <mergeCell ref="B25:C25"/>
    <mergeCell ref="D25:K25"/>
    <mergeCell ref="B32:C32"/>
    <mergeCell ref="D32:K32"/>
    <mergeCell ref="B33:N33"/>
    <mergeCell ref="B34:Q34"/>
    <mergeCell ref="B35:C35"/>
    <mergeCell ref="D35:K35"/>
    <mergeCell ref="B29:C29"/>
    <mergeCell ref="D29:K29"/>
    <mergeCell ref="B30:C30"/>
    <mergeCell ref="D30:K30"/>
    <mergeCell ref="B31:C31"/>
    <mergeCell ref="D31:K31"/>
    <mergeCell ref="B39:N39"/>
    <mergeCell ref="B40:Q40"/>
    <mergeCell ref="B41:C41"/>
    <mergeCell ref="D41:O41"/>
    <mergeCell ref="B42:C42"/>
    <mergeCell ref="D42:O42"/>
    <mergeCell ref="B36:C36"/>
    <mergeCell ref="D36:K36"/>
    <mergeCell ref="B37:C37"/>
    <mergeCell ref="D37:K37"/>
    <mergeCell ref="B38:C38"/>
    <mergeCell ref="D38:K38"/>
    <mergeCell ref="B47:C47"/>
    <mergeCell ref="D47:P47"/>
    <mergeCell ref="C48:E48"/>
    <mergeCell ref="F48:P48"/>
    <mergeCell ref="B49:C49"/>
    <mergeCell ref="D49:P49"/>
    <mergeCell ref="B43:C43"/>
    <mergeCell ref="D43:O43"/>
    <mergeCell ref="B44:P44"/>
    <mergeCell ref="B45:Q45"/>
    <mergeCell ref="B46:C46"/>
    <mergeCell ref="D46:P46"/>
    <mergeCell ref="B53:P53"/>
    <mergeCell ref="B54:Q54"/>
    <mergeCell ref="B55:C55"/>
    <mergeCell ref="D55:E55"/>
    <mergeCell ref="F55:N55"/>
    <mergeCell ref="B56:C56"/>
    <mergeCell ref="D56:E56"/>
    <mergeCell ref="F56:N56"/>
    <mergeCell ref="C50:E50"/>
    <mergeCell ref="F50:P50"/>
    <mergeCell ref="B51:C51"/>
    <mergeCell ref="D51:P51"/>
    <mergeCell ref="C52:E52"/>
    <mergeCell ref="F52:P52"/>
    <mergeCell ref="B59:C59"/>
    <mergeCell ref="D59:E59"/>
    <mergeCell ref="F59:N59"/>
    <mergeCell ref="B60:P60"/>
    <mergeCell ref="B61:Q61"/>
    <mergeCell ref="B62:D62"/>
    <mergeCell ref="E62:P62"/>
    <mergeCell ref="B57:C57"/>
    <mergeCell ref="D57:E57"/>
    <mergeCell ref="F57:N57"/>
    <mergeCell ref="B58:C58"/>
    <mergeCell ref="D58:E58"/>
    <mergeCell ref="F58:N58"/>
    <mergeCell ref="B66:D66"/>
    <mergeCell ref="E66:P66"/>
    <mergeCell ref="B67:D67"/>
    <mergeCell ref="E67:P67"/>
    <mergeCell ref="B68:D68"/>
    <mergeCell ref="E68:P68"/>
    <mergeCell ref="B63:D63"/>
    <mergeCell ref="E63:P63"/>
    <mergeCell ref="B64:D64"/>
    <mergeCell ref="E64:P64"/>
    <mergeCell ref="B65:D65"/>
    <mergeCell ref="E65:P65"/>
    <mergeCell ref="B73:D73"/>
    <mergeCell ref="E73:G73"/>
    <mergeCell ref="H73:N73"/>
    <mergeCell ref="B74:D74"/>
    <mergeCell ref="E74:G74"/>
    <mergeCell ref="H74:N74"/>
    <mergeCell ref="B69:P69"/>
    <mergeCell ref="B70:Q70"/>
    <mergeCell ref="B71:D71"/>
    <mergeCell ref="E71:G71"/>
    <mergeCell ref="H71:N71"/>
    <mergeCell ref="B72:D72"/>
    <mergeCell ref="E72:G72"/>
    <mergeCell ref="H72:N72"/>
    <mergeCell ref="B77:P77"/>
    <mergeCell ref="B78:Q78"/>
    <mergeCell ref="B79:D79"/>
    <mergeCell ref="E79:Q79"/>
    <mergeCell ref="B80:D80"/>
    <mergeCell ref="E80:P80"/>
    <mergeCell ref="B75:D75"/>
    <mergeCell ref="E75:G75"/>
    <mergeCell ref="H75:N75"/>
    <mergeCell ref="B76:D76"/>
    <mergeCell ref="E76:G76"/>
    <mergeCell ref="H76:N76"/>
    <mergeCell ref="B84:D84"/>
    <mergeCell ref="E84:P84"/>
    <mergeCell ref="B85:D85"/>
    <mergeCell ref="E85:P85"/>
    <mergeCell ref="B86:P86"/>
    <mergeCell ref="B87:Q87"/>
    <mergeCell ref="B81:D81"/>
    <mergeCell ref="E81:P81"/>
    <mergeCell ref="B82:D82"/>
    <mergeCell ref="E82:P82"/>
    <mergeCell ref="B83:D83"/>
    <mergeCell ref="E83:P83"/>
    <mergeCell ref="C92:F92"/>
    <mergeCell ref="I92:M92"/>
    <mergeCell ref="N92:O92"/>
    <mergeCell ref="C93:F93"/>
    <mergeCell ref="C94:F94"/>
    <mergeCell ref="I94:M94"/>
    <mergeCell ref="N94:O94"/>
    <mergeCell ref="C89:G89"/>
    <mergeCell ref="I89:M89"/>
    <mergeCell ref="N89:O89"/>
    <mergeCell ref="I90:M90"/>
    <mergeCell ref="N90:O90"/>
    <mergeCell ref="N91:O91"/>
    <mergeCell ref="B99:P99"/>
    <mergeCell ref="B100:P100"/>
    <mergeCell ref="B101:P101"/>
    <mergeCell ref="D95:F95"/>
    <mergeCell ref="M95:P95"/>
    <mergeCell ref="C96:E96"/>
    <mergeCell ref="I96:P96"/>
    <mergeCell ref="B97:P97"/>
    <mergeCell ref="B98:P98"/>
  </mergeCells>
  <conditionalFormatting sqref="Q96">
    <cfRule type="cellIs" dxfId="52" priority="2" operator="greaterThan">
      <formula>$N$94</formula>
    </cfRule>
    <cfRule type="cellIs" dxfId="51" priority="3" operator="greaterThan">
      <formula>$N$94</formula>
    </cfRule>
  </conditionalFormatting>
  <conditionalFormatting sqref="Q101">
    <cfRule type="cellIs" dxfId="50" priority="1" operator="notEqual">
      <formula>"E5"</formula>
    </cfRule>
  </conditionalFormatting>
  <conditionalFormatting sqref="Q96">
    <cfRule type="cellIs" dxfId="49" priority="4" operator="greaterThan">
      <formula>#REF!</formula>
    </cfRule>
  </conditionalFormatting>
  <pageMargins left="0.25" right="0.25" top="0.75" bottom="0.75" header="0.3" footer="0.3"/>
  <pageSetup scale="76" fitToHeight="50" orientation="landscape" r:id="rId1"/>
  <headerFooter>
    <oddFooter>Page &amp;P of &amp;N</oddFooter>
  </headerFooter>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E00-000000000000}">
          <x14:formula1>
            <xm:f>'DROP-DOWNS'!$J$2:$J$3</xm:f>
          </x14:formula1>
          <xm:sqref>B56:C59</xm:sqref>
        </x14:dataValidation>
        <x14:dataValidation type="list" allowBlank="1" showInputMessage="1" showErrorMessage="1" xr:uid="{00000000-0002-0000-0E00-000001000000}">
          <x14:formula1>
            <xm:f>' IET II Budget'!$S$57:$S$60</xm:f>
          </x14:formula1>
          <xm:sqref>E5</xm:sqref>
        </x14:dataValidation>
        <x14:dataValidation type="list" allowBlank="1" showInputMessage="1" showErrorMessage="1" xr:uid="{00000000-0002-0000-0E00-000002000000}">
          <x14:formula1>
            <xm:f>' IET II Budget'!$T$57:$T$60</xm:f>
          </x14:formula1>
          <xm:sqref>B2:Q2</xm:sqref>
        </x14:dataValidation>
        <x14:dataValidation type="list" allowBlank="1" showInputMessage="1" showErrorMessage="1" xr:uid="{00000000-0002-0000-0E00-000003000000}">
          <x14:formula1>
            <xm:f>'DROP-DOWNS'!$S$2:$S$6</xm:f>
          </x14:formula1>
          <xm:sqref>B63:C68</xm:sqref>
        </x14:dataValidation>
        <x14:dataValidation type="list" allowBlank="1" showInputMessage="1" showErrorMessage="1" xr:uid="{00000000-0002-0000-0E00-000004000000}">
          <x14:formula1>
            <xm:f>'DROP-DOWNS'!$S$12:$S$21</xm:f>
          </x14:formula1>
          <xm:sqref>B72:C76</xm:sqref>
        </x14:dataValidation>
        <x14:dataValidation type="list" allowBlank="1" showInputMessage="1" showErrorMessage="1" xr:uid="{00000000-0002-0000-0E00-000005000000}">
          <x14:formula1>
            <xm:f>'DROP-DOWNS'!$U$2:$U$8</xm:f>
          </x14:formula1>
          <xm:sqref>B80:D85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3" tint="0.79998168889431442"/>
  </sheetPr>
  <dimension ref="A1:Y113"/>
  <sheetViews>
    <sheetView showGridLines="0" topLeftCell="C54" zoomScaleNormal="100" workbookViewId="0">
      <selection activeCell="O56" sqref="O56"/>
    </sheetView>
  </sheetViews>
  <sheetFormatPr defaultColWidth="9.140625" defaultRowHeight="15" x14ac:dyDescent="0.25"/>
  <cols>
    <col min="1" max="1" width="3.42578125" style="54" customWidth="1"/>
    <col min="2" max="2" width="8.140625" style="54" customWidth="1"/>
    <col min="3" max="3" width="8.42578125" style="54" customWidth="1"/>
    <col min="4" max="4" width="11.85546875" style="54" customWidth="1"/>
    <col min="5" max="5" width="11.85546875" style="204" customWidth="1"/>
    <col min="6" max="6" width="11.85546875" style="201" customWidth="1"/>
    <col min="7" max="8" width="11.85546875" style="198" customWidth="1"/>
    <col min="9" max="9" width="12.85546875" style="198" bestFit="1" customWidth="1"/>
    <col min="10" max="10" width="11.85546875" style="198" customWidth="1"/>
    <col min="11" max="11" width="6.42578125" style="198" customWidth="1"/>
    <col min="12" max="12" width="9.7109375" style="199" customWidth="1"/>
    <col min="13" max="13" width="9.7109375" style="200" customWidth="1"/>
    <col min="14" max="14" width="9.7109375" style="199" customWidth="1"/>
    <col min="15" max="15" width="9.7109375" style="201" customWidth="1"/>
    <col min="16" max="16" width="9.7109375" style="54" customWidth="1"/>
    <col min="17" max="17" width="12.85546875" style="54" customWidth="1"/>
    <col min="18" max="18" width="3.5703125" style="202" customWidth="1"/>
    <col min="19" max="19" width="15.7109375" style="54" hidden="1" customWidth="1"/>
    <col min="20" max="20" width="27.5703125" style="54" hidden="1" customWidth="1"/>
    <col min="21" max="21" width="11.7109375" style="54" hidden="1" customWidth="1"/>
    <col min="22" max="22" width="9.140625" style="54" hidden="1" customWidth="1"/>
    <col min="23" max="23" width="10.5703125" style="54" hidden="1" customWidth="1"/>
    <col min="24" max="24" width="9.140625" style="54"/>
    <col min="25" max="25" width="10.5703125" style="54" bestFit="1" customWidth="1"/>
    <col min="26" max="16384" width="9.140625" style="54"/>
  </cols>
  <sheetData>
    <row r="1" spans="1:25" x14ac:dyDescent="0.25">
      <c r="A1" s="259"/>
      <c r="B1" s="259"/>
      <c r="C1" s="259"/>
      <c r="D1" s="259"/>
      <c r="E1" s="259"/>
      <c r="F1" s="259"/>
      <c r="G1" s="259"/>
      <c r="H1" s="259"/>
      <c r="I1" s="259"/>
      <c r="J1" s="259"/>
      <c r="K1" s="259"/>
      <c r="L1" s="259"/>
      <c r="M1" s="259"/>
      <c r="N1" s="259"/>
      <c r="O1" s="259"/>
      <c r="P1" s="259"/>
      <c r="Q1" s="259"/>
      <c r="R1" s="259"/>
      <c r="S1" s="190"/>
      <c r="T1" s="190"/>
      <c r="U1" s="190"/>
    </row>
    <row r="2" spans="1:25" ht="29.45" customHeight="1" x14ac:dyDescent="0.25">
      <c r="A2" s="259"/>
      <c r="B2" s="659"/>
      <c r="C2" s="660"/>
      <c r="D2" s="660"/>
      <c r="E2" s="660"/>
      <c r="F2" s="660"/>
      <c r="G2" s="660"/>
      <c r="H2" s="660"/>
      <c r="I2" s="660"/>
      <c r="J2" s="660"/>
      <c r="K2" s="660"/>
      <c r="L2" s="660"/>
      <c r="M2" s="660"/>
      <c r="N2" s="660"/>
      <c r="O2" s="660"/>
      <c r="P2" s="660"/>
      <c r="Q2" s="661"/>
      <c r="R2" s="259"/>
      <c r="S2" s="190"/>
      <c r="T2" s="190"/>
      <c r="U2" s="190"/>
    </row>
    <row r="3" spans="1:25" ht="29.45" customHeight="1" x14ac:dyDescent="0.25">
      <c r="A3" s="259"/>
      <c r="B3" s="588" t="s">
        <v>413</v>
      </c>
      <c r="C3" s="589"/>
      <c r="D3" s="589"/>
      <c r="E3" s="589"/>
      <c r="F3" s="589"/>
      <c r="G3" s="589"/>
      <c r="H3" s="589"/>
      <c r="I3" s="589"/>
      <c r="J3" s="589"/>
      <c r="K3" s="589"/>
      <c r="L3" s="589"/>
      <c r="M3" s="589"/>
      <c r="N3" s="589"/>
      <c r="O3" s="589"/>
      <c r="P3" s="589"/>
      <c r="Q3" s="590"/>
      <c r="R3" s="259"/>
      <c r="S3" s="190"/>
      <c r="T3" s="190"/>
      <c r="U3" s="190"/>
    </row>
    <row r="4" spans="1:25" ht="8.25" customHeight="1" x14ac:dyDescent="0.25">
      <c r="A4" s="259"/>
      <c r="B4" s="259"/>
      <c r="C4" s="259"/>
      <c r="D4" s="259"/>
      <c r="E4" s="259"/>
      <c r="F4" s="259"/>
      <c r="G4" s="259"/>
      <c r="H4" s="259"/>
      <c r="I4" s="259"/>
      <c r="J4" s="259"/>
      <c r="K4" s="259"/>
      <c r="L4" s="259"/>
      <c r="M4" s="259"/>
      <c r="N4" s="259"/>
      <c r="O4" s="259"/>
      <c r="P4" s="259"/>
      <c r="Q4" s="259"/>
      <c r="R4" s="259"/>
      <c r="S4" s="190"/>
      <c r="T4" s="190"/>
      <c r="U4" s="190"/>
    </row>
    <row r="5" spans="1:25" ht="30" customHeight="1" x14ac:dyDescent="0.25">
      <c r="A5" s="259"/>
      <c r="B5" s="585" t="s">
        <v>231</v>
      </c>
      <c r="C5" s="586"/>
      <c r="D5" s="587"/>
      <c r="E5" s="361"/>
      <c r="F5" s="259"/>
      <c r="G5" s="259"/>
      <c r="H5" s="259"/>
      <c r="I5" s="259"/>
      <c r="J5" s="259"/>
      <c r="K5" s="259"/>
      <c r="L5" s="259"/>
      <c r="M5" s="259"/>
      <c r="N5" s="259"/>
      <c r="O5" s="259"/>
      <c r="P5" s="259"/>
      <c r="Q5" s="259"/>
      <c r="R5" s="259"/>
      <c r="S5" s="190"/>
      <c r="T5" s="190"/>
      <c r="U5" s="190"/>
    </row>
    <row r="6" spans="1:25" ht="8.25" customHeight="1" x14ac:dyDescent="0.25">
      <c r="A6" s="259"/>
      <c r="B6" s="259"/>
      <c r="C6" s="259"/>
      <c r="D6" s="260"/>
      <c r="E6" s="259"/>
      <c r="F6" s="259"/>
      <c r="G6" s="259"/>
      <c r="H6" s="259"/>
      <c r="I6" s="259"/>
      <c r="J6" s="259"/>
      <c r="K6" s="259"/>
      <c r="L6" s="259"/>
      <c r="M6" s="259"/>
      <c r="N6" s="259"/>
      <c r="O6" s="259"/>
      <c r="P6" s="259"/>
      <c r="Q6" s="259"/>
      <c r="R6" s="259"/>
      <c r="S6" s="190"/>
      <c r="T6" s="190"/>
      <c r="U6" s="190"/>
    </row>
    <row r="7" spans="1:25" ht="30" customHeight="1" x14ac:dyDescent="0.25">
      <c r="A7" s="259"/>
      <c r="B7" s="591" t="s">
        <v>638</v>
      </c>
      <c r="C7" s="586"/>
      <c r="D7" s="587"/>
      <c r="E7" s="358"/>
      <c r="F7" s="259"/>
      <c r="G7" s="259"/>
      <c r="H7" s="259"/>
      <c r="I7" s="259"/>
      <c r="J7" s="259"/>
      <c r="K7" s="259"/>
      <c r="L7" s="259"/>
      <c r="M7" s="259"/>
      <c r="N7" s="259"/>
      <c r="O7" s="259"/>
      <c r="P7" s="259"/>
      <c r="Q7" s="259"/>
      <c r="R7" s="259"/>
      <c r="S7" s="190"/>
      <c r="T7" s="190"/>
      <c r="U7" s="190"/>
    </row>
    <row r="8" spans="1:25" ht="8.25" customHeight="1" x14ac:dyDescent="0.25">
      <c r="A8" s="259"/>
      <c r="B8" s="259"/>
      <c r="C8" s="259"/>
      <c r="D8" s="260"/>
      <c r="E8" s="259"/>
      <c r="F8" s="259"/>
      <c r="G8" s="259"/>
      <c r="H8" s="259"/>
      <c r="I8" s="259"/>
      <c r="J8" s="259"/>
      <c r="K8" s="259"/>
      <c r="L8" s="259"/>
      <c r="M8" s="259"/>
      <c r="N8" s="259"/>
      <c r="O8" s="259"/>
      <c r="P8" s="259"/>
      <c r="Q8" s="259"/>
      <c r="R8" s="259"/>
      <c r="S8" s="190"/>
      <c r="T8" s="190"/>
      <c r="U8" s="190"/>
    </row>
    <row r="9" spans="1:25" ht="30" customHeight="1" x14ac:dyDescent="0.25">
      <c r="A9" s="259"/>
      <c r="B9" s="592" t="s">
        <v>640</v>
      </c>
      <c r="C9" s="510"/>
      <c r="D9" s="511"/>
      <c r="E9" s="359"/>
      <c r="F9" s="259"/>
      <c r="G9" s="259"/>
      <c r="H9" s="259"/>
      <c r="I9" s="259"/>
      <c r="J9" s="259"/>
      <c r="K9" s="259"/>
      <c r="L9" s="259"/>
      <c r="M9" s="259"/>
      <c r="N9" s="259"/>
      <c r="O9" s="259"/>
      <c r="P9" s="259"/>
      <c r="Q9" s="259"/>
      <c r="R9" s="259"/>
      <c r="S9" s="190"/>
      <c r="T9" s="190"/>
      <c r="U9" s="190"/>
    </row>
    <row r="10" spans="1:25" ht="8.25" customHeight="1" x14ac:dyDescent="0.25">
      <c r="A10" s="259"/>
      <c r="B10" s="259"/>
      <c r="C10" s="259"/>
      <c r="D10" s="259"/>
      <c r="E10" s="259"/>
      <c r="F10" s="259"/>
      <c r="G10" s="259"/>
      <c r="H10" s="259"/>
      <c r="I10" s="259"/>
      <c r="J10" s="259"/>
      <c r="K10" s="259"/>
      <c r="L10" s="259"/>
      <c r="M10" s="259"/>
      <c r="N10" s="259"/>
      <c r="O10" s="259"/>
      <c r="P10" s="259"/>
      <c r="Q10" s="259"/>
      <c r="R10" s="259"/>
      <c r="S10" s="190"/>
      <c r="T10" s="190"/>
      <c r="U10" s="190"/>
    </row>
    <row r="11" spans="1:25" ht="9" customHeight="1" x14ac:dyDescent="0.25">
      <c r="A11" s="259"/>
      <c r="B11" s="259"/>
      <c r="C11" s="259"/>
      <c r="D11" s="259"/>
      <c r="E11" s="259"/>
      <c r="F11" s="259"/>
      <c r="G11" s="259"/>
      <c r="H11" s="259"/>
      <c r="I11" s="259"/>
      <c r="J11" s="259"/>
      <c r="K11" s="259"/>
      <c r="L11" s="259"/>
      <c r="M11" s="259"/>
      <c r="N11" s="259"/>
      <c r="O11" s="259"/>
      <c r="P11" s="259"/>
      <c r="Q11" s="259"/>
      <c r="R11" s="259"/>
      <c r="S11" s="190"/>
      <c r="T11" s="190"/>
      <c r="U11" s="190"/>
    </row>
    <row r="12" spans="1:25" ht="15.75" customHeight="1" x14ac:dyDescent="0.25">
      <c r="A12" s="259"/>
      <c r="B12" s="543" t="s">
        <v>44</v>
      </c>
      <c r="C12" s="544"/>
      <c r="D12" s="544"/>
      <c r="E12" s="544"/>
      <c r="F12" s="544"/>
      <c r="G12" s="544"/>
      <c r="H12" s="544"/>
      <c r="I12" s="544"/>
      <c r="J12" s="544"/>
      <c r="K12" s="544"/>
      <c r="L12" s="544"/>
      <c r="M12" s="544"/>
      <c r="N12" s="544"/>
      <c r="O12" s="544"/>
      <c r="P12" s="544"/>
      <c r="Q12" s="545"/>
      <c r="R12" s="259"/>
      <c r="S12" s="190"/>
      <c r="T12" s="190"/>
      <c r="U12" s="190"/>
    </row>
    <row r="13" spans="1:25" ht="30" customHeight="1" x14ac:dyDescent="0.25">
      <c r="A13" s="259"/>
      <c r="B13" s="516" t="s">
        <v>45</v>
      </c>
      <c r="C13" s="517"/>
      <c r="D13" s="516" t="s">
        <v>447</v>
      </c>
      <c r="E13" s="556"/>
      <c r="F13" s="556"/>
      <c r="G13" s="556"/>
      <c r="H13" s="556"/>
      <c r="I13" s="556"/>
      <c r="J13" s="556"/>
      <c r="K13" s="517"/>
      <c r="L13" s="339" t="s">
        <v>46</v>
      </c>
      <c r="M13" s="339" t="s">
        <v>47</v>
      </c>
      <c r="N13" s="339" t="s">
        <v>4</v>
      </c>
      <c r="O13" s="339" t="s">
        <v>1</v>
      </c>
      <c r="P13" s="339" t="s">
        <v>102</v>
      </c>
      <c r="Q13" s="339" t="s">
        <v>103</v>
      </c>
      <c r="R13" s="259"/>
      <c r="S13" s="190"/>
      <c r="T13" s="190"/>
      <c r="U13" s="190"/>
    </row>
    <row r="14" spans="1:25" s="111" customFormat="1" ht="45" customHeight="1" x14ac:dyDescent="0.25">
      <c r="A14" s="259"/>
      <c r="B14" s="478"/>
      <c r="C14" s="479"/>
      <c r="D14" s="480"/>
      <c r="E14" s="481"/>
      <c r="F14" s="481"/>
      <c r="G14" s="481"/>
      <c r="H14" s="481"/>
      <c r="I14" s="481"/>
      <c r="J14" s="481"/>
      <c r="K14" s="482"/>
      <c r="L14" s="208"/>
      <c r="M14" s="209"/>
      <c r="N14" s="356"/>
      <c r="O14" s="210" t="e">
        <f>L14/$E$7</f>
        <v>#DIV/0!</v>
      </c>
      <c r="P14" s="211">
        <f>N14*Q14</f>
        <v>0</v>
      </c>
      <c r="Q14" s="212">
        <f>ROUND(L14*M14,0)</f>
        <v>0</v>
      </c>
      <c r="R14" s="259"/>
      <c r="S14" s="190"/>
      <c r="T14" s="190"/>
      <c r="U14" s="190"/>
      <c r="Y14" s="191"/>
    </row>
    <row r="15" spans="1:25" s="111" customFormat="1" ht="45" customHeight="1" x14ac:dyDescent="0.25">
      <c r="A15" s="259"/>
      <c r="B15" s="478"/>
      <c r="C15" s="479"/>
      <c r="D15" s="480"/>
      <c r="E15" s="481"/>
      <c r="F15" s="481"/>
      <c r="G15" s="481"/>
      <c r="H15" s="481"/>
      <c r="I15" s="481"/>
      <c r="J15" s="481"/>
      <c r="K15" s="482"/>
      <c r="L15" s="208"/>
      <c r="M15" s="209"/>
      <c r="N15" s="356"/>
      <c r="O15" s="210" t="e">
        <f t="shared" ref="O15:O17" si="0">L15/$E$7</f>
        <v>#DIV/0!</v>
      </c>
      <c r="P15" s="211">
        <f t="shared" ref="P15:P17" si="1">N15*Q15</f>
        <v>0</v>
      </c>
      <c r="Q15" s="212">
        <f>ROUND(L15*M15,0)</f>
        <v>0</v>
      </c>
      <c r="R15" s="259"/>
      <c r="S15" s="190"/>
      <c r="T15" s="190"/>
      <c r="U15" s="190"/>
      <c r="Y15" s="191"/>
    </row>
    <row r="16" spans="1:25" s="111" customFormat="1" ht="45" customHeight="1" x14ac:dyDescent="0.25">
      <c r="A16" s="259"/>
      <c r="B16" s="478"/>
      <c r="C16" s="479"/>
      <c r="D16" s="480"/>
      <c r="E16" s="481"/>
      <c r="F16" s="481"/>
      <c r="G16" s="481"/>
      <c r="H16" s="481"/>
      <c r="I16" s="481"/>
      <c r="J16" s="481"/>
      <c r="K16" s="482"/>
      <c r="L16" s="208"/>
      <c r="M16" s="209"/>
      <c r="N16" s="356"/>
      <c r="O16" s="210" t="e">
        <f t="shared" si="0"/>
        <v>#DIV/0!</v>
      </c>
      <c r="P16" s="211">
        <f t="shared" si="1"/>
        <v>0</v>
      </c>
      <c r="Q16" s="212">
        <f>ROUND(L16*M16,0)</f>
        <v>0</v>
      </c>
      <c r="R16" s="259"/>
      <c r="S16" s="190"/>
      <c r="T16" s="190"/>
      <c r="U16" s="190"/>
      <c r="Y16" s="191"/>
    </row>
    <row r="17" spans="1:25" s="111" customFormat="1" ht="45" customHeight="1" x14ac:dyDescent="0.25">
      <c r="A17" s="259"/>
      <c r="B17" s="478"/>
      <c r="C17" s="479"/>
      <c r="D17" s="480"/>
      <c r="E17" s="481"/>
      <c r="F17" s="481"/>
      <c r="G17" s="481"/>
      <c r="H17" s="481"/>
      <c r="I17" s="481"/>
      <c r="J17" s="481"/>
      <c r="K17" s="482"/>
      <c r="L17" s="208"/>
      <c r="M17" s="209"/>
      <c r="N17" s="356"/>
      <c r="O17" s="210" t="e">
        <f t="shared" si="0"/>
        <v>#DIV/0!</v>
      </c>
      <c r="P17" s="211">
        <f t="shared" si="1"/>
        <v>0</v>
      </c>
      <c r="Q17" s="212">
        <f>ROUND(L17*M17,0)</f>
        <v>0</v>
      </c>
      <c r="R17" s="259"/>
      <c r="S17" s="190"/>
      <c r="T17" s="190"/>
      <c r="U17" s="190"/>
      <c r="Y17" s="191"/>
    </row>
    <row r="18" spans="1:25" ht="18.600000000000001" customHeight="1" x14ac:dyDescent="0.25">
      <c r="A18" s="259"/>
      <c r="B18" s="490" t="s">
        <v>221</v>
      </c>
      <c r="C18" s="491"/>
      <c r="D18" s="491"/>
      <c r="E18" s="491"/>
      <c r="F18" s="491"/>
      <c r="G18" s="491"/>
      <c r="H18" s="491"/>
      <c r="I18" s="491"/>
      <c r="J18" s="491"/>
      <c r="K18" s="491"/>
      <c r="L18" s="491"/>
      <c r="M18" s="491"/>
      <c r="N18" s="492"/>
      <c r="O18" s="213" t="e">
        <f>SUM(O14:O17)</f>
        <v>#DIV/0!</v>
      </c>
      <c r="P18" s="214">
        <f>SUM(P14:P17)</f>
        <v>0</v>
      </c>
      <c r="Q18" s="215">
        <f>SUM(Q14:Q17)</f>
        <v>0</v>
      </c>
      <c r="R18" s="259"/>
      <c r="S18" s="190">
        <f>Q18+P18</f>
        <v>0</v>
      </c>
      <c r="T18" s="190"/>
      <c r="U18" s="190"/>
      <c r="V18" s="192"/>
      <c r="W18" s="192">
        <f>Q18</f>
        <v>0</v>
      </c>
    </row>
    <row r="19" spans="1:25" ht="15.75" customHeight="1" x14ac:dyDescent="0.25">
      <c r="A19" s="259"/>
      <c r="B19" s="543" t="s">
        <v>49</v>
      </c>
      <c r="C19" s="544"/>
      <c r="D19" s="544"/>
      <c r="E19" s="544"/>
      <c r="F19" s="544"/>
      <c r="G19" s="544"/>
      <c r="H19" s="544"/>
      <c r="I19" s="544"/>
      <c r="J19" s="544"/>
      <c r="K19" s="544"/>
      <c r="L19" s="544"/>
      <c r="M19" s="544"/>
      <c r="N19" s="544"/>
      <c r="O19" s="544"/>
      <c r="P19" s="544"/>
      <c r="Q19" s="545"/>
      <c r="R19" s="259"/>
      <c r="S19" s="190"/>
      <c r="T19" s="190"/>
      <c r="U19" s="190"/>
    </row>
    <row r="20" spans="1:25" ht="30" customHeight="1" x14ac:dyDescent="0.25">
      <c r="A20" s="259"/>
      <c r="B20" s="516" t="s">
        <v>45</v>
      </c>
      <c r="C20" s="517"/>
      <c r="D20" s="516" t="s">
        <v>448</v>
      </c>
      <c r="E20" s="556"/>
      <c r="F20" s="556"/>
      <c r="G20" s="556"/>
      <c r="H20" s="556"/>
      <c r="I20" s="556"/>
      <c r="J20" s="556"/>
      <c r="K20" s="517"/>
      <c r="L20" s="339" t="s">
        <v>46</v>
      </c>
      <c r="M20" s="339" t="s">
        <v>47</v>
      </c>
      <c r="N20" s="339" t="s">
        <v>4</v>
      </c>
      <c r="O20" s="339" t="s">
        <v>1</v>
      </c>
      <c r="P20" s="339" t="s">
        <v>36</v>
      </c>
      <c r="Q20" s="339" t="s">
        <v>103</v>
      </c>
      <c r="R20" s="259"/>
      <c r="S20" s="190"/>
      <c r="T20" s="190"/>
      <c r="U20" s="190"/>
    </row>
    <row r="21" spans="1:25" s="111" customFormat="1" ht="45" customHeight="1" x14ac:dyDescent="0.25">
      <c r="A21" s="259"/>
      <c r="B21" s="478"/>
      <c r="C21" s="479"/>
      <c r="D21" s="480"/>
      <c r="E21" s="481"/>
      <c r="F21" s="481"/>
      <c r="G21" s="481"/>
      <c r="H21" s="481"/>
      <c r="I21" s="481"/>
      <c r="J21" s="481"/>
      <c r="K21" s="482"/>
      <c r="L21" s="208"/>
      <c r="M21" s="209"/>
      <c r="N21" s="356"/>
      <c r="O21" s="210" t="e">
        <f t="shared" ref="O21:O32" si="2">L21/$E$7</f>
        <v>#DIV/0!</v>
      </c>
      <c r="P21" s="211">
        <f t="shared" ref="P21:P32" si="3">N21*Q21</f>
        <v>0</v>
      </c>
      <c r="Q21" s="212">
        <f t="shared" ref="Q21:Q32" si="4">ROUND(L21*M21,0)</f>
        <v>0</v>
      </c>
      <c r="R21" s="259"/>
      <c r="S21" s="190"/>
      <c r="T21" s="190"/>
      <c r="U21" s="190"/>
    </row>
    <row r="22" spans="1:25" s="111" customFormat="1" ht="45" customHeight="1" x14ac:dyDescent="0.25">
      <c r="A22" s="259"/>
      <c r="B22" s="478"/>
      <c r="C22" s="479"/>
      <c r="D22" s="480"/>
      <c r="E22" s="481"/>
      <c r="F22" s="481"/>
      <c r="G22" s="481"/>
      <c r="H22" s="481"/>
      <c r="I22" s="481"/>
      <c r="J22" s="481"/>
      <c r="K22" s="482"/>
      <c r="L22" s="208"/>
      <c r="M22" s="209"/>
      <c r="N22" s="356"/>
      <c r="O22" s="210" t="e">
        <f t="shared" si="2"/>
        <v>#DIV/0!</v>
      </c>
      <c r="P22" s="211">
        <f t="shared" si="3"/>
        <v>0</v>
      </c>
      <c r="Q22" s="212">
        <f t="shared" si="4"/>
        <v>0</v>
      </c>
      <c r="R22" s="259"/>
      <c r="S22" s="190" t="s">
        <v>232</v>
      </c>
      <c r="T22" s="190"/>
      <c r="U22" s="190"/>
      <c r="Y22" s="191"/>
    </row>
    <row r="23" spans="1:25" s="111" customFormat="1" ht="45" customHeight="1" x14ac:dyDescent="0.25">
      <c r="A23" s="259"/>
      <c r="B23" s="478"/>
      <c r="C23" s="479"/>
      <c r="D23" s="480"/>
      <c r="E23" s="481"/>
      <c r="F23" s="481"/>
      <c r="G23" s="481"/>
      <c r="H23" s="481"/>
      <c r="I23" s="481"/>
      <c r="J23" s="481"/>
      <c r="K23" s="482"/>
      <c r="L23" s="208"/>
      <c r="M23" s="209"/>
      <c r="N23" s="356"/>
      <c r="O23" s="210" t="e">
        <f t="shared" si="2"/>
        <v>#DIV/0!</v>
      </c>
      <c r="P23" s="211">
        <f t="shared" si="3"/>
        <v>0</v>
      </c>
      <c r="Q23" s="212">
        <f t="shared" si="4"/>
        <v>0</v>
      </c>
      <c r="R23" s="259"/>
      <c r="S23" s="190"/>
      <c r="T23" s="190"/>
      <c r="U23" s="190"/>
    </row>
    <row r="24" spans="1:25" s="111" customFormat="1" ht="45" customHeight="1" x14ac:dyDescent="0.25">
      <c r="A24" s="259"/>
      <c r="B24" s="478"/>
      <c r="C24" s="479"/>
      <c r="D24" s="480"/>
      <c r="E24" s="481"/>
      <c r="F24" s="481"/>
      <c r="G24" s="481"/>
      <c r="H24" s="481"/>
      <c r="I24" s="481"/>
      <c r="J24" s="481"/>
      <c r="K24" s="482"/>
      <c r="L24" s="208"/>
      <c r="M24" s="209"/>
      <c r="N24" s="356"/>
      <c r="O24" s="210" t="e">
        <f t="shared" si="2"/>
        <v>#DIV/0!</v>
      </c>
      <c r="P24" s="211">
        <f t="shared" si="3"/>
        <v>0</v>
      </c>
      <c r="Q24" s="212">
        <f t="shared" si="4"/>
        <v>0</v>
      </c>
      <c r="R24" s="259"/>
      <c r="S24" s="190" t="s">
        <v>232</v>
      </c>
      <c r="T24" s="190"/>
      <c r="U24" s="190"/>
      <c r="Y24" s="191"/>
    </row>
    <row r="25" spans="1:25" s="111" customFormat="1" ht="45" customHeight="1" x14ac:dyDescent="0.25">
      <c r="A25" s="259"/>
      <c r="B25" s="478"/>
      <c r="C25" s="479"/>
      <c r="D25" s="480"/>
      <c r="E25" s="481"/>
      <c r="F25" s="481"/>
      <c r="G25" s="481"/>
      <c r="H25" s="481"/>
      <c r="I25" s="481"/>
      <c r="J25" s="481"/>
      <c r="K25" s="482"/>
      <c r="L25" s="208"/>
      <c r="M25" s="209"/>
      <c r="N25" s="356"/>
      <c r="O25" s="210" t="e">
        <f t="shared" si="2"/>
        <v>#DIV/0!</v>
      </c>
      <c r="P25" s="211">
        <f t="shared" si="3"/>
        <v>0</v>
      </c>
      <c r="Q25" s="212">
        <f t="shared" si="4"/>
        <v>0</v>
      </c>
      <c r="R25" s="259"/>
      <c r="S25" s="190"/>
      <c r="T25" s="190"/>
      <c r="U25" s="190"/>
    </row>
    <row r="26" spans="1:25" s="111" customFormat="1" ht="45" customHeight="1" x14ac:dyDescent="0.25">
      <c r="A26" s="259"/>
      <c r="B26" s="478"/>
      <c r="C26" s="479"/>
      <c r="D26" s="480"/>
      <c r="E26" s="481"/>
      <c r="F26" s="481"/>
      <c r="G26" s="481"/>
      <c r="H26" s="481"/>
      <c r="I26" s="481"/>
      <c r="J26" s="481"/>
      <c r="K26" s="482"/>
      <c r="L26" s="208"/>
      <c r="M26" s="209"/>
      <c r="N26" s="356"/>
      <c r="O26" s="210" t="e">
        <f t="shared" si="2"/>
        <v>#DIV/0!</v>
      </c>
      <c r="P26" s="211">
        <f t="shared" si="3"/>
        <v>0</v>
      </c>
      <c r="Q26" s="212">
        <f t="shared" si="4"/>
        <v>0</v>
      </c>
      <c r="R26" s="259"/>
      <c r="S26" s="190" t="s">
        <v>232</v>
      </c>
      <c r="T26" s="190"/>
      <c r="U26" s="190"/>
      <c r="Y26" s="191"/>
    </row>
    <row r="27" spans="1:25" s="111" customFormat="1" ht="45" customHeight="1" x14ac:dyDescent="0.25">
      <c r="A27" s="259"/>
      <c r="B27" s="478"/>
      <c r="C27" s="479"/>
      <c r="D27" s="480"/>
      <c r="E27" s="481"/>
      <c r="F27" s="481"/>
      <c r="G27" s="481"/>
      <c r="H27" s="481"/>
      <c r="I27" s="481"/>
      <c r="J27" s="481"/>
      <c r="K27" s="482"/>
      <c r="L27" s="208"/>
      <c r="M27" s="209"/>
      <c r="N27" s="356"/>
      <c r="O27" s="210" t="e">
        <f t="shared" si="2"/>
        <v>#DIV/0!</v>
      </c>
      <c r="P27" s="211">
        <f t="shared" si="3"/>
        <v>0</v>
      </c>
      <c r="Q27" s="212">
        <f t="shared" si="4"/>
        <v>0</v>
      </c>
      <c r="R27" s="259"/>
      <c r="S27" s="190"/>
      <c r="T27" s="190"/>
      <c r="U27" s="190"/>
    </row>
    <row r="28" spans="1:25" s="111" customFormat="1" ht="45" customHeight="1" x14ac:dyDescent="0.25">
      <c r="A28" s="259"/>
      <c r="B28" s="478"/>
      <c r="C28" s="479"/>
      <c r="D28" s="480"/>
      <c r="E28" s="481"/>
      <c r="F28" s="481"/>
      <c r="G28" s="481"/>
      <c r="H28" s="481"/>
      <c r="I28" s="481"/>
      <c r="J28" s="481"/>
      <c r="K28" s="482"/>
      <c r="L28" s="208"/>
      <c r="M28" s="209"/>
      <c r="N28" s="356"/>
      <c r="O28" s="210" t="e">
        <f t="shared" si="2"/>
        <v>#DIV/0!</v>
      </c>
      <c r="P28" s="211">
        <f t="shared" si="3"/>
        <v>0</v>
      </c>
      <c r="Q28" s="212">
        <f t="shared" si="4"/>
        <v>0</v>
      </c>
      <c r="R28" s="259"/>
      <c r="S28" s="190" t="s">
        <v>232</v>
      </c>
      <c r="T28" s="190"/>
      <c r="U28" s="190"/>
      <c r="Y28" s="191"/>
    </row>
    <row r="29" spans="1:25" s="111" customFormat="1" ht="45" customHeight="1" x14ac:dyDescent="0.25">
      <c r="A29" s="259"/>
      <c r="B29" s="478"/>
      <c r="C29" s="479"/>
      <c r="D29" s="480"/>
      <c r="E29" s="481"/>
      <c r="F29" s="481"/>
      <c r="G29" s="481"/>
      <c r="H29" s="481"/>
      <c r="I29" s="481"/>
      <c r="J29" s="481"/>
      <c r="K29" s="482"/>
      <c r="L29" s="208"/>
      <c r="M29" s="209"/>
      <c r="N29" s="356"/>
      <c r="O29" s="210" t="e">
        <f t="shared" si="2"/>
        <v>#DIV/0!</v>
      </c>
      <c r="P29" s="211">
        <f t="shared" si="3"/>
        <v>0</v>
      </c>
      <c r="Q29" s="212">
        <f t="shared" si="4"/>
        <v>0</v>
      </c>
      <c r="R29" s="259"/>
      <c r="S29" s="190"/>
      <c r="T29" s="190"/>
      <c r="U29" s="190"/>
    </row>
    <row r="30" spans="1:25" s="111" customFormat="1" ht="45" customHeight="1" x14ac:dyDescent="0.25">
      <c r="A30" s="259"/>
      <c r="B30" s="478"/>
      <c r="C30" s="479"/>
      <c r="D30" s="480"/>
      <c r="E30" s="481"/>
      <c r="F30" s="481"/>
      <c r="G30" s="481"/>
      <c r="H30" s="481"/>
      <c r="I30" s="481"/>
      <c r="J30" s="481"/>
      <c r="K30" s="482"/>
      <c r="L30" s="208"/>
      <c r="M30" s="209"/>
      <c r="N30" s="356"/>
      <c r="O30" s="210" t="e">
        <f t="shared" si="2"/>
        <v>#DIV/0!</v>
      </c>
      <c r="P30" s="211">
        <f t="shared" si="3"/>
        <v>0</v>
      </c>
      <c r="Q30" s="212">
        <f t="shared" si="4"/>
        <v>0</v>
      </c>
      <c r="R30" s="259"/>
      <c r="S30" s="190" t="s">
        <v>232</v>
      </c>
      <c r="T30" s="190"/>
      <c r="U30" s="190"/>
      <c r="Y30" s="191"/>
    </row>
    <row r="31" spans="1:25" s="111" customFormat="1" ht="45" customHeight="1" x14ac:dyDescent="0.25">
      <c r="A31" s="259"/>
      <c r="B31" s="478"/>
      <c r="C31" s="479"/>
      <c r="D31" s="480"/>
      <c r="E31" s="481"/>
      <c r="F31" s="481"/>
      <c r="G31" s="481"/>
      <c r="H31" s="481"/>
      <c r="I31" s="481"/>
      <c r="J31" s="481"/>
      <c r="K31" s="482"/>
      <c r="L31" s="208"/>
      <c r="M31" s="209"/>
      <c r="N31" s="356"/>
      <c r="O31" s="210" t="e">
        <f t="shared" si="2"/>
        <v>#DIV/0!</v>
      </c>
      <c r="P31" s="211">
        <f t="shared" si="3"/>
        <v>0</v>
      </c>
      <c r="Q31" s="212">
        <f t="shared" si="4"/>
        <v>0</v>
      </c>
      <c r="R31" s="259"/>
      <c r="S31" s="190"/>
      <c r="T31" s="190"/>
      <c r="U31" s="190"/>
    </row>
    <row r="32" spans="1:25" s="111" customFormat="1" ht="45" customHeight="1" x14ac:dyDescent="0.25">
      <c r="A32" s="259"/>
      <c r="B32" s="478"/>
      <c r="C32" s="479"/>
      <c r="D32" s="480"/>
      <c r="E32" s="481"/>
      <c r="F32" s="481"/>
      <c r="G32" s="481"/>
      <c r="H32" s="481"/>
      <c r="I32" s="481"/>
      <c r="J32" s="481"/>
      <c r="K32" s="482"/>
      <c r="L32" s="208"/>
      <c r="M32" s="209"/>
      <c r="N32" s="356"/>
      <c r="O32" s="210" t="e">
        <f t="shared" si="2"/>
        <v>#DIV/0!</v>
      </c>
      <c r="P32" s="211">
        <f t="shared" si="3"/>
        <v>0</v>
      </c>
      <c r="Q32" s="212">
        <f t="shared" si="4"/>
        <v>0</v>
      </c>
      <c r="R32" s="259"/>
      <c r="S32" s="190" t="s">
        <v>232</v>
      </c>
      <c r="T32" s="190"/>
      <c r="U32" s="190"/>
      <c r="Y32" s="191"/>
    </row>
    <row r="33" spans="1:23" ht="18.600000000000001" customHeight="1" x14ac:dyDescent="0.25">
      <c r="A33" s="259"/>
      <c r="B33" s="490" t="s">
        <v>221</v>
      </c>
      <c r="C33" s="491"/>
      <c r="D33" s="491"/>
      <c r="E33" s="491"/>
      <c r="F33" s="491"/>
      <c r="G33" s="491"/>
      <c r="H33" s="491"/>
      <c r="I33" s="491"/>
      <c r="J33" s="491"/>
      <c r="K33" s="491"/>
      <c r="L33" s="491"/>
      <c r="M33" s="491"/>
      <c r="N33" s="492"/>
      <c r="O33" s="213" t="e">
        <f>SUM(O21:O32)</f>
        <v>#DIV/0!</v>
      </c>
      <c r="P33" s="212">
        <f t="shared" ref="P33:Q33" si="5">SUM(P21:P32)</f>
        <v>0</v>
      </c>
      <c r="Q33" s="212">
        <f t="shared" si="5"/>
        <v>0</v>
      </c>
      <c r="R33" s="259"/>
      <c r="S33" s="190">
        <f>Q33+P33</f>
        <v>0</v>
      </c>
      <c r="T33" s="190"/>
      <c r="U33" s="190"/>
      <c r="V33" s="192"/>
      <c r="W33" s="192">
        <f>Q33</f>
        <v>0</v>
      </c>
    </row>
    <row r="34" spans="1:23" ht="15.75" customHeight="1" x14ac:dyDescent="0.25">
      <c r="A34" s="259"/>
      <c r="B34" s="509" t="s">
        <v>50</v>
      </c>
      <c r="C34" s="510"/>
      <c r="D34" s="510"/>
      <c r="E34" s="510"/>
      <c r="F34" s="510"/>
      <c r="G34" s="510"/>
      <c r="H34" s="510"/>
      <c r="I34" s="510"/>
      <c r="J34" s="510"/>
      <c r="K34" s="510"/>
      <c r="L34" s="510"/>
      <c r="M34" s="510"/>
      <c r="N34" s="510"/>
      <c r="O34" s="510"/>
      <c r="P34" s="510"/>
      <c r="Q34" s="511"/>
      <c r="R34" s="259"/>
      <c r="S34" s="190"/>
      <c r="T34" s="190"/>
      <c r="U34" s="190"/>
    </row>
    <row r="35" spans="1:23" ht="30" customHeight="1" x14ac:dyDescent="0.25">
      <c r="A35" s="259"/>
      <c r="B35" s="516" t="s">
        <v>45</v>
      </c>
      <c r="C35" s="517"/>
      <c r="D35" s="516" t="s">
        <v>449</v>
      </c>
      <c r="E35" s="556"/>
      <c r="F35" s="556"/>
      <c r="G35" s="556"/>
      <c r="H35" s="556"/>
      <c r="I35" s="556"/>
      <c r="J35" s="556"/>
      <c r="K35" s="517"/>
      <c r="L35" s="339" t="s">
        <v>46</v>
      </c>
      <c r="M35" s="339" t="s">
        <v>47</v>
      </c>
      <c r="N35" s="339" t="s">
        <v>4</v>
      </c>
      <c r="O35" s="339" t="s">
        <v>1</v>
      </c>
      <c r="P35" s="339" t="s">
        <v>36</v>
      </c>
      <c r="Q35" s="339" t="s">
        <v>103</v>
      </c>
      <c r="R35" s="259"/>
      <c r="S35" s="190"/>
      <c r="T35" s="190"/>
      <c r="U35" s="190"/>
    </row>
    <row r="36" spans="1:23" s="111" customFormat="1" ht="45" customHeight="1" x14ac:dyDescent="0.25">
      <c r="A36" s="259"/>
      <c r="B36" s="480"/>
      <c r="C36" s="482"/>
      <c r="D36" s="480"/>
      <c r="E36" s="481"/>
      <c r="F36" s="481"/>
      <c r="G36" s="481"/>
      <c r="H36" s="481"/>
      <c r="I36" s="481"/>
      <c r="J36" s="481"/>
      <c r="K36" s="482"/>
      <c r="L36" s="216"/>
      <c r="M36" s="217"/>
      <c r="N36" s="356"/>
      <c r="O36" s="210" t="e">
        <f t="shared" ref="O36:O38" si="6">L36/$E$7</f>
        <v>#DIV/0!</v>
      </c>
      <c r="P36" s="211">
        <f t="shared" ref="P36:P38" si="7">N36*Q36</f>
        <v>0</v>
      </c>
      <c r="Q36" s="212">
        <f t="shared" ref="Q36:Q38" si="8">ROUND(L36*M36,0)</f>
        <v>0</v>
      </c>
      <c r="R36" s="259"/>
      <c r="S36" s="190"/>
      <c r="T36" s="190"/>
      <c r="U36" s="190"/>
    </row>
    <row r="37" spans="1:23" s="111" customFormat="1" ht="45" customHeight="1" x14ac:dyDescent="0.25">
      <c r="A37" s="259"/>
      <c r="B37" s="480"/>
      <c r="C37" s="482"/>
      <c r="D37" s="480"/>
      <c r="E37" s="481"/>
      <c r="F37" s="481"/>
      <c r="G37" s="481"/>
      <c r="H37" s="481"/>
      <c r="I37" s="481"/>
      <c r="J37" s="481"/>
      <c r="K37" s="482"/>
      <c r="L37" s="216"/>
      <c r="M37" s="217"/>
      <c r="N37" s="356"/>
      <c r="O37" s="210" t="e">
        <f t="shared" si="6"/>
        <v>#DIV/0!</v>
      </c>
      <c r="P37" s="211">
        <f t="shared" si="7"/>
        <v>0</v>
      </c>
      <c r="Q37" s="212">
        <f t="shared" si="8"/>
        <v>0</v>
      </c>
      <c r="R37" s="259"/>
      <c r="S37" s="190"/>
      <c r="T37" s="190"/>
      <c r="U37" s="190"/>
    </row>
    <row r="38" spans="1:23" s="111" customFormat="1" ht="45" customHeight="1" x14ac:dyDescent="0.25">
      <c r="A38" s="259"/>
      <c r="B38" s="480"/>
      <c r="C38" s="482"/>
      <c r="D38" s="480"/>
      <c r="E38" s="481"/>
      <c r="F38" s="481"/>
      <c r="G38" s="481"/>
      <c r="H38" s="481"/>
      <c r="I38" s="481"/>
      <c r="J38" s="481"/>
      <c r="K38" s="482"/>
      <c r="L38" s="216"/>
      <c r="M38" s="217"/>
      <c r="N38" s="356"/>
      <c r="O38" s="210" t="e">
        <f t="shared" si="6"/>
        <v>#DIV/0!</v>
      </c>
      <c r="P38" s="211">
        <f t="shared" si="7"/>
        <v>0</v>
      </c>
      <c r="Q38" s="212">
        <f t="shared" si="8"/>
        <v>0</v>
      </c>
      <c r="R38" s="259"/>
      <c r="S38" s="190"/>
      <c r="T38" s="190"/>
      <c r="U38" s="190"/>
    </row>
    <row r="39" spans="1:23" ht="18.600000000000001" customHeight="1" x14ac:dyDescent="0.25">
      <c r="A39" s="259"/>
      <c r="B39" s="490" t="s">
        <v>221</v>
      </c>
      <c r="C39" s="491"/>
      <c r="D39" s="491"/>
      <c r="E39" s="491"/>
      <c r="F39" s="491"/>
      <c r="G39" s="491"/>
      <c r="H39" s="491"/>
      <c r="I39" s="491"/>
      <c r="J39" s="491"/>
      <c r="K39" s="491"/>
      <c r="L39" s="491"/>
      <c r="M39" s="491"/>
      <c r="N39" s="492"/>
      <c r="O39" s="213" t="e">
        <f>SUM(O36:O38)</f>
        <v>#DIV/0!</v>
      </c>
      <c r="P39" s="212">
        <f t="shared" ref="P39:Q39" si="9">SUM(P36:P38)</f>
        <v>0</v>
      </c>
      <c r="Q39" s="212">
        <f t="shared" si="9"/>
        <v>0</v>
      </c>
      <c r="R39" s="259"/>
      <c r="S39" s="190">
        <f>Q39+P39</f>
        <v>0</v>
      </c>
      <c r="T39" s="190"/>
      <c r="U39" s="190"/>
      <c r="V39" s="192"/>
      <c r="W39" s="192">
        <f>Q39</f>
        <v>0</v>
      </c>
    </row>
    <row r="40" spans="1:23" ht="15.75" customHeight="1" x14ac:dyDescent="0.25">
      <c r="A40" s="259"/>
      <c r="B40" s="509" t="s">
        <v>61</v>
      </c>
      <c r="C40" s="510"/>
      <c r="D40" s="510"/>
      <c r="E40" s="510"/>
      <c r="F40" s="510"/>
      <c r="G40" s="510"/>
      <c r="H40" s="510"/>
      <c r="I40" s="510"/>
      <c r="J40" s="510"/>
      <c r="K40" s="510"/>
      <c r="L40" s="510"/>
      <c r="M40" s="510"/>
      <c r="N40" s="510"/>
      <c r="O40" s="510"/>
      <c r="P40" s="510"/>
      <c r="Q40" s="511"/>
      <c r="R40" s="259"/>
      <c r="S40" s="190"/>
      <c r="T40" s="190"/>
      <c r="U40" s="190"/>
    </row>
    <row r="41" spans="1:23" ht="15.95" customHeight="1" x14ac:dyDescent="0.25">
      <c r="A41" s="259"/>
      <c r="B41" s="564" t="s">
        <v>70</v>
      </c>
      <c r="C41" s="564"/>
      <c r="D41" s="516" t="s">
        <v>69</v>
      </c>
      <c r="E41" s="556"/>
      <c r="F41" s="556"/>
      <c r="G41" s="556"/>
      <c r="H41" s="556"/>
      <c r="I41" s="556"/>
      <c r="J41" s="556"/>
      <c r="K41" s="556"/>
      <c r="L41" s="556"/>
      <c r="M41" s="556"/>
      <c r="N41" s="556"/>
      <c r="O41" s="556"/>
      <c r="P41" s="338"/>
      <c r="Q41" s="339" t="s">
        <v>48</v>
      </c>
      <c r="R41" s="259"/>
      <c r="S41" s="190"/>
      <c r="T41" s="190"/>
      <c r="U41" s="190"/>
    </row>
    <row r="42" spans="1:23" s="111" customFormat="1" ht="30" customHeight="1" x14ac:dyDescent="0.25">
      <c r="A42" s="259"/>
      <c r="B42" s="494"/>
      <c r="C42" s="494"/>
      <c r="D42" s="480"/>
      <c r="E42" s="481"/>
      <c r="F42" s="481"/>
      <c r="G42" s="481"/>
      <c r="H42" s="481"/>
      <c r="I42" s="481"/>
      <c r="J42" s="481"/>
      <c r="K42" s="481"/>
      <c r="L42" s="481"/>
      <c r="M42" s="481"/>
      <c r="N42" s="481"/>
      <c r="O42" s="481"/>
      <c r="P42" s="334"/>
      <c r="Q42" s="221"/>
      <c r="R42" s="259"/>
      <c r="S42" s="190"/>
      <c r="T42" s="190"/>
      <c r="U42" s="190"/>
    </row>
    <row r="43" spans="1:23" s="111" customFormat="1" ht="30" customHeight="1" x14ac:dyDescent="0.25">
      <c r="A43" s="259"/>
      <c r="B43" s="494"/>
      <c r="C43" s="494"/>
      <c r="D43" s="480"/>
      <c r="E43" s="481"/>
      <c r="F43" s="481"/>
      <c r="G43" s="481"/>
      <c r="H43" s="481"/>
      <c r="I43" s="481"/>
      <c r="J43" s="481"/>
      <c r="K43" s="481"/>
      <c r="L43" s="481"/>
      <c r="M43" s="481"/>
      <c r="N43" s="481"/>
      <c r="O43" s="481"/>
      <c r="P43" s="334"/>
      <c r="Q43" s="221"/>
      <c r="R43" s="259"/>
      <c r="S43" s="190"/>
      <c r="T43" s="190"/>
      <c r="U43" s="190"/>
    </row>
    <row r="44" spans="1:23" ht="18.600000000000001" customHeight="1" x14ac:dyDescent="0.25">
      <c r="A44" s="259"/>
      <c r="B44" s="561" t="s">
        <v>53</v>
      </c>
      <c r="C44" s="562"/>
      <c r="D44" s="562"/>
      <c r="E44" s="562"/>
      <c r="F44" s="562"/>
      <c r="G44" s="562"/>
      <c r="H44" s="562"/>
      <c r="I44" s="562"/>
      <c r="J44" s="562"/>
      <c r="K44" s="562"/>
      <c r="L44" s="562"/>
      <c r="M44" s="562"/>
      <c r="N44" s="562"/>
      <c r="O44" s="562"/>
      <c r="P44" s="563"/>
      <c r="Q44" s="73">
        <f>Q42+Q43</f>
        <v>0</v>
      </c>
      <c r="R44" s="259"/>
      <c r="S44" s="190"/>
      <c r="T44" s="190"/>
      <c r="U44" s="190"/>
      <c r="W44" s="192">
        <f>Q44</f>
        <v>0</v>
      </c>
    </row>
    <row r="45" spans="1:23" ht="15.75" customHeight="1" x14ac:dyDescent="0.25">
      <c r="A45" s="259"/>
      <c r="B45" s="509" t="s">
        <v>62</v>
      </c>
      <c r="C45" s="510"/>
      <c r="D45" s="510"/>
      <c r="E45" s="510"/>
      <c r="F45" s="510"/>
      <c r="G45" s="510"/>
      <c r="H45" s="510"/>
      <c r="I45" s="510"/>
      <c r="J45" s="510"/>
      <c r="K45" s="510"/>
      <c r="L45" s="510"/>
      <c r="M45" s="510"/>
      <c r="N45" s="510"/>
      <c r="O45" s="510"/>
      <c r="P45" s="510"/>
      <c r="Q45" s="511"/>
      <c r="R45" s="259"/>
      <c r="S45" s="190"/>
      <c r="T45" s="190"/>
      <c r="U45" s="190"/>
    </row>
    <row r="46" spans="1:23" ht="16.5" customHeight="1" x14ac:dyDescent="0.25">
      <c r="A46" s="259"/>
      <c r="B46" s="557"/>
      <c r="C46" s="558"/>
      <c r="D46" s="558" t="s">
        <v>51</v>
      </c>
      <c r="E46" s="558"/>
      <c r="F46" s="558"/>
      <c r="G46" s="558"/>
      <c r="H46" s="558"/>
      <c r="I46" s="558"/>
      <c r="J46" s="558"/>
      <c r="K46" s="558"/>
      <c r="L46" s="558"/>
      <c r="M46" s="558"/>
      <c r="N46" s="558"/>
      <c r="O46" s="558"/>
      <c r="P46" s="559"/>
      <c r="Q46" s="339" t="s">
        <v>52</v>
      </c>
      <c r="R46" s="259"/>
      <c r="S46" s="190"/>
      <c r="T46" s="190"/>
      <c r="U46" s="190"/>
    </row>
    <row r="47" spans="1:23" s="111" customFormat="1" ht="30" customHeight="1" x14ac:dyDescent="0.25">
      <c r="A47" s="259"/>
      <c r="B47" s="602" t="s">
        <v>71</v>
      </c>
      <c r="C47" s="602"/>
      <c r="D47" s="603"/>
      <c r="E47" s="603"/>
      <c r="F47" s="603"/>
      <c r="G47" s="603"/>
      <c r="H47" s="603"/>
      <c r="I47" s="603"/>
      <c r="J47" s="603"/>
      <c r="K47" s="603"/>
      <c r="L47" s="603"/>
      <c r="M47" s="603"/>
      <c r="N47" s="603"/>
      <c r="O47" s="603"/>
      <c r="P47" s="603"/>
      <c r="Q47" s="374">
        <f>P18</f>
        <v>0</v>
      </c>
      <c r="R47" s="259"/>
      <c r="S47" s="190"/>
      <c r="T47" s="190"/>
      <c r="U47" s="190"/>
    </row>
    <row r="48" spans="1:23" s="111" customFormat="1" ht="30" customHeight="1" x14ac:dyDescent="0.25">
      <c r="A48" s="259"/>
      <c r="B48" s="340"/>
      <c r="C48" s="593" t="s">
        <v>335</v>
      </c>
      <c r="D48" s="598"/>
      <c r="E48" s="594"/>
      <c r="F48" s="599"/>
      <c r="G48" s="600"/>
      <c r="H48" s="600"/>
      <c r="I48" s="600"/>
      <c r="J48" s="600"/>
      <c r="K48" s="600"/>
      <c r="L48" s="600"/>
      <c r="M48" s="600"/>
      <c r="N48" s="600"/>
      <c r="O48" s="600"/>
      <c r="P48" s="601"/>
      <c r="Q48" s="221"/>
      <c r="R48" s="259"/>
      <c r="S48" s="190"/>
      <c r="T48" s="190"/>
      <c r="U48" s="190"/>
    </row>
    <row r="49" spans="1:23" s="111" customFormat="1" ht="30" customHeight="1" x14ac:dyDescent="0.25">
      <c r="A49" s="259"/>
      <c r="B49" s="593" t="s">
        <v>72</v>
      </c>
      <c r="C49" s="594"/>
      <c r="D49" s="595"/>
      <c r="E49" s="596"/>
      <c r="F49" s="596"/>
      <c r="G49" s="596"/>
      <c r="H49" s="596"/>
      <c r="I49" s="596"/>
      <c r="J49" s="596"/>
      <c r="K49" s="596"/>
      <c r="L49" s="596"/>
      <c r="M49" s="596"/>
      <c r="N49" s="596"/>
      <c r="O49" s="596"/>
      <c r="P49" s="597"/>
      <c r="Q49" s="374">
        <f>P33</f>
        <v>0</v>
      </c>
      <c r="R49" s="259"/>
      <c r="S49" s="190"/>
      <c r="T49" s="190"/>
      <c r="U49" s="190"/>
    </row>
    <row r="50" spans="1:23" s="111" customFormat="1" ht="30" customHeight="1" x14ac:dyDescent="0.25">
      <c r="A50" s="259"/>
      <c r="B50" s="340"/>
      <c r="C50" s="593" t="s">
        <v>336</v>
      </c>
      <c r="D50" s="598"/>
      <c r="E50" s="594"/>
      <c r="F50" s="599"/>
      <c r="G50" s="600"/>
      <c r="H50" s="600"/>
      <c r="I50" s="600"/>
      <c r="J50" s="600"/>
      <c r="K50" s="600"/>
      <c r="L50" s="600"/>
      <c r="M50" s="600"/>
      <c r="N50" s="600"/>
      <c r="O50" s="600"/>
      <c r="P50" s="601"/>
      <c r="Q50" s="221"/>
      <c r="R50" s="259"/>
      <c r="S50" s="190"/>
      <c r="T50" s="190"/>
      <c r="U50" s="190"/>
    </row>
    <row r="51" spans="1:23" s="111" customFormat="1" ht="30" customHeight="1" x14ac:dyDescent="0.25">
      <c r="A51" s="259"/>
      <c r="B51" s="602" t="s">
        <v>73</v>
      </c>
      <c r="C51" s="602"/>
      <c r="D51" s="603"/>
      <c r="E51" s="603"/>
      <c r="F51" s="603"/>
      <c r="G51" s="603"/>
      <c r="H51" s="603"/>
      <c r="I51" s="603"/>
      <c r="J51" s="603"/>
      <c r="K51" s="603"/>
      <c r="L51" s="603"/>
      <c r="M51" s="603"/>
      <c r="N51" s="603"/>
      <c r="O51" s="603"/>
      <c r="P51" s="603"/>
      <c r="Q51" s="374">
        <f>P39</f>
        <v>0</v>
      </c>
      <c r="R51" s="259"/>
      <c r="S51" s="190"/>
      <c r="T51" s="190"/>
      <c r="U51" s="190"/>
    </row>
    <row r="52" spans="1:23" s="111" customFormat="1" ht="30" customHeight="1" x14ac:dyDescent="0.25">
      <c r="A52" s="259"/>
      <c r="B52" s="340"/>
      <c r="C52" s="593" t="s">
        <v>337</v>
      </c>
      <c r="D52" s="598"/>
      <c r="E52" s="594"/>
      <c r="F52" s="599"/>
      <c r="G52" s="600"/>
      <c r="H52" s="600"/>
      <c r="I52" s="600"/>
      <c r="J52" s="600"/>
      <c r="K52" s="600"/>
      <c r="L52" s="600"/>
      <c r="M52" s="600"/>
      <c r="N52" s="600"/>
      <c r="O52" s="600"/>
      <c r="P52" s="601"/>
      <c r="Q52" s="221"/>
      <c r="R52" s="259"/>
      <c r="S52" s="190"/>
      <c r="T52" s="190"/>
      <c r="U52" s="190"/>
    </row>
    <row r="53" spans="1:23" ht="18.600000000000001" customHeight="1" x14ac:dyDescent="0.25">
      <c r="A53" s="259"/>
      <c r="B53" s="490" t="s">
        <v>55</v>
      </c>
      <c r="C53" s="491"/>
      <c r="D53" s="491"/>
      <c r="E53" s="491"/>
      <c r="F53" s="491"/>
      <c r="G53" s="491"/>
      <c r="H53" s="491"/>
      <c r="I53" s="491"/>
      <c r="J53" s="491"/>
      <c r="K53" s="491"/>
      <c r="L53" s="491"/>
      <c r="M53" s="491"/>
      <c r="N53" s="491"/>
      <c r="O53" s="491"/>
      <c r="P53" s="492"/>
      <c r="Q53" s="375">
        <f>SUM(Q47:Q52)</f>
        <v>0</v>
      </c>
      <c r="R53" s="259"/>
      <c r="S53" s="190"/>
      <c r="T53" s="190"/>
      <c r="U53" s="190"/>
      <c r="W53" s="192">
        <f>Q53</f>
        <v>0</v>
      </c>
    </row>
    <row r="54" spans="1:23" ht="15.75" customHeight="1" x14ac:dyDescent="0.25">
      <c r="A54" s="259"/>
      <c r="B54" s="543" t="s">
        <v>63</v>
      </c>
      <c r="C54" s="544"/>
      <c r="D54" s="544"/>
      <c r="E54" s="544"/>
      <c r="F54" s="544"/>
      <c r="G54" s="544"/>
      <c r="H54" s="544"/>
      <c r="I54" s="544"/>
      <c r="J54" s="544"/>
      <c r="K54" s="544"/>
      <c r="L54" s="544"/>
      <c r="M54" s="544"/>
      <c r="N54" s="544"/>
      <c r="O54" s="544"/>
      <c r="P54" s="544"/>
      <c r="Q54" s="545"/>
      <c r="R54" s="259"/>
      <c r="S54" s="190"/>
      <c r="T54" s="190"/>
      <c r="U54" s="190"/>
    </row>
    <row r="55" spans="1:23" ht="41.25" customHeight="1" x14ac:dyDescent="0.25">
      <c r="A55" s="259"/>
      <c r="B55" s="571" t="s">
        <v>634</v>
      </c>
      <c r="C55" s="572"/>
      <c r="D55" s="486" t="s">
        <v>636</v>
      </c>
      <c r="E55" s="487"/>
      <c r="F55" s="486" t="s">
        <v>637</v>
      </c>
      <c r="G55" s="487"/>
      <c r="H55" s="487"/>
      <c r="I55" s="487"/>
      <c r="J55" s="487"/>
      <c r="K55" s="487"/>
      <c r="L55" s="487"/>
      <c r="M55" s="487"/>
      <c r="N55" s="488"/>
      <c r="O55" s="75" t="s">
        <v>359</v>
      </c>
      <c r="P55" s="185" t="s">
        <v>54</v>
      </c>
      <c r="Q55" s="185" t="s">
        <v>48</v>
      </c>
      <c r="R55" s="259"/>
      <c r="S55" s="190"/>
      <c r="T55" s="190"/>
      <c r="U55" s="190"/>
    </row>
    <row r="56" spans="1:23" ht="45" customHeight="1" x14ac:dyDescent="0.25">
      <c r="A56" s="259"/>
      <c r="B56" s="610"/>
      <c r="C56" s="610"/>
      <c r="D56" s="606"/>
      <c r="E56" s="606"/>
      <c r="F56" s="607"/>
      <c r="G56" s="608"/>
      <c r="H56" s="608"/>
      <c r="I56" s="608"/>
      <c r="J56" s="608"/>
      <c r="K56" s="608"/>
      <c r="L56" s="608"/>
      <c r="M56" s="608"/>
      <c r="N56" s="609"/>
      <c r="O56" s="184"/>
      <c r="P56" s="74"/>
      <c r="Q56" s="186">
        <f>ROUND(P56*O56,0)</f>
        <v>0</v>
      </c>
      <c r="R56" s="259"/>
      <c r="S56" s="294" t="str">
        <f t="shared" ref="S56" si="10">IF(B56="","",IF(D56="","",Q56))</f>
        <v/>
      </c>
      <c r="T56" s="294" t="str">
        <f t="shared" ref="T56" si="11">IF(B56="","",IF(D56="","",D56))</f>
        <v/>
      </c>
      <c r="U56" s="294">
        <f>IF(B56="Contractor",0,Q56)</f>
        <v>0</v>
      </c>
    </row>
    <row r="57" spans="1:23" ht="45" customHeight="1" x14ac:dyDescent="0.25">
      <c r="A57" s="259"/>
      <c r="B57" s="610"/>
      <c r="C57" s="610"/>
      <c r="D57" s="606"/>
      <c r="E57" s="606"/>
      <c r="F57" s="607"/>
      <c r="G57" s="608"/>
      <c r="H57" s="608"/>
      <c r="I57" s="608"/>
      <c r="J57" s="608"/>
      <c r="K57" s="608"/>
      <c r="L57" s="608"/>
      <c r="M57" s="608"/>
      <c r="N57" s="609"/>
      <c r="O57" s="184"/>
      <c r="P57" s="74"/>
      <c r="Q57" s="186">
        <f t="shared" ref="Q57:Q59" si="12">ROUND(P57*O57,0)</f>
        <v>0</v>
      </c>
      <c r="R57" s="259"/>
      <c r="S57" s="294" t="str">
        <f t="shared" ref="S57:S59" si="13">IF(B57="","",IF(D57="","",Q57))</f>
        <v/>
      </c>
      <c r="T57" s="294" t="str">
        <f t="shared" ref="T57:T59" si="14">IF(B57="","",IF(D57="","",D57))</f>
        <v/>
      </c>
      <c r="U57" s="294">
        <f t="shared" ref="U57:U59" si="15">IF(B57="Contractor",0,Q57)</f>
        <v>0</v>
      </c>
      <c r="V57" s="193"/>
    </row>
    <row r="58" spans="1:23" ht="45" customHeight="1" x14ac:dyDescent="0.25">
      <c r="A58" s="259"/>
      <c r="B58" s="604"/>
      <c r="C58" s="605"/>
      <c r="D58" s="606"/>
      <c r="E58" s="606"/>
      <c r="F58" s="607"/>
      <c r="G58" s="608"/>
      <c r="H58" s="608"/>
      <c r="I58" s="608"/>
      <c r="J58" s="608"/>
      <c r="K58" s="608"/>
      <c r="L58" s="608"/>
      <c r="M58" s="608"/>
      <c r="N58" s="609"/>
      <c r="O58" s="184"/>
      <c r="P58" s="74"/>
      <c r="Q58" s="186">
        <f t="shared" si="12"/>
        <v>0</v>
      </c>
      <c r="R58" s="259"/>
      <c r="S58" s="294" t="str">
        <f t="shared" si="13"/>
        <v/>
      </c>
      <c r="T58" s="294" t="str">
        <f t="shared" si="14"/>
        <v/>
      </c>
      <c r="U58" s="294">
        <f t="shared" si="15"/>
        <v>0</v>
      </c>
    </row>
    <row r="59" spans="1:23" ht="45" customHeight="1" x14ac:dyDescent="0.25">
      <c r="A59" s="259"/>
      <c r="B59" s="604"/>
      <c r="C59" s="605"/>
      <c r="D59" s="606"/>
      <c r="E59" s="606"/>
      <c r="F59" s="607"/>
      <c r="G59" s="608"/>
      <c r="H59" s="608"/>
      <c r="I59" s="608"/>
      <c r="J59" s="608"/>
      <c r="K59" s="608"/>
      <c r="L59" s="608"/>
      <c r="M59" s="608"/>
      <c r="N59" s="609"/>
      <c r="O59" s="184"/>
      <c r="P59" s="74"/>
      <c r="Q59" s="186">
        <f t="shared" si="12"/>
        <v>0</v>
      </c>
      <c r="R59" s="259"/>
      <c r="S59" s="294" t="str">
        <f t="shared" si="13"/>
        <v/>
      </c>
      <c r="T59" s="294" t="str">
        <f t="shared" si="14"/>
        <v/>
      </c>
      <c r="U59" s="294">
        <f t="shared" si="15"/>
        <v>0</v>
      </c>
    </row>
    <row r="60" spans="1:23" ht="18.600000000000001" customHeight="1" x14ac:dyDescent="0.25">
      <c r="A60" s="259"/>
      <c r="B60" s="568" t="s">
        <v>57</v>
      </c>
      <c r="C60" s="569"/>
      <c r="D60" s="569"/>
      <c r="E60" s="569"/>
      <c r="F60" s="569"/>
      <c r="G60" s="569"/>
      <c r="H60" s="569"/>
      <c r="I60" s="569"/>
      <c r="J60" s="569"/>
      <c r="K60" s="569"/>
      <c r="L60" s="569"/>
      <c r="M60" s="569"/>
      <c r="N60" s="569"/>
      <c r="O60" s="569"/>
      <c r="P60" s="570"/>
      <c r="Q60" s="85">
        <f>SUM(Q56:Q59)</f>
        <v>0</v>
      </c>
      <c r="R60" s="259"/>
      <c r="S60" s="193">
        <f>SUM(S56:S59)</f>
        <v>0</v>
      </c>
      <c r="T60" s="190"/>
      <c r="U60" s="190"/>
      <c r="W60" s="192">
        <f>Q60</f>
        <v>0</v>
      </c>
    </row>
    <row r="61" spans="1:23" ht="15.75" customHeight="1" x14ac:dyDescent="0.25">
      <c r="A61" s="292"/>
      <c r="B61" s="543" t="s">
        <v>64</v>
      </c>
      <c r="C61" s="544"/>
      <c r="D61" s="544"/>
      <c r="E61" s="544"/>
      <c r="F61" s="544"/>
      <c r="G61" s="544"/>
      <c r="H61" s="544"/>
      <c r="I61" s="544"/>
      <c r="J61" s="544"/>
      <c r="K61" s="544"/>
      <c r="L61" s="544"/>
      <c r="M61" s="544"/>
      <c r="N61" s="544"/>
      <c r="O61" s="544"/>
      <c r="P61" s="544"/>
      <c r="Q61" s="545"/>
      <c r="R61" s="292"/>
      <c r="S61" s="293"/>
      <c r="T61" s="293"/>
      <c r="U61" s="293"/>
    </row>
    <row r="62" spans="1:23" ht="39.950000000000003" customHeight="1" x14ac:dyDescent="0.25">
      <c r="A62" s="292"/>
      <c r="B62" s="501" t="s">
        <v>424</v>
      </c>
      <c r="C62" s="502"/>
      <c r="D62" s="503"/>
      <c r="E62" s="501" t="s">
        <v>56</v>
      </c>
      <c r="F62" s="502"/>
      <c r="G62" s="502"/>
      <c r="H62" s="502"/>
      <c r="I62" s="502"/>
      <c r="J62" s="502"/>
      <c r="K62" s="502"/>
      <c r="L62" s="502"/>
      <c r="M62" s="502"/>
      <c r="N62" s="502"/>
      <c r="O62" s="502"/>
      <c r="P62" s="503"/>
      <c r="Q62" s="339" t="s">
        <v>48</v>
      </c>
      <c r="R62" s="292"/>
      <c r="S62" s="293"/>
      <c r="T62" s="293"/>
      <c r="U62" s="293"/>
    </row>
    <row r="63" spans="1:23" ht="39.950000000000003" customHeight="1" x14ac:dyDescent="0.25">
      <c r="A63" s="292"/>
      <c r="B63" s="493"/>
      <c r="C63" s="493"/>
      <c r="D63" s="493"/>
      <c r="E63" s="494" t="str">
        <f t="shared" ref="E63:E68" si="16">IF(B63="","Select Supply Category in Column B",0)</f>
        <v>Select Supply Category in Column B</v>
      </c>
      <c r="F63" s="494"/>
      <c r="G63" s="494"/>
      <c r="H63" s="494"/>
      <c r="I63" s="494"/>
      <c r="J63" s="494"/>
      <c r="K63" s="494"/>
      <c r="L63" s="494"/>
      <c r="M63" s="494"/>
      <c r="N63" s="494"/>
      <c r="O63" s="494"/>
      <c r="P63" s="494"/>
      <c r="Q63" s="225"/>
      <c r="R63" s="292"/>
      <c r="S63" s="293"/>
      <c r="T63" s="293"/>
      <c r="U63" s="293"/>
    </row>
    <row r="64" spans="1:23" ht="39.950000000000003" customHeight="1" x14ac:dyDescent="0.25">
      <c r="A64" s="292"/>
      <c r="B64" s="493"/>
      <c r="C64" s="493"/>
      <c r="D64" s="493"/>
      <c r="E64" s="494" t="str">
        <f t="shared" si="16"/>
        <v>Select Supply Category in Column B</v>
      </c>
      <c r="F64" s="494"/>
      <c r="G64" s="494"/>
      <c r="H64" s="494"/>
      <c r="I64" s="494"/>
      <c r="J64" s="494"/>
      <c r="K64" s="494"/>
      <c r="L64" s="494"/>
      <c r="M64" s="494"/>
      <c r="N64" s="494"/>
      <c r="O64" s="494"/>
      <c r="P64" s="494"/>
      <c r="Q64" s="225"/>
      <c r="R64" s="292"/>
      <c r="S64" s="293"/>
      <c r="T64" s="293"/>
      <c r="U64" s="293"/>
    </row>
    <row r="65" spans="1:23" ht="39.950000000000003" customHeight="1" x14ac:dyDescent="0.25">
      <c r="A65" s="292"/>
      <c r="B65" s="493"/>
      <c r="C65" s="493"/>
      <c r="D65" s="493"/>
      <c r="E65" s="494" t="str">
        <f t="shared" si="16"/>
        <v>Select Supply Category in Column B</v>
      </c>
      <c r="F65" s="494"/>
      <c r="G65" s="494"/>
      <c r="H65" s="494"/>
      <c r="I65" s="494"/>
      <c r="J65" s="494"/>
      <c r="K65" s="494"/>
      <c r="L65" s="494"/>
      <c r="M65" s="494"/>
      <c r="N65" s="494"/>
      <c r="O65" s="494"/>
      <c r="P65" s="494"/>
      <c r="Q65" s="225"/>
      <c r="R65" s="292"/>
      <c r="S65" s="293"/>
      <c r="T65" s="293"/>
      <c r="U65" s="293"/>
    </row>
    <row r="66" spans="1:23" ht="39.950000000000003" customHeight="1" x14ac:dyDescent="0.25">
      <c r="A66" s="292"/>
      <c r="B66" s="493"/>
      <c r="C66" s="493"/>
      <c r="D66" s="493"/>
      <c r="E66" s="494" t="str">
        <f t="shared" si="16"/>
        <v>Select Supply Category in Column B</v>
      </c>
      <c r="F66" s="494"/>
      <c r="G66" s="494"/>
      <c r="H66" s="494"/>
      <c r="I66" s="494"/>
      <c r="J66" s="494"/>
      <c r="K66" s="494"/>
      <c r="L66" s="494"/>
      <c r="M66" s="494"/>
      <c r="N66" s="494"/>
      <c r="O66" s="494"/>
      <c r="P66" s="494"/>
      <c r="Q66" s="225"/>
      <c r="R66" s="292"/>
      <c r="S66" s="293"/>
      <c r="T66" s="293"/>
      <c r="U66" s="293"/>
    </row>
    <row r="67" spans="1:23" ht="39.950000000000003" customHeight="1" x14ac:dyDescent="0.25">
      <c r="A67" s="292"/>
      <c r="B67" s="493"/>
      <c r="C67" s="493"/>
      <c r="D67" s="493"/>
      <c r="E67" s="494" t="str">
        <f t="shared" si="16"/>
        <v>Select Supply Category in Column B</v>
      </c>
      <c r="F67" s="494"/>
      <c r="G67" s="494"/>
      <c r="H67" s="494"/>
      <c r="I67" s="494"/>
      <c r="J67" s="494"/>
      <c r="K67" s="494"/>
      <c r="L67" s="494"/>
      <c r="M67" s="494"/>
      <c r="N67" s="494"/>
      <c r="O67" s="494"/>
      <c r="P67" s="494"/>
      <c r="Q67" s="225"/>
      <c r="R67" s="292"/>
      <c r="S67" s="293"/>
      <c r="T67" s="293"/>
      <c r="U67" s="293"/>
    </row>
    <row r="68" spans="1:23" ht="39.950000000000003" customHeight="1" x14ac:dyDescent="0.25">
      <c r="A68" s="292"/>
      <c r="B68" s="493"/>
      <c r="C68" s="493"/>
      <c r="D68" s="493"/>
      <c r="E68" s="494" t="str">
        <f t="shared" si="16"/>
        <v>Select Supply Category in Column B</v>
      </c>
      <c r="F68" s="494"/>
      <c r="G68" s="494"/>
      <c r="H68" s="494"/>
      <c r="I68" s="494"/>
      <c r="J68" s="494"/>
      <c r="K68" s="494"/>
      <c r="L68" s="494"/>
      <c r="M68" s="494"/>
      <c r="N68" s="494"/>
      <c r="O68" s="494"/>
      <c r="P68" s="494"/>
      <c r="Q68" s="225"/>
      <c r="R68" s="292"/>
      <c r="S68" s="293"/>
      <c r="T68" s="293"/>
      <c r="U68" s="293"/>
    </row>
    <row r="69" spans="1:23" ht="18" customHeight="1" x14ac:dyDescent="0.25">
      <c r="A69" s="292"/>
      <c r="B69" s="490" t="s">
        <v>58</v>
      </c>
      <c r="C69" s="491"/>
      <c r="D69" s="491"/>
      <c r="E69" s="491"/>
      <c r="F69" s="491"/>
      <c r="G69" s="491"/>
      <c r="H69" s="491"/>
      <c r="I69" s="491"/>
      <c r="J69" s="491"/>
      <c r="K69" s="491"/>
      <c r="L69" s="491"/>
      <c r="M69" s="491"/>
      <c r="N69" s="491"/>
      <c r="O69" s="491"/>
      <c r="P69" s="492"/>
      <c r="Q69" s="226">
        <f>SUM(Q63:Q68)</f>
        <v>0</v>
      </c>
      <c r="R69" s="292"/>
      <c r="S69" s="293"/>
      <c r="T69" s="293"/>
      <c r="U69" s="293"/>
      <c r="W69" s="192">
        <f>Q69</f>
        <v>0</v>
      </c>
    </row>
    <row r="70" spans="1:23" ht="15.75" customHeight="1" x14ac:dyDescent="0.25">
      <c r="A70" s="292"/>
      <c r="B70" s="509" t="s">
        <v>65</v>
      </c>
      <c r="C70" s="510"/>
      <c r="D70" s="510"/>
      <c r="E70" s="510"/>
      <c r="F70" s="510"/>
      <c r="G70" s="510"/>
      <c r="H70" s="510"/>
      <c r="I70" s="510"/>
      <c r="J70" s="510"/>
      <c r="K70" s="510"/>
      <c r="L70" s="510"/>
      <c r="M70" s="510"/>
      <c r="N70" s="510"/>
      <c r="O70" s="510"/>
      <c r="P70" s="510"/>
      <c r="Q70" s="511"/>
      <c r="R70" s="292"/>
      <c r="S70" s="293"/>
      <c r="T70" s="293"/>
      <c r="U70" s="293"/>
    </row>
    <row r="71" spans="1:23" s="111" customFormat="1" ht="39.950000000000003" customHeight="1" x14ac:dyDescent="0.25">
      <c r="A71" s="292"/>
      <c r="B71" s="565" t="s">
        <v>424</v>
      </c>
      <c r="C71" s="566"/>
      <c r="D71" s="567"/>
      <c r="E71" s="515" t="s">
        <v>227</v>
      </c>
      <c r="F71" s="515"/>
      <c r="G71" s="515"/>
      <c r="H71" s="515" t="s">
        <v>228</v>
      </c>
      <c r="I71" s="515"/>
      <c r="J71" s="515"/>
      <c r="K71" s="515"/>
      <c r="L71" s="515"/>
      <c r="M71" s="515"/>
      <c r="N71" s="515"/>
      <c r="O71" s="280" t="s">
        <v>444</v>
      </c>
      <c r="P71" s="280" t="s">
        <v>115</v>
      </c>
      <c r="Q71" s="81" t="s">
        <v>52</v>
      </c>
      <c r="R71" s="292"/>
      <c r="S71" s="293"/>
      <c r="T71" s="293"/>
      <c r="U71" s="293"/>
    </row>
    <row r="72" spans="1:23" s="111" customFormat="1" ht="39.950000000000003" customHeight="1" x14ac:dyDescent="0.25">
      <c r="A72" s="292"/>
      <c r="B72" s="498"/>
      <c r="C72" s="499"/>
      <c r="D72" s="500"/>
      <c r="E72" s="495" t="str">
        <f t="shared" ref="E72" si="17">IF(B72="","Select Category in Column B",0)</f>
        <v>Select Category in Column B</v>
      </c>
      <c r="F72" s="496"/>
      <c r="G72" s="497"/>
      <c r="H72" s="495" t="str">
        <f t="shared" ref="H72" si="18">IF(B72="","Select Category in Column B",0)</f>
        <v>Select Category in Column B</v>
      </c>
      <c r="I72" s="496"/>
      <c r="J72" s="496"/>
      <c r="K72" s="496"/>
      <c r="L72" s="496"/>
      <c r="M72" s="496"/>
      <c r="N72" s="497"/>
      <c r="O72" s="299"/>
      <c r="P72" s="357"/>
      <c r="Q72" s="85">
        <f>ROUND(P72*O72,0)</f>
        <v>0</v>
      </c>
      <c r="R72" s="292"/>
      <c r="S72" s="294">
        <f>IF(OR(B72='DROP-DOWNS'!$S$18,B72='DROP-DOWNS'!$S$19,B72='DROP-DOWNS'!$S$20,B72='DROP-DOWNS'!$S$21),Q72,0)</f>
        <v>0</v>
      </c>
      <c r="T72" s="278"/>
      <c r="U72" s="293"/>
    </row>
    <row r="73" spans="1:23" s="111" customFormat="1" ht="39.950000000000003" customHeight="1" x14ac:dyDescent="0.25">
      <c r="A73" s="292"/>
      <c r="B73" s="498"/>
      <c r="C73" s="499"/>
      <c r="D73" s="500"/>
      <c r="E73" s="495" t="str">
        <f t="shared" ref="E73:E76" si="19">IF(B73="","Select Category in Column B",0)</f>
        <v>Select Category in Column B</v>
      </c>
      <c r="F73" s="496"/>
      <c r="G73" s="497"/>
      <c r="H73" s="495" t="str">
        <f t="shared" ref="H73:H76" si="20">IF(B73="","Select Category in Column B",0)</f>
        <v>Select Category in Column B</v>
      </c>
      <c r="I73" s="496"/>
      <c r="J73" s="496"/>
      <c r="K73" s="496"/>
      <c r="L73" s="496"/>
      <c r="M73" s="496"/>
      <c r="N73" s="497"/>
      <c r="O73" s="299"/>
      <c r="P73" s="357"/>
      <c r="Q73" s="85">
        <f t="shared" ref="Q73:Q76" si="21">ROUND(P73*O73,0)</f>
        <v>0</v>
      </c>
      <c r="R73" s="292"/>
      <c r="S73" s="294">
        <f>IF(OR(B73='DROP-DOWNS'!$S$18,B73='DROP-DOWNS'!$S$19,B73='DROP-DOWNS'!$S$20,B73='DROP-DOWNS'!$S$21),Q73,0)</f>
        <v>0</v>
      </c>
      <c r="T73" s="278"/>
      <c r="U73" s="293"/>
    </row>
    <row r="74" spans="1:23" s="111" customFormat="1" ht="39.950000000000003" customHeight="1" x14ac:dyDescent="0.25">
      <c r="A74" s="292"/>
      <c r="B74" s="498"/>
      <c r="C74" s="499"/>
      <c r="D74" s="500"/>
      <c r="E74" s="495" t="str">
        <f t="shared" si="19"/>
        <v>Select Category in Column B</v>
      </c>
      <c r="F74" s="496"/>
      <c r="G74" s="497"/>
      <c r="H74" s="495" t="str">
        <f t="shared" si="20"/>
        <v>Select Category in Column B</v>
      </c>
      <c r="I74" s="496"/>
      <c r="J74" s="496"/>
      <c r="K74" s="496"/>
      <c r="L74" s="496"/>
      <c r="M74" s="496"/>
      <c r="N74" s="497"/>
      <c r="O74" s="299"/>
      <c r="P74" s="357"/>
      <c r="Q74" s="85">
        <f t="shared" si="21"/>
        <v>0</v>
      </c>
      <c r="R74" s="292"/>
      <c r="S74" s="294">
        <f>IF(OR(B74='DROP-DOWNS'!$S$18,B74='DROP-DOWNS'!$S$19,B74='DROP-DOWNS'!$S$20,B74='DROP-DOWNS'!$S$21),Q74,0)</f>
        <v>0</v>
      </c>
      <c r="T74" s="278"/>
      <c r="U74" s="293"/>
    </row>
    <row r="75" spans="1:23" s="111" customFormat="1" ht="39.950000000000003" customHeight="1" x14ac:dyDescent="0.25">
      <c r="A75" s="292"/>
      <c r="B75" s="498"/>
      <c r="C75" s="499"/>
      <c r="D75" s="500"/>
      <c r="E75" s="495" t="str">
        <f t="shared" si="19"/>
        <v>Select Category in Column B</v>
      </c>
      <c r="F75" s="496"/>
      <c r="G75" s="497"/>
      <c r="H75" s="495" t="str">
        <f t="shared" si="20"/>
        <v>Select Category in Column B</v>
      </c>
      <c r="I75" s="496"/>
      <c r="J75" s="496"/>
      <c r="K75" s="496"/>
      <c r="L75" s="496"/>
      <c r="M75" s="496"/>
      <c r="N75" s="497"/>
      <c r="O75" s="258"/>
      <c r="P75" s="357"/>
      <c r="Q75" s="85">
        <f t="shared" si="21"/>
        <v>0</v>
      </c>
      <c r="R75" s="292"/>
      <c r="S75" s="294">
        <f>IF(OR(B75='DROP-DOWNS'!$S$18,B75='DROP-DOWNS'!$S$19,B75='DROP-DOWNS'!$S$20,B75='DROP-DOWNS'!$S$21),Q75,0)</f>
        <v>0</v>
      </c>
      <c r="T75" s="278"/>
      <c r="U75" s="293"/>
    </row>
    <row r="76" spans="1:23" s="111" customFormat="1" ht="39.950000000000003" customHeight="1" x14ac:dyDescent="0.25">
      <c r="A76" s="292"/>
      <c r="B76" s="498"/>
      <c r="C76" s="499"/>
      <c r="D76" s="500"/>
      <c r="E76" s="495" t="str">
        <f t="shared" si="19"/>
        <v>Select Category in Column B</v>
      </c>
      <c r="F76" s="496"/>
      <c r="G76" s="497"/>
      <c r="H76" s="495" t="str">
        <f t="shared" si="20"/>
        <v>Select Category in Column B</v>
      </c>
      <c r="I76" s="496"/>
      <c r="J76" s="496"/>
      <c r="K76" s="496"/>
      <c r="L76" s="496"/>
      <c r="M76" s="496"/>
      <c r="N76" s="497"/>
      <c r="O76" s="258"/>
      <c r="P76" s="357"/>
      <c r="Q76" s="85">
        <f t="shared" si="21"/>
        <v>0</v>
      </c>
      <c r="R76" s="292"/>
      <c r="S76" s="294">
        <f>IF(OR(B76='DROP-DOWNS'!$S$18,B76='DROP-DOWNS'!$S$19,B76='DROP-DOWNS'!$S$20,B76='DROP-DOWNS'!$S$21),Q76,0)</f>
        <v>0</v>
      </c>
      <c r="T76" s="278"/>
      <c r="U76" s="293"/>
    </row>
    <row r="77" spans="1:23" ht="18" customHeight="1" x14ac:dyDescent="0.25">
      <c r="A77" s="292"/>
      <c r="B77" s="490" t="s">
        <v>59</v>
      </c>
      <c r="C77" s="491"/>
      <c r="D77" s="491"/>
      <c r="E77" s="491"/>
      <c r="F77" s="491"/>
      <c r="G77" s="491"/>
      <c r="H77" s="491"/>
      <c r="I77" s="491"/>
      <c r="J77" s="491"/>
      <c r="K77" s="491"/>
      <c r="L77" s="491"/>
      <c r="M77" s="491"/>
      <c r="N77" s="491"/>
      <c r="O77" s="491"/>
      <c r="P77" s="492"/>
      <c r="Q77" s="226">
        <f>SUM(Q72:Q76)</f>
        <v>0</v>
      </c>
      <c r="R77" s="292"/>
      <c r="S77" s="227">
        <f>SUM(S72:S76)</f>
        <v>0</v>
      </c>
      <c r="T77" s="278"/>
      <c r="U77" s="293"/>
      <c r="W77" s="192">
        <f>Q77</f>
        <v>0</v>
      </c>
    </row>
    <row r="78" spans="1:23" ht="15.75" customHeight="1" x14ac:dyDescent="0.25">
      <c r="A78" s="292"/>
      <c r="B78" s="509" t="s">
        <v>66</v>
      </c>
      <c r="C78" s="510"/>
      <c r="D78" s="510"/>
      <c r="E78" s="510"/>
      <c r="F78" s="510"/>
      <c r="G78" s="510"/>
      <c r="H78" s="510"/>
      <c r="I78" s="510"/>
      <c r="J78" s="510"/>
      <c r="K78" s="510"/>
      <c r="L78" s="510"/>
      <c r="M78" s="510"/>
      <c r="N78" s="510"/>
      <c r="O78" s="510"/>
      <c r="P78" s="510"/>
      <c r="Q78" s="511"/>
      <c r="R78" s="292"/>
      <c r="S78" s="293"/>
      <c r="T78" s="279"/>
      <c r="U78" s="293"/>
    </row>
    <row r="79" spans="1:23" ht="39.950000000000003" customHeight="1" x14ac:dyDescent="0.25">
      <c r="A79" s="292"/>
      <c r="B79" s="504" t="s">
        <v>74</v>
      </c>
      <c r="C79" s="505"/>
      <c r="D79" s="506"/>
      <c r="E79" s="504" t="s">
        <v>426</v>
      </c>
      <c r="F79" s="505"/>
      <c r="G79" s="505"/>
      <c r="H79" s="505"/>
      <c r="I79" s="505"/>
      <c r="J79" s="505"/>
      <c r="K79" s="505"/>
      <c r="L79" s="505"/>
      <c r="M79" s="505"/>
      <c r="N79" s="505"/>
      <c r="O79" s="505"/>
      <c r="P79" s="505"/>
      <c r="Q79" s="506"/>
      <c r="R79" s="292"/>
      <c r="S79" s="293"/>
      <c r="T79" s="279"/>
      <c r="U79" s="293"/>
    </row>
    <row r="80" spans="1:23" ht="39.950000000000003" customHeight="1" x14ac:dyDescent="0.25">
      <c r="A80" s="292"/>
      <c r="B80" s="493"/>
      <c r="C80" s="493"/>
      <c r="D80" s="493"/>
      <c r="E80" s="494" t="str">
        <f t="shared" ref="E80" si="22">IF(B80="","Select Category in Column B",0)</f>
        <v>Select Category in Column B</v>
      </c>
      <c r="F80" s="494"/>
      <c r="G80" s="494"/>
      <c r="H80" s="494"/>
      <c r="I80" s="494"/>
      <c r="J80" s="494"/>
      <c r="K80" s="494"/>
      <c r="L80" s="494"/>
      <c r="M80" s="494"/>
      <c r="N80" s="494"/>
      <c r="O80" s="494"/>
      <c r="P80" s="494"/>
      <c r="Q80" s="225"/>
      <c r="R80" s="292"/>
      <c r="S80" s="293"/>
      <c r="T80" s="278"/>
      <c r="U80" s="293"/>
    </row>
    <row r="81" spans="1:23" ht="39.950000000000003" customHeight="1" x14ac:dyDescent="0.25">
      <c r="A81" s="292"/>
      <c r="B81" s="493"/>
      <c r="C81" s="493"/>
      <c r="D81" s="493"/>
      <c r="E81" s="494" t="str">
        <f t="shared" ref="E81:E85" si="23">IF(B81="","Select Category in Column B",0)</f>
        <v>Select Category in Column B</v>
      </c>
      <c r="F81" s="494"/>
      <c r="G81" s="494"/>
      <c r="H81" s="494"/>
      <c r="I81" s="494"/>
      <c r="J81" s="494"/>
      <c r="K81" s="494"/>
      <c r="L81" s="494"/>
      <c r="M81" s="494"/>
      <c r="N81" s="494"/>
      <c r="O81" s="494"/>
      <c r="P81" s="494"/>
      <c r="Q81" s="225"/>
      <c r="R81" s="292"/>
      <c r="S81" s="293"/>
      <c r="T81" s="278"/>
      <c r="U81" s="293"/>
    </row>
    <row r="82" spans="1:23" ht="39.950000000000003" customHeight="1" x14ac:dyDescent="0.25">
      <c r="A82" s="292"/>
      <c r="B82" s="493"/>
      <c r="C82" s="493"/>
      <c r="D82" s="493"/>
      <c r="E82" s="494" t="str">
        <f t="shared" si="23"/>
        <v>Select Category in Column B</v>
      </c>
      <c r="F82" s="494"/>
      <c r="G82" s="494"/>
      <c r="H82" s="494"/>
      <c r="I82" s="494"/>
      <c r="J82" s="494"/>
      <c r="K82" s="494"/>
      <c r="L82" s="494"/>
      <c r="M82" s="494"/>
      <c r="N82" s="494"/>
      <c r="O82" s="494"/>
      <c r="P82" s="494"/>
      <c r="Q82" s="225"/>
      <c r="R82" s="292"/>
      <c r="S82" s="293"/>
      <c r="T82" s="279"/>
      <c r="U82" s="293"/>
    </row>
    <row r="83" spans="1:23" ht="39.950000000000003" customHeight="1" x14ac:dyDescent="0.25">
      <c r="A83" s="292"/>
      <c r="B83" s="493"/>
      <c r="C83" s="493"/>
      <c r="D83" s="493"/>
      <c r="E83" s="494" t="str">
        <f t="shared" si="23"/>
        <v>Select Category in Column B</v>
      </c>
      <c r="F83" s="494"/>
      <c r="G83" s="494"/>
      <c r="H83" s="494"/>
      <c r="I83" s="494"/>
      <c r="J83" s="494"/>
      <c r="K83" s="494"/>
      <c r="L83" s="494"/>
      <c r="M83" s="494"/>
      <c r="N83" s="494"/>
      <c r="O83" s="494"/>
      <c r="P83" s="494"/>
      <c r="Q83" s="225"/>
      <c r="R83" s="292"/>
      <c r="S83" s="293"/>
      <c r="T83" s="293"/>
      <c r="U83" s="293"/>
    </row>
    <row r="84" spans="1:23" ht="39.950000000000003" customHeight="1" x14ac:dyDescent="0.25">
      <c r="A84" s="292"/>
      <c r="B84" s="493"/>
      <c r="C84" s="493"/>
      <c r="D84" s="493"/>
      <c r="E84" s="494" t="str">
        <f t="shared" si="23"/>
        <v>Select Category in Column B</v>
      </c>
      <c r="F84" s="494"/>
      <c r="G84" s="494"/>
      <c r="H84" s="494"/>
      <c r="I84" s="494"/>
      <c r="J84" s="494"/>
      <c r="K84" s="494"/>
      <c r="L84" s="494"/>
      <c r="M84" s="494"/>
      <c r="N84" s="494"/>
      <c r="O84" s="494"/>
      <c r="P84" s="494"/>
      <c r="Q84" s="225"/>
      <c r="R84" s="292"/>
      <c r="S84" s="293"/>
      <c r="T84" s="293"/>
      <c r="U84" s="293"/>
    </row>
    <row r="85" spans="1:23" ht="39.950000000000003" customHeight="1" x14ac:dyDescent="0.25">
      <c r="A85" s="292"/>
      <c r="B85" s="493"/>
      <c r="C85" s="493"/>
      <c r="D85" s="493"/>
      <c r="E85" s="494" t="str">
        <f t="shared" si="23"/>
        <v>Select Category in Column B</v>
      </c>
      <c r="F85" s="494"/>
      <c r="G85" s="494"/>
      <c r="H85" s="494"/>
      <c r="I85" s="494"/>
      <c r="J85" s="494"/>
      <c r="K85" s="494"/>
      <c r="L85" s="494"/>
      <c r="M85" s="494"/>
      <c r="N85" s="494"/>
      <c r="O85" s="494"/>
      <c r="P85" s="494"/>
      <c r="Q85" s="225"/>
      <c r="R85" s="292"/>
      <c r="S85" s="293"/>
      <c r="T85" s="293"/>
      <c r="U85" s="293"/>
    </row>
    <row r="86" spans="1:23" ht="19.350000000000001" customHeight="1" x14ac:dyDescent="0.25">
      <c r="A86" s="292"/>
      <c r="B86" s="490" t="s">
        <v>75</v>
      </c>
      <c r="C86" s="491"/>
      <c r="D86" s="491"/>
      <c r="E86" s="491"/>
      <c r="F86" s="491"/>
      <c r="G86" s="491"/>
      <c r="H86" s="491"/>
      <c r="I86" s="491"/>
      <c r="J86" s="491"/>
      <c r="K86" s="491"/>
      <c r="L86" s="491"/>
      <c r="M86" s="491"/>
      <c r="N86" s="491"/>
      <c r="O86" s="491"/>
      <c r="P86" s="492"/>
      <c r="Q86" s="226">
        <f>SUM(Q80:Q85)</f>
        <v>0</v>
      </c>
      <c r="R86" s="292"/>
      <c r="S86" s="293"/>
      <c r="T86" s="293"/>
      <c r="U86" s="293"/>
      <c r="W86" s="192">
        <f>Q86</f>
        <v>0</v>
      </c>
    </row>
    <row r="87" spans="1:23" ht="15.75" customHeight="1" x14ac:dyDescent="0.25">
      <c r="A87" s="259"/>
      <c r="B87" s="521" t="s">
        <v>67</v>
      </c>
      <c r="C87" s="522"/>
      <c r="D87" s="522"/>
      <c r="E87" s="522"/>
      <c r="F87" s="522"/>
      <c r="G87" s="522"/>
      <c r="H87" s="522"/>
      <c r="I87" s="522"/>
      <c r="J87" s="522"/>
      <c r="K87" s="522"/>
      <c r="L87" s="522"/>
      <c r="M87" s="522"/>
      <c r="N87" s="522"/>
      <c r="O87" s="522"/>
      <c r="P87" s="522"/>
      <c r="Q87" s="511"/>
      <c r="R87" s="259"/>
      <c r="S87" s="190"/>
      <c r="T87" s="190"/>
      <c r="U87" s="190"/>
      <c r="V87" s="190"/>
    </row>
    <row r="88" spans="1:23" ht="15.75" customHeight="1" x14ac:dyDescent="0.25">
      <c r="A88" s="259"/>
      <c r="B88" s="228"/>
      <c r="C88" s="229"/>
      <c r="D88" s="229"/>
      <c r="E88" s="229"/>
      <c r="F88" s="229"/>
      <c r="G88" s="229"/>
      <c r="H88" s="229"/>
      <c r="I88" s="229"/>
      <c r="J88" s="229"/>
      <c r="K88" s="229"/>
      <c r="L88" s="229"/>
      <c r="M88" s="229"/>
      <c r="N88" s="229"/>
      <c r="O88" s="229"/>
      <c r="P88" s="230"/>
      <c r="Q88" s="231"/>
      <c r="R88" s="259"/>
      <c r="S88" s="190"/>
      <c r="T88" s="190"/>
      <c r="U88" s="190"/>
      <c r="V88" s="190"/>
    </row>
    <row r="89" spans="1:23" ht="15.75" customHeight="1" x14ac:dyDescent="0.25">
      <c r="A89" s="259"/>
      <c r="B89" s="232"/>
      <c r="C89" s="611" t="s">
        <v>321</v>
      </c>
      <c r="D89" s="611"/>
      <c r="E89" s="611"/>
      <c r="F89" s="611"/>
      <c r="G89" s="611"/>
      <c r="H89" s="336"/>
      <c r="I89" s="613" t="s">
        <v>360</v>
      </c>
      <c r="J89" s="614"/>
      <c r="K89" s="614"/>
      <c r="L89" s="614"/>
      <c r="M89" s="614"/>
      <c r="N89" s="617">
        <f>E9</f>
        <v>0</v>
      </c>
      <c r="O89" s="618"/>
      <c r="P89" s="233"/>
      <c r="Q89" s="234"/>
      <c r="R89" s="259"/>
      <c r="S89" s="194">
        <f>N89</f>
        <v>0</v>
      </c>
      <c r="T89" s="190"/>
      <c r="U89" s="190"/>
      <c r="V89" s="190"/>
    </row>
    <row r="90" spans="1:23" ht="15.75" hidden="1" customHeight="1" x14ac:dyDescent="0.25">
      <c r="A90" s="259"/>
      <c r="B90" s="232"/>
      <c r="C90" s="229"/>
      <c r="D90" s="229"/>
      <c r="E90" s="229"/>
      <c r="F90" s="229"/>
      <c r="G90" s="229"/>
      <c r="H90" s="336"/>
      <c r="I90" s="619" t="s">
        <v>112</v>
      </c>
      <c r="J90" s="620"/>
      <c r="K90" s="620"/>
      <c r="L90" s="620"/>
      <c r="M90" s="620"/>
      <c r="N90" s="621">
        <f>(Q86+Q77+Q69+Q60+Q53+Q44+Q39+Q33+Q18)-F112</f>
        <v>0</v>
      </c>
      <c r="O90" s="622"/>
      <c r="P90" s="233"/>
      <c r="Q90" s="234"/>
      <c r="R90" s="259"/>
      <c r="S90" s="190"/>
      <c r="T90" s="190"/>
      <c r="U90" s="190"/>
      <c r="V90" s="190"/>
    </row>
    <row r="91" spans="1:23" ht="15.75" hidden="1" customHeight="1" x14ac:dyDescent="0.25">
      <c r="A91" s="259"/>
      <c r="B91" s="232" t="s">
        <v>113</v>
      </c>
      <c r="C91" s="235"/>
      <c r="D91" s="235"/>
      <c r="E91" s="235"/>
      <c r="F91" s="235"/>
      <c r="G91" s="236"/>
      <c r="H91" s="336"/>
      <c r="I91" s="337"/>
      <c r="J91" s="335"/>
      <c r="K91" s="335"/>
      <c r="L91" s="335"/>
      <c r="M91" s="335"/>
      <c r="N91" s="623">
        <f>(N89+1)*N90</f>
        <v>0</v>
      </c>
      <c r="O91" s="622"/>
      <c r="P91" s="233"/>
      <c r="Q91" s="234"/>
      <c r="R91" s="259"/>
      <c r="S91" s="190"/>
      <c r="T91" s="190"/>
      <c r="U91" s="190"/>
      <c r="V91" s="190"/>
    </row>
    <row r="92" spans="1:23" ht="15.75" customHeight="1" x14ac:dyDescent="0.25">
      <c r="A92" s="259"/>
      <c r="B92" s="232"/>
      <c r="C92" s="611" t="s">
        <v>260</v>
      </c>
      <c r="D92" s="611"/>
      <c r="E92" s="611"/>
      <c r="F92" s="611"/>
      <c r="G92" s="239">
        <f>F106</f>
        <v>0</v>
      </c>
      <c r="H92" s="336"/>
      <c r="I92" s="611" t="s">
        <v>519</v>
      </c>
      <c r="J92" s="611"/>
      <c r="K92" s="611"/>
      <c r="L92" s="611"/>
      <c r="M92" s="611"/>
      <c r="N92" s="612">
        <f>E5-F112</f>
        <v>0</v>
      </c>
      <c r="O92" s="612"/>
      <c r="P92" s="233"/>
      <c r="Q92" s="234"/>
      <c r="R92" s="259"/>
      <c r="S92" s="190"/>
      <c r="T92" s="190"/>
      <c r="U92" s="190"/>
      <c r="V92" s="190"/>
    </row>
    <row r="93" spans="1:23" ht="15.75" customHeight="1" x14ac:dyDescent="0.25">
      <c r="A93" s="259"/>
      <c r="B93" s="232"/>
      <c r="C93" s="611" t="s">
        <v>322</v>
      </c>
      <c r="D93" s="611"/>
      <c r="E93" s="611"/>
      <c r="F93" s="611"/>
      <c r="G93" s="239">
        <f>F107+F108+F109+F110</f>
        <v>0</v>
      </c>
      <c r="H93" s="336"/>
      <c r="I93" s="229"/>
      <c r="J93" s="229"/>
      <c r="K93" s="229"/>
      <c r="L93" s="229"/>
      <c r="M93" s="229"/>
      <c r="N93" s="229"/>
      <c r="O93" s="229"/>
      <c r="P93" s="233"/>
      <c r="Q93" s="234"/>
      <c r="R93" s="259"/>
      <c r="S93" s="190"/>
      <c r="T93" s="190"/>
      <c r="U93" s="190"/>
      <c r="V93" s="190"/>
    </row>
    <row r="94" spans="1:23" ht="15.75" customHeight="1" x14ac:dyDescent="0.25">
      <c r="A94" s="259"/>
      <c r="B94" s="232"/>
      <c r="C94" s="611" t="s">
        <v>261</v>
      </c>
      <c r="D94" s="611"/>
      <c r="E94" s="611"/>
      <c r="F94" s="611"/>
      <c r="G94" s="239">
        <f>Q100</f>
        <v>0</v>
      </c>
      <c r="H94" s="336"/>
      <c r="I94" s="613" t="s">
        <v>111</v>
      </c>
      <c r="J94" s="614"/>
      <c r="K94" s="614"/>
      <c r="L94" s="614"/>
      <c r="M94" s="614"/>
      <c r="N94" s="615">
        <f>ROUND((N92-(N92/(1+E9))),0)</f>
        <v>0</v>
      </c>
      <c r="O94" s="616"/>
      <c r="P94" s="233"/>
      <c r="Q94" s="234"/>
      <c r="R94" s="259"/>
      <c r="S94" s="190"/>
      <c r="T94" s="190"/>
      <c r="U94" s="190"/>
      <c r="V94" s="190"/>
    </row>
    <row r="95" spans="1:23" ht="16.5" customHeight="1" x14ac:dyDescent="0.25">
      <c r="A95" s="259"/>
      <c r="B95" s="232"/>
      <c r="C95" s="336"/>
      <c r="D95" s="620"/>
      <c r="E95" s="620"/>
      <c r="F95" s="620"/>
      <c r="G95" s="336"/>
      <c r="H95" s="336"/>
      <c r="I95" s="336"/>
      <c r="J95" s="336"/>
      <c r="K95" s="336"/>
      <c r="L95" s="336"/>
      <c r="M95" s="624"/>
      <c r="N95" s="624"/>
      <c r="O95" s="624"/>
      <c r="P95" s="624"/>
      <c r="Q95" s="241" t="s">
        <v>52</v>
      </c>
      <c r="R95" s="259"/>
      <c r="S95" s="190"/>
      <c r="T95" s="190"/>
      <c r="U95" s="190"/>
      <c r="V95" s="190"/>
    </row>
    <row r="96" spans="1:23" x14ac:dyDescent="0.25">
      <c r="A96" s="259"/>
      <c r="B96" s="331"/>
      <c r="C96" s="491"/>
      <c r="D96" s="491"/>
      <c r="E96" s="491"/>
      <c r="F96" s="332"/>
      <c r="G96" s="332"/>
      <c r="H96" s="332"/>
      <c r="I96" s="491" t="s">
        <v>323</v>
      </c>
      <c r="J96" s="491"/>
      <c r="K96" s="491"/>
      <c r="L96" s="491"/>
      <c r="M96" s="491"/>
      <c r="N96" s="491"/>
      <c r="O96" s="491"/>
      <c r="P96" s="492"/>
      <c r="Q96" s="244"/>
      <c r="R96" s="259"/>
      <c r="S96" s="190"/>
      <c r="T96" s="190"/>
      <c r="U96" s="190"/>
      <c r="V96" s="190"/>
    </row>
    <row r="97" spans="1:23" ht="15.75" customHeight="1" x14ac:dyDescent="0.25">
      <c r="A97" s="259"/>
      <c r="B97" s="521" t="s">
        <v>68</v>
      </c>
      <c r="C97" s="522"/>
      <c r="D97" s="522"/>
      <c r="E97" s="522"/>
      <c r="F97" s="522"/>
      <c r="G97" s="522"/>
      <c r="H97" s="522"/>
      <c r="I97" s="522"/>
      <c r="J97" s="522"/>
      <c r="K97" s="522"/>
      <c r="L97" s="522"/>
      <c r="M97" s="522"/>
      <c r="N97" s="522"/>
      <c r="O97" s="522"/>
      <c r="P97" s="522"/>
      <c r="Q97" s="333"/>
      <c r="R97" s="259"/>
      <c r="S97" s="190"/>
      <c r="T97" s="190"/>
      <c r="U97" s="190"/>
    </row>
    <row r="98" spans="1:23" ht="15.6" customHeight="1" x14ac:dyDescent="0.25">
      <c r="A98" s="259"/>
      <c r="B98" s="523" t="s">
        <v>76</v>
      </c>
      <c r="C98" s="524"/>
      <c r="D98" s="524"/>
      <c r="E98" s="524"/>
      <c r="F98" s="524"/>
      <c r="G98" s="524"/>
      <c r="H98" s="524"/>
      <c r="I98" s="524"/>
      <c r="J98" s="524"/>
      <c r="K98" s="524"/>
      <c r="L98" s="524"/>
      <c r="M98" s="524"/>
      <c r="N98" s="524"/>
      <c r="O98" s="524"/>
      <c r="P98" s="525"/>
      <c r="Q98" s="338" t="s">
        <v>52</v>
      </c>
      <c r="R98" s="259"/>
      <c r="S98" s="190"/>
      <c r="T98" s="190"/>
      <c r="U98" s="190"/>
    </row>
    <row r="99" spans="1:23" ht="30" customHeight="1" x14ac:dyDescent="0.25">
      <c r="A99" s="259"/>
      <c r="B99" s="526"/>
      <c r="C99" s="527"/>
      <c r="D99" s="527"/>
      <c r="E99" s="527"/>
      <c r="F99" s="527"/>
      <c r="G99" s="527"/>
      <c r="H99" s="527"/>
      <c r="I99" s="527"/>
      <c r="J99" s="527"/>
      <c r="K99" s="527"/>
      <c r="L99" s="527"/>
      <c r="M99" s="527"/>
      <c r="N99" s="527"/>
      <c r="O99" s="527"/>
      <c r="P99" s="528"/>
      <c r="Q99" s="246"/>
      <c r="R99" s="259"/>
      <c r="S99" s="190"/>
      <c r="T99" s="190"/>
      <c r="U99" s="190"/>
    </row>
    <row r="100" spans="1:23" ht="18.600000000000001" customHeight="1" x14ac:dyDescent="0.25">
      <c r="A100" s="259"/>
      <c r="B100" s="490" t="s">
        <v>77</v>
      </c>
      <c r="C100" s="491"/>
      <c r="D100" s="491"/>
      <c r="E100" s="491"/>
      <c r="F100" s="491"/>
      <c r="G100" s="491"/>
      <c r="H100" s="491"/>
      <c r="I100" s="491"/>
      <c r="J100" s="491"/>
      <c r="K100" s="491"/>
      <c r="L100" s="491"/>
      <c r="M100" s="491"/>
      <c r="N100" s="491"/>
      <c r="O100" s="491"/>
      <c r="P100" s="492"/>
      <c r="Q100" s="226">
        <f>Q99</f>
        <v>0</v>
      </c>
      <c r="R100" s="259"/>
      <c r="S100" s="190"/>
      <c r="T100" s="190"/>
      <c r="U100" s="190"/>
      <c r="W100" s="192">
        <f>Q100</f>
        <v>0</v>
      </c>
    </row>
    <row r="101" spans="1:23" ht="34.5" customHeight="1" x14ac:dyDescent="0.25">
      <c r="A101" s="259"/>
      <c r="B101" s="483" t="s">
        <v>645</v>
      </c>
      <c r="C101" s="484"/>
      <c r="D101" s="484"/>
      <c r="E101" s="484"/>
      <c r="F101" s="484"/>
      <c r="G101" s="484"/>
      <c r="H101" s="484"/>
      <c r="I101" s="484"/>
      <c r="J101" s="484"/>
      <c r="K101" s="484"/>
      <c r="L101" s="484"/>
      <c r="M101" s="484"/>
      <c r="N101" s="484"/>
      <c r="O101" s="484"/>
      <c r="P101" s="485"/>
      <c r="Q101" s="215">
        <f>SUM(Q100+Q96+Q86+Q77+Q69+Q60+Q53+Q44+Q39+Q33+Q18)</f>
        <v>0</v>
      </c>
      <c r="R101" s="259"/>
      <c r="S101" s="248"/>
      <c r="T101" s="249"/>
      <c r="U101" s="190"/>
    </row>
    <row r="102" spans="1:23" ht="15.95" customHeight="1" x14ac:dyDescent="0.25">
      <c r="A102" s="259"/>
      <c r="B102" s="259"/>
      <c r="C102" s="259"/>
      <c r="D102" s="259"/>
      <c r="E102" s="259"/>
      <c r="F102" s="259"/>
      <c r="G102" s="259"/>
      <c r="H102" s="259"/>
      <c r="I102" s="259"/>
      <c r="J102" s="259"/>
      <c r="K102" s="259"/>
      <c r="L102" s="259"/>
      <c r="M102" s="259"/>
      <c r="N102" s="259"/>
      <c r="O102" s="259"/>
      <c r="P102" s="259"/>
      <c r="Q102" s="259"/>
      <c r="R102" s="259"/>
      <c r="S102" s="248" t="s">
        <v>114</v>
      </c>
      <c r="T102" s="249">
        <f>S77</f>
        <v>0</v>
      </c>
      <c r="U102" s="190"/>
    </row>
    <row r="103" spans="1:23" x14ac:dyDescent="0.25">
      <c r="A103" s="190"/>
      <c r="B103" s="190"/>
      <c r="C103" s="190"/>
      <c r="D103" s="190"/>
      <c r="E103" s="190"/>
      <c r="F103" s="190"/>
      <c r="G103" s="190"/>
      <c r="H103" s="190"/>
      <c r="I103" s="190"/>
      <c r="J103" s="190"/>
      <c r="K103" s="190"/>
      <c r="L103" s="190"/>
      <c r="M103" s="190"/>
      <c r="N103" s="190"/>
      <c r="O103" s="190"/>
      <c r="P103" s="190"/>
      <c r="Q103" s="190"/>
      <c r="R103" s="259"/>
      <c r="S103" s="190"/>
      <c r="T103" s="190"/>
      <c r="U103" s="190"/>
    </row>
    <row r="104" spans="1:23" hidden="1" x14ac:dyDescent="0.25"/>
    <row r="105" spans="1:23" hidden="1" x14ac:dyDescent="0.25">
      <c r="C105" s="195" t="s">
        <v>266</v>
      </c>
      <c r="D105" s="195"/>
      <c r="E105" s="196"/>
      <c r="F105" s="197"/>
    </row>
    <row r="106" spans="1:23" hidden="1" x14ac:dyDescent="0.25">
      <c r="C106" s="195" t="s">
        <v>260</v>
      </c>
      <c r="D106" s="195"/>
      <c r="E106" s="196"/>
      <c r="F106" s="203">
        <f>Q44</f>
        <v>0</v>
      </c>
    </row>
    <row r="107" spans="1:23" hidden="1" x14ac:dyDescent="0.25">
      <c r="C107" s="195" t="s">
        <v>262</v>
      </c>
      <c r="D107" s="195"/>
      <c r="E107" s="196">
        <f>U56</f>
        <v>0</v>
      </c>
      <c r="F107" s="197">
        <f>IF(E107&gt;25000,(E107-25000),0)</f>
        <v>0</v>
      </c>
    </row>
    <row r="108" spans="1:23" hidden="1" x14ac:dyDescent="0.25">
      <c r="C108" s="195" t="s">
        <v>263</v>
      </c>
      <c r="D108" s="195"/>
      <c r="E108" s="196">
        <f t="shared" ref="E108:E110" si="24">U57</f>
        <v>0</v>
      </c>
      <c r="F108" s="197">
        <f>IF(E108&gt;25000,(E108-25000),0)</f>
        <v>0</v>
      </c>
    </row>
    <row r="109" spans="1:23" hidden="1" x14ac:dyDescent="0.25">
      <c r="C109" s="195" t="s">
        <v>264</v>
      </c>
      <c r="D109" s="195"/>
      <c r="E109" s="196">
        <f t="shared" si="24"/>
        <v>0</v>
      </c>
      <c r="F109" s="197">
        <f>IF(E109&gt;25000,(E109-25000),0)</f>
        <v>0</v>
      </c>
    </row>
    <row r="110" spans="1:23" hidden="1" x14ac:dyDescent="0.25">
      <c r="C110" s="195" t="s">
        <v>265</v>
      </c>
      <c r="D110" s="195"/>
      <c r="E110" s="196">
        <f t="shared" si="24"/>
        <v>0</v>
      </c>
      <c r="F110" s="197">
        <f>IF(E110&gt;25000,(E110-25000),0)</f>
        <v>0</v>
      </c>
    </row>
    <row r="111" spans="1:23" hidden="1" x14ac:dyDescent="0.25">
      <c r="C111" s="195" t="s">
        <v>261</v>
      </c>
      <c r="D111" s="195"/>
      <c r="E111" s="196"/>
      <c r="F111" s="203">
        <f>Q100</f>
        <v>0</v>
      </c>
    </row>
    <row r="112" spans="1:23" hidden="1" x14ac:dyDescent="0.25">
      <c r="F112" s="90">
        <f>SUM(F106:F111)</f>
        <v>0</v>
      </c>
    </row>
    <row r="113" hidden="1" x14ac:dyDescent="0.25"/>
  </sheetData>
  <sheetProtection algorithmName="SHA-512" hashValue="zcsXeyDVwTtj0fT7IwZsaALqQvgVBnklutlwMxgA/SJmtZN9VcllBRm/vEXXriARLDwuDGm1OKJDsangp8dmZg==" saltValue="F6nCmjxo9oAm1TC2+j95TA==" spinCount="100000" sheet="1" formatCells="0" formatRows="0" insertRows="0" deleteRows="0" selectLockedCells="1"/>
  <mergeCells count="171">
    <mergeCell ref="B13:C13"/>
    <mergeCell ref="D13:K13"/>
    <mergeCell ref="B14:C14"/>
    <mergeCell ref="D14:K14"/>
    <mergeCell ref="B15:C15"/>
    <mergeCell ref="D15:K15"/>
    <mergeCell ref="B2:Q2"/>
    <mergeCell ref="B3:Q3"/>
    <mergeCell ref="B5:D5"/>
    <mergeCell ref="B7:D7"/>
    <mergeCell ref="B9:D9"/>
    <mergeCell ref="B12:Q12"/>
    <mergeCell ref="B20:C20"/>
    <mergeCell ref="D20:K20"/>
    <mergeCell ref="B21:C21"/>
    <mergeCell ref="D21:K21"/>
    <mergeCell ref="B22:C22"/>
    <mergeCell ref="D22:K22"/>
    <mergeCell ref="B16:C16"/>
    <mergeCell ref="D16:K16"/>
    <mergeCell ref="B17:C17"/>
    <mergeCell ref="D17:K17"/>
    <mergeCell ref="B18:N18"/>
    <mergeCell ref="B19:Q19"/>
    <mergeCell ref="B26:C26"/>
    <mergeCell ref="D26:K26"/>
    <mergeCell ref="B27:C27"/>
    <mergeCell ref="D27:K27"/>
    <mergeCell ref="B28:C28"/>
    <mergeCell ref="D28:K28"/>
    <mergeCell ref="B23:C23"/>
    <mergeCell ref="D23:K23"/>
    <mergeCell ref="B24:C24"/>
    <mergeCell ref="D24:K24"/>
    <mergeCell ref="B25:C25"/>
    <mergeCell ref="D25:K25"/>
    <mergeCell ref="B32:C32"/>
    <mergeCell ref="D32:K32"/>
    <mergeCell ref="B33:N33"/>
    <mergeCell ref="B34:Q34"/>
    <mergeCell ref="B35:C35"/>
    <mergeCell ref="D35:K35"/>
    <mergeCell ref="B29:C29"/>
    <mergeCell ref="D29:K29"/>
    <mergeCell ref="B30:C30"/>
    <mergeCell ref="D30:K30"/>
    <mergeCell ref="B31:C31"/>
    <mergeCell ref="D31:K31"/>
    <mergeCell ref="B39:N39"/>
    <mergeCell ref="B40:Q40"/>
    <mergeCell ref="B41:C41"/>
    <mergeCell ref="D41:O41"/>
    <mergeCell ref="B42:C42"/>
    <mergeCell ref="D42:O42"/>
    <mergeCell ref="B36:C36"/>
    <mergeCell ref="D36:K36"/>
    <mergeCell ref="B37:C37"/>
    <mergeCell ref="D37:K37"/>
    <mergeCell ref="B38:C38"/>
    <mergeCell ref="D38:K38"/>
    <mergeCell ref="B47:C47"/>
    <mergeCell ref="D47:P47"/>
    <mergeCell ref="C48:E48"/>
    <mergeCell ref="F48:P48"/>
    <mergeCell ref="B49:C49"/>
    <mergeCell ref="D49:P49"/>
    <mergeCell ref="B43:C43"/>
    <mergeCell ref="D43:O43"/>
    <mergeCell ref="B44:P44"/>
    <mergeCell ref="B45:Q45"/>
    <mergeCell ref="B46:C46"/>
    <mergeCell ref="D46:P46"/>
    <mergeCell ref="B53:P53"/>
    <mergeCell ref="B54:Q54"/>
    <mergeCell ref="B55:C55"/>
    <mergeCell ref="D55:E55"/>
    <mergeCell ref="F55:N55"/>
    <mergeCell ref="B56:C56"/>
    <mergeCell ref="D56:E56"/>
    <mergeCell ref="F56:N56"/>
    <mergeCell ref="C50:E50"/>
    <mergeCell ref="F50:P50"/>
    <mergeCell ref="B51:C51"/>
    <mergeCell ref="D51:P51"/>
    <mergeCell ref="C52:E52"/>
    <mergeCell ref="F52:P52"/>
    <mergeCell ref="B59:C59"/>
    <mergeCell ref="D59:E59"/>
    <mergeCell ref="F59:N59"/>
    <mergeCell ref="B60:P60"/>
    <mergeCell ref="B61:Q61"/>
    <mergeCell ref="B62:D62"/>
    <mergeCell ref="E62:P62"/>
    <mergeCell ref="B57:C57"/>
    <mergeCell ref="D57:E57"/>
    <mergeCell ref="F57:N57"/>
    <mergeCell ref="B58:C58"/>
    <mergeCell ref="D58:E58"/>
    <mergeCell ref="F58:N58"/>
    <mergeCell ref="B66:D66"/>
    <mergeCell ref="E66:P66"/>
    <mergeCell ref="B67:D67"/>
    <mergeCell ref="E67:P67"/>
    <mergeCell ref="B68:D68"/>
    <mergeCell ref="E68:P68"/>
    <mergeCell ref="B63:D63"/>
    <mergeCell ref="E63:P63"/>
    <mergeCell ref="B64:D64"/>
    <mergeCell ref="E64:P64"/>
    <mergeCell ref="B65:D65"/>
    <mergeCell ref="E65:P65"/>
    <mergeCell ref="B73:D73"/>
    <mergeCell ref="E73:G73"/>
    <mergeCell ref="H73:N73"/>
    <mergeCell ref="B74:D74"/>
    <mergeCell ref="E74:G74"/>
    <mergeCell ref="H74:N74"/>
    <mergeCell ref="B69:P69"/>
    <mergeCell ref="B70:Q70"/>
    <mergeCell ref="B71:D71"/>
    <mergeCell ref="E71:G71"/>
    <mergeCell ref="H71:N71"/>
    <mergeCell ref="B72:D72"/>
    <mergeCell ref="E72:G72"/>
    <mergeCell ref="H72:N72"/>
    <mergeCell ref="B77:P77"/>
    <mergeCell ref="B78:Q78"/>
    <mergeCell ref="B79:D79"/>
    <mergeCell ref="E79:Q79"/>
    <mergeCell ref="B80:D80"/>
    <mergeCell ref="E80:P80"/>
    <mergeCell ref="B75:D75"/>
    <mergeCell ref="E75:G75"/>
    <mergeCell ref="H75:N75"/>
    <mergeCell ref="B76:D76"/>
    <mergeCell ref="E76:G76"/>
    <mergeCell ref="H76:N76"/>
    <mergeCell ref="B84:D84"/>
    <mergeCell ref="E84:P84"/>
    <mergeCell ref="B85:D85"/>
    <mergeCell ref="E85:P85"/>
    <mergeCell ref="B86:P86"/>
    <mergeCell ref="B87:Q87"/>
    <mergeCell ref="B81:D81"/>
    <mergeCell ref="E81:P81"/>
    <mergeCell ref="B82:D82"/>
    <mergeCell ref="E82:P82"/>
    <mergeCell ref="B83:D83"/>
    <mergeCell ref="E83:P83"/>
    <mergeCell ref="C92:F92"/>
    <mergeCell ref="I92:M92"/>
    <mergeCell ref="N92:O92"/>
    <mergeCell ref="C93:F93"/>
    <mergeCell ref="C94:F94"/>
    <mergeCell ref="I94:M94"/>
    <mergeCell ref="N94:O94"/>
    <mergeCell ref="C89:G89"/>
    <mergeCell ref="I89:M89"/>
    <mergeCell ref="N89:O89"/>
    <mergeCell ref="I90:M90"/>
    <mergeCell ref="N90:O90"/>
    <mergeCell ref="N91:O91"/>
    <mergeCell ref="B99:P99"/>
    <mergeCell ref="B100:P100"/>
    <mergeCell ref="B101:P101"/>
    <mergeCell ref="D95:F95"/>
    <mergeCell ref="M95:P95"/>
    <mergeCell ref="C96:E96"/>
    <mergeCell ref="I96:P96"/>
    <mergeCell ref="B97:P97"/>
    <mergeCell ref="B98:P98"/>
  </mergeCells>
  <conditionalFormatting sqref="Q96">
    <cfRule type="cellIs" dxfId="48" priority="2" operator="greaterThan">
      <formula>$N$94</formula>
    </cfRule>
    <cfRule type="cellIs" dxfId="47" priority="3" operator="greaterThan">
      <formula>$N$94</formula>
    </cfRule>
  </conditionalFormatting>
  <conditionalFormatting sqref="Q101">
    <cfRule type="cellIs" dxfId="46" priority="1" operator="notEqual">
      <formula>"E5"</formula>
    </cfRule>
  </conditionalFormatting>
  <conditionalFormatting sqref="Q96">
    <cfRule type="cellIs" dxfId="45" priority="4" operator="greaterThan">
      <formula>#REF!</formula>
    </cfRule>
  </conditionalFormatting>
  <pageMargins left="0.25" right="0.25" top="0.75" bottom="0.75" header="0.3" footer="0.3"/>
  <pageSetup scale="76" fitToHeight="50" orientation="landscape" r:id="rId1"/>
  <headerFooter>
    <oddFooter>Page &amp;P of &amp;N</oddFooter>
  </headerFooter>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F00-000000000000}">
          <x14:formula1>
            <xm:f>'DROP-DOWNS'!$U$2:$U$8</xm:f>
          </x14:formula1>
          <xm:sqref>B80:D85</xm:sqref>
        </x14:dataValidation>
        <x14:dataValidation type="list" allowBlank="1" showInputMessage="1" showErrorMessage="1" xr:uid="{00000000-0002-0000-0F00-000001000000}">
          <x14:formula1>
            <xm:f>'DROP-DOWNS'!$S$12:$S$21</xm:f>
          </x14:formula1>
          <xm:sqref>B72:C76</xm:sqref>
        </x14:dataValidation>
        <x14:dataValidation type="list" allowBlank="1" showInputMessage="1" showErrorMessage="1" xr:uid="{00000000-0002-0000-0F00-000002000000}">
          <x14:formula1>
            <xm:f>'DROP-DOWNS'!$S$2:$S$6</xm:f>
          </x14:formula1>
          <xm:sqref>B63:C68</xm:sqref>
        </x14:dataValidation>
        <x14:dataValidation type="list" allowBlank="1" showInputMessage="1" showErrorMessage="1" xr:uid="{00000000-0002-0000-0F00-000003000000}">
          <x14:formula1>
            <xm:f>' IET II Budget'!$T$57:$T$60</xm:f>
          </x14:formula1>
          <xm:sqref>B2:Q2</xm:sqref>
        </x14:dataValidation>
        <x14:dataValidation type="list" allowBlank="1" showInputMessage="1" showErrorMessage="1" xr:uid="{00000000-0002-0000-0F00-000004000000}">
          <x14:formula1>
            <xm:f>' IET II Budget'!$S$57:$S$60</xm:f>
          </x14:formula1>
          <xm:sqref>E5</xm:sqref>
        </x14:dataValidation>
        <x14:dataValidation type="list" allowBlank="1" showInputMessage="1" showErrorMessage="1" xr:uid="{00000000-0002-0000-0F00-000005000000}">
          <x14:formula1>
            <xm:f>'DROP-DOWNS'!$J$2:$J$3</xm:f>
          </x14:formula1>
          <xm:sqref>B56:C59</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3" tint="0.79998168889431442"/>
  </sheetPr>
  <dimension ref="A1:Y113"/>
  <sheetViews>
    <sheetView showGridLines="0" topLeftCell="A70" zoomScale="90" zoomScaleNormal="90" workbookViewId="0">
      <selection activeCell="Q92" sqref="Q92"/>
    </sheetView>
  </sheetViews>
  <sheetFormatPr defaultColWidth="9.140625" defaultRowHeight="15" x14ac:dyDescent="0.25"/>
  <cols>
    <col min="1" max="1" width="3.42578125" style="54" customWidth="1"/>
    <col min="2" max="2" width="8.140625" style="54" customWidth="1"/>
    <col min="3" max="3" width="8.42578125" style="54" customWidth="1"/>
    <col min="4" max="4" width="11.85546875" style="54" customWidth="1"/>
    <col min="5" max="5" width="11.85546875" style="204" customWidth="1"/>
    <col min="6" max="6" width="11.85546875" style="201" customWidth="1"/>
    <col min="7" max="8" width="11.85546875" style="198" customWidth="1"/>
    <col min="9" max="9" width="12.85546875" style="198" bestFit="1" customWidth="1"/>
    <col min="10" max="10" width="11.85546875" style="198" customWidth="1"/>
    <col min="11" max="11" width="6.42578125" style="198" customWidth="1"/>
    <col min="12" max="12" width="9.7109375" style="199" customWidth="1"/>
    <col min="13" max="13" width="9.7109375" style="200" customWidth="1"/>
    <col min="14" max="14" width="9.7109375" style="199" customWidth="1"/>
    <col min="15" max="15" width="9.7109375" style="201" customWidth="1"/>
    <col min="16" max="16" width="9.7109375" style="54" customWidth="1"/>
    <col min="17" max="17" width="12.85546875" style="54" customWidth="1"/>
    <col min="18" max="18" width="3.5703125" style="202" hidden="1" customWidth="1"/>
    <col min="19" max="19" width="15.7109375" style="54" hidden="1" customWidth="1"/>
    <col min="20" max="20" width="27.5703125" style="54" hidden="1" customWidth="1"/>
    <col min="21" max="21" width="16.140625" style="54" hidden="1" customWidth="1"/>
    <col min="22" max="22" width="9.140625" style="54" hidden="1" customWidth="1"/>
    <col min="23" max="23" width="10.5703125" style="54" hidden="1" customWidth="1"/>
    <col min="24" max="24" width="0" style="54" hidden="1" customWidth="1"/>
    <col min="25" max="25" width="10.5703125" style="54" bestFit="1" customWidth="1"/>
    <col min="26" max="16384" width="9.140625" style="54"/>
  </cols>
  <sheetData>
    <row r="1" spans="1:25" x14ac:dyDescent="0.25">
      <c r="A1" s="259"/>
      <c r="B1" s="259"/>
      <c r="C1" s="259"/>
      <c r="D1" s="259"/>
      <c r="E1" s="259"/>
      <c r="F1" s="259"/>
      <c r="G1" s="259"/>
      <c r="H1" s="259"/>
      <c r="I1" s="259"/>
      <c r="J1" s="259"/>
      <c r="K1" s="259"/>
      <c r="L1" s="259"/>
      <c r="M1" s="259"/>
      <c r="N1" s="259"/>
      <c r="O1" s="259"/>
      <c r="P1" s="259"/>
      <c r="Q1" s="259"/>
      <c r="R1" s="259"/>
      <c r="S1" s="190"/>
      <c r="T1" s="190"/>
      <c r="U1" s="190"/>
    </row>
    <row r="2" spans="1:25" ht="29.45" customHeight="1" x14ac:dyDescent="0.25">
      <c r="A2" s="259"/>
      <c r="B2" s="659"/>
      <c r="C2" s="660"/>
      <c r="D2" s="660"/>
      <c r="E2" s="660"/>
      <c r="F2" s="660"/>
      <c r="G2" s="660"/>
      <c r="H2" s="660"/>
      <c r="I2" s="660"/>
      <c r="J2" s="660"/>
      <c r="K2" s="660"/>
      <c r="L2" s="660"/>
      <c r="M2" s="660"/>
      <c r="N2" s="660"/>
      <c r="O2" s="660"/>
      <c r="P2" s="660"/>
      <c r="Q2" s="661"/>
      <c r="R2" s="259"/>
      <c r="S2" s="190"/>
      <c r="T2" s="190"/>
      <c r="U2" s="190"/>
    </row>
    <row r="3" spans="1:25" ht="29.45" customHeight="1" x14ac:dyDescent="0.25">
      <c r="A3" s="259"/>
      <c r="B3" s="588" t="s">
        <v>413</v>
      </c>
      <c r="C3" s="589"/>
      <c r="D3" s="589"/>
      <c r="E3" s="589"/>
      <c r="F3" s="589"/>
      <c r="G3" s="589"/>
      <c r="H3" s="589"/>
      <c r="I3" s="589"/>
      <c r="J3" s="589"/>
      <c r="K3" s="589"/>
      <c r="L3" s="589"/>
      <c r="M3" s="589"/>
      <c r="N3" s="589"/>
      <c r="O3" s="589"/>
      <c r="P3" s="589"/>
      <c r="Q3" s="590"/>
      <c r="R3" s="259"/>
      <c r="S3" s="190"/>
      <c r="T3" s="190"/>
      <c r="U3" s="190"/>
    </row>
    <row r="4" spans="1:25" ht="8.25" customHeight="1" x14ac:dyDescent="0.25">
      <c r="A4" s="259"/>
      <c r="B4" s="259"/>
      <c r="C4" s="259"/>
      <c r="D4" s="259"/>
      <c r="E4" s="259"/>
      <c r="F4" s="259"/>
      <c r="G4" s="259"/>
      <c r="H4" s="259"/>
      <c r="I4" s="259"/>
      <c r="J4" s="259"/>
      <c r="K4" s="259"/>
      <c r="L4" s="259"/>
      <c r="M4" s="259"/>
      <c r="N4" s="259"/>
      <c r="O4" s="259"/>
      <c r="P4" s="259"/>
      <c r="Q4" s="259"/>
      <c r="R4" s="259"/>
      <c r="S4" s="190"/>
      <c r="T4" s="190"/>
      <c r="U4" s="190"/>
    </row>
    <row r="5" spans="1:25" ht="30" customHeight="1" x14ac:dyDescent="0.25">
      <c r="A5" s="259"/>
      <c r="B5" s="585" t="s">
        <v>231</v>
      </c>
      <c r="C5" s="586"/>
      <c r="D5" s="587"/>
      <c r="E5" s="361"/>
      <c r="F5" s="259"/>
      <c r="G5" s="259"/>
      <c r="H5" s="259"/>
      <c r="I5" s="259"/>
      <c r="J5" s="259"/>
      <c r="K5" s="259"/>
      <c r="L5" s="259"/>
      <c r="M5" s="259"/>
      <c r="N5" s="259"/>
      <c r="O5" s="259"/>
      <c r="P5" s="259"/>
      <c r="Q5" s="259"/>
      <c r="R5" s="259"/>
      <c r="S5" s="190"/>
      <c r="T5" s="190"/>
      <c r="U5" s="190"/>
    </row>
    <row r="6" spans="1:25" ht="8.25" customHeight="1" x14ac:dyDescent="0.25">
      <c r="A6" s="259"/>
      <c r="B6" s="259"/>
      <c r="C6" s="259"/>
      <c r="D6" s="260"/>
      <c r="E6" s="259"/>
      <c r="F6" s="259"/>
      <c r="G6" s="259"/>
      <c r="H6" s="259"/>
      <c r="I6" s="259"/>
      <c r="J6" s="259"/>
      <c r="K6" s="259"/>
      <c r="L6" s="259"/>
      <c r="M6" s="259"/>
      <c r="N6" s="259"/>
      <c r="O6" s="259"/>
      <c r="P6" s="259"/>
      <c r="Q6" s="259"/>
      <c r="R6" s="259"/>
      <c r="S6" s="190"/>
      <c r="T6" s="190"/>
      <c r="U6" s="190"/>
    </row>
    <row r="7" spans="1:25" ht="30" customHeight="1" x14ac:dyDescent="0.25">
      <c r="A7" s="259"/>
      <c r="B7" s="591" t="s">
        <v>638</v>
      </c>
      <c r="C7" s="586"/>
      <c r="D7" s="587"/>
      <c r="E7" s="358"/>
      <c r="F7" s="259"/>
      <c r="G7" s="259"/>
      <c r="H7" s="259"/>
      <c r="I7" s="259"/>
      <c r="J7" s="259"/>
      <c r="K7" s="259"/>
      <c r="L7" s="259"/>
      <c r="M7" s="259"/>
      <c r="N7" s="259"/>
      <c r="O7" s="259"/>
      <c r="P7" s="259"/>
      <c r="Q7" s="259"/>
      <c r="R7" s="259"/>
      <c r="S7" s="190"/>
      <c r="T7" s="190"/>
      <c r="U7" s="190"/>
    </row>
    <row r="8" spans="1:25" ht="8.25" customHeight="1" x14ac:dyDescent="0.25">
      <c r="A8" s="259"/>
      <c r="B8" s="259"/>
      <c r="C8" s="259"/>
      <c r="D8" s="260"/>
      <c r="E8" s="259"/>
      <c r="F8" s="259"/>
      <c r="G8" s="259"/>
      <c r="H8" s="259"/>
      <c r="I8" s="259"/>
      <c r="J8" s="259"/>
      <c r="K8" s="259"/>
      <c r="L8" s="259"/>
      <c r="M8" s="259"/>
      <c r="N8" s="259"/>
      <c r="O8" s="259"/>
      <c r="P8" s="259"/>
      <c r="Q8" s="259"/>
      <c r="R8" s="259"/>
      <c r="S8" s="190"/>
      <c r="T8" s="190"/>
      <c r="U8" s="190"/>
    </row>
    <row r="9" spans="1:25" ht="30" customHeight="1" x14ac:dyDescent="0.25">
      <c r="A9" s="259"/>
      <c r="B9" s="592" t="s">
        <v>640</v>
      </c>
      <c r="C9" s="510"/>
      <c r="D9" s="511"/>
      <c r="E9" s="359"/>
      <c r="F9" s="259"/>
      <c r="G9" s="259"/>
      <c r="H9" s="259"/>
      <c r="I9" s="259"/>
      <c r="J9" s="259"/>
      <c r="K9" s="259"/>
      <c r="L9" s="259"/>
      <c r="M9" s="259"/>
      <c r="N9" s="259"/>
      <c r="O9" s="259"/>
      <c r="P9" s="259"/>
      <c r="Q9" s="259"/>
      <c r="R9" s="259"/>
      <c r="S9" s="190"/>
      <c r="T9" s="190"/>
      <c r="U9" s="190"/>
    </row>
    <row r="10" spans="1:25" ht="8.25" customHeight="1" x14ac:dyDescent="0.25">
      <c r="A10" s="259"/>
      <c r="B10" s="259"/>
      <c r="C10" s="259"/>
      <c r="D10" s="259"/>
      <c r="E10" s="259"/>
      <c r="F10" s="259"/>
      <c r="G10" s="259"/>
      <c r="H10" s="259"/>
      <c r="I10" s="259"/>
      <c r="J10" s="259"/>
      <c r="K10" s="259"/>
      <c r="L10" s="259"/>
      <c r="M10" s="259"/>
      <c r="N10" s="259"/>
      <c r="O10" s="259"/>
      <c r="P10" s="259"/>
      <c r="Q10" s="259"/>
      <c r="R10" s="259"/>
      <c r="S10" s="190"/>
      <c r="T10" s="190"/>
      <c r="U10" s="190"/>
    </row>
    <row r="11" spans="1:25" ht="9" customHeight="1" x14ac:dyDescent="0.25">
      <c r="A11" s="259"/>
      <c r="B11" s="259"/>
      <c r="C11" s="259"/>
      <c r="D11" s="259"/>
      <c r="E11" s="259"/>
      <c r="F11" s="259"/>
      <c r="G11" s="259"/>
      <c r="H11" s="259"/>
      <c r="I11" s="259"/>
      <c r="J11" s="259"/>
      <c r="K11" s="259"/>
      <c r="L11" s="259"/>
      <c r="M11" s="259"/>
      <c r="N11" s="259"/>
      <c r="O11" s="259"/>
      <c r="P11" s="259"/>
      <c r="Q11" s="259"/>
      <c r="R11" s="259"/>
      <c r="S11" s="190"/>
      <c r="T11" s="190"/>
      <c r="U11" s="190"/>
    </row>
    <row r="12" spans="1:25" ht="15.75" customHeight="1" x14ac:dyDescent="0.25">
      <c r="A12" s="259"/>
      <c r="B12" s="543" t="s">
        <v>44</v>
      </c>
      <c r="C12" s="544"/>
      <c r="D12" s="544"/>
      <c r="E12" s="544"/>
      <c r="F12" s="544"/>
      <c r="G12" s="544"/>
      <c r="H12" s="544"/>
      <c r="I12" s="544"/>
      <c r="J12" s="544"/>
      <c r="K12" s="544"/>
      <c r="L12" s="544"/>
      <c r="M12" s="544"/>
      <c r="N12" s="544"/>
      <c r="O12" s="544"/>
      <c r="P12" s="544"/>
      <c r="Q12" s="545"/>
      <c r="R12" s="259"/>
      <c r="S12" s="190"/>
      <c r="T12" s="190"/>
      <c r="U12" s="190"/>
    </row>
    <row r="13" spans="1:25" ht="30" customHeight="1" x14ac:dyDescent="0.25">
      <c r="A13" s="259"/>
      <c r="B13" s="516" t="s">
        <v>45</v>
      </c>
      <c r="C13" s="517"/>
      <c r="D13" s="516" t="s">
        <v>447</v>
      </c>
      <c r="E13" s="556"/>
      <c r="F13" s="556"/>
      <c r="G13" s="556"/>
      <c r="H13" s="556"/>
      <c r="I13" s="556"/>
      <c r="J13" s="556"/>
      <c r="K13" s="517"/>
      <c r="L13" s="339" t="s">
        <v>46</v>
      </c>
      <c r="M13" s="339" t="s">
        <v>47</v>
      </c>
      <c r="N13" s="339" t="s">
        <v>4</v>
      </c>
      <c r="O13" s="339" t="s">
        <v>1</v>
      </c>
      <c r="P13" s="339" t="s">
        <v>102</v>
      </c>
      <c r="Q13" s="339" t="s">
        <v>103</v>
      </c>
      <c r="R13" s="259"/>
      <c r="S13" s="190"/>
      <c r="T13" s="190"/>
      <c r="U13" s="190"/>
    </row>
    <row r="14" spans="1:25" s="111" customFormat="1" ht="45" customHeight="1" x14ac:dyDescent="0.25">
      <c r="A14" s="259"/>
      <c r="B14" s="478"/>
      <c r="C14" s="479"/>
      <c r="D14" s="480"/>
      <c r="E14" s="481"/>
      <c r="F14" s="481"/>
      <c r="G14" s="481"/>
      <c r="H14" s="481"/>
      <c r="I14" s="481"/>
      <c r="J14" s="481"/>
      <c r="K14" s="482"/>
      <c r="L14" s="208"/>
      <c r="M14" s="209"/>
      <c r="N14" s="356"/>
      <c r="O14" s="210" t="e">
        <f>L14/$E$7</f>
        <v>#DIV/0!</v>
      </c>
      <c r="P14" s="211">
        <f>N14*Q14</f>
        <v>0</v>
      </c>
      <c r="Q14" s="212">
        <f>ROUND(L14*M14,0)</f>
        <v>0</v>
      </c>
      <c r="R14" s="259"/>
      <c r="S14" s="190"/>
      <c r="T14" s="190"/>
      <c r="U14" s="190"/>
      <c r="Y14" s="191"/>
    </row>
    <row r="15" spans="1:25" s="111" customFormat="1" ht="45" customHeight="1" x14ac:dyDescent="0.25">
      <c r="A15" s="259"/>
      <c r="B15" s="478"/>
      <c r="C15" s="479"/>
      <c r="D15" s="480"/>
      <c r="E15" s="481"/>
      <c r="F15" s="481"/>
      <c r="G15" s="481"/>
      <c r="H15" s="481"/>
      <c r="I15" s="481"/>
      <c r="J15" s="481"/>
      <c r="K15" s="482"/>
      <c r="L15" s="208"/>
      <c r="M15" s="209"/>
      <c r="N15" s="356"/>
      <c r="O15" s="210" t="e">
        <f t="shared" ref="O15:O17" si="0">L15/$E$7</f>
        <v>#DIV/0!</v>
      </c>
      <c r="P15" s="211">
        <f t="shared" ref="P15:P17" si="1">N15*Q15</f>
        <v>0</v>
      </c>
      <c r="Q15" s="212">
        <f>ROUND(L15*M15,0)</f>
        <v>0</v>
      </c>
      <c r="R15" s="259"/>
      <c r="S15" s="190"/>
      <c r="T15" s="190"/>
      <c r="U15" s="190"/>
      <c r="Y15" s="191"/>
    </row>
    <row r="16" spans="1:25" s="111" customFormat="1" ht="45" customHeight="1" x14ac:dyDescent="0.25">
      <c r="A16" s="259"/>
      <c r="B16" s="478"/>
      <c r="C16" s="479"/>
      <c r="D16" s="480"/>
      <c r="E16" s="481"/>
      <c r="F16" s="481"/>
      <c r="G16" s="481"/>
      <c r="H16" s="481"/>
      <c r="I16" s="481"/>
      <c r="J16" s="481"/>
      <c r="K16" s="482"/>
      <c r="L16" s="208"/>
      <c r="M16" s="209"/>
      <c r="N16" s="356"/>
      <c r="O16" s="210" t="e">
        <f t="shared" si="0"/>
        <v>#DIV/0!</v>
      </c>
      <c r="P16" s="211">
        <f t="shared" si="1"/>
        <v>0</v>
      </c>
      <c r="Q16" s="212">
        <f>ROUND(L16*M16,0)</f>
        <v>0</v>
      </c>
      <c r="R16" s="259"/>
      <c r="S16" s="190"/>
      <c r="T16" s="190"/>
      <c r="U16" s="190"/>
      <c r="Y16" s="191"/>
    </row>
    <row r="17" spans="1:25" s="111" customFormat="1" ht="45" customHeight="1" x14ac:dyDescent="0.25">
      <c r="A17" s="259"/>
      <c r="B17" s="478"/>
      <c r="C17" s="479"/>
      <c r="D17" s="480"/>
      <c r="E17" s="481"/>
      <c r="F17" s="481"/>
      <c r="G17" s="481"/>
      <c r="H17" s="481"/>
      <c r="I17" s="481"/>
      <c r="J17" s="481"/>
      <c r="K17" s="482"/>
      <c r="L17" s="208"/>
      <c r="M17" s="209"/>
      <c r="N17" s="356"/>
      <c r="O17" s="210" t="e">
        <f t="shared" si="0"/>
        <v>#DIV/0!</v>
      </c>
      <c r="P17" s="211">
        <f t="shared" si="1"/>
        <v>0</v>
      </c>
      <c r="Q17" s="212">
        <f>ROUND(L17*M17,0)</f>
        <v>0</v>
      </c>
      <c r="R17" s="259"/>
      <c r="S17" s="190"/>
      <c r="T17" s="190"/>
      <c r="U17" s="190"/>
      <c r="Y17" s="191"/>
    </row>
    <row r="18" spans="1:25" ht="18.600000000000001" customHeight="1" x14ac:dyDescent="0.25">
      <c r="A18" s="259"/>
      <c r="B18" s="490" t="s">
        <v>221</v>
      </c>
      <c r="C18" s="491"/>
      <c r="D18" s="491"/>
      <c r="E18" s="491"/>
      <c r="F18" s="491"/>
      <c r="G18" s="491"/>
      <c r="H18" s="491"/>
      <c r="I18" s="491"/>
      <c r="J18" s="491"/>
      <c r="K18" s="491"/>
      <c r="L18" s="491"/>
      <c r="M18" s="491"/>
      <c r="N18" s="492"/>
      <c r="O18" s="213" t="e">
        <f>SUM(O14:O17)</f>
        <v>#DIV/0!</v>
      </c>
      <c r="P18" s="214">
        <f>SUM(P14:P17)</f>
        <v>0</v>
      </c>
      <c r="Q18" s="215">
        <f>SUM(Q14:Q17)</f>
        <v>0</v>
      </c>
      <c r="R18" s="259"/>
      <c r="S18" s="190">
        <f>Q18+P18</f>
        <v>0</v>
      </c>
      <c r="T18" s="190"/>
      <c r="U18" s="190"/>
      <c r="V18" s="192"/>
      <c r="W18" s="192">
        <f>Q18</f>
        <v>0</v>
      </c>
    </row>
    <row r="19" spans="1:25" ht="15.75" customHeight="1" x14ac:dyDescent="0.25">
      <c r="A19" s="259"/>
      <c r="B19" s="543" t="s">
        <v>49</v>
      </c>
      <c r="C19" s="544"/>
      <c r="D19" s="544"/>
      <c r="E19" s="544"/>
      <c r="F19" s="544"/>
      <c r="G19" s="544"/>
      <c r="H19" s="544"/>
      <c r="I19" s="544"/>
      <c r="J19" s="544"/>
      <c r="K19" s="544"/>
      <c r="L19" s="544"/>
      <c r="M19" s="544"/>
      <c r="N19" s="544"/>
      <c r="O19" s="544"/>
      <c r="P19" s="544"/>
      <c r="Q19" s="545"/>
      <c r="R19" s="259"/>
      <c r="S19" s="190"/>
      <c r="T19" s="190"/>
      <c r="U19" s="190"/>
    </row>
    <row r="20" spans="1:25" ht="30" customHeight="1" x14ac:dyDescent="0.25">
      <c r="A20" s="259"/>
      <c r="B20" s="516" t="s">
        <v>45</v>
      </c>
      <c r="C20" s="517"/>
      <c r="D20" s="516" t="s">
        <v>448</v>
      </c>
      <c r="E20" s="556"/>
      <c r="F20" s="556"/>
      <c r="G20" s="556"/>
      <c r="H20" s="556"/>
      <c r="I20" s="556"/>
      <c r="J20" s="556"/>
      <c r="K20" s="517"/>
      <c r="L20" s="339" t="s">
        <v>46</v>
      </c>
      <c r="M20" s="339" t="s">
        <v>47</v>
      </c>
      <c r="N20" s="339" t="s">
        <v>4</v>
      </c>
      <c r="O20" s="339" t="s">
        <v>1</v>
      </c>
      <c r="P20" s="339" t="s">
        <v>36</v>
      </c>
      <c r="Q20" s="339" t="s">
        <v>103</v>
      </c>
      <c r="R20" s="259"/>
      <c r="S20" s="190"/>
      <c r="T20" s="190"/>
      <c r="U20" s="190"/>
    </row>
    <row r="21" spans="1:25" s="111" customFormat="1" ht="45" customHeight="1" x14ac:dyDescent="0.25">
      <c r="A21" s="259"/>
      <c r="B21" s="478"/>
      <c r="C21" s="479"/>
      <c r="D21" s="480"/>
      <c r="E21" s="481"/>
      <c r="F21" s="481"/>
      <c r="G21" s="481"/>
      <c r="H21" s="481"/>
      <c r="I21" s="481"/>
      <c r="J21" s="481"/>
      <c r="K21" s="482"/>
      <c r="L21" s="208"/>
      <c r="M21" s="209"/>
      <c r="N21" s="356"/>
      <c r="O21" s="210" t="e">
        <f t="shared" ref="O21:O32" si="2">L21/$E$7</f>
        <v>#DIV/0!</v>
      </c>
      <c r="P21" s="211">
        <f t="shared" ref="P21:P32" si="3">N21*Q21</f>
        <v>0</v>
      </c>
      <c r="Q21" s="212">
        <f t="shared" ref="Q21:Q32" si="4">ROUND(L21*M21,0)</f>
        <v>0</v>
      </c>
      <c r="R21" s="259"/>
      <c r="S21" s="190"/>
      <c r="T21" s="190"/>
      <c r="U21" s="190"/>
    </row>
    <row r="22" spans="1:25" s="111" customFormat="1" ht="45" customHeight="1" x14ac:dyDescent="0.25">
      <c r="A22" s="259"/>
      <c r="B22" s="478"/>
      <c r="C22" s="479"/>
      <c r="D22" s="480"/>
      <c r="E22" s="481"/>
      <c r="F22" s="481"/>
      <c r="G22" s="481"/>
      <c r="H22" s="481"/>
      <c r="I22" s="481"/>
      <c r="J22" s="481"/>
      <c r="K22" s="482"/>
      <c r="L22" s="208"/>
      <c r="M22" s="209"/>
      <c r="N22" s="356"/>
      <c r="O22" s="210" t="e">
        <f t="shared" si="2"/>
        <v>#DIV/0!</v>
      </c>
      <c r="P22" s="211">
        <f t="shared" si="3"/>
        <v>0</v>
      </c>
      <c r="Q22" s="212">
        <f t="shared" si="4"/>
        <v>0</v>
      </c>
      <c r="R22" s="259"/>
      <c r="S22" s="190" t="s">
        <v>232</v>
      </c>
      <c r="T22" s="190"/>
      <c r="U22" s="190"/>
      <c r="Y22" s="191"/>
    </row>
    <row r="23" spans="1:25" s="111" customFormat="1" ht="45" customHeight="1" x14ac:dyDescent="0.25">
      <c r="A23" s="259"/>
      <c r="B23" s="478"/>
      <c r="C23" s="479"/>
      <c r="D23" s="480"/>
      <c r="E23" s="481"/>
      <c r="F23" s="481"/>
      <c r="G23" s="481"/>
      <c r="H23" s="481"/>
      <c r="I23" s="481"/>
      <c r="J23" s="481"/>
      <c r="K23" s="482"/>
      <c r="L23" s="208"/>
      <c r="M23" s="209"/>
      <c r="N23" s="356"/>
      <c r="O23" s="210" t="e">
        <f t="shared" si="2"/>
        <v>#DIV/0!</v>
      </c>
      <c r="P23" s="211">
        <f t="shared" si="3"/>
        <v>0</v>
      </c>
      <c r="Q23" s="212">
        <f t="shared" si="4"/>
        <v>0</v>
      </c>
      <c r="R23" s="259"/>
      <c r="S23" s="190"/>
      <c r="T23" s="190"/>
      <c r="U23" s="190"/>
    </row>
    <row r="24" spans="1:25" s="111" customFormat="1" ht="45" customHeight="1" x14ac:dyDescent="0.25">
      <c r="A24" s="259"/>
      <c r="B24" s="478"/>
      <c r="C24" s="479"/>
      <c r="D24" s="480"/>
      <c r="E24" s="481"/>
      <c r="F24" s="481"/>
      <c r="G24" s="481"/>
      <c r="H24" s="481"/>
      <c r="I24" s="481"/>
      <c r="J24" s="481"/>
      <c r="K24" s="482"/>
      <c r="L24" s="208"/>
      <c r="M24" s="209"/>
      <c r="N24" s="356"/>
      <c r="O24" s="210" t="e">
        <f t="shared" si="2"/>
        <v>#DIV/0!</v>
      </c>
      <c r="P24" s="211">
        <f t="shared" si="3"/>
        <v>0</v>
      </c>
      <c r="Q24" s="212">
        <f t="shared" si="4"/>
        <v>0</v>
      </c>
      <c r="R24" s="259"/>
      <c r="S24" s="190" t="s">
        <v>232</v>
      </c>
      <c r="T24" s="190"/>
      <c r="U24" s="190"/>
      <c r="Y24" s="191"/>
    </row>
    <row r="25" spans="1:25" s="111" customFormat="1" ht="45" customHeight="1" x14ac:dyDescent="0.25">
      <c r="A25" s="259"/>
      <c r="B25" s="478"/>
      <c r="C25" s="479"/>
      <c r="D25" s="480"/>
      <c r="E25" s="481"/>
      <c r="F25" s="481"/>
      <c r="G25" s="481"/>
      <c r="H25" s="481"/>
      <c r="I25" s="481"/>
      <c r="J25" s="481"/>
      <c r="K25" s="482"/>
      <c r="L25" s="208"/>
      <c r="M25" s="209"/>
      <c r="N25" s="356"/>
      <c r="O25" s="210" t="e">
        <f t="shared" si="2"/>
        <v>#DIV/0!</v>
      </c>
      <c r="P25" s="211">
        <f t="shared" si="3"/>
        <v>0</v>
      </c>
      <c r="Q25" s="212">
        <f t="shared" si="4"/>
        <v>0</v>
      </c>
      <c r="R25" s="259"/>
      <c r="S25" s="190"/>
      <c r="T25" s="190"/>
      <c r="U25" s="190"/>
    </row>
    <row r="26" spans="1:25" s="111" customFormat="1" ht="45" customHeight="1" x14ac:dyDescent="0.25">
      <c r="A26" s="259"/>
      <c r="B26" s="478"/>
      <c r="C26" s="479"/>
      <c r="D26" s="480"/>
      <c r="E26" s="481"/>
      <c r="F26" s="481"/>
      <c r="G26" s="481"/>
      <c r="H26" s="481"/>
      <c r="I26" s="481"/>
      <c r="J26" s="481"/>
      <c r="K26" s="482"/>
      <c r="L26" s="208"/>
      <c r="M26" s="209"/>
      <c r="N26" s="356"/>
      <c r="O26" s="210" t="e">
        <f t="shared" si="2"/>
        <v>#DIV/0!</v>
      </c>
      <c r="P26" s="211">
        <f t="shared" si="3"/>
        <v>0</v>
      </c>
      <c r="Q26" s="212">
        <f t="shared" si="4"/>
        <v>0</v>
      </c>
      <c r="R26" s="259"/>
      <c r="S26" s="190" t="s">
        <v>232</v>
      </c>
      <c r="T26" s="190"/>
      <c r="U26" s="190"/>
      <c r="Y26" s="191"/>
    </row>
    <row r="27" spans="1:25" s="111" customFormat="1" ht="45" customHeight="1" x14ac:dyDescent="0.25">
      <c r="A27" s="259"/>
      <c r="B27" s="478"/>
      <c r="C27" s="479"/>
      <c r="D27" s="480"/>
      <c r="E27" s="481"/>
      <c r="F27" s="481"/>
      <c r="G27" s="481"/>
      <c r="H27" s="481"/>
      <c r="I27" s="481"/>
      <c r="J27" s="481"/>
      <c r="K27" s="482"/>
      <c r="L27" s="208"/>
      <c r="M27" s="209"/>
      <c r="N27" s="356"/>
      <c r="O27" s="210" t="e">
        <f t="shared" si="2"/>
        <v>#DIV/0!</v>
      </c>
      <c r="P27" s="211">
        <f t="shared" si="3"/>
        <v>0</v>
      </c>
      <c r="Q27" s="212">
        <f t="shared" si="4"/>
        <v>0</v>
      </c>
      <c r="R27" s="259"/>
      <c r="S27" s="190"/>
      <c r="T27" s="190"/>
      <c r="U27" s="190"/>
    </row>
    <row r="28" spans="1:25" s="111" customFormat="1" ht="45" customHeight="1" x14ac:dyDescent="0.25">
      <c r="A28" s="259"/>
      <c r="B28" s="478"/>
      <c r="C28" s="479"/>
      <c r="D28" s="480"/>
      <c r="E28" s="481"/>
      <c r="F28" s="481"/>
      <c r="G28" s="481"/>
      <c r="H28" s="481"/>
      <c r="I28" s="481"/>
      <c r="J28" s="481"/>
      <c r="K28" s="482"/>
      <c r="L28" s="208"/>
      <c r="M28" s="209"/>
      <c r="N28" s="356"/>
      <c r="O28" s="210" t="e">
        <f t="shared" si="2"/>
        <v>#DIV/0!</v>
      </c>
      <c r="P28" s="211">
        <f t="shared" si="3"/>
        <v>0</v>
      </c>
      <c r="Q28" s="212">
        <f t="shared" si="4"/>
        <v>0</v>
      </c>
      <c r="R28" s="259"/>
      <c r="S28" s="190" t="s">
        <v>232</v>
      </c>
      <c r="T28" s="190"/>
      <c r="U28" s="190"/>
      <c r="Y28" s="191"/>
    </row>
    <row r="29" spans="1:25" s="111" customFormat="1" ht="45" customHeight="1" x14ac:dyDescent="0.25">
      <c r="A29" s="259"/>
      <c r="B29" s="478"/>
      <c r="C29" s="479"/>
      <c r="D29" s="480"/>
      <c r="E29" s="481"/>
      <c r="F29" s="481"/>
      <c r="G29" s="481"/>
      <c r="H29" s="481"/>
      <c r="I29" s="481"/>
      <c r="J29" s="481"/>
      <c r="K29" s="482"/>
      <c r="L29" s="208"/>
      <c r="M29" s="209"/>
      <c r="N29" s="356"/>
      <c r="O29" s="210" t="e">
        <f t="shared" si="2"/>
        <v>#DIV/0!</v>
      </c>
      <c r="P29" s="211">
        <f t="shared" si="3"/>
        <v>0</v>
      </c>
      <c r="Q29" s="212">
        <f t="shared" si="4"/>
        <v>0</v>
      </c>
      <c r="R29" s="259"/>
      <c r="S29" s="190"/>
      <c r="T29" s="190"/>
      <c r="U29" s="190"/>
    </row>
    <row r="30" spans="1:25" s="111" customFormat="1" ht="45" customHeight="1" x14ac:dyDescent="0.25">
      <c r="A30" s="259"/>
      <c r="B30" s="478"/>
      <c r="C30" s="479"/>
      <c r="D30" s="480"/>
      <c r="E30" s="481"/>
      <c r="F30" s="481"/>
      <c r="G30" s="481"/>
      <c r="H30" s="481"/>
      <c r="I30" s="481"/>
      <c r="J30" s="481"/>
      <c r="K30" s="482"/>
      <c r="L30" s="208"/>
      <c r="M30" s="209"/>
      <c r="N30" s="356"/>
      <c r="O30" s="210" t="e">
        <f t="shared" si="2"/>
        <v>#DIV/0!</v>
      </c>
      <c r="P30" s="211">
        <f t="shared" si="3"/>
        <v>0</v>
      </c>
      <c r="Q30" s="212">
        <f t="shared" si="4"/>
        <v>0</v>
      </c>
      <c r="R30" s="259"/>
      <c r="S30" s="190" t="s">
        <v>232</v>
      </c>
      <c r="T30" s="190"/>
      <c r="U30" s="190"/>
      <c r="Y30" s="191"/>
    </row>
    <row r="31" spans="1:25" s="111" customFormat="1" ht="45" customHeight="1" x14ac:dyDescent="0.25">
      <c r="A31" s="259"/>
      <c r="B31" s="478"/>
      <c r="C31" s="479"/>
      <c r="D31" s="480"/>
      <c r="E31" s="481"/>
      <c r="F31" s="481"/>
      <c r="G31" s="481"/>
      <c r="H31" s="481"/>
      <c r="I31" s="481"/>
      <c r="J31" s="481"/>
      <c r="K31" s="482"/>
      <c r="L31" s="208"/>
      <c r="M31" s="209"/>
      <c r="N31" s="356"/>
      <c r="O31" s="210" t="e">
        <f t="shared" si="2"/>
        <v>#DIV/0!</v>
      </c>
      <c r="P31" s="211">
        <f t="shared" si="3"/>
        <v>0</v>
      </c>
      <c r="Q31" s="212">
        <f t="shared" si="4"/>
        <v>0</v>
      </c>
      <c r="R31" s="259"/>
      <c r="S31" s="190"/>
      <c r="T31" s="190"/>
      <c r="U31" s="190"/>
    </row>
    <row r="32" spans="1:25" s="111" customFormat="1" ht="45" customHeight="1" x14ac:dyDescent="0.25">
      <c r="A32" s="259"/>
      <c r="B32" s="478"/>
      <c r="C32" s="479"/>
      <c r="D32" s="480"/>
      <c r="E32" s="481"/>
      <c r="F32" s="481"/>
      <c r="G32" s="481"/>
      <c r="H32" s="481"/>
      <c r="I32" s="481"/>
      <c r="J32" s="481"/>
      <c r="K32" s="482"/>
      <c r="L32" s="208"/>
      <c r="M32" s="209"/>
      <c r="N32" s="356"/>
      <c r="O32" s="210" t="e">
        <f t="shared" si="2"/>
        <v>#DIV/0!</v>
      </c>
      <c r="P32" s="211">
        <f t="shared" si="3"/>
        <v>0</v>
      </c>
      <c r="Q32" s="212">
        <f t="shared" si="4"/>
        <v>0</v>
      </c>
      <c r="R32" s="259"/>
      <c r="S32" s="190" t="s">
        <v>232</v>
      </c>
      <c r="T32" s="190"/>
      <c r="U32" s="190"/>
      <c r="Y32" s="191"/>
    </row>
    <row r="33" spans="1:23" ht="18.600000000000001" customHeight="1" x14ac:dyDescent="0.25">
      <c r="A33" s="259"/>
      <c r="B33" s="490" t="s">
        <v>221</v>
      </c>
      <c r="C33" s="491"/>
      <c r="D33" s="491"/>
      <c r="E33" s="491"/>
      <c r="F33" s="491"/>
      <c r="G33" s="491"/>
      <c r="H33" s="491"/>
      <c r="I33" s="491"/>
      <c r="J33" s="491"/>
      <c r="K33" s="491"/>
      <c r="L33" s="491"/>
      <c r="M33" s="491"/>
      <c r="N33" s="492"/>
      <c r="O33" s="213" t="e">
        <f>SUM(O21:O32)</f>
        <v>#DIV/0!</v>
      </c>
      <c r="P33" s="212">
        <f t="shared" ref="P33:Q33" si="5">SUM(P21:P32)</f>
        <v>0</v>
      </c>
      <c r="Q33" s="212">
        <f t="shared" si="5"/>
        <v>0</v>
      </c>
      <c r="R33" s="259"/>
      <c r="S33" s="190">
        <f>Q33+P33</f>
        <v>0</v>
      </c>
      <c r="T33" s="190"/>
      <c r="U33" s="190"/>
      <c r="V33" s="192"/>
      <c r="W33" s="192">
        <f>Q33</f>
        <v>0</v>
      </c>
    </row>
    <row r="34" spans="1:23" ht="15.75" customHeight="1" x14ac:dyDescent="0.25">
      <c r="A34" s="259"/>
      <c r="B34" s="509" t="s">
        <v>50</v>
      </c>
      <c r="C34" s="510"/>
      <c r="D34" s="510"/>
      <c r="E34" s="510"/>
      <c r="F34" s="510"/>
      <c r="G34" s="510"/>
      <c r="H34" s="510"/>
      <c r="I34" s="510"/>
      <c r="J34" s="510"/>
      <c r="K34" s="510"/>
      <c r="L34" s="510"/>
      <c r="M34" s="510"/>
      <c r="N34" s="510"/>
      <c r="O34" s="510"/>
      <c r="P34" s="510"/>
      <c r="Q34" s="511"/>
      <c r="R34" s="259"/>
      <c r="S34" s="190"/>
      <c r="T34" s="190"/>
      <c r="U34" s="190"/>
    </row>
    <row r="35" spans="1:23" ht="30" customHeight="1" x14ac:dyDescent="0.25">
      <c r="A35" s="259"/>
      <c r="B35" s="516" t="s">
        <v>45</v>
      </c>
      <c r="C35" s="517"/>
      <c r="D35" s="516" t="s">
        <v>449</v>
      </c>
      <c r="E35" s="556"/>
      <c r="F35" s="556"/>
      <c r="G35" s="556"/>
      <c r="H35" s="556"/>
      <c r="I35" s="556"/>
      <c r="J35" s="556"/>
      <c r="K35" s="517"/>
      <c r="L35" s="339" t="s">
        <v>46</v>
      </c>
      <c r="M35" s="339" t="s">
        <v>47</v>
      </c>
      <c r="N35" s="339" t="s">
        <v>4</v>
      </c>
      <c r="O35" s="339" t="s">
        <v>1</v>
      </c>
      <c r="P35" s="339" t="s">
        <v>36</v>
      </c>
      <c r="Q35" s="339" t="s">
        <v>103</v>
      </c>
      <c r="R35" s="259"/>
      <c r="S35" s="190"/>
      <c r="T35" s="190"/>
      <c r="U35" s="190"/>
    </row>
    <row r="36" spans="1:23" s="111" customFormat="1" ht="45" customHeight="1" x14ac:dyDescent="0.25">
      <c r="A36" s="259"/>
      <c r="B36" s="480"/>
      <c r="C36" s="482"/>
      <c r="D36" s="480"/>
      <c r="E36" s="481"/>
      <c r="F36" s="481"/>
      <c r="G36" s="481"/>
      <c r="H36" s="481"/>
      <c r="I36" s="481"/>
      <c r="J36" s="481"/>
      <c r="K36" s="482"/>
      <c r="L36" s="216"/>
      <c r="M36" s="217"/>
      <c r="N36" s="356"/>
      <c r="O36" s="210" t="e">
        <f t="shared" ref="O36:O38" si="6">L36/$E$7</f>
        <v>#DIV/0!</v>
      </c>
      <c r="P36" s="211">
        <f t="shared" ref="P36:P38" si="7">N36*Q36</f>
        <v>0</v>
      </c>
      <c r="Q36" s="212">
        <f t="shared" ref="Q36:Q38" si="8">ROUND(L36*M36,0)</f>
        <v>0</v>
      </c>
      <c r="R36" s="259"/>
      <c r="S36" s="190"/>
      <c r="T36" s="190"/>
      <c r="U36" s="190"/>
    </row>
    <row r="37" spans="1:23" s="111" customFormat="1" ht="45" customHeight="1" x14ac:dyDescent="0.25">
      <c r="A37" s="259"/>
      <c r="B37" s="480"/>
      <c r="C37" s="482"/>
      <c r="D37" s="480"/>
      <c r="E37" s="481"/>
      <c r="F37" s="481"/>
      <c r="G37" s="481"/>
      <c r="H37" s="481"/>
      <c r="I37" s="481"/>
      <c r="J37" s="481"/>
      <c r="K37" s="482"/>
      <c r="L37" s="216"/>
      <c r="M37" s="217"/>
      <c r="N37" s="356"/>
      <c r="O37" s="210" t="e">
        <f t="shared" si="6"/>
        <v>#DIV/0!</v>
      </c>
      <c r="P37" s="211">
        <f t="shared" si="7"/>
        <v>0</v>
      </c>
      <c r="Q37" s="212">
        <f t="shared" si="8"/>
        <v>0</v>
      </c>
      <c r="R37" s="259"/>
      <c r="S37" s="190"/>
      <c r="T37" s="190"/>
      <c r="U37" s="190"/>
    </row>
    <row r="38" spans="1:23" s="111" customFormat="1" ht="45" customHeight="1" x14ac:dyDescent="0.25">
      <c r="A38" s="259"/>
      <c r="B38" s="480"/>
      <c r="C38" s="482"/>
      <c r="D38" s="480"/>
      <c r="E38" s="481"/>
      <c r="F38" s="481"/>
      <c r="G38" s="481"/>
      <c r="H38" s="481"/>
      <c r="I38" s="481"/>
      <c r="J38" s="481"/>
      <c r="K38" s="482"/>
      <c r="L38" s="216"/>
      <c r="M38" s="217"/>
      <c r="N38" s="356"/>
      <c r="O38" s="210" t="e">
        <f t="shared" si="6"/>
        <v>#DIV/0!</v>
      </c>
      <c r="P38" s="211">
        <f t="shared" si="7"/>
        <v>0</v>
      </c>
      <c r="Q38" s="212">
        <f t="shared" si="8"/>
        <v>0</v>
      </c>
      <c r="R38" s="259"/>
      <c r="S38" s="190"/>
      <c r="T38" s="190"/>
      <c r="U38" s="190"/>
    </row>
    <row r="39" spans="1:23" ht="18.600000000000001" customHeight="1" x14ac:dyDescent="0.25">
      <c r="A39" s="259"/>
      <c r="B39" s="490" t="s">
        <v>221</v>
      </c>
      <c r="C39" s="491"/>
      <c r="D39" s="491"/>
      <c r="E39" s="491"/>
      <c r="F39" s="491"/>
      <c r="G39" s="491"/>
      <c r="H39" s="491"/>
      <c r="I39" s="491"/>
      <c r="J39" s="491"/>
      <c r="K39" s="491"/>
      <c r="L39" s="491"/>
      <c r="M39" s="491"/>
      <c r="N39" s="492"/>
      <c r="O39" s="213" t="e">
        <f>SUM(O36:O38)</f>
        <v>#DIV/0!</v>
      </c>
      <c r="P39" s="212">
        <f t="shared" ref="P39:Q39" si="9">SUM(P36:P38)</f>
        <v>0</v>
      </c>
      <c r="Q39" s="212">
        <f t="shared" si="9"/>
        <v>0</v>
      </c>
      <c r="R39" s="259"/>
      <c r="S39" s="190">
        <f>Q39+P39</f>
        <v>0</v>
      </c>
      <c r="T39" s="190"/>
      <c r="U39" s="190"/>
      <c r="V39" s="192"/>
      <c r="W39" s="192">
        <f>Q39</f>
        <v>0</v>
      </c>
    </row>
    <row r="40" spans="1:23" ht="15.75" customHeight="1" x14ac:dyDescent="0.25">
      <c r="A40" s="259"/>
      <c r="B40" s="509" t="s">
        <v>61</v>
      </c>
      <c r="C40" s="510"/>
      <c r="D40" s="510"/>
      <c r="E40" s="510"/>
      <c r="F40" s="510"/>
      <c r="G40" s="510"/>
      <c r="H40" s="510"/>
      <c r="I40" s="510"/>
      <c r="J40" s="510"/>
      <c r="K40" s="510"/>
      <c r="L40" s="510"/>
      <c r="M40" s="510"/>
      <c r="N40" s="510"/>
      <c r="O40" s="510"/>
      <c r="P40" s="510"/>
      <c r="Q40" s="511"/>
      <c r="R40" s="259"/>
      <c r="S40" s="190"/>
      <c r="T40" s="190"/>
      <c r="U40" s="190"/>
    </row>
    <row r="41" spans="1:23" ht="15.95" customHeight="1" x14ac:dyDescent="0.25">
      <c r="A41" s="259"/>
      <c r="B41" s="564" t="s">
        <v>70</v>
      </c>
      <c r="C41" s="564"/>
      <c r="D41" s="516" t="s">
        <v>69</v>
      </c>
      <c r="E41" s="556"/>
      <c r="F41" s="556"/>
      <c r="G41" s="556"/>
      <c r="H41" s="556"/>
      <c r="I41" s="556"/>
      <c r="J41" s="556"/>
      <c r="K41" s="556"/>
      <c r="L41" s="556"/>
      <c r="M41" s="556"/>
      <c r="N41" s="556"/>
      <c r="O41" s="556"/>
      <c r="P41" s="338"/>
      <c r="Q41" s="339" t="s">
        <v>48</v>
      </c>
      <c r="R41" s="259"/>
      <c r="S41" s="190"/>
      <c r="T41" s="190"/>
      <c r="U41" s="190"/>
    </row>
    <row r="42" spans="1:23" s="111" customFormat="1" ht="30" customHeight="1" x14ac:dyDescent="0.25">
      <c r="A42" s="259"/>
      <c r="B42" s="494"/>
      <c r="C42" s="494"/>
      <c r="D42" s="480"/>
      <c r="E42" s="481"/>
      <c r="F42" s="481"/>
      <c r="G42" s="481"/>
      <c r="H42" s="481"/>
      <c r="I42" s="481"/>
      <c r="J42" s="481"/>
      <c r="K42" s="481"/>
      <c r="L42" s="481"/>
      <c r="M42" s="481"/>
      <c r="N42" s="481"/>
      <c r="O42" s="481"/>
      <c r="P42" s="334"/>
      <c r="Q42" s="221"/>
      <c r="R42" s="259"/>
      <c r="S42" s="190"/>
      <c r="T42" s="190"/>
      <c r="U42" s="190"/>
    </row>
    <row r="43" spans="1:23" s="111" customFormat="1" ht="30" customHeight="1" x14ac:dyDescent="0.25">
      <c r="A43" s="259"/>
      <c r="B43" s="494"/>
      <c r="C43" s="494"/>
      <c r="D43" s="480"/>
      <c r="E43" s="481"/>
      <c r="F43" s="481"/>
      <c r="G43" s="481"/>
      <c r="H43" s="481"/>
      <c r="I43" s="481"/>
      <c r="J43" s="481"/>
      <c r="K43" s="481"/>
      <c r="L43" s="481"/>
      <c r="M43" s="481"/>
      <c r="N43" s="481"/>
      <c r="O43" s="481"/>
      <c r="P43" s="334"/>
      <c r="Q43" s="221"/>
      <c r="R43" s="259"/>
      <c r="S43" s="190"/>
      <c r="T43" s="190"/>
      <c r="U43" s="190"/>
    </row>
    <row r="44" spans="1:23" ht="18.600000000000001" customHeight="1" x14ac:dyDescent="0.25">
      <c r="A44" s="259"/>
      <c r="B44" s="561" t="s">
        <v>53</v>
      </c>
      <c r="C44" s="562"/>
      <c r="D44" s="562"/>
      <c r="E44" s="562"/>
      <c r="F44" s="562"/>
      <c r="G44" s="562"/>
      <c r="H44" s="562"/>
      <c r="I44" s="562"/>
      <c r="J44" s="562"/>
      <c r="K44" s="562"/>
      <c r="L44" s="562"/>
      <c r="M44" s="562"/>
      <c r="N44" s="562"/>
      <c r="O44" s="562"/>
      <c r="P44" s="563"/>
      <c r="Q44" s="73">
        <f>Q42+Q43</f>
        <v>0</v>
      </c>
      <c r="R44" s="259"/>
      <c r="S44" s="190"/>
      <c r="T44" s="190"/>
      <c r="U44" s="190"/>
      <c r="W44" s="192">
        <f>Q44</f>
        <v>0</v>
      </c>
    </row>
    <row r="45" spans="1:23" ht="15.75" customHeight="1" x14ac:dyDescent="0.25">
      <c r="A45" s="259"/>
      <c r="B45" s="509" t="s">
        <v>62</v>
      </c>
      <c r="C45" s="510"/>
      <c r="D45" s="510"/>
      <c r="E45" s="510"/>
      <c r="F45" s="510"/>
      <c r="G45" s="510"/>
      <c r="H45" s="510"/>
      <c r="I45" s="510"/>
      <c r="J45" s="510"/>
      <c r="K45" s="510"/>
      <c r="L45" s="510"/>
      <c r="M45" s="510"/>
      <c r="N45" s="510"/>
      <c r="O45" s="510"/>
      <c r="P45" s="510"/>
      <c r="Q45" s="511"/>
      <c r="R45" s="259"/>
      <c r="S45" s="190"/>
      <c r="T45" s="190"/>
      <c r="U45" s="190"/>
    </row>
    <row r="46" spans="1:23" ht="16.5" customHeight="1" x14ac:dyDescent="0.25">
      <c r="A46" s="259"/>
      <c r="B46" s="557"/>
      <c r="C46" s="558"/>
      <c r="D46" s="558" t="s">
        <v>51</v>
      </c>
      <c r="E46" s="558"/>
      <c r="F46" s="558"/>
      <c r="G46" s="558"/>
      <c r="H46" s="558"/>
      <c r="I46" s="558"/>
      <c r="J46" s="558"/>
      <c r="K46" s="558"/>
      <c r="L46" s="558"/>
      <c r="M46" s="558"/>
      <c r="N46" s="558"/>
      <c r="O46" s="558"/>
      <c r="P46" s="559"/>
      <c r="Q46" s="339" t="s">
        <v>52</v>
      </c>
      <c r="R46" s="259"/>
      <c r="S46" s="190"/>
      <c r="T46" s="190"/>
      <c r="U46" s="190"/>
    </row>
    <row r="47" spans="1:23" s="111" customFormat="1" ht="30" customHeight="1" x14ac:dyDescent="0.25">
      <c r="A47" s="259"/>
      <c r="B47" s="602" t="s">
        <v>71</v>
      </c>
      <c r="C47" s="602"/>
      <c r="D47" s="603"/>
      <c r="E47" s="603"/>
      <c r="F47" s="603"/>
      <c r="G47" s="603"/>
      <c r="H47" s="603"/>
      <c r="I47" s="603"/>
      <c r="J47" s="603"/>
      <c r="K47" s="603"/>
      <c r="L47" s="603"/>
      <c r="M47" s="603"/>
      <c r="N47" s="603"/>
      <c r="O47" s="603"/>
      <c r="P47" s="603"/>
      <c r="Q47" s="374">
        <f>P18</f>
        <v>0</v>
      </c>
      <c r="R47" s="259"/>
      <c r="S47" s="190"/>
      <c r="T47" s="190"/>
      <c r="U47" s="190"/>
    </row>
    <row r="48" spans="1:23" s="111" customFormat="1" ht="30" customHeight="1" x14ac:dyDescent="0.25">
      <c r="A48" s="259"/>
      <c r="B48" s="340"/>
      <c r="C48" s="593" t="s">
        <v>335</v>
      </c>
      <c r="D48" s="598"/>
      <c r="E48" s="594"/>
      <c r="F48" s="599"/>
      <c r="G48" s="600"/>
      <c r="H48" s="600"/>
      <c r="I48" s="600"/>
      <c r="J48" s="600"/>
      <c r="K48" s="600"/>
      <c r="L48" s="600"/>
      <c r="M48" s="600"/>
      <c r="N48" s="600"/>
      <c r="O48" s="600"/>
      <c r="P48" s="601"/>
      <c r="Q48" s="221"/>
      <c r="R48" s="259"/>
      <c r="S48" s="190"/>
      <c r="T48" s="190"/>
      <c r="U48" s="190"/>
    </row>
    <row r="49" spans="1:23" s="111" customFormat="1" ht="30" customHeight="1" x14ac:dyDescent="0.25">
      <c r="A49" s="259"/>
      <c r="B49" s="593" t="s">
        <v>72</v>
      </c>
      <c r="C49" s="594"/>
      <c r="D49" s="595"/>
      <c r="E49" s="596"/>
      <c r="F49" s="596"/>
      <c r="G49" s="596"/>
      <c r="H49" s="596"/>
      <c r="I49" s="596"/>
      <c r="J49" s="596"/>
      <c r="K49" s="596"/>
      <c r="L49" s="596"/>
      <c r="M49" s="596"/>
      <c r="N49" s="596"/>
      <c r="O49" s="596"/>
      <c r="P49" s="597"/>
      <c r="Q49" s="374">
        <f>P33</f>
        <v>0</v>
      </c>
      <c r="R49" s="259"/>
      <c r="S49" s="190"/>
      <c r="T49" s="190"/>
      <c r="U49" s="190"/>
    </row>
    <row r="50" spans="1:23" s="111" customFormat="1" ht="30" customHeight="1" x14ac:dyDescent="0.25">
      <c r="A50" s="259"/>
      <c r="B50" s="340"/>
      <c r="C50" s="593" t="s">
        <v>336</v>
      </c>
      <c r="D50" s="598"/>
      <c r="E50" s="594"/>
      <c r="F50" s="599"/>
      <c r="G50" s="600"/>
      <c r="H50" s="600"/>
      <c r="I50" s="600"/>
      <c r="J50" s="600"/>
      <c r="K50" s="600"/>
      <c r="L50" s="600"/>
      <c r="M50" s="600"/>
      <c r="N50" s="600"/>
      <c r="O50" s="600"/>
      <c r="P50" s="601"/>
      <c r="Q50" s="221"/>
      <c r="R50" s="259"/>
      <c r="S50" s="190"/>
      <c r="T50" s="190"/>
      <c r="U50" s="190"/>
    </row>
    <row r="51" spans="1:23" s="111" customFormat="1" ht="30" customHeight="1" x14ac:dyDescent="0.25">
      <c r="A51" s="259"/>
      <c r="B51" s="602" t="s">
        <v>73</v>
      </c>
      <c r="C51" s="602"/>
      <c r="D51" s="603"/>
      <c r="E51" s="603"/>
      <c r="F51" s="603"/>
      <c r="G51" s="603"/>
      <c r="H51" s="603"/>
      <c r="I51" s="603"/>
      <c r="J51" s="603"/>
      <c r="K51" s="603"/>
      <c r="L51" s="603"/>
      <c r="M51" s="603"/>
      <c r="N51" s="603"/>
      <c r="O51" s="603"/>
      <c r="P51" s="603"/>
      <c r="Q51" s="374">
        <f>P39</f>
        <v>0</v>
      </c>
      <c r="R51" s="259"/>
      <c r="S51" s="190"/>
      <c r="T51" s="190"/>
      <c r="U51" s="190"/>
    </row>
    <row r="52" spans="1:23" s="111" customFormat="1" ht="30" customHeight="1" x14ac:dyDescent="0.25">
      <c r="A52" s="259"/>
      <c r="B52" s="340"/>
      <c r="C52" s="593" t="s">
        <v>337</v>
      </c>
      <c r="D52" s="598"/>
      <c r="E52" s="594"/>
      <c r="F52" s="599"/>
      <c r="G52" s="600"/>
      <c r="H52" s="600"/>
      <c r="I52" s="600"/>
      <c r="J52" s="600"/>
      <c r="K52" s="600"/>
      <c r="L52" s="600"/>
      <c r="M52" s="600"/>
      <c r="N52" s="600"/>
      <c r="O52" s="600"/>
      <c r="P52" s="601"/>
      <c r="Q52" s="221"/>
      <c r="R52" s="259"/>
      <c r="S52" s="190"/>
      <c r="T52" s="190"/>
      <c r="U52" s="190"/>
    </row>
    <row r="53" spans="1:23" ht="18.600000000000001" customHeight="1" x14ac:dyDescent="0.25">
      <c r="A53" s="259"/>
      <c r="B53" s="490" t="s">
        <v>55</v>
      </c>
      <c r="C53" s="491"/>
      <c r="D53" s="491"/>
      <c r="E53" s="491"/>
      <c r="F53" s="491"/>
      <c r="G53" s="491"/>
      <c r="H53" s="491"/>
      <c r="I53" s="491"/>
      <c r="J53" s="491"/>
      <c r="K53" s="491"/>
      <c r="L53" s="491"/>
      <c r="M53" s="491"/>
      <c r="N53" s="491"/>
      <c r="O53" s="491"/>
      <c r="P53" s="492"/>
      <c r="Q53" s="375">
        <f>SUM(Q47:Q52)</f>
        <v>0</v>
      </c>
      <c r="R53" s="259"/>
      <c r="S53" s="190"/>
      <c r="T53" s="190"/>
      <c r="U53" s="190"/>
      <c r="W53" s="192">
        <f>Q53</f>
        <v>0</v>
      </c>
    </row>
    <row r="54" spans="1:23" ht="15.75" customHeight="1" x14ac:dyDescent="0.25">
      <c r="A54" s="259"/>
      <c r="B54" s="543" t="s">
        <v>63</v>
      </c>
      <c r="C54" s="544"/>
      <c r="D54" s="544"/>
      <c r="E54" s="544"/>
      <c r="F54" s="544"/>
      <c r="G54" s="544"/>
      <c r="H54" s="544"/>
      <c r="I54" s="544"/>
      <c r="J54" s="544"/>
      <c r="K54" s="544"/>
      <c r="L54" s="544"/>
      <c r="M54" s="544"/>
      <c r="N54" s="544"/>
      <c r="O54" s="544"/>
      <c r="P54" s="544"/>
      <c r="Q54" s="545"/>
      <c r="R54" s="259"/>
      <c r="S54" s="190"/>
      <c r="T54" s="190"/>
      <c r="U54" s="190"/>
    </row>
    <row r="55" spans="1:23" ht="41.25" customHeight="1" x14ac:dyDescent="0.25">
      <c r="A55" s="259"/>
      <c r="B55" s="571" t="s">
        <v>634</v>
      </c>
      <c r="C55" s="572"/>
      <c r="D55" s="486" t="s">
        <v>636</v>
      </c>
      <c r="E55" s="487"/>
      <c r="F55" s="486" t="s">
        <v>637</v>
      </c>
      <c r="G55" s="487"/>
      <c r="H55" s="487"/>
      <c r="I55" s="487"/>
      <c r="J55" s="487"/>
      <c r="K55" s="487"/>
      <c r="L55" s="487"/>
      <c r="M55" s="487"/>
      <c r="N55" s="488"/>
      <c r="O55" s="75" t="s">
        <v>359</v>
      </c>
      <c r="P55" s="185" t="s">
        <v>54</v>
      </c>
      <c r="Q55" s="185" t="s">
        <v>48</v>
      </c>
      <c r="R55" s="259"/>
      <c r="S55" s="190"/>
      <c r="T55" s="190"/>
      <c r="U55" s="190"/>
    </row>
    <row r="56" spans="1:23" ht="45" customHeight="1" x14ac:dyDescent="0.25">
      <c r="A56" s="259"/>
      <c r="B56" s="610"/>
      <c r="C56" s="610"/>
      <c r="D56" s="606"/>
      <c r="E56" s="606"/>
      <c r="F56" s="607"/>
      <c r="G56" s="608"/>
      <c r="H56" s="608"/>
      <c r="I56" s="608"/>
      <c r="J56" s="608"/>
      <c r="K56" s="608"/>
      <c r="L56" s="608"/>
      <c r="M56" s="608"/>
      <c r="N56" s="609"/>
      <c r="O56" s="184"/>
      <c r="P56" s="74"/>
      <c r="Q56" s="186">
        <f>ROUND(P56*O56,0)</f>
        <v>0</v>
      </c>
      <c r="R56" s="259"/>
      <c r="S56" s="294" t="str">
        <f t="shared" ref="S56" si="10">IF(B56="","",IF(D56="","",Q56))</f>
        <v/>
      </c>
      <c r="T56" s="294" t="str">
        <f t="shared" ref="T56" si="11">IF(B56="","",IF(D56="","",D56))</f>
        <v/>
      </c>
      <c r="U56" s="294">
        <f>IF(B56="Contractor",0,Q56)</f>
        <v>0</v>
      </c>
    </row>
    <row r="57" spans="1:23" ht="45" customHeight="1" x14ac:dyDescent="0.25">
      <c r="A57" s="259"/>
      <c r="B57" s="610"/>
      <c r="C57" s="610"/>
      <c r="D57" s="606"/>
      <c r="E57" s="606"/>
      <c r="F57" s="607"/>
      <c r="G57" s="608"/>
      <c r="H57" s="608"/>
      <c r="I57" s="608"/>
      <c r="J57" s="608"/>
      <c r="K57" s="608"/>
      <c r="L57" s="608"/>
      <c r="M57" s="608"/>
      <c r="N57" s="609"/>
      <c r="O57" s="184"/>
      <c r="P57" s="74"/>
      <c r="Q57" s="186">
        <f t="shared" ref="Q57:Q59" si="12">ROUND(P57*O57,0)</f>
        <v>0</v>
      </c>
      <c r="R57" s="259"/>
      <c r="S57" s="294" t="str">
        <f t="shared" ref="S57:S59" si="13">IF(B57="","",IF(D57="","",Q57))</f>
        <v/>
      </c>
      <c r="T57" s="294" t="str">
        <f t="shared" ref="T57:T59" si="14">IF(B57="","",IF(D57="","",D57))</f>
        <v/>
      </c>
      <c r="U57" s="294">
        <f t="shared" ref="U57:U59" si="15">IF(B57="Contractor",0,Q57)</f>
        <v>0</v>
      </c>
      <c r="V57" s="193"/>
    </row>
    <row r="58" spans="1:23" ht="45" customHeight="1" x14ac:dyDescent="0.25">
      <c r="A58" s="259"/>
      <c r="B58" s="604"/>
      <c r="C58" s="605"/>
      <c r="D58" s="606"/>
      <c r="E58" s="606"/>
      <c r="F58" s="607"/>
      <c r="G58" s="608"/>
      <c r="H58" s="608"/>
      <c r="I58" s="608"/>
      <c r="J58" s="608"/>
      <c r="K58" s="608"/>
      <c r="L58" s="608"/>
      <c r="M58" s="608"/>
      <c r="N58" s="609"/>
      <c r="O58" s="184"/>
      <c r="P58" s="74"/>
      <c r="Q58" s="186">
        <f t="shared" si="12"/>
        <v>0</v>
      </c>
      <c r="R58" s="259"/>
      <c r="S58" s="294" t="str">
        <f t="shared" si="13"/>
        <v/>
      </c>
      <c r="T58" s="294" t="str">
        <f t="shared" si="14"/>
        <v/>
      </c>
      <c r="U58" s="294">
        <f t="shared" si="15"/>
        <v>0</v>
      </c>
    </row>
    <row r="59" spans="1:23" ht="45" customHeight="1" x14ac:dyDescent="0.25">
      <c r="A59" s="259"/>
      <c r="B59" s="604"/>
      <c r="C59" s="605"/>
      <c r="D59" s="606"/>
      <c r="E59" s="606"/>
      <c r="F59" s="607"/>
      <c r="G59" s="608"/>
      <c r="H59" s="608"/>
      <c r="I59" s="608"/>
      <c r="J59" s="608"/>
      <c r="K59" s="608"/>
      <c r="L59" s="608"/>
      <c r="M59" s="608"/>
      <c r="N59" s="609"/>
      <c r="O59" s="184"/>
      <c r="P59" s="74"/>
      <c r="Q59" s="186">
        <f t="shared" si="12"/>
        <v>0</v>
      </c>
      <c r="R59" s="259"/>
      <c r="S59" s="294" t="str">
        <f t="shared" si="13"/>
        <v/>
      </c>
      <c r="T59" s="294" t="str">
        <f t="shared" si="14"/>
        <v/>
      </c>
      <c r="U59" s="294">
        <f t="shared" si="15"/>
        <v>0</v>
      </c>
    </row>
    <row r="60" spans="1:23" ht="18.600000000000001" customHeight="1" x14ac:dyDescent="0.25">
      <c r="A60" s="259"/>
      <c r="B60" s="568" t="s">
        <v>57</v>
      </c>
      <c r="C60" s="569"/>
      <c r="D60" s="569"/>
      <c r="E60" s="569"/>
      <c r="F60" s="569"/>
      <c r="G60" s="569"/>
      <c r="H60" s="569"/>
      <c r="I60" s="569"/>
      <c r="J60" s="569"/>
      <c r="K60" s="569"/>
      <c r="L60" s="569"/>
      <c r="M60" s="569"/>
      <c r="N60" s="569"/>
      <c r="O60" s="569"/>
      <c r="P60" s="570"/>
      <c r="Q60" s="85">
        <f>SUM(Q56:Q59)</f>
        <v>0</v>
      </c>
      <c r="R60" s="259"/>
      <c r="S60" s="193">
        <f>SUM(S56:S59)</f>
        <v>0</v>
      </c>
      <c r="T60" s="190"/>
      <c r="U60" s="190"/>
      <c r="W60" s="192">
        <f>Q60</f>
        <v>0</v>
      </c>
    </row>
    <row r="61" spans="1:23" ht="15.75" customHeight="1" x14ac:dyDescent="0.25">
      <c r="A61" s="292"/>
      <c r="B61" s="543" t="s">
        <v>64</v>
      </c>
      <c r="C61" s="544"/>
      <c r="D61" s="544"/>
      <c r="E61" s="544"/>
      <c r="F61" s="544"/>
      <c r="G61" s="544"/>
      <c r="H61" s="544"/>
      <c r="I61" s="544"/>
      <c r="J61" s="544"/>
      <c r="K61" s="544"/>
      <c r="L61" s="544"/>
      <c r="M61" s="544"/>
      <c r="N61" s="544"/>
      <c r="O61" s="544"/>
      <c r="P61" s="544"/>
      <c r="Q61" s="545"/>
      <c r="R61" s="292"/>
      <c r="S61" s="293"/>
      <c r="T61" s="293"/>
      <c r="U61" s="293"/>
    </row>
    <row r="62" spans="1:23" ht="39.950000000000003" customHeight="1" x14ac:dyDescent="0.25">
      <c r="A62" s="292"/>
      <c r="B62" s="501" t="s">
        <v>424</v>
      </c>
      <c r="C62" s="502"/>
      <c r="D62" s="503"/>
      <c r="E62" s="501" t="s">
        <v>56</v>
      </c>
      <c r="F62" s="502"/>
      <c r="G62" s="502"/>
      <c r="H62" s="502"/>
      <c r="I62" s="502"/>
      <c r="J62" s="502"/>
      <c r="K62" s="502"/>
      <c r="L62" s="502"/>
      <c r="M62" s="502"/>
      <c r="N62" s="502"/>
      <c r="O62" s="502"/>
      <c r="P62" s="503"/>
      <c r="Q62" s="339" t="s">
        <v>48</v>
      </c>
      <c r="R62" s="292"/>
      <c r="S62" s="293"/>
      <c r="T62" s="293"/>
      <c r="U62" s="293"/>
    </row>
    <row r="63" spans="1:23" ht="39.950000000000003" customHeight="1" x14ac:dyDescent="0.25">
      <c r="A63" s="292"/>
      <c r="B63" s="493"/>
      <c r="C63" s="493"/>
      <c r="D63" s="493"/>
      <c r="E63" s="494" t="str">
        <f t="shared" ref="E63:E68" si="16">IF(B63="","Select Supply Category in Column B",0)</f>
        <v>Select Supply Category in Column B</v>
      </c>
      <c r="F63" s="494"/>
      <c r="G63" s="494"/>
      <c r="H63" s="494"/>
      <c r="I63" s="494"/>
      <c r="J63" s="494"/>
      <c r="K63" s="494"/>
      <c r="L63" s="494"/>
      <c r="M63" s="494"/>
      <c r="N63" s="494"/>
      <c r="O63" s="494"/>
      <c r="P63" s="494"/>
      <c r="Q63" s="225"/>
      <c r="R63" s="292"/>
      <c r="S63" s="293"/>
      <c r="T63" s="293"/>
      <c r="U63" s="293"/>
    </row>
    <row r="64" spans="1:23" ht="39.950000000000003" customHeight="1" x14ac:dyDescent="0.25">
      <c r="A64" s="292"/>
      <c r="B64" s="493"/>
      <c r="C64" s="493"/>
      <c r="D64" s="493"/>
      <c r="E64" s="494" t="str">
        <f t="shared" si="16"/>
        <v>Select Supply Category in Column B</v>
      </c>
      <c r="F64" s="494"/>
      <c r="G64" s="494"/>
      <c r="H64" s="494"/>
      <c r="I64" s="494"/>
      <c r="J64" s="494"/>
      <c r="K64" s="494"/>
      <c r="L64" s="494"/>
      <c r="M64" s="494"/>
      <c r="N64" s="494"/>
      <c r="O64" s="494"/>
      <c r="P64" s="494"/>
      <c r="Q64" s="225"/>
      <c r="R64" s="292"/>
      <c r="S64" s="293"/>
      <c r="T64" s="293"/>
      <c r="U64" s="293"/>
    </row>
    <row r="65" spans="1:23" ht="39.950000000000003" customHeight="1" x14ac:dyDescent="0.25">
      <c r="A65" s="292"/>
      <c r="B65" s="493"/>
      <c r="C65" s="493"/>
      <c r="D65" s="493"/>
      <c r="E65" s="494" t="str">
        <f t="shared" si="16"/>
        <v>Select Supply Category in Column B</v>
      </c>
      <c r="F65" s="494"/>
      <c r="G65" s="494"/>
      <c r="H65" s="494"/>
      <c r="I65" s="494"/>
      <c r="J65" s="494"/>
      <c r="K65" s="494"/>
      <c r="L65" s="494"/>
      <c r="M65" s="494"/>
      <c r="N65" s="494"/>
      <c r="O65" s="494"/>
      <c r="P65" s="494"/>
      <c r="Q65" s="225"/>
      <c r="R65" s="292"/>
      <c r="S65" s="293"/>
      <c r="T65" s="293"/>
      <c r="U65" s="293"/>
    </row>
    <row r="66" spans="1:23" ht="39.950000000000003" customHeight="1" x14ac:dyDescent="0.25">
      <c r="A66" s="292"/>
      <c r="B66" s="493"/>
      <c r="C66" s="493"/>
      <c r="D66" s="493"/>
      <c r="E66" s="494" t="str">
        <f t="shared" si="16"/>
        <v>Select Supply Category in Column B</v>
      </c>
      <c r="F66" s="494"/>
      <c r="G66" s="494"/>
      <c r="H66" s="494"/>
      <c r="I66" s="494"/>
      <c r="J66" s="494"/>
      <c r="K66" s="494"/>
      <c r="L66" s="494"/>
      <c r="M66" s="494"/>
      <c r="N66" s="494"/>
      <c r="O66" s="494"/>
      <c r="P66" s="494"/>
      <c r="Q66" s="225"/>
      <c r="R66" s="292"/>
      <c r="S66" s="293"/>
      <c r="T66" s="293"/>
      <c r="U66" s="293"/>
    </row>
    <row r="67" spans="1:23" ht="39.950000000000003" customHeight="1" x14ac:dyDescent="0.25">
      <c r="A67" s="292"/>
      <c r="B67" s="493"/>
      <c r="C67" s="493"/>
      <c r="D67" s="493"/>
      <c r="E67" s="494" t="str">
        <f t="shared" si="16"/>
        <v>Select Supply Category in Column B</v>
      </c>
      <c r="F67" s="494"/>
      <c r="G67" s="494"/>
      <c r="H67" s="494"/>
      <c r="I67" s="494"/>
      <c r="J67" s="494"/>
      <c r="K67" s="494"/>
      <c r="L67" s="494"/>
      <c r="M67" s="494"/>
      <c r="N67" s="494"/>
      <c r="O67" s="494"/>
      <c r="P67" s="494"/>
      <c r="Q67" s="225"/>
      <c r="R67" s="292"/>
      <c r="S67" s="293"/>
      <c r="T67" s="293"/>
      <c r="U67" s="293"/>
    </row>
    <row r="68" spans="1:23" ht="39.950000000000003" customHeight="1" x14ac:dyDescent="0.25">
      <c r="A68" s="292"/>
      <c r="B68" s="493"/>
      <c r="C68" s="493"/>
      <c r="D68" s="493"/>
      <c r="E68" s="494" t="str">
        <f t="shared" si="16"/>
        <v>Select Supply Category in Column B</v>
      </c>
      <c r="F68" s="494"/>
      <c r="G68" s="494"/>
      <c r="H68" s="494"/>
      <c r="I68" s="494"/>
      <c r="J68" s="494"/>
      <c r="K68" s="494"/>
      <c r="L68" s="494"/>
      <c r="M68" s="494"/>
      <c r="N68" s="494"/>
      <c r="O68" s="494"/>
      <c r="P68" s="494"/>
      <c r="Q68" s="225"/>
      <c r="R68" s="292"/>
      <c r="S68" s="293"/>
      <c r="T68" s="293"/>
      <c r="U68" s="293"/>
    </row>
    <row r="69" spans="1:23" ht="18" customHeight="1" x14ac:dyDescent="0.25">
      <c r="A69" s="292"/>
      <c r="B69" s="490" t="s">
        <v>58</v>
      </c>
      <c r="C69" s="491"/>
      <c r="D69" s="491"/>
      <c r="E69" s="491"/>
      <c r="F69" s="491"/>
      <c r="G69" s="491"/>
      <c r="H69" s="491"/>
      <c r="I69" s="491"/>
      <c r="J69" s="491"/>
      <c r="K69" s="491"/>
      <c r="L69" s="491"/>
      <c r="M69" s="491"/>
      <c r="N69" s="491"/>
      <c r="O69" s="491"/>
      <c r="P69" s="492"/>
      <c r="Q69" s="226">
        <f>SUM(Q63:Q68)</f>
        <v>0</v>
      </c>
      <c r="R69" s="292"/>
      <c r="S69" s="293"/>
      <c r="T69" s="293"/>
      <c r="U69" s="293"/>
      <c r="W69" s="192">
        <f>Q69</f>
        <v>0</v>
      </c>
    </row>
    <row r="70" spans="1:23" ht="15.75" customHeight="1" x14ac:dyDescent="0.25">
      <c r="A70" s="292"/>
      <c r="B70" s="509" t="s">
        <v>65</v>
      </c>
      <c r="C70" s="510"/>
      <c r="D70" s="510"/>
      <c r="E70" s="510"/>
      <c r="F70" s="510"/>
      <c r="G70" s="510"/>
      <c r="H70" s="510"/>
      <c r="I70" s="510"/>
      <c r="J70" s="510"/>
      <c r="K70" s="510"/>
      <c r="L70" s="510"/>
      <c r="M70" s="510"/>
      <c r="N70" s="510"/>
      <c r="O70" s="510"/>
      <c r="P70" s="510"/>
      <c r="Q70" s="511"/>
      <c r="R70" s="292"/>
      <c r="S70" s="293"/>
      <c r="T70" s="293"/>
      <c r="U70" s="293"/>
    </row>
    <row r="71" spans="1:23" s="111" customFormat="1" ht="39.950000000000003" customHeight="1" x14ac:dyDescent="0.25">
      <c r="A71" s="292"/>
      <c r="B71" s="565" t="s">
        <v>424</v>
      </c>
      <c r="C71" s="566"/>
      <c r="D71" s="567"/>
      <c r="E71" s="515" t="s">
        <v>227</v>
      </c>
      <c r="F71" s="515"/>
      <c r="G71" s="515"/>
      <c r="H71" s="515" t="s">
        <v>228</v>
      </c>
      <c r="I71" s="515"/>
      <c r="J71" s="515"/>
      <c r="K71" s="515"/>
      <c r="L71" s="515"/>
      <c r="M71" s="515"/>
      <c r="N71" s="515"/>
      <c r="O71" s="280" t="s">
        <v>444</v>
      </c>
      <c r="P71" s="280" t="s">
        <v>115</v>
      </c>
      <c r="Q71" s="81" t="s">
        <v>52</v>
      </c>
      <c r="R71" s="292"/>
      <c r="S71" s="293"/>
      <c r="T71" s="293"/>
      <c r="U71" s="293"/>
    </row>
    <row r="72" spans="1:23" s="111" customFormat="1" ht="39.950000000000003" customHeight="1" x14ac:dyDescent="0.25">
      <c r="A72" s="292"/>
      <c r="B72" s="498"/>
      <c r="C72" s="499"/>
      <c r="D72" s="500"/>
      <c r="E72" s="495" t="str">
        <f t="shared" ref="E72:E76" si="17">IF(B72="","Select Category in Column B",0)</f>
        <v>Select Category in Column B</v>
      </c>
      <c r="F72" s="496"/>
      <c r="G72" s="497"/>
      <c r="H72" s="495" t="str">
        <f t="shared" ref="H72:H76" si="18">IF(B72="","Select Category in Column B",0)</f>
        <v>Select Category in Column B</v>
      </c>
      <c r="I72" s="496"/>
      <c r="J72" s="496"/>
      <c r="K72" s="496"/>
      <c r="L72" s="496"/>
      <c r="M72" s="496"/>
      <c r="N72" s="497"/>
      <c r="O72" s="299"/>
      <c r="P72" s="357"/>
      <c r="Q72" s="85">
        <f>ROUND(P72*O72,0)</f>
        <v>0</v>
      </c>
      <c r="R72" s="292"/>
      <c r="S72" s="294">
        <f>IF(OR(B72='DROP-DOWNS'!$S$18,B72='DROP-DOWNS'!$S$19,B72='DROP-DOWNS'!$S$20,B72='DROP-DOWNS'!$S$21),Q72,0)</f>
        <v>0</v>
      </c>
      <c r="T72" s="278"/>
      <c r="U72" s="293"/>
    </row>
    <row r="73" spans="1:23" s="111" customFormat="1" ht="39.950000000000003" customHeight="1" x14ac:dyDescent="0.25">
      <c r="A73" s="292"/>
      <c r="B73" s="498"/>
      <c r="C73" s="499"/>
      <c r="D73" s="500"/>
      <c r="E73" s="495" t="str">
        <f t="shared" si="17"/>
        <v>Select Category in Column B</v>
      </c>
      <c r="F73" s="496"/>
      <c r="G73" s="497"/>
      <c r="H73" s="495" t="str">
        <f t="shared" si="18"/>
        <v>Select Category in Column B</v>
      </c>
      <c r="I73" s="496"/>
      <c r="J73" s="496"/>
      <c r="K73" s="496"/>
      <c r="L73" s="496"/>
      <c r="M73" s="496"/>
      <c r="N73" s="497"/>
      <c r="O73" s="299"/>
      <c r="P73" s="357"/>
      <c r="Q73" s="85">
        <f t="shared" ref="Q73:Q76" si="19">ROUND(P73*O73,0)</f>
        <v>0</v>
      </c>
      <c r="R73" s="292"/>
      <c r="S73" s="294">
        <f>IF(OR(B73='DROP-DOWNS'!$S$18,B73='DROP-DOWNS'!$S$19,B73='DROP-DOWNS'!$S$20,B73='DROP-DOWNS'!$S$21),Q73,0)</f>
        <v>0</v>
      </c>
      <c r="T73" s="278"/>
      <c r="U73" s="293"/>
    </row>
    <row r="74" spans="1:23" s="111" customFormat="1" ht="39.950000000000003" customHeight="1" x14ac:dyDescent="0.25">
      <c r="A74" s="292"/>
      <c r="B74" s="498"/>
      <c r="C74" s="499"/>
      <c r="D74" s="500"/>
      <c r="E74" s="495" t="str">
        <f t="shared" si="17"/>
        <v>Select Category in Column B</v>
      </c>
      <c r="F74" s="496"/>
      <c r="G74" s="497"/>
      <c r="H74" s="495" t="str">
        <f t="shared" si="18"/>
        <v>Select Category in Column B</v>
      </c>
      <c r="I74" s="496"/>
      <c r="J74" s="496"/>
      <c r="K74" s="496"/>
      <c r="L74" s="496"/>
      <c r="M74" s="496"/>
      <c r="N74" s="497"/>
      <c r="O74" s="299"/>
      <c r="P74" s="357"/>
      <c r="Q74" s="85">
        <f t="shared" si="19"/>
        <v>0</v>
      </c>
      <c r="R74" s="292"/>
      <c r="S74" s="294">
        <f>IF(OR(B74='DROP-DOWNS'!$S$18,B74='DROP-DOWNS'!$S$19,B74='DROP-DOWNS'!$S$20,B74='DROP-DOWNS'!$S$21),Q74,0)</f>
        <v>0</v>
      </c>
      <c r="T74" s="278"/>
      <c r="U74" s="293"/>
    </row>
    <row r="75" spans="1:23" s="111" customFormat="1" ht="39.950000000000003" customHeight="1" x14ac:dyDescent="0.25">
      <c r="A75" s="292"/>
      <c r="B75" s="498"/>
      <c r="C75" s="499"/>
      <c r="D75" s="500"/>
      <c r="E75" s="495" t="str">
        <f t="shared" si="17"/>
        <v>Select Category in Column B</v>
      </c>
      <c r="F75" s="496"/>
      <c r="G75" s="497"/>
      <c r="H75" s="495" t="str">
        <f t="shared" si="18"/>
        <v>Select Category in Column B</v>
      </c>
      <c r="I75" s="496"/>
      <c r="J75" s="496"/>
      <c r="K75" s="496"/>
      <c r="L75" s="496"/>
      <c r="M75" s="496"/>
      <c r="N75" s="497"/>
      <c r="O75" s="258"/>
      <c r="P75" s="357"/>
      <c r="Q75" s="85">
        <f t="shared" si="19"/>
        <v>0</v>
      </c>
      <c r="R75" s="292"/>
      <c r="S75" s="294">
        <f>IF(OR(B75='DROP-DOWNS'!$S$18,B75='DROP-DOWNS'!$S$19,B75='DROP-DOWNS'!$S$20,B75='DROP-DOWNS'!$S$21),Q75,0)</f>
        <v>0</v>
      </c>
      <c r="T75" s="278"/>
      <c r="U75" s="293"/>
    </row>
    <row r="76" spans="1:23" s="111" customFormat="1" ht="39.950000000000003" customHeight="1" x14ac:dyDescent="0.25">
      <c r="A76" s="292"/>
      <c r="B76" s="498"/>
      <c r="C76" s="499"/>
      <c r="D76" s="500"/>
      <c r="E76" s="495" t="str">
        <f t="shared" si="17"/>
        <v>Select Category in Column B</v>
      </c>
      <c r="F76" s="496"/>
      <c r="G76" s="497"/>
      <c r="H76" s="495" t="str">
        <f t="shared" si="18"/>
        <v>Select Category in Column B</v>
      </c>
      <c r="I76" s="496"/>
      <c r="J76" s="496"/>
      <c r="K76" s="496"/>
      <c r="L76" s="496"/>
      <c r="M76" s="496"/>
      <c r="N76" s="497"/>
      <c r="O76" s="258"/>
      <c r="P76" s="357"/>
      <c r="Q76" s="85">
        <f t="shared" si="19"/>
        <v>0</v>
      </c>
      <c r="R76" s="292"/>
      <c r="S76" s="294">
        <f>IF(OR(B76='DROP-DOWNS'!$S$18,B76='DROP-DOWNS'!$S$19,B76='DROP-DOWNS'!$S$20,B76='DROP-DOWNS'!$S$21),Q76,0)</f>
        <v>0</v>
      </c>
      <c r="T76" s="278"/>
      <c r="U76" s="293"/>
    </row>
    <row r="77" spans="1:23" ht="18" customHeight="1" x14ac:dyDescent="0.25">
      <c r="A77" s="292"/>
      <c r="B77" s="490" t="s">
        <v>59</v>
      </c>
      <c r="C77" s="491"/>
      <c r="D77" s="491"/>
      <c r="E77" s="491"/>
      <c r="F77" s="491"/>
      <c r="G77" s="491"/>
      <c r="H77" s="491"/>
      <c r="I77" s="491"/>
      <c r="J77" s="491"/>
      <c r="K77" s="491"/>
      <c r="L77" s="491"/>
      <c r="M77" s="491"/>
      <c r="N77" s="491"/>
      <c r="O77" s="491"/>
      <c r="P77" s="492"/>
      <c r="Q77" s="226">
        <f>SUM(Q72:Q76)</f>
        <v>0</v>
      </c>
      <c r="R77" s="292"/>
      <c r="S77" s="227">
        <f>SUM(S72:S76)</f>
        <v>0</v>
      </c>
      <c r="T77" s="278"/>
      <c r="U77" s="293"/>
      <c r="W77" s="192">
        <f>Q77</f>
        <v>0</v>
      </c>
    </row>
    <row r="78" spans="1:23" ht="15.75" customHeight="1" x14ac:dyDescent="0.25">
      <c r="A78" s="292"/>
      <c r="B78" s="509" t="s">
        <v>66</v>
      </c>
      <c r="C78" s="510"/>
      <c r="D78" s="510"/>
      <c r="E78" s="510"/>
      <c r="F78" s="510"/>
      <c r="G78" s="510"/>
      <c r="H78" s="510"/>
      <c r="I78" s="510"/>
      <c r="J78" s="510"/>
      <c r="K78" s="510"/>
      <c r="L78" s="510"/>
      <c r="M78" s="510"/>
      <c r="N78" s="510"/>
      <c r="O78" s="510"/>
      <c r="P78" s="510"/>
      <c r="Q78" s="511"/>
      <c r="R78" s="292"/>
      <c r="S78" s="293"/>
      <c r="T78" s="279"/>
      <c r="U78" s="293"/>
    </row>
    <row r="79" spans="1:23" ht="39.950000000000003" customHeight="1" x14ac:dyDescent="0.25">
      <c r="A79" s="292"/>
      <c r="B79" s="504" t="s">
        <v>74</v>
      </c>
      <c r="C79" s="505"/>
      <c r="D79" s="506"/>
      <c r="E79" s="504" t="s">
        <v>426</v>
      </c>
      <c r="F79" s="505"/>
      <c r="G79" s="505"/>
      <c r="H79" s="505"/>
      <c r="I79" s="505"/>
      <c r="J79" s="505"/>
      <c r="K79" s="505"/>
      <c r="L79" s="505"/>
      <c r="M79" s="505"/>
      <c r="N79" s="505"/>
      <c r="O79" s="505"/>
      <c r="P79" s="505"/>
      <c r="Q79" s="506"/>
      <c r="R79" s="292"/>
      <c r="S79" s="293"/>
      <c r="T79" s="279"/>
      <c r="U79" s="293"/>
    </row>
    <row r="80" spans="1:23" ht="39.950000000000003" customHeight="1" x14ac:dyDescent="0.25">
      <c r="A80" s="292"/>
      <c r="B80" s="493"/>
      <c r="C80" s="493"/>
      <c r="D80" s="493"/>
      <c r="E80" s="494" t="str">
        <f t="shared" ref="E80:E85" si="20">IF(B80="","Select Category in Column B",0)</f>
        <v>Select Category in Column B</v>
      </c>
      <c r="F80" s="494"/>
      <c r="G80" s="494"/>
      <c r="H80" s="494"/>
      <c r="I80" s="494"/>
      <c r="J80" s="494"/>
      <c r="K80" s="494"/>
      <c r="L80" s="494"/>
      <c r="M80" s="494"/>
      <c r="N80" s="494"/>
      <c r="O80" s="494"/>
      <c r="P80" s="494"/>
      <c r="Q80" s="225"/>
      <c r="R80" s="292"/>
      <c r="S80" s="293"/>
      <c r="T80" s="278"/>
      <c r="U80" s="293"/>
    </row>
    <row r="81" spans="1:23" ht="39.950000000000003" customHeight="1" x14ac:dyDescent="0.25">
      <c r="A81" s="292"/>
      <c r="B81" s="493"/>
      <c r="C81" s="493"/>
      <c r="D81" s="493"/>
      <c r="E81" s="494" t="str">
        <f t="shared" si="20"/>
        <v>Select Category in Column B</v>
      </c>
      <c r="F81" s="494"/>
      <c r="G81" s="494"/>
      <c r="H81" s="494"/>
      <c r="I81" s="494"/>
      <c r="J81" s="494"/>
      <c r="K81" s="494"/>
      <c r="L81" s="494"/>
      <c r="M81" s="494"/>
      <c r="N81" s="494"/>
      <c r="O81" s="494"/>
      <c r="P81" s="494"/>
      <c r="Q81" s="225"/>
      <c r="R81" s="292"/>
      <c r="S81" s="293"/>
      <c r="T81" s="278"/>
      <c r="U81" s="293"/>
    </row>
    <row r="82" spans="1:23" ht="39.950000000000003" customHeight="1" x14ac:dyDescent="0.25">
      <c r="A82" s="292"/>
      <c r="B82" s="493"/>
      <c r="C82" s="493"/>
      <c r="D82" s="493"/>
      <c r="E82" s="494" t="str">
        <f t="shared" si="20"/>
        <v>Select Category in Column B</v>
      </c>
      <c r="F82" s="494"/>
      <c r="G82" s="494"/>
      <c r="H82" s="494"/>
      <c r="I82" s="494"/>
      <c r="J82" s="494"/>
      <c r="K82" s="494"/>
      <c r="L82" s="494"/>
      <c r="M82" s="494"/>
      <c r="N82" s="494"/>
      <c r="O82" s="494"/>
      <c r="P82" s="494"/>
      <c r="Q82" s="225"/>
      <c r="R82" s="292"/>
      <c r="S82" s="293"/>
      <c r="T82" s="279"/>
      <c r="U82" s="293"/>
    </row>
    <row r="83" spans="1:23" ht="39.950000000000003" customHeight="1" x14ac:dyDescent="0.25">
      <c r="A83" s="292"/>
      <c r="B83" s="493"/>
      <c r="C83" s="493"/>
      <c r="D83" s="493"/>
      <c r="E83" s="494" t="str">
        <f t="shared" si="20"/>
        <v>Select Category in Column B</v>
      </c>
      <c r="F83" s="494"/>
      <c r="G83" s="494"/>
      <c r="H83" s="494"/>
      <c r="I83" s="494"/>
      <c r="J83" s="494"/>
      <c r="K83" s="494"/>
      <c r="L83" s="494"/>
      <c r="M83" s="494"/>
      <c r="N83" s="494"/>
      <c r="O83" s="494"/>
      <c r="P83" s="494"/>
      <c r="Q83" s="225"/>
      <c r="R83" s="292"/>
      <c r="S83" s="293"/>
      <c r="T83" s="293"/>
      <c r="U83" s="293"/>
    </row>
    <row r="84" spans="1:23" ht="39.950000000000003" customHeight="1" x14ac:dyDescent="0.25">
      <c r="A84" s="292"/>
      <c r="B84" s="493"/>
      <c r="C84" s="493"/>
      <c r="D84" s="493"/>
      <c r="E84" s="494" t="str">
        <f t="shared" si="20"/>
        <v>Select Category in Column B</v>
      </c>
      <c r="F84" s="494"/>
      <c r="G84" s="494"/>
      <c r="H84" s="494"/>
      <c r="I84" s="494"/>
      <c r="J84" s="494"/>
      <c r="K84" s="494"/>
      <c r="L84" s="494"/>
      <c r="M84" s="494"/>
      <c r="N84" s="494"/>
      <c r="O84" s="494"/>
      <c r="P84" s="494"/>
      <c r="Q84" s="225"/>
      <c r="R84" s="292"/>
      <c r="S84" s="293"/>
      <c r="T84" s="293"/>
      <c r="U84" s="293"/>
    </row>
    <row r="85" spans="1:23" ht="39.950000000000003" customHeight="1" x14ac:dyDescent="0.25">
      <c r="A85" s="292"/>
      <c r="B85" s="493"/>
      <c r="C85" s="493"/>
      <c r="D85" s="493"/>
      <c r="E85" s="494" t="str">
        <f t="shared" si="20"/>
        <v>Select Category in Column B</v>
      </c>
      <c r="F85" s="494"/>
      <c r="G85" s="494"/>
      <c r="H85" s="494"/>
      <c r="I85" s="494"/>
      <c r="J85" s="494"/>
      <c r="K85" s="494"/>
      <c r="L85" s="494"/>
      <c r="M85" s="494"/>
      <c r="N85" s="494"/>
      <c r="O85" s="494"/>
      <c r="P85" s="494"/>
      <c r="Q85" s="225"/>
      <c r="R85" s="292"/>
      <c r="S85" s="293"/>
      <c r="T85" s="293"/>
      <c r="U85" s="293"/>
    </row>
    <row r="86" spans="1:23" ht="19.350000000000001" customHeight="1" x14ac:dyDescent="0.25">
      <c r="A86" s="292"/>
      <c r="B86" s="490" t="s">
        <v>75</v>
      </c>
      <c r="C86" s="491"/>
      <c r="D86" s="491"/>
      <c r="E86" s="491"/>
      <c r="F86" s="491"/>
      <c r="G86" s="491"/>
      <c r="H86" s="491"/>
      <c r="I86" s="491"/>
      <c r="J86" s="491"/>
      <c r="K86" s="491"/>
      <c r="L86" s="491"/>
      <c r="M86" s="491"/>
      <c r="N86" s="491"/>
      <c r="O86" s="491"/>
      <c r="P86" s="492"/>
      <c r="Q86" s="226">
        <f>SUM(Q80:Q85)</f>
        <v>0</v>
      </c>
      <c r="R86" s="292"/>
      <c r="S86" s="293"/>
      <c r="T86" s="293"/>
      <c r="U86" s="293"/>
      <c r="W86" s="192">
        <f>Q86</f>
        <v>0</v>
      </c>
    </row>
    <row r="87" spans="1:23" ht="15.75" customHeight="1" x14ac:dyDescent="0.25">
      <c r="A87" s="259"/>
      <c r="B87" s="521" t="s">
        <v>67</v>
      </c>
      <c r="C87" s="522"/>
      <c r="D87" s="522"/>
      <c r="E87" s="522"/>
      <c r="F87" s="522"/>
      <c r="G87" s="522"/>
      <c r="H87" s="522"/>
      <c r="I87" s="522"/>
      <c r="J87" s="522"/>
      <c r="K87" s="522"/>
      <c r="L87" s="522"/>
      <c r="M87" s="522"/>
      <c r="N87" s="522"/>
      <c r="O87" s="522"/>
      <c r="P87" s="522"/>
      <c r="Q87" s="511"/>
      <c r="R87" s="259"/>
      <c r="S87" s="190"/>
      <c r="T87" s="190"/>
      <c r="U87" s="190"/>
      <c r="V87" s="190"/>
    </row>
    <row r="88" spans="1:23" ht="15.75" customHeight="1" x14ac:dyDescent="0.25">
      <c r="A88" s="259"/>
      <c r="B88" s="228"/>
      <c r="C88" s="229"/>
      <c r="D88" s="229"/>
      <c r="E88" s="229"/>
      <c r="F88" s="229"/>
      <c r="G88" s="229"/>
      <c r="H88" s="229"/>
      <c r="I88" s="229"/>
      <c r="J88" s="229"/>
      <c r="K88" s="229"/>
      <c r="L88" s="229"/>
      <c r="M88" s="229"/>
      <c r="N88" s="229"/>
      <c r="O88" s="229"/>
      <c r="P88" s="230"/>
      <c r="Q88" s="231"/>
      <c r="R88" s="259"/>
      <c r="S88" s="190"/>
      <c r="T88" s="190"/>
      <c r="U88" s="190"/>
      <c r="V88" s="190"/>
    </row>
    <row r="89" spans="1:23" ht="15.75" customHeight="1" x14ac:dyDescent="0.25">
      <c r="A89" s="259"/>
      <c r="B89" s="232"/>
      <c r="C89" s="611" t="s">
        <v>321</v>
      </c>
      <c r="D89" s="611"/>
      <c r="E89" s="611"/>
      <c r="F89" s="611"/>
      <c r="G89" s="611"/>
      <c r="H89" s="336"/>
      <c r="I89" s="613" t="s">
        <v>360</v>
      </c>
      <c r="J89" s="614"/>
      <c r="K89" s="614"/>
      <c r="L89" s="614"/>
      <c r="M89" s="614"/>
      <c r="N89" s="617">
        <f>E9</f>
        <v>0</v>
      </c>
      <c r="O89" s="618"/>
      <c r="P89" s="233"/>
      <c r="Q89" s="234"/>
      <c r="R89" s="259"/>
      <c r="S89" s="194">
        <f>N89</f>
        <v>0</v>
      </c>
      <c r="T89" s="190"/>
      <c r="U89" s="190"/>
      <c r="V89" s="190"/>
    </row>
    <row r="90" spans="1:23" ht="15.75" hidden="1" customHeight="1" x14ac:dyDescent="0.25">
      <c r="A90" s="259"/>
      <c r="B90" s="232"/>
      <c r="C90" s="229"/>
      <c r="D90" s="229"/>
      <c r="E90" s="229"/>
      <c r="F90" s="229"/>
      <c r="G90" s="229"/>
      <c r="H90" s="336"/>
      <c r="I90" s="619" t="s">
        <v>112</v>
      </c>
      <c r="J90" s="620"/>
      <c r="K90" s="620"/>
      <c r="L90" s="620"/>
      <c r="M90" s="620"/>
      <c r="N90" s="621">
        <f>(Q86+Q77+Q69+Q60+Q53+Q44+Q39+Q33+Q18)-F112</f>
        <v>0</v>
      </c>
      <c r="O90" s="622"/>
      <c r="P90" s="233"/>
      <c r="Q90" s="234"/>
      <c r="R90" s="259"/>
      <c r="S90" s="190"/>
      <c r="T90" s="190"/>
      <c r="U90" s="190"/>
      <c r="V90" s="190"/>
    </row>
    <row r="91" spans="1:23" ht="15.75" hidden="1" customHeight="1" x14ac:dyDescent="0.25">
      <c r="A91" s="259"/>
      <c r="B91" s="232" t="s">
        <v>113</v>
      </c>
      <c r="C91" s="235"/>
      <c r="D91" s="235"/>
      <c r="E91" s="235"/>
      <c r="F91" s="235"/>
      <c r="G91" s="236"/>
      <c r="H91" s="336"/>
      <c r="I91" s="337"/>
      <c r="J91" s="335"/>
      <c r="K91" s="335"/>
      <c r="L91" s="335"/>
      <c r="M91" s="335"/>
      <c r="N91" s="623">
        <f>(N89+1)*N90</f>
        <v>0</v>
      </c>
      <c r="O91" s="622"/>
      <c r="P91" s="233"/>
      <c r="Q91" s="234"/>
      <c r="R91" s="259"/>
      <c r="S91" s="190"/>
      <c r="T91" s="190"/>
      <c r="U91" s="190"/>
      <c r="V91" s="190"/>
    </row>
    <row r="92" spans="1:23" ht="15.75" customHeight="1" x14ac:dyDescent="0.25">
      <c r="A92" s="259"/>
      <c r="B92" s="232"/>
      <c r="C92" s="611" t="s">
        <v>260</v>
      </c>
      <c r="D92" s="611"/>
      <c r="E92" s="611"/>
      <c r="F92" s="611"/>
      <c r="G92" s="239">
        <f>F106</f>
        <v>0</v>
      </c>
      <c r="H92" s="336"/>
      <c r="I92" s="611" t="s">
        <v>519</v>
      </c>
      <c r="J92" s="611"/>
      <c r="K92" s="611"/>
      <c r="L92" s="611"/>
      <c r="M92" s="611"/>
      <c r="N92" s="612">
        <f>E5-F112</f>
        <v>0</v>
      </c>
      <c r="O92" s="612"/>
      <c r="P92" s="233"/>
      <c r="Q92" s="234"/>
      <c r="R92" s="259"/>
      <c r="S92" s="190"/>
      <c r="T92" s="190"/>
      <c r="U92" s="190"/>
      <c r="V92" s="190"/>
    </row>
    <row r="93" spans="1:23" ht="15.75" customHeight="1" x14ac:dyDescent="0.25">
      <c r="A93" s="259"/>
      <c r="B93" s="232"/>
      <c r="C93" s="611" t="s">
        <v>322</v>
      </c>
      <c r="D93" s="611"/>
      <c r="E93" s="611"/>
      <c r="F93" s="611"/>
      <c r="G93" s="239">
        <f>F107+F108+F109+F110</f>
        <v>0</v>
      </c>
      <c r="H93" s="336"/>
      <c r="I93" s="229"/>
      <c r="J93" s="229"/>
      <c r="K93" s="229"/>
      <c r="L93" s="229"/>
      <c r="M93" s="229"/>
      <c r="N93" s="229"/>
      <c r="O93" s="229"/>
      <c r="P93" s="233"/>
      <c r="Q93" s="234"/>
      <c r="R93" s="259"/>
      <c r="S93" s="190"/>
      <c r="T93" s="190"/>
      <c r="U93" s="190"/>
      <c r="V93" s="190"/>
    </row>
    <row r="94" spans="1:23" ht="15.75" customHeight="1" x14ac:dyDescent="0.25">
      <c r="A94" s="259"/>
      <c r="B94" s="232"/>
      <c r="C94" s="611" t="s">
        <v>261</v>
      </c>
      <c r="D94" s="611"/>
      <c r="E94" s="611"/>
      <c r="F94" s="611"/>
      <c r="G94" s="239">
        <f>Q100</f>
        <v>0</v>
      </c>
      <c r="H94" s="336"/>
      <c r="I94" s="613" t="s">
        <v>111</v>
      </c>
      <c r="J94" s="614"/>
      <c r="K94" s="614"/>
      <c r="L94" s="614"/>
      <c r="M94" s="614"/>
      <c r="N94" s="615">
        <f>ROUND((N92-(N92/(1+E9))),0)</f>
        <v>0</v>
      </c>
      <c r="O94" s="616"/>
      <c r="P94" s="233"/>
      <c r="Q94" s="234"/>
      <c r="R94" s="259"/>
      <c r="S94" s="190"/>
      <c r="T94" s="190"/>
      <c r="U94" s="190"/>
      <c r="V94" s="190"/>
    </row>
    <row r="95" spans="1:23" ht="16.5" customHeight="1" x14ac:dyDescent="0.25">
      <c r="A95" s="259"/>
      <c r="B95" s="232"/>
      <c r="C95" s="336"/>
      <c r="D95" s="620"/>
      <c r="E95" s="620"/>
      <c r="F95" s="620"/>
      <c r="G95" s="336"/>
      <c r="H95" s="336"/>
      <c r="I95" s="336"/>
      <c r="J95" s="336"/>
      <c r="K95" s="336"/>
      <c r="L95" s="336"/>
      <c r="M95" s="624"/>
      <c r="N95" s="624"/>
      <c r="O95" s="624"/>
      <c r="P95" s="624"/>
      <c r="Q95" s="241" t="s">
        <v>52</v>
      </c>
      <c r="R95" s="259"/>
      <c r="S95" s="190"/>
      <c r="T95" s="190"/>
      <c r="U95" s="190"/>
      <c r="V95" s="190"/>
    </row>
    <row r="96" spans="1:23" x14ac:dyDescent="0.25">
      <c r="A96" s="259"/>
      <c r="B96" s="331"/>
      <c r="C96" s="491"/>
      <c r="D96" s="491"/>
      <c r="E96" s="491"/>
      <c r="F96" s="332"/>
      <c r="G96" s="332"/>
      <c r="H96" s="332"/>
      <c r="I96" s="491" t="s">
        <v>323</v>
      </c>
      <c r="J96" s="491"/>
      <c r="K96" s="491"/>
      <c r="L96" s="491"/>
      <c r="M96" s="491"/>
      <c r="N96" s="491"/>
      <c r="O96" s="491"/>
      <c r="P96" s="492"/>
      <c r="Q96" s="244"/>
      <c r="R96" s="259"/>
      <c r="S96" s="190"/>
      <c r="T96" s="190"/>
      <c r="U96" s="190"/>
      <c r="V96" s="190"/>
    </row>
    <row r="97" spans="1:23" ht="15.75" customHeight="1" x14ac:dyDescent="0.25">
      <c r="A97" s="259"/>
      <c r="B97" s="521" t="s">
        <v>68</v>
      </c>
      <c r="C97" s="522"/>
      <c r="D97" s="522"/>
      <c r="E97" s="522"/>
      <c r="F97" s="522"/>
      <c r="G97" s="522"/>
      <c r="H97" s="522"/>
      <c r="I97" s="522"/>
      <c r="J97" s="522"/>
      <c r="K97" s="522"/>
      <c r="L97" s="522"/>
      <c r="M97" s="522"/>
      <c r="N97" s="522"/>
      <c r="O97" s="522"/>
      <c r="P97" s="522"/>
      <c r="Q97" s="333"/>
      <c r="R97" s="259"/>
      <c r="S97" s="190"/>
      <c r="T97" s="190"/>
      <c r="U97" s="190"/>
    </row>
    <row r="98" spans="1:23" ht="15.6" customHeight="1" x14ac:dyDescent="0.25">
      <c r="A98" s="259"/>
      <c r="B98" s="523" t="s">
        <v>76</v>
      </c>
      <c r="C98" s="524"/>
      <c r="D98" s="524"/>
      <c r="E98" s="524"/>
      <c r="F98" s="524"/>
      <c r="G98" s="524"/>
      <c r="H98" s="524"/>
      <c r="I98" s="524"/>
      <c r="J98" s="524"/>
      <c r="K98" s="524"/>
      <c r="L98" s="524"/>
      <c r="M98" s="524"/>
      <c r="N98" s="524"/>
      <c r="O98" s="524"/>
      <c r="P98" s="525"/>
      <c r="Q98" s="338" t="s">
        <v>52</v>
      </c>
      <c r="R98" s="259"/>
      <c r="S98" s="190"/>
      <c r="T98" s="190"/>
      <c r="U98" s="190"/>
    </row>
    <row r="99" spans="1:23" ht="30" customHeight="1" x14ac:dyDescent="0.25">
      <c r="A99" s="259"/>
      <c r="B99" s="526"/>
      <c r="C99" s="527"/>
      <c r="D99" s="527"/>
      <c r="E99" s="527"/>
      <c r="F99" s="527"/>
      <c r="G99" s="527"/>
      <c r="H99" s="527"/>
      <c r="I99" s="527"/>
      <c r="J99" s="527"/>
      <c r="K99" s="527"/>
      <c r="L99" s="527"/>
      <c r="M99" s="527"/>
      <c r="N99" s="527"/>
      <c r="O99" s="527"/>
      <c r="P99" s="528"/>
      <c r="Q99" s="246"/>
      <c r="R99" s="259"/>
      <c r="S99" s="190"/>
      <c r="T99" s="190"/>
      <c r="U99" s="190"/>
    </row>
    <row r="100" spans="1:23" ht="18.600000000000001" customHeight="1" x14ac:dyDescent="0.25">
      <c r="A100" s="259"/>
      <c r="B100" s="490" t="s">
        <v>77</v>
      </c>
      <c r="C100" s="491"/>
      <c r="D100" s="491"/>
      <c r="E100" s="491"/>
      <c r="F100" s="491"/>
      <c r="G100" s="491"/>
      <c r="H100" s="491"/>
      <c r="I100" s="491"/>
      <c r="J100" s="491"/>
      <c r="K100" s="491"/>
      <c r="L100" s="491"/>
      <c r="M100" s="491"/>
      <c r="N100" s="491"/>
      <c r="O100" s="491"/>
      <c r="P100" s="492"/>
      <c r="Q100" s="226">
        <f>Q99</f>
        <v>0</v>
      </c>
      <c r="R100" s="259"/>
      <c r="S100" s="190"/>
      <c r="T100" s="190"/>
      <c r="U100" s="190"/>
      <c r="W100" s="192">
        <f>Q100</f>
        <v>0</v>
      </c>
    </row>
    <row r="101" spans="1:23" ht="34.5" customHeight="1" x14ac:dyDescent="0.25">
      <c r="A101" s="259"/>
      <c r="B101" s="483" t="s">
        <v>645</v>
      </c>
      <c r="C101" s="484"/>
      <c r="D101" s="484"/>
      <c r="E101" s="484"/>
      <c r="F101" s="484"/>
      <c r="G101" s="484"/>
      <c r="H101" s="484"/>
      <c r="I101" s="484"/>
      <c r="J101" s="484"/>
      <c r="K101" s="484"/>
      <c r="L101" s="484"/>
      <c r="M101" s="484"/>
      <c r="N101" s="484"/>
      <c r="O101" s="484"/>
      <c r="P101" s="485"/>
      <c r="Q101" s="215">
        <f>SUM(Q100+Q96+Q86+Q77+Q69+Q60+Q53+Q44+Q39+Q33+Q18)</f>
        <v>0</v>
      </c>
      <c r="R101" s="259"/>
      <c r="S101" s="248"/>
      <c r="T101" s="249"/>
      <c r="U101" s="190"/>
    </row>
    <row r="102" spans="1:23" ht="15.95" customHeight="1" x14ac:dyDescent="0.25">
      <c r="A102" s="259"/>
      <c r="B102" s="259"/>
      <c r="C102" s="259"/>
      <c r="D102" s="259"/>
      <c r="E102" s="259"/>
      <c r="F102" s="259"/>
      <c r="G102" s="259"/>
      <c r="H102" s="259"/>
      <c r="I102" s="259"/>
      <c r="J102" s="259"/>
      <c r="K102" s="259"/>
      <c r="L102" s="259"/>
      <c r="M102" s="259"/>
      <c r="N102" s="259"/>
      <c r="O102" s="259"/>
      <c r="P102" s="259"/>
      <c r="Q102" s="259"/>
      <c r="R102" s="259"/>
      <c r="S102" s="248" t="s">
        <v>114</v>
      </c>
      <c r="T102" s="249">
        <f>S77</f>
        <v>0</v>
      </c>
      <c r="U102" s="190"/>
    </row>
    <row r="103" spans="1:23" hidden="1" x14ac:dyDescent="0.25">
      <c r="A103" s="190"/>
      <c r="B103" s="190"/>
      <c r="C103" s="190"/>
      <c r="D103" s="190"/>
      <c r="E103" s="190"/>
      <c r="F103" s="190"/>
      <c r="G103" s="190"/>
      <c r="H103" s="190"/>
      <c r="I103" s="190"/>
      <c r="J103" s="190"/>
      <c r="K103" s="190"/>
      <c r="L103" s="190"/>
      <c r="M103" s="190"/>
      <c r="N103" s="190"/>
      <c r="O103" s="190"/>
      <c r="P103" s="190"/>
      <c r="Q103" s="190"/>
      <c r="R103" s="259"/>
      <c r="S103" s="190"/>
      <c r="T103" s="190"/>
      <c r="U103" s="190"/>
    </row>
    <row r="104" spans="1:23" hidden="1" x14ac:dyDescent="0.25"/>
    <row r="105" spans="1:23" hidden="1" x14ac:dyDescent="0.25">
      <c r="C105" s="195" t="s">
        <v>266</v>
      </c>
      <c r="D105" s="195"/>
      <c r="E105" s="196"/>
      <c r="F105" s="197"/>
    </row>
    <row r="106" spans="1:23" hidden="1" x14ac:dyDescent="0.25">
      <c r="C106" s="195" t="s">
        <v>260</v>
      </c>
      <c r="D106" s="195"/>
      <c r="E106" s="196"/>
      <c r="F106" s="203">
        <f>Q44</f>
        <v>0</v>
      </c>
    </row>
    <row r="107" spans="1:23" hidden="1" x14ac:dyDescent="0.25">
      <c r="C107" s="195" t="s">
        <v>262</v>
      </c>
      <c r="D107" s="195"/>
      <c r="E107" s="196">
        <f>U56</f>
        <v>0</v>
      </c>
      <c r="F107" s="197">
        <f>IF(E107&gt;25000,(E107-25000),0)</f>
        <v>0</v>
      </c>
    </row>
    <row r="108" spans="1:23" hidden="1" x14ac:dyDescent="0.25">
      <c r="C108" s="195" t="s">
        <v>263</v>
      </c>
      <c r="D108" s="195"/>
      <c r="E108" s="196">
        <f t="shared" ref="E108:E110" si="21">U57</f>
        <v>0</v>
      </c>
      <c r="F108" s="197">
        <f>IF(E108&gt;25000,(E108-25000),0)</f>
        <v>0</v>
      </c>
    </row>
    <row r="109" spans="1:23" hidden="1" x14ac:dyDescent="0.25">
      <c r="C109" s="195" t="s">
        <v>264</v>
      </c>
      <c r="D109" s="195"/>
      <c r="E109" s="196">
        <f t="shared" si="21"/>
        <v>0</v>
      </c>
      <c r="F109" s="197">
        <f>IF(E109&gt;25000,(E109-25000),0)</f>
        <v>0</v>
      </c>
    </row>
    <row r="110" spans="1:23" hidden="1" x14ac:dyDescent="0.25">
      <c r="C110" s="195" t="s">
        <v>265</v>
      </c>
      <c r="D110" s="195"/>
      <c r="E110" s="196">
        <f t="shared" si="21"/>
        <v>0</v>
      </c>
      <c r="F110" s="197">
        <f>IF(E110&gt;25000,(E110-25000),0)</f>
        <v>0</v>
      </c>
    </row>
    <row r="111" spans="1:23" hidden="1" x14ac:dyDescent="0.25">
      <c r="C111" s="195" t="s">
        <v>261</v>
      </c>
      <c r="D111" s="195"/>
      <c r="E111" s="196"/>
      <c r="F111" s="203">
        <f>Q100</f>
        <v>0</v>
      </c>
    </row>
    <row r="112" spans="1:23" hidden="1" x14ac:dyDescent="0.25">
      <c r="F112" s="90">
        <f>SUM(F106:F111)</f>
        <v>0</v>
      </c>
    </row>
    <row r="113" hidden="1" x14ac:dyDescent="0.25"/>
  </sheetData>
  <sheetProtection algorithmName="SHA-512" hashValue="2hiqcnb/yb+7f2C1k0Clw0nekxq6BvbkLlFZopZByVRlNbAAPCQiF8+mgZ1eBl1plM6OTspZi6FBnr0URILqRQ==" saltValue="WpCo5HN69lhiYAteWxiiMQ==" spinCount="100000" sheet="1" formatCells="0" formatRows="0" insertRows="0" deleteRows="0" selectLockedCells="1"/>
  <mergeCells count="171">
    <mergeCell ref="B13:C13"/>
    <mergeCell ref="D13:K13"/>
    <mergeCell ref="B14:C14"/>
    <mergeCell ref="D14:K14"/>
    <mergeCell ref="B15:C15"/>
    <mergeCell ref="D15:K15"/>
    <mergeCell ref="B2:Q2"/>
    <mergeCell ref="B3:Q3"/>
    <mergeCell ref="B5:D5"/>
    <mergeCell ref="B7:D7"/>
    <mergeCell ref="B9:D9"/>
    <mergeCell ref="B12:Q12"/>
    <mergeCell ref="B20:C20"/>
    <mergeCell ref="D20:K20"/>
    <mergeCell ref="B21:C21"/>
    <mergeCell ref="D21:K21"/>
    <mergeCell ref="B22:C22"/>
    <mergeCell ref="D22:K22"/>
    <mergeCell ref="B16:C16"/>
    <mergeCell ref="D16:K16"/>
    <mergeCell ref="B17:C17"/>
    <mergeCell ref="D17:K17"/>
    <mergeCell ref="B18:N18"/>
    <mergeCell ref="B19:Q19"/>
    <mergeCell ref="B26:C26"/>
    <mergeCell ref="D26:K26"/>
    <mergeCell ref="B27:C27"/>
    <mergeCell ref="D27:K27"/>
    <mergeCell ref="B28:C28"/>
    <mergeCell ref="D28:K28"/>
    <mergeCell ref="B23:C23"/>
    <mergeCell ref="D23:K23"/>
    <mergeCell ref="B24:C24"/>
    <mergeCell ref="D24:K24"/>
    <mergeCell ref="B25:C25"/>
    <mergeCell ref="D25:K25"/>
    <mergeCell ref="B32:C32"/>
    <mergeCell ref="D32:K32"/>
    <mergeCell ref="B33:N33"/>
    <mergeCell ref="B34:Q34"/>
    <mergeCell ref="B35:C35"/>
    <mergeCell ref="D35:K35"/>
    <mergeCell ref="B29:C29"/>
    <mergeCell ref="D29:K29"/>
    <mergeCell ref="B30:C30"/>
    <mergeCell ref="D30:K30"/>
    <mergeCell ref="B31:C31"/>
    <mergeCell ref="D31:K31"/>
    <mergeCell ref="B39:N39"/>
    <mergeCell ref="B40:Q40"/>
    <mergeCell ref="B41:C41"/>
    <mergeCell ref="D41:O41"/>
    <mergeCell ref="B42:C42"/>
    <mergeCell ref="D42:O42"/>
    <mergeCell ref="B36:C36"/>
    <mergeCell ref="D36:K36"/>
    <mergeCell ref="B37:C37"/>
    <mergeCell ref="D37:K37"/>
    <mergeCell ref="B38:C38"/>
    <mergeCell ref="D38:K38"/>
    <mergeCell ref="B47:C47"/>
    <mergeCell ref="D47:P47"/>
    <mergeCell ref="C48:E48"/>
    <mergeCell ref="F48:P48"/>
    <mergeCell ref="B49:C49"/>
    <mergeCell ref="D49:P49"/>
    <mergeCell ref="B43:C43"/>
    <mergeCell ref="D43:O43"/>
    <mergeCell ref="B44:P44"/>
    <mergeCell ref="B45:Q45"/>
    <mergeCell ref="B46:C46"/>
    <mergeCell ref="D46:P46"/>
    <mergeCell ref="B53:P53"/>
    <mergeCell ref="B54:Q54"/>
    <mergeCell ref="B55:C55"/>
    <mergeCell ref="D55:E55"/>
    <mergeCell ref="F55:N55"/>
    <mergeCell ref="B56:C56"/>
    <mergeCell ref="D56:E56"/>
    <mergeCell ref="F56:N56"/>
    <mergeCell ref="C50:E50"/>
    <mergeCell ref="F50:P50"/>
    <mergeCell ref="B51:C51"/>
    <mergeCell ref="D51:P51"/>
    <mergeCell ref="C52:E52"/>
    <mergeCell ref="F52:P52"/>
    <mergeCell ref="B59:C59"/>
    <mergeCell ref="D59:E59"/>
    <mergeCell ref="F59:N59"/>
    <mergeCell ref="B60:P60"/>
    <mergeCell ref="B61:Q61"/>
    <mergeCell ref="B62:D62"/>
    <mergeCell ref="E62:P62"/>
    <mergeCell ref="B57:C57"/>
    <mergeCell ref="D57:E57"/>
    <mergeCell ref="F57:N57"/>
    <mergeCell ref="B58:C58"/>
    <mergeCell ref="D58:E58"/>
    <mergeCell ref="F58:N58"/>
    <mergeCell ref="B66:D66"/>
    <mergeCell ref="E66:P66"/>
    <mergeCell ref="B67:D67"/>
    <mergeCell ref="E67:P67"/>
    <mergeCell ref="B68:D68"/>
    <mergeCell ref="E68:P68"/>
    <mergeCell ref="B63:D63"/>
    <mergeCell ref="E63:P63"/>
    <mergeCell ref="B64:D64"/>
    <mergeCell ref="E64:P64"/>
    <mergeCell ref="B65:D65"/>
    <mergeCell ref="E65:P65"/>
    <mergeCell ref="B73:D73"/>
    <mergeCell ref="E73:G73"/>
    <mergeCell ref="H73:N73"/>
    <mergeCell ref="B74:D74"/>
    <mergeCell ref="E74:G74"/>
    <mergeCell ref="H74:N74"/>
    <mergeCell ref="B69:P69"/>
    <mergeCell ref="B70:Q70"/>
    <mergeCell ref="B71:D71"/>
    <mergeCell ref="E71:G71"/>
    <mergeCell ref="H71:N71"/>
    <mergeCell ref="B72:D72"/>
    <mergeCell ref="E72:G72"/>
    <mergeCell ref="H72:N72"/>
    <mergeCell ref="B77:P77"/>
    <mergeCell ref="B78:Q78"/>
    <mergeCell ref="B79:D79"/>
    <mergeCell ref="E79:Q79"/>
    <mergeCell ref="B80:D80"/>
    <mergeCell ref="E80:P80"/>
    <mergeCell ref="B75:D75"/>
    <mergeCell ref="E75:G75"/>
    <mergeCell ref="H75:N75"/>
    <mergeCell ref="B76:D76"/>
    <mergeCell ref="E76:G76"/>
    <mergeCell ref="H76:N76"/>
    <mergeCell ref="B84:D84"/>
    <mergeCell ref="E84:P84"/>
    <mergeCell ref="B85:D85"/>
    <mergeCell ref="E85:P85"/>
    <mergeCell ref="B86:P86"/>
    <mergeCell ref="B87:Q87"/>
    <mergeCell ref="B81:D81"/>
    <mergeCell ref="E81:P81"/>
    <mergeCell ref="B82:D82"/>
    <mergeCell ref="E82:P82"/>
    <mergeCell ref="B83:D83"/>
    <mergeCell ref="E83:P83"/>
    <mergeCell ref="C92:F92"/>
    <mergeCell ref="I92:M92"/>
    <mergeCell ref="N92:O92"/>
    <mergeCell ref="C93:F93"/>
    <mergeCell ref="C94:F94"/>
    <mergeCell ref="I94:M94"/>
    <mergeCell ref="N94:O94"/>
    <mergeCell ref="C89:G89"/>
    <mergeCell ref="I89:M89"/>
    <mergeCell ref="N89:O89"/>
    <mergeCell ref="I90:M90"/>
    <mergeCell ref="N90:O90"/>
    <mergeCell ref="N91:O91"/>
    <mergeCell ref="B99:P99"/>
    <mergeCell ref="B100:P100"/>
    <mergeCell ref="B101:P101"/>
    <mergeCell ref="D95:F95"/>
    <mergeCell ref="M95:P95"/>
    <mergeCell ref="C96:E96"/>
    <mergeCell ref="I96:P96"/>
    <mergeCell ref="B97:P97"/>
    <mergeCell ref="B98:P98"/>
  </mergeCells>
  <conditionalFormatting sqref="Q96">
    <cfRule type="cellIs" dxfId="44" priority="2" operator="greaterThan">
      <formula>$N$94</formula>
    </cfRule>
    <cfRule type="cellIs" dxfId="43" priority="3" operator="greaterThan">
      <formula>$N$94</formula>
    </cfRule>
  </conditionalFormatting>
  <conditionalFormatting sqref="Q101">
    <cfRule type="cellIs" dxfId="42" priority="1" operator="notEqual">
      <formula>"E5"</formula>
    </cfRule>
  </conditionalFormatting>
  <conditionalFormatting sqref="Q96">
    <cfRule type="cellIs" dxfId="41" priority="4" operator="greaterThan">
      <formula>#REF!</formula>
    </cfRule>
  </conditionalFormatting>
  <pageMargins left="0.25" right="0.25" top="0.75" bottom="0.75" header="0.3" footer="0.3"/>
  <pageSetup scale="76" fitToHeight="50" orientation="landscape" r:id="rId1"/>
  <headerFooter>
    <oddFooter>Page &amp;P of &amp;N</oddFooter>
  </headerFooter>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1000-000000000000}">
          <x14:formula1>
            <xm:f>'DROP-DOWNS'!$J$2:$J$3</xm:f>
          </x14:formula1>
          <xm:sqref>B56:C59</xm:sqref>
        </x14:dataValidation>
        <x14:dataValidation type="list" allowBlank="1" showInputMessage="1" showErrorMessage="1" xr:uid="{00000000-0002-0000-1000-000001000000}">
          <x14:formula1>
            <xm:f>' IET II Budget'!$S$57:$S$60</xm:f>
          </x14:formula1>
          <xm:sqref>E5</xm:sqref>
        </x14:dataValidation>
        <x14:dataValidation type="list" allowBlank="1" showInputMessage="1" showErrorMessage="1" xr:uid="{00000000-0002-0000-1000-000002000000}">
          <x14:formula1>
            <xm:f>' IET II Budget'!$T$57:$T$60</xm:f>
          </x14:formula1>
          <xm:sqref>B2:Q2</xm:sqref>
        </x14:dataValidation>
        <x14:dataValidation type="list" allowBlank="1" showInputMessage="1" showErrorMessage="1" xr:uid="{00000000-0002-0000-1000-000003000000}">
          <x14:formula1>
            <xm:f>'DROP-DOWNS'!$S$2:$S$6</xm:f>
          </x14:formula1>
          <xm:sqref>B63:C68</xm:sqref>
        </x14:dataValidation>
        <x14:dataValidation type="list" allowBlank="1" showInputMessage="1" showErrorMessage="1" xr:uid="{00000000-0002-0000-1000-000004000000}">
          <x14:formula1>
            <xm:f>'DROP-DOWNS'!$S$12:$S$21</xm:f>
          </x14:formula1>
          <xm:sqref>B72:C76</xm:sqref>
        </x14:dataValidation>
        <x14:dataValidation type="list" allowBlank="1" showInputMessage="1" showErrorMessage="1" xr:uid="{00000000-0002-0000-1000-000005000000}">
          <x14:formula1>
            <xm:f>'DROP-DOWNS'!$U$2:$U$8</xm:f>
          </x14:formula1>
          <xm:sqref>B80:D85</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3" tint="0.79998168889431442"/>
    <pageSetUpPr fitToPage="1"/>
  </sheetPr>
  <dimension ref="A1:O107"/>
  <sheetViews>
    <sheetView showGridLines="0" zoomScaleNormal="100" workbookViewId="0">
      <pane xSplit="2" ySplit="7" topLeftCell="C8" activePane="bottomRight" state="frozen"/>
      <selection pane="topRight" activeCell="B1" sqref="B1"/>
      <selection pane="bottomLeft" activeCell="A4" sqref="A4"/>
      <selection pane="bottomRight" activeCell="C8" sqref="C8"/>
    </sheetView>
  </sheetViews>
  <sheetFormatPr defaultColWidth="9.140625" defaultRowHeight="12.75" x14ac:dyDescent="0.2"/>
  <cols>
    <col min="1" max="1" width="3.7109375" style="1" customWidth="1"/>
    <col min="2" max="3" width="8.5703125" style="1" customWidth="1"/>
    <col min="4" max="4" width="8.5703125" style="177" customWidth="1"/>
    <col min="5" max="5" width="8.5703125" style="178" customWidth="1"/>
    <col min="6" max="6" width="29.7109375" style="179" customWidth="1"/>
    <col min="7" max="7" width="30.7109375" style="179" customWidth="1"/>
    <col min="8" max="9" width="8.5703125" style="180" customWidth="1"/>
    <col min="10" max="10" width="8.5703125" style="1" customWidth="1"/>
    <col min="11" max="11" width="8.5703125" style="181" customWidth="1"/>
    <col min="12" max="12" width="8.5703125" style="182" customWidth="1"/>
    <col min="13" max="13" width="3.85546875" style="1" customWidth="1"/>
    <col min="14" max="16384" width="9.140625" style="1"/>
  </cols>
  <sheetData>
    <row r="1" spans="1:14" s="168" customFormat="1" ht="21.75" customHeight="1" x14ac:dyDescent="0.2">
      <c r="A1" s="167"/>
      <c r="B1" s="477"/>
      <c r="C1" s="477"/>
      <c r="D1" s="477"/>
      <c r="E1" s="477"/>
      <c r="F1" s="477"/>
      <c r="G1" s="477"/>
      <c r="H1" s="477"/>
      <c r="I1" s="477"/>
      <c r="J1" s="477"/>
      <c r="K1" s="477"/>
      <c r="L1" s="477"/>
      <c r="M1" s="167"/>
    </row>
    <row r="2" spans="1:14" ht="21.75" customHeight="1" x14ac:dyDescent="0.2">
      <c r="A2" s="156"/>
      <c r="B2" s="468">
        <f>Cover!B6</f>
        <v>0</v>
      </c>
      <c r="C2" s="469"/>
      <c r="D2" s="469"/>
      <c r="E2" s="469"/>
      <c r="F2" s="469"/>
      <c r="G2" s="469"/>
      <c r="H2" s="469"/>
      <c r="I2" s="469"/>
      <c r="J2" s="469"/>
      <c r="K2" s="469"/>
      <c r="L2" s="469"/>
      <c r="M2" s="156"/>
    </row>
    <row r="3" spans="1:14" ht="21.75" customHeight="1" x14ac:dyDescent="0.2">
      <c r="A3" s="156"/>
      <c r="B3" s="465" t="s">
        <v>116</v>
      </c>
      <c r="C3" s="465"/>
      <c r="D3" s="465"/>
      <c r="E3" s="465"/>
      <c r="F3" s="465"/>
      <c r="G3" s="465"/>
      <c r="H3" s="465"/>
      <c r="I3" s="465"/>
      <c r="J3" s="465"/>
      <c r="K3" s="465"/>
      <c r="L3" s="465"/>
      <c r="M3" s="156"/>
    </row>
    <row r="4" spans="1:14" ht="21.75" customHeight="1" x14ac:dyDescent="0.2">
      <c r="A4" s="156"/>
      <c r="B4" s="466" t="s">
        <v>357</v>
      </c>
      <c r="C4" s="466"/>
      <c r="D4" s="466"/>
      <c r="E4" s="187">
        <f>SUM(E8:E101)</f>
        <v>0</v>
      </c>
      <c r="F4" s="183"/>
      <c r="G4" s="183"/>
      <c r="H4" s="183"/>
      <c r="I4" s="466" t="s">
        <v>358</v>
      </c>
      <c r="J4" s="466"/>
      <c r="K4" s="466"/>
      <c r="L4" s="188">
        <f>SUM(L8:L101)</f>
        <v>0</v>
      </c>
      <c r="M4" s="156"/>
    </row>
    <row r="5" spans="1:14" s="168" customFormat="1" ht="21.75" customHeight="1" x14ac:dyDescent="0.2">
      <c r="A5" s="167"/>
      <c r="B5" s="472"/>
      <c r="C5" s="472"/>
      <c r="D5" s="472"/>
      <c r="E5" s="472"/>
      <c r="F5" s="472"/>
      <c r="G5" s="472"/>
      <c r="H5" s="472"/>
      <c r="I5" s="472"/>
      <c r="J5" s="472"/>
      <c r="K5" s="472"/>
      <c r="L5" s="472"/>
      <c r="M5" s="167"/>
    </row>
    <row r="6" spans="1:14" s="170" customFormat="1" ht="21" customHeight="1" x14ac:dyDescent="0.25">
      <c r="A6" s="169"/>
      <c r="B6" s="473" t="s">
        <v>117</v>
      </c>
      <c r="C6" s="473" t="s">
        <v>0</v>
      </c>
      <c r="D6" s="474" t="s">
        <v>338</v>
      </c>
      <c r="E6" s="467" t="s">
        <v>118</v>
      </c>
      <c r="F6" s="467" t="s">
        <v>355</v>
      </c>
      <c r="G6" s="467" t="s">
        <v>119</v>
      </c>
      <c r="H6" s="475" t="s">
        <v>38</v>
      </c>
      <c r="I6" s="475" t="s">
        <v>40</v>
      </c>
      <c r="J6" s="467" t="s">
        <v>41</v>
      </c>
      <c r="K6" s="476" t="s">
        <v>120</v>
      </c>
      <c r="L6" s="470" t="s">
        <v>121</v>
      </c>
      <c r="M6" s="169"/>
    </row>
    <row r="7" spans="1:14" ht="21.75" customHeight="1" x14ac:dyDescent="0.2">
      <c r="A7" s="156"/>
      <c r="B7" s="473"/>
      <c r="C7" s="473"/>
      <c r="D7" s="474"/>
      <c r="E7" s="467"/>
      <c r="F7" s="467"/>
      <c r="G7" s="467"/>
      <c r="H7" s="475"/>
      <c r="I7" s="475"/>
      <c r="J7" s="467"/>
      <c r="K7" s="476"/>
      <c r="L7" s="471"/>
      <c r="M7" s="156"/>
    </row>
    <row r="8" spans="1:14" ht="39.950000000000003" customHeight="1" x14ac:dyDescent="0.2">
      <c r="A8" s="156"/>
      <c r="B8" s="55" t="s">
        <v>122</v>
      </c>
      <c r="C8" s="189"/>
      <c r="D8" s="57"/>
      <c r="E8" s="58"/>
      <c r="F8" s="59"/>
      <c r="G8" s="59"/>
      <c r="H8" s="5"/>
      <c r="I8" s="6"/>
      <c r="J8" s="256">
        <f>H8*I8</f>
        <v>0</v>
      </c>
      <c r="K8" s="257"/>
      <c r="L8" s="62">
        <f>E8*K8</f>
        <v>0</v>
      </c>
      <c r="M8" s="156"/>
    </row>
    <row r="9" spans="1:14" ht="39.950000000000003" customHeight="1" x14ac:dyDescent="0.2">
      <c r="A9" s="156"/>
      <c r="B9" s="55" t="s">
        <v>123</v>
      </c>
      <c r="C9" s="189"/>
      <c r="D9" s="57"/>
      <c r="E9" s="58"/>
      <c r="F9" s="59"/>
      <c r="G9" s="59"/>
      <c r="H9" s="5"/>
      <c r="I9" s="6"/>
      <c r="J9" s="256">
        <f t="shared" ref="J9:J72" si="0">H9*I9</f>
        <v>0</v>
      </c>
      <c r="K9" s="257"/>
      <c r="L9" s="62">
        <f t="shared" ref="L9:L72" si="1">E9*K9</f>
        <v>0</v>
      </c>
      <c r="M9" s="156"/>
      <c r="N9" s="3"/>
    </row>
    <row r="10" spans="1:14" ht="39.950000000000003" customHeight="1" x14ac:dyDescent="0.2">
      <c r="A10" s="156"/>
      <c r="B10" s="55" t="s">
        <v>124</v>
      </c>
      <c r="C10" s="189"/>
      <c r="D10" s="57"/>
      <c r="E10" s="58"/>
      <c r="F10" s="59"/>
      <c r="G10" s="59"/>
      <c r="H10" s="5"/>
      <c r="I10" s="6"/>
      <c r="J10" s="256">
        <f t="shared" si="0"/>
        <v>0</v>
      </c>
      <c r="K10" s="257"/>
      <c r="L10" s="62">
        <f t="shared" si="1"/>
        <v>0</v>
      </c>
      <c r="M10" s="156"/>
    </row>
    <row r="11" spans="1:14" ht="39.950000000000003" customHeight="1" x14ac:dyDescent="0.2">
      <c r="A11" s="156"/>
      <c r="B11" s="55" t="s">
        <v>125</v>
      </c>
      <c r="C11" s="189"/>
      <c r="D11" s="57"/>
      <c r="E11" s="58"/>
      <c r="F11" s="59"/>
      <c r="G11" s="59"/>
      <c r="H11" s="5"/>
      <c r="I11" s="6"/>
      <c r="J11" s="256">
        <f t="shared" si="0"/>
        <v>0</v>
      </c>
      <c r="K11" s="257"/>
      <c r="L11" s="62">
        <f t="shared" si="1"/>
        <v>0</v>
      </c>
      <c r="M11" s="156"/>
    </row>
    <row r="12" spans="1:14" ht="39.950000000000003" customHeight="1" x14ac:dyDescent="0.2">
      <c r="A12" s="156"/>
      <c r="B12" s="55" t="s">
        <v>126</v>
      </c>
      <c r="C12" s="189"/>
      <c r="D12" s="63"/>
      <c r="E12" s="56"/>
      <c r="F12" s="59"/>
      <c r="G12" s="59"/>
      <c r="H12" s="64"/>
      <c r="I12" s="6"/>
      <c r="J12" s="256">
        <f t="shared" si="0"/>
        <v>0</v>
      </c>
      <c r="K12" s="257"/>
      <c r="L12" s="62">
        <f t="shared" si="1"/>
        <v>0</v>
      </c>
      <c r="M12" s="156"/>
    </row>
    <row r="13" spans="1:14" ht="39.950000000000003" customHeight="1" x14ac:dyDescent="0.2">
      <c r="A13" s="156"/>
      <c r="B13" s="55" t="s">
        <v>127</v>
      </c>
      <c r="C13" s="189"/>
      <c r="D13" s="63"/>
      <c r="E13" s="56"/>
      <c r="F13" s="59"/>
      <c r="G13" s="59"/>
      <c r="H13" s="64"/>
      <c r="I13" s="6"/>
      <c r="J13" s="256">
        <f t="shared" si="0"/>
        <v>0</v>
      </c>
      <c r="K13" s="257"/>
      <c r="L13" s="62">
        <f t="shared" si="1"/>
        <v>0</v>
      </c>
      <c r="M13" s="156"/>
    </row>
    <row r="14" spans="1:14" ht="39.950000000000003" customHeight="1" x14ac:dyDescent="0.2">
      <c r="A14" s="156"/>
      <c r="B14" s="55" t="s">
        <v>128</v>
      </c>
      <c r="C14" s="189"/>
      <c r="D14" s="63"/>
      <c r="E14" s="56"/>
      <c r="F14" s="59"/>
      <c r="G14" s="59"/>
      <c r="H14" s="64"/>
      <c r="I14" s="6"/>
      <c r="J14" s="256">
        <f t="shared" si="0"/>
        <v>0</v>
      </c>
      <c r="K14" s="257"/>
      <c r="L14" s="62">
        <f t="shared" si="1"/>
        <v>0</v>
      </c>
      <c r="M14" s="156"/>
    </row>
    <row r="15" spans="1:14" ht="39.950000000000003" customHeight="1" x14ac:dyDescent="0.2">
      <c r="A15" s="156"/>
      <c r="B15" s="55" t="s">
        <v>129</v>
      </c>
      <c r="C15" s="189"/>
      <c r="D15" s="63"/>
      <c r="E15" s="56"/>
      <c r="F15" s="59"/>
      <c r="G15" s="59"/>
      <c r="H15" s="64"/>
      <c r="I15" s="6"/>
      <c r="J15" s="256">
        <f t="shared" si="0"/>
        <v>0</v>
      </c>
      <c r="K15" s="257"/>
      <c r="L15" s="62">
        <f t="shared" si="1"/>
        <v>0</v>
      </c>
      <c r="M15" s="156"/>
    </row>
    <row r="16" spans="1:14" ht="39.950000000000003" customHeight="1" x14ac:dyDescent="0.2">
      <c r="A16" s="156"/>
      <c r="B16" s="55" t="s">
        <v>130</v>
      </c>
      <c r="C16" s="189"/>
      <c r="D16" s="57"/>
      <c r="E16" s="58"/>
      <c r="F16" s="59"/>
      <c r="G16" s="59"/>
      <c r="H16" s="5"/>
      <c r="I16" s="6"/>
      <c r="J16" s="256">
        <f t="shared" si="0"/>
        <v>0</v>
      </c>
      <c r="K16" s="257"/>
      <c r="L16" s="62">
        <f t="shared" si="1"/>
        <v>0</v>
      </c>
      <c r="M16" s="156"/>
    </row>
    <row r="17" spans="1:13" ht="39.950000000000003" customHeight="1" x14ac:dyDescent="0.2">
      <c r="A17" s="156"/>
      <c r="B17" s="55" t="s">
        <v>131</v>
      </c>
      <c r="C17" s="189"/>
      <c r="D17" s="57"/>
      <c r="E17" s="58"/>
      <c r="F17" s="59"/>
      <c r="G17" s="59"/>
      <c r="H17" s="5"/>
      <c r="I17" s="6"/>
      <c r="J17" s="256">
        <f t="shared" si="0"/>
        <v>0</v>
      </c>
      <c r="K17" s="257"/>
      <c r="L17" s="62">
        <f t="shared" si="1"/>
        <v>0</v>
      </c>
      <c r="M17" s="156"/>
    </row>
    <row r="18" spans="1:13" ht="39.950000000000003" customHeight="1" x14ac:dyDescent="0.2">
      <c r="A18" s="156"/>
      <c r="B18" s="55" t="s">
        <v>132</v>
      </c>
      <c r="C18" s="189"/>
      <c r="D18" s="57"/>
      <c r="E18" s="58"/>
      <c r="F18" s="59"/>
      <c r="G18" s="59"/>
      <c r="H18" s="5"/>
      <c r="I18" s="6"/>
      <c r="J18" s="256">
        <f t="shared" si="0"/>
        <v>0</v>
      </c>
      <c r="K18" s="257"/>
      <c r="L18" s="62">
        <f t="shared" si="1"/>
        <v>0</v>
      </c>
      <c r="M18" s="156"/>
    </row>
    <row r="19" spans="1:13" ht="39.950000000000003" customHeight="1" x14ac:dyDescent="0.2">
      <c r="A19" s="156"/>
      <c r="B19" s="55" t="s">
        <v>133</v>
      </c>
      <c r="C19" s="189"/>
      <c r="D19" s="57"/>
      <c r="E19" s="58"/>
      <c r="F19" s="59"/>
      <c r="G19" s="59"/>
      <c r="H19" s="5"/>
      <c r="I19" s="6"/>
      <c r="J19" s="256">
        <f t="shared" si="0"/>
        <v>0</v>
      </c>
      <c r="K19" s="257"/>
      <c r="L19" s="62">
        <f t="shared" si="1"/>
        <v>0</v>
      </c>
      <c r="M19" s="156"/>
    </row>
    <row r="20" spans="1:13" ht="39.950000000000003" customHeight="1" x14ac:dyDescent="0.2">
      <c r="A20" s="156"/>
      <c r="B20" s="55" t="s">
        <v>134</v>
      </c>
      <c r="C20" s="189"/>
      <c r="D20" s="57"/>
      <c r="E20" s="58"/>
      <c r="F20" s="59"/>
      <c r="G20" s="59"/>
      <c r="H20" s="5"/>
      <c r="I20" s="6"/>
      <c r="J20" s="256">
        <f t="shared" si="0"/>
        <v>0</v>
      </c>
      <c r="K20" s="257"/>
      <c r="L20" s="62">
        <f t="shared" si="1"/>
        <v>0</v>
      </c>
      <c r="M20" s="156"/>
    </row>
    <row r="21" spans="1:13" ht="39.950000000000003" customHeight="1" x14ac:dyDescent="0.2">
      <c r="A21" s="156"/>
      <c r="B21" s="55" t="s">
        <v>135</v>
      </c>
      <c r="C21" s="189"/>
      <c r="D21" s="63"/>
      <c r="E21" s="56"/>
      <c r="F21" s="59"/>
      <c r="G21" s="59"/>
      <c r="H21" s="5"/>
      <c r="I21" s="6"/>
      <c r="J21" s="256">
        <f t="shared" si="0"/>
        <v>0</v>
      </c>
      <c r="K21" s="257"/>
      <c r="L21" s="62">
        <f t="shared" si="1"/>
        <v>0</v>
      </c>
      <c r="M21" s="156"/>
    </row>
    <row r="22" spans="1:13" ht="39.950000000000003" customHeight="1" x14ac:dyDescent="0.2">
      <c r="A22" s="156"/>
      <c r="B22" s="55" t="s">
        <v>136</v>
      </c>
      <c r="C22" s="189"/>
      <c r="D22" s="63"/>
      <c r="E22" s="56"/>
      <c r="F22" s="59"/>
      <c r="G22" s="59"/>
      <c r="H22" s="64"/>
      <c r="I22" s="6"/>
      <c r="J22" s="256">
        <f t="shared" si="0"/>
        <v>0</v>
      </c>
      <c r="K22" s="257"/>
      <c r="L22" s="62">
        <f t="shared" si="1"/>
        <v>0</v>
      </c>
      <c r="M22" s="156"/>
    </row>
    <row r="23" spans="1:13" ht="39.950000000000003" customHeight="1" x14ac:dyDescent="0.2">
      <c r="A23" s="156"/>
      <c r="B23" s="55" t="s">
        <v>137</v>
      </c>
      <c r="C23" s="189"/>
      <c r="D23" s="63"/>
      <c r="E23" s="56"/>
      <c r="F23" s="59"/>
      <c r="G23" s="59"/>
      <c r="H23" s="64"/>
      <c r="I23" s="6"/>
      <c r="J23" s="256">
        <f t="shared" si="0"/>
        <v>0</v>
      </c>
      <c r="K23" s="257"/>
      <c r="L23" s="62">
        <f t="shared" si="1"/>
        <v>0</v>
      </c>
      <c r="M23" s="156"/>
    </row>
    <row r="24" spans="1:13" ht="39.950000000000003" customHeight="1" x14ac:dyDescent="0.2">
      <c r="A24" s="156"/>
      <c r="B24" s="55" t="s">
        <v>138</v>
      </c>
      <c r="C24" s="189"/>
      <c r="D24" s="63"/>
      <c r="E24" s="56"/>
      <c r="F24" s="59"/>
      <c r="G24" s="59"/>
      <c r="H24" s="64"/>
      <c r="I24" s="6"/>
      <c r="J24" s="256">
        <f t="shared" si="0"/>
        <v>0</v>
      </c>
      <c r="K24" s="257"/>
      <c r="L24" s="62">
        <f t="shared" si="1"/>
        <v>0</v>
      </c>
      <c r="M24" s="156"/>
    </row>
    <row r="25" spans="1:13" ht="39.950000000000003" customHeight="1" x14ac:dyDescent="0.2">
      <c r="A25" s="156"/>
      <c r="B25" s="55" t="s">
        <v>139</v>
      </c>
      <c r="C25" s="189"/>
      <c r="D25" s="63"/>
      <c r="E25" s="56"/>
      <c r="F25" s="59"/>
      <c r="G25" s="59"/>
      <c r="H25" s="64"/>
      <c r="I25" s="6"/>
      <c r="J25" s="256">
        <f t="shared" si="0"/>
        <v>0</v>
      </c>
      <c r="K25" s="257"/>
      <c r="L25" s="62">
        <f t="shared" si="1"/>
        <v>0</v>
      </c>
      <c r="M25" s="156"/>
    </row>
    <row r="26" spans="1:13" ht="39.950000000000003" customHeight="1" x14ac:dyDescent="0.2">
      <c r="A26" s="156"/>
      <c r="B26" s="55" t="s">
        <v>140</v>
      </c>
      <c r="C26" s="189"/>
      <c r="D26" s="65"/>
      <c r="E26" s="66"/>
      <c r="F26" s="59"/>
      <c r="G26" s="59"/>
      <c r="H26" s="67"/>
      <c r="I26" s="68"/>
      <c r="J26" s="256">
        <f t="shared" si="0"/>
        <v>0</v>
      </c>
      <c r="K26" s="257"/>
      <c r="L26" s="62">
        <f t="shared" si="1"/>
        <v>0</v>
      </c>
      <c r="M26" s="156"/>
    </row>
    <row r="27" spans="1:13" ht="39.950000000000003" customHeight="1" x14ac:dyDescent="0.2">
      <c r="A27" s="156"/>
      <c r="B27" s="55" t="s">
        <v>141</v>
      </c>
      <c r="C27" s="189"/>
      <c r="D27" s="65"/>
      <c r="E27" s="66"/>
      <c r="F27" s="59"/>
      <c r="G27" s="59"/>
      <c r="H27" s="67"/>
      <c r="I27" s="68"/>
      <c r="J27" s="256">
        <f t="shared" si="0"/>
        <v>0</v>
      </c>
      <c r="K27" s="257"/>
      <c r="L27" s="62">
        <f t="shared" si="1"/>
        <v>0</v>
      </c>
      <c r="M27" s="156"/>
    </row>
    <row r="28" spans="1:13" ht="39.950000000000003" customHeight="1" x14ac:dyDescent="0.2">
      <c r="A28" s="156"/>
      <c r="B28" s="55" t="s">
        <v>142</v>
      </c>
      <c r="C28" s="189"/>
      <c r="D28" s="65"/>
      <c r="E28" s="66"/>
      <c r="F28" s="59"/>
      <c r="G28" s="59"/>
      <c r="H28" s="67"/>
      <c r="I28" s="68"/>
      <c r="J28" s="256">
        <f t="shared" si="0"/>
        <v>0</v>
      </c>
      <c r="K28" s="257"/>
      <c r="L28" s="62">
        <f t="shared" si="1"/>
        <v>0</v>
      </c>
      <c r="M28" s="156"/>
    </row>
    <row r="29" spans="1:13" ht="39.950000000000003" customHeight="1" x14ac:dyDescent="0.2">
      <c r="A29" s="156"/>
      <c r="B29" s="55" t="s">
        <v>143</v>
      </c>
      <c r="C29" s="189"/>
      <c r="D29" s="65"/>
      <c r="E29" s="66"/>
      <c r="F29" s="59"/>
      <c r="G29" s="59"/>
      <c r="H29" s="67"/>
      <c r="I29" s="68"/>
      <c r="J29" s="256">
        <f t="shared" si="0"/>
        <v>0</v>
      </c>
      <c r="K29" s="257"/>
      <c r="L29" s="62">
        <f t="shared" si="1"/>
        <v>0</v>
      </c>
      <c r="M29" s="156"/>
    </row>
    <row r="30" spans="1:13" ht="39.950000000000003" customHeight="1" x14ac:dyDescent="0.2">
      <c r="A30" s="156"/>
      <c r="B30" s="55" t="s">
        <v>144</v>
      </c>
      <c r="C30" s="189"/>
      <c r="D30" s="65"/>
      <c r="E30" s="66"/>
      <c r="F30" s="59"/>
      <c r="G30" s="59"/>
      <c r="H30" s="67"/>
      <c r="I30" s="68"/>
      <c r="J30" s="256">
        <f t="shared" si="0"/>
        <v>0</v>
      </c>
      <c r="K30" s="257"/>
      <c r="L30" s="62">
        <f t="shared" si="1"/>
        <v>0</v>
      </c>
      <c r="M30" s="156"/>
    </row>
    <row r="31" spans="1:13" ht="39.950000000000003" customHeight="1" x14ac:dyDescent="0.2">
      <c r="A31" s="156"/>
      <c r="B31" s="55" t="s">
        <v>145</v>
      </c>
      <c r="C31" s="189"/>
      <c r="D31" s="65"/>
      <c r="E31" s="66"/>
      <c r="F31" s="59"/>
      <c r="G31" s="59"/>
      <c r="H31" s="67"/>
      <c r="I31" s="68"/>
      <c r="J31" s="256">
        <f t="shared" si="0"/>
        <v>0</v>
      </c>
      <c r="K31" s="257"/>
      <c r="L31" s="62">
        <f t="shared" si="1"/>
        <v>0</v>
      </c>
      <c r="M31" s="156"/>
    </row>
    <row r="32" spans="1:13" ht="39.950000000000003" customHeight="1" x14ac:dyDescent="0.2">
      <c r="A32" s="156"/>
      <c r="B32" s="55" t="s">
        <v>146</v>
      </c>
      <c r="C32" s="189"/>
      <c r="D32" s="65"/>
      <c r="E32" s="66"/>
      <c r="F32" s="59"/>
      <c r="G32" s="59"/>
      <c r="H32" s="67"/>
      <c r="I32" s="68"/>
      <c r="J32" s="256">
        <f t="shared" si="0"/>
        <v>0</v>
      </c>
      <c r="K32" s="257"/>
      <c r="L32" s="62">
        <f t="shared" si="1"/>
        <v>0</v>
      </c>
      <c r="M32" s="156"/>
    </row>
    <row r="33" spans="1:13" ht="39.950000000000003" customHeight="1" x14ac:dyDescent="0.2">
      <c r="A33" s="156"/>
      <c r="B33" s="55" t="s">
        <v>147</v>
      </c>
      <c r="C33" s="189"/>
      <c r="D33" s="65"/>
      <c r="E33" s="66"/>
      <c r="F33" s="59"/>
      <c r="G33" s="59"/>
      <c r="H33" s="67"/>
      <c r="I33" s="68"/>
      <c r="J33" s="256">
        <f t="shared" si="0"/>
        <v>0</v>
      </c>
      <c r="K33" s="257"/>
      <c r="L33" s="62">
        <f t="shared" si="1"/>
        <v>0</v>
      </c>
      <c r="M33" s="156"/>
    </row>
    <row r="34" spans="1:13" ht="39.950000000000003" customHeight="1" x14ac:dyDescent="0.2">
      <c r="A34" s="156"/>
      <c r="B34" s="55" t="s">
        <v>148</v>
      </c>
      <c r="C34" s="189"/>
      <c r="D34" s="65"/>
      <c r="E34" s="66"/>
      <c r="F34" s="59"/>
      <c r="G34" s="59"/>
      <c r="H34" s="67"/>
      <c r="I34" s="68"/>
      <c r="J34" s="256">
        <f t="shared" si="0"/>
        <v>0</v>
      </c>
      <c r="K34" s="257"/>
      <c r="L34" s="62">
        <f t="shared" si="1"/>
        <v>0</v>
      </c>
      <c r="M34" s="156"/>
    </row>
    <row r="35" spans="1:13" ht="39.950000000000003" customHeight="1" x14ac:dyDescent="0.2">
      <c r="A35" s="156"/>
      <c r="B35" s="55" t="s">
        <v>149</v>
      </c>
      <c r="C35" s="189"/>
      <c r="D35" s="65"/>
      <c r="E35" s="66"/>
      <c r="F35" s="59"/>
      <c r="G35" s="59"/>
      <c r="H35" s="67"/>
      <c r="I35" s="68"/>
      <c r="J35" s="256">
        <f t="shared" si="0"/>
        <v>0</v>
      </c>
      <c r="K35" s="257"/>
      <c r="L35" s="62">
        <f t="shared" si="1"/>
        <v>0</v>
      </c>
      <c r="M35" s="156"/>
    </row>
    <row r="36" spans="1:13" ht="39.950000000000003" customHeight="1" x14ac:dyDescent="0.2">
      <c r="A36" s="156"/>
      <c r="B36" s="55" t="s">
        <v>150</v>
      </c>
      <c r="C36" s="189"/>
      <c r="D36" s="65"/>
      <c r="E36" s="66"/>
      <c r="F36" s="59"/>
      <c r="G36" s="59"/>
      <c r="H36" s="67"/>
      <c r="I36" s="68"/>
      <c r="J36" s="256">
        <f t="shared" si="0"/>
        <v>0</v>
      </c>
      <c r="K36" s="257"/>
      <c r="L36" s="62">
        <f t="shared" si="1"/>
        <v>0</v>
      </c>
      <c r="M36" s="156"/>
    </row>
    <row r="37" spans="1:13" ht="39.950000000000003" customHeight="1" x14ac:dyDescent="0.2">
      <c r="A37" s="156"/>
      <c r="B37" s="55" t="s">
        <v>151</v>
      </c>
      <c r="C37" s="189"/>
      <c r="D37" s="65"/>
      <c r="E37" s="66"/>
      <c r="F37" s="59"/>
      <c r="G37" s="59"/>
      <c r="H37" s="67"/>
      <c r="I37" s="68"/>
      <c r="J37" s="256">
        <f t="shared" si="0"/>
        <v>0</v>
      </c>
      <c r="K37" s="257"/>
      <c r="L37" s="62">
        <f t="shared" si="1"/>
        <v>0</v>
      </c>
      <c r="M37" s="156"/>
    </row>
    <row r="38" spans="1:13" ht="39.950000000000003" customHeight="1" x14ac:dyDescent="0.2">
      <c r="A38" s="156"/>
      <c r="B38" s="55" t="s">
        <v>152</v>
      </c>
      <c r="C38" s="189"/>
      <c r="D38" s="65"/>
      <c r="E38" s="66"/>
      <c r="F38" s="59"/>
      <c r="G38" s="59"/>
      <c r="H38" s="67"/>
      <c r="I38" s="68"/>
      <c r="J38" s="256">
        <f t="shared" si="0"/>
        <v>0</v>
      </c>
      <c r="K38" s="257"/>
      <c r="L38" s="62">
        <f t="shared" si="1"/>
        <v>0</v>
      </c>
      <c r="M38" s="156"/>
    </row>
    <row r="39" spans="1:13" ht="39.950000000000003" customHeight="1" x14ac:dyDescent="0.2">
      <c r="A39" s="156"/>
      <c r="B39" s="55" t="s">
        <v>153</v>
      </c>
      <c r="C39" s="189"/>
      <c r="D39" s="65"/>
      <c r="E39" s="66"/>
      <c r="F39" s="59"/>
      <c r="G39" s="59"/>
      <c r="H39" s="67"/>
      <c r="I39" s="68"/>
      <c r="J39" s="256">
        <f t="shared" si="0"/>
        <v>0</v>
      </c>
      <c r="K39" s="257"/>
      <c r="L39" s="62">
        <f t="shared" si="1"/>
        <v>0</v>
      </c>
      <c r="M39" s="156"/>
    </row>
    <row r="40" spans="1:13" ht="39.950000000000003" customHeight="1" x14ac:dyDescent="0.2">
      <c r="A40" s="156"/>
      <c r="B40" s="55" t="s">
        <v>154</v>
      </c>
      <c r="C40" s="189"/>
      <c r="D40" s="65"/>
      <c r="E40" s="66"/>
      <c r="F40" s="59"/>
      <c r="G40" s="59"/>
      <c r="H40" s="67"/>
      <c r="I40" s="68"/>
      <c r="J40" s="256">
        <f t="shared" si="0"/>
        <v>0</v>
      </c>
      <c r="K40" s="257"/>
      <c r="L40" s="62">
        <f t="shared" si="1"/>
        <v>0</v>
      </c>
      <c r="M40" s="156"/>
    </row>
    <row r="41" spans="1:13" ht="39.950000000000003" customHeight="1" x14ac:dyDescent="0.2">
      <c r="A41" s="156"/>
      <c r="B41" s="55" t="s">
        <v>155</v>
      </c>
      <c r="C41" s="189"/>
      <c r="D41" s="65"/>
      <c r="E41" s="66"/>
      <c r="F41" s="59"/>
      <c r="G41" s="59"/>
      <c r="H41" s="67"/>
      <c r="I41" s="68"/>
      <c r="J41" s="256">
        <f t="shared" si="0"/>
        <v>0</v>
      </c>
      <c r="K41" s="257"/>
      <c r="L41" s="62">
        <f t="shared" si="1"/>
        <v>0</v>
      </c>
      <c r="M41" s="156"/>
    </row>
    <row r="42" spans="1:13" ht="39.950000000000003" customHeight="1" x14ac:dyDescent="0.2">
      <c r="A42" s="156"/>
      <c r="B42" s="55" t="s">
        <v>156</v>
      </c>
      <c r="C42" s="189"/>
      <c r="D42" s="65"/>
      <c r="E42" s="66"/>
      <c r="F42" s="59"/>
      <c r="G42" s="59"/>
      <c r="H42" s="67"/>
      <c r="I42" s="68"/>
      <c r="J42" s="256">
        <f t="shared" si="0"/>
        <v>0</v>
      </c>
      <c r="K42" s="257"/>
      <c r="L42" s="62">
        <f t="shared" si="1"/>
        <v>0</v>
      </c>
      <c r="M42" s="156"/>
    </row>
    <row r="43" spans="1:13" ht="39.950000000000003" customHeight="1" x14ac:dyDescent="0.2">
      <c r="A43" s="156"/>
      <c r="B43" s="55" t="s">
        <v>157</v>
      </c>
      <c r="C43" s="189"/>
      <c r="D43" s="65"/>
      <c r="E43" s="66"/>
      <c r="F43" s="59"/>
      <c r="G43" s="59"/>
      <c r="H43" s="67"/>
      <c r="I43" s="68"/>
      <c r="J43" s="256">
        <f t="shared" si="0"/>
        <v>0</v>
      </c>
      <c r="K43" s="257"/>
      <c r="L43" s="62">
        <f t="shared" si="1"/>
        <v>0</v>
      </c>
      <c r="M43" s="156"/>
    </row>
    <row r="44" spans="1:13" ht="39.950000000000003" customHeight="1" x14ac:dyDescent="0.2">
      <c r="A44" s="156"/>
      <c r="B44" s="55" t="s">
        <v>158</v>
      </c>
      <c r="C44" s="189"/>
      <c r="D44" s="65"/>
      <c r="E44" s="66"/>
      <c r="F44" s="59"/>
      <c r="G44" s="59"/>
      <c r="H44" s="67"/>
      <c r="I44" s="68"/>
      <c r="J44" s="256">
        <f t="shared" si="0"/>
        <v>0</v>
      </c>
      <c r="K44" s="257"/>
      <c r="L44" s="62">
        <f t="shared" si="1"/>
        <v>0</v>
      </c>
      <c r="M44" s="156"/>
    </row>
    <row r="45" spans="1:13" ht="39.950000000000003" customHeight="1" x14ac:dyDescent="0.2">
      <c r="A45" s="156"/>
      <c r="B45" s="55" t="s">
        <v>159</v>
      </c>
      <c r="C45" s="189"/>
      <c r="D45" s="65"/>
      <c r="E45" s="66"/>
      <c r="F45" s="59"/>
      <c r="G45" s="59"/>
      <c r="H45" s="67"/>
      <c r="I45" s="68"/>
      <c r="J45" s="256">
        <f t="shared" si="0"/>
        <v>0</v>
      </c>
      <c r="K45" s="257"/>
      <c r="L45" s="62">
        <f t="shared" si="1"/>
        <v>0</v>
      </c>
      <c r="M45" s="156"/>
    </row>
    <row r="46" spans="1:13" ht="39.950000000000003" customHeight="1" x14ac:dyDescent="0.2">
      <c r="A46" s="156"/>
      <c r="B46" s="55" t="s">
        <v>160</v>
      </c>
      <c r="C46" s="189"/>
      <c r="D46" s="65"/>
      <c r="E46" s="66"/>
      <c r="F46" s="59"/>
      <c r="G46" s="59"/>
      <c r="H46" s="67"/>
      <c r="I46" s="68"/>
      <c r="J46" s="256">
        <f t="shared" si="0"/>
        <v>0</v>
      </c>
      <c r="K46" s="257"/>
      <c r="L46" s="62">
        <f t="shared" si="1"/>
        <v>0</v>
      </c>
      <c r="M46" s="156"/>
    </row>
    <row r="47" spans="1:13" ht="39.950000000000003" customHeight="1" x14ac:dyDescent="0.2">
      <c r="A47" s="156"/>
      <c r="B47" s="55" t="s">
        <v>161</v>
      </c>
      <c r="C47" s="189"/>
      <c r="D47" s="65"/>
      <c r="E47" s="66"/>
      <c r="F47" s="59"/>
      <c r="G47" s="59"/>
      <c r="H47" s="67"/>
      <c r="I47" s="68"/>
      <c r="J47" s="256">
        <f t="shared" si="0"/>
        <v>0</v>
      </c>
      <c r="K47" s="257"/>
      <c r="L47" s="62">
        <f t="shared" si="1"/>
        <v>0</v>
      </c>
      <c r="M47" s="156"/>
    </row>
    <row r="48" spans="1:13" ht="39.950000000000003" customHeight="1" x14ac:dyDescent="0.2">
      <c r="A48" s="156"/>
      <c r="B48" s="55" t="s">
        <v>162</v>
      </c>
      <c r="C48" s="189"/>
      <c r="D48" s="65"/>
      <c r="E48" s="66"/>
      <c r="F48" s="59"/>
      <c r="G48" s="59"/>
      <c r="H48" s="67"/>
      <c r="I48" s="68"/>
      <c r="J48" s="256">
        <f t="shared" si="0"/>
        <v>0</v>
      </c>
      <c r="K48" s="257"/>
      <c r="L48" s="62">
        <f t="shared" si="1"/>
        <v>0</v>
      </c>
      <c r="M48" s="156"/>
    </row>
    <row r="49" spans="1:15" ht="39.950000000000003" customHeight="1" x14ac:dyDescent="0.2">
      <c r="A49" s="156"/>
      <c r="B49" s="55" t="s">
        <v>163</v>
      </c>
      <c r="C49" s="189"/>
      <c r="D49" s="65"/>
      <c r="E49" s="66"/>
      <c r="F49" s="59"/>
      <c r="G49" s="59"/>
      <c r="H49" s="67"/>
      <c r="I49" s="68"/>
      <c r="J49" s="256">
        <f t="shared" si="0"/>
        <v>0</v>
      </c>
      <c r="K49" s="257"/>
      <c r="L49" s="62">
        <f t="shared" si="1"/>
        <v>0</v>
      </c>
      <c r="M49" s="156"/>
    </row>
    <row r="50" spans="1:15" ht="39.950000000000003" customHeight="1" x14ac:dyDescent="0.2">
      <c r="A50" s="156"/>
      <c r="B50" s="55" t="s">
        <v>164</v>
      </c>
      <c r="C50" s="189"/>
      <c r="D50" s="65"/>
      <c r="E50" s="66"/>
      <c r="F50" s="59"/>
      <c r="G50" s="59"/>
      <c r="H50" s="67"/>
      <c r="I50" s="68"/>
      <c r="J50" s="256">
        <f t="shared" si="0"/>
        <v>0</v>
      </c>
      <c r="K50" s="257"/>
      <c r="L50" s="62">
        <f t="shared" si="1"/>
        <v>0</v>
      </c>
      <c r="M50" s="156"/>
      <c r="O50" s="255">
        <f>Cover!B6</f>
        <v>0</v>
      </c>
    </row>
    <row r="51" spans="1:15" ht="39.950000000000003" customHeight="1" x14ac:dyDescent="0.2">
      <c r="A51" s="156"/>
      <c r="B51" s="55" t="s">
        <v>165</v>
      </c>
      <c r="C51" s="189"/>
      <c r="D51" s="65"/>
      <c r="E51" s="66"/>
      <c r="F51" s="59"/>
      <c r="G51" s="59"/>
      <c r="H51" s="67"/>
      <c r="I51" s="68"/>
      <c r="J51" s="256">
        <f t="shared" si="0"/>
        <v>0</v>
      </c>
      <c r="K51" s="257"/>
      <c r="L51" s="62">
        <f t="shared" si="1"/>
        <v>0</v>
      </c>
      <c r="M51" s="156"/>
    </row>
    <row r="52" spans="1:15" ht="39.950000000000003" customHeight="1" x14ac:dyDescent="0.2">
      <c r="A52" s="156"/>
      <c r="B52" s="55" t="s">
        <v>166</v>
      </c>
      <c r="C52" s="189"/>
      <c r="D52" s="65"/>
      <c r="E52" s="66"/>
      <c r="F52" s="59"/>
      <c r="G52" s="59"/>
      <c r="H52" s="67"/>
      <c r="I52" s="68"/>
      <c r="J52" s="256">
        <f t="shared" si="0"/>
        <v>0</v>
      </c>
      <c r="K52" s="257"/>
      <c r="L52" s="62">
        <f t="shared" si="1"/>
        <v>0</v>
      </c>
      <c r="M52" s="156"/>
    </row>
    <row r="53" spans="1:15" ht="39.950000000000003" customHeight="1" x14ac:dyDescent="0.2">
      <c r="A53" s="156"/>
      <c r="B53" s="55" t="s">
        <v>167</v>
      </c>
      <c r="C53" s="189"/>
      <c r="D53" s="65"/>
      <c r="E53" s="66"/>
      <c r="F53" s="59"/>
      <c r="G53" s="59"/>
      <c r="H53" s="67"/>
      <c r="I53" s="68"/>
      <c r="J53" s="256">
        <f t="shared" si="0"/>
        <v>0</v>
      </c>
      <c r="K53" s="257"/>
      <c r="L53" s="62">
        <f t="shared" si="1"/>
        <v>0</v>
      </c>
      <c r="M53" s="156"/>
    </row>
    <row r="54" spans="1:15" ht="39.950000000000003" customHeight="1" x14ac:dyDescent="0.2">
      <c r="A54" s="156"/>
      <c r="B54" s="55" t="s">
        <v>168</v>
      </c>
      <c r="C54" s="189"/>
      <c r="D54" s="65"/>
      <c r="E54" s="66"/>
      <c r="F54" s="59"/>
      <c r="G54" s="59"/>
      <c r="H54" s="67"/>
      <c r="I54" s="68"/>
      <c r="J54" s="256">
        <f t="shared" si="0"/>
        <v>0</v>
      </c>
      <c r="K54" s="257"/>
      <c r="L54" s="62">
        <f t="shared" si="1"/>
        <v>0</v>
      </c>
      <c r="M54" s="156"/>
    </row>
    <row r="55" spans="1:15" ht="39.950000000000003" customHeight="1" x14ac:dyDescent="0.2">
      <c r="A55" s="156"/>
      <c r="B55" s="55" t="s">
        <v>169</v>
      </c>
      <c r="C55" s="189"/>
      <c r="D55" s="65"/>
      <c r="E55" s="66"/>
      <c r="F55" s="59"/>
      <c r="G55" s="59"/>
      <c r="H55" s="67"/>
      <c r="I55" s="68"/>
      <c r="J55" s="256">
        <f t="shared" si="0"/>
        <v>0</v>
      </c>
      <c r="K55" s="257"/>
      <c r="L55" s="62">
        <f t="shared" si="1"/>
        <v>0</v>
      </c>
      <c r="M55" s="156"/>
    </row>
    <row r="56" spans="1:15" ht="39.950000000000003" customHeight="1" x14ac:dyDescent="0.2">
      <c r="A56" s="156"/>
      <c r="B56" s="55" t="s">
        <v>170</v>
      </c>
      <c r="C56" s="189"/>
      <c r="D56" s="65"/>
      <c r="E56" s="66"/>
      <c r="F56" s="59"/>
      <c r="G56" s="59"/>
      <c r="H56" s="67"/>
      <c r="I56" s="68"/>
      <c r="J56" s="256">
        <f t="shared" si="0"/>
        <v>0</v>
      </c>
      <c r="K56" s="257"/>
      <c r="L56" s="62">
        <f t="shared" si="1"/>
        <v>0</v>
      </c>
      <c r="M56" s="156"/>
    </row>
    <row r="57" spans="1:15" ht="39.950000000000003" customHeight="1" x14ac:dyDescent="0.2">
      <c r="A57" s="156"/>
      <c r="B57" s="55" t="s">
        <v>171</v>
      </c>
      <c r="C57" s="189"/>
      <c r="D57" s="65"/>
      <c r="E57" s="66"/>
      <c r="F57" s="59"/>
      <c r="G57" s="59"/>
      <c r="H57" s="67"/>
      <c r="I57" s="68"/>
      <c r="J57" s="256">
        <f t="shared" si="0"/>
        <v>0</v>
      </c>
      <c r="K57" s="257"/>
      <c r="L57" s="62">
        <f t="shared" si="1"/>
        <v>0</v>
      </c>
      <c r="M57" s="156"/>
    </row>
    <row r="58" spans="1:15" ht="39.950000000000003" hidden="1" customHeight="1" x14ac:dyDescent="0.2">
      <c r="A58" s="156"/>
      <c r="B58" s="55" t="s">
        <v>172</v>
      </c>
      <c r="C58" s="56"/>
      <c r="D58" s="65"/>
      <c r="E58" s="66"/>
      <c r="F58" s="59"/>
      <c r="G58" s="59"/>
      <c r="H58" s="67"/>
      <c r="I58" s="68"/>
      <c r="J58" s="60">
        <f t="shared" si="0"/>
        <v>0</v>
      </c>
      <c r="K58" s="61"/>
      <c r="L58" s="62">
        <f t="shared" si="1"/>
        <v>0</v>
      </c>
      <c r="M58" s="156"/>
    </row>
    <row r="59" spans="1:15" ht="39.950000000000003" hidden="1" customHeight="1" x14ac:dyDescent="0.2">
      <c r="A59" s="156"/>
      <c r="B59" s="55" t="s">
        <v>173</v>
      </c>
      <c r="C59" s="56"/>
      <c r="D59" s="65"/>
      <c r="E59" s="66"/>
      <c r="F59" s="59"/>
      <c r="G59" s="59"/>
      <c r="H59" s="67"/>
      <c r="I59" s="68"/>
      <c r="J59" s="60">
        <f t="shared" si="0"/>
        <v>0</v>
      </c>
      <c r="K59" s="61"/>
      <c r="L59" s="62">
        <f t="shared" si="1"/>
        <v>0</v>
      </c>
      <c r="M59" s="156"/>
    </row>
    <row r="60" spans="1:15" ht="39.950000000000003" hidden="1" customHeight="1" x14ac:dyDescent="0.2">
      <c r="A60" s="156"/>
      <c r="B60" s="55" t="s">
        <v>174</v>
      </c>
      <c r="C60" s="56"/>
      <c r="D60" s="65"/>
      <c r="E60" s="66"/>
      <c r="F60" s="59"/>
      <c r="G60" s="59"/>
      <c r="H60" s="67"/>
      <c r="I60" s="68"/>
      <c r="J60" s="60">
        <f t="shared" si="0"/>
        <v>0</v>
      </c>
      <c r="K60" s="61"/>
      <c r="L60" s="62">
        <f t="shared" si="1"/>
        <v>0</v>
      </c>
      <c r="M60" s="156"/>
    </row>
    <row r="61" spans="1:15" ht="39.950000000000003" hidden="1" customHeight="1" x14ac:dyDescent="0.2">
      <c r="A61" s="156"/>
      <c r="B61" s="55" t="s">
        <v>175</v>
      </c>
      <c r="C61" s="56"/>
      <c r="D61" s="65"/>
      <c r="E61" s="66"/>
      <c r="F61" s="59"/>
      <c r="G61" s="59"/>
      <c r="H61" s="67"/>
      <c r="I61" s="68"/>
      <c r="J61" s="60">
        <f t="shared" si="0"/>
        <v>0</v>
      </c>
      <c r="K61" s="61"/>
      <c r="L61" s="62">
        <f t="shared" si="1"/>
        <v>0</v>
      </c>
      <c r="M61" s="156"/>
    </row>
    <row r="62" spans="1:15" ht="39.950000000000003" hidden="1" customHeight="1" x14ac:dyDescent="0.2">
      <c r="A62" s="156"/>
      <c r="B62" s="55" t="s">
        <v>176</v>
      </c>
      <c r="C62" s="56"/>
      <c r="D62" s="65"/>
      <c r="E62" s="66"/>
      <c r="F62" s="59"/>
      <c r="G62" s="59"/>
      <c r="H62" s="67"/>
      <c r="I62" s="68"/>
      <c r="J62" s="60">
        <f t="shared" si="0"/>
        <v>0</v>
      </c>
      <c r="K62" s="61"/>
      <c r="L62" s="62">
        <f t="shared" si="1"/>
        <v>0</v>
      </c>
      <c r="M62" s="156"/>
    </row>
    <row r="63" spans="1:15" ht="39.950000000000003" hidden="1" customHeight="1" x14ac:dyDescent="0.2">
      <c r="A63" s="156"/>
      <c r="B63" s="55" t="s">
        <v>177</v>
      </c>
      <c r="C63" s="56"/>
      <c r="D63" s="65"/>
      <c r="E63" s="66"/>
      <c r="F63" s="59"/>
      <c r="G63" s="59"/>
      <c r="H63" s="67"/>
      <c r="I63" s="68"/>
      <c r="J63" s="60">
        <f t="shared" si="0"/>
        <v>0</v>
      </c>
      <c r="K63" s="61"/>
      <c r="L63" s="62">
        <f t="shared" si="1"/>
        <v>0</v>
      </c>
      <c r="M63" s="156"/>
    </row>
    <row r="64" spans="1:15" ht="39.950000000000003" hidden="1" customHeight="1" x14ac:dyDescent="0.2">
      <c r="A64" s="156"/>
      <c r="B64" s="55" t="s">
        <v>178</v>
      </c>
      <c r="C64" s="56"/>
      <c r="D64" s="65"/>
      <c r="E64" s="66"/>
      <c r="F64" s="59"/>
      <c r="G64" s="59"/>
      <c r="H64" s="67"/>
      <c r="I64" s="68"/>
      <c r="J64" s="60">
        <f t="shared" si="0"/>
        <v>0</v>
      </c>
      <c r="K64" s="61"/>
      <c r="L64" s="62">
        <f t="shared" si="1"/>
        <v>0</v>
      </c>
      <c r="M64" s="156"/>
    </row>
    <row r="65" spans="1:13" ht="39.950000000000003" hidden="1" customHeight="1" x14ac:dyDescent="0.2">
      <c r="A65" s="156"/>
      <c r="B65" s="55" t="s">
        <v>179</v>
      </c>
      <c r="C65" s="56"/>
      <c r="D65" s="65"/>
      <c r="E65" s="66"/>
      <c r="F65" s="59"/>
      <c r="G65" s="59"/>
      <c r="H65" s="67"/>
      <c r="I65" s="68"/>
      <c r="J65" s="60">
        <f t="shared" si="0"/>
        <v>0</v>
      </c>
      <c r="K65" s="61"/>
      <c r="L65" s="62">
        <f t="shared" si="1"/>
        <v>0</v>
      </c>
      <c r="M65" s="156"/>
    </row>
    <row r="66" spans="1:13" ht="39.950000000000003" hidden="1" customHeight="1" x14ac:dyDescent="0.2">
      <c r="A66" s="156"/>
      <c r="B66" s="55" t="s">
        <v>180</v>
      </c>
      <c r="C66" s="56"/>
      <c r="D66" s="65"/>
      <c r="E66" s="66"/>
      <c r="F66" s="59"/>
      <c r="G66" s="59"/>
      <c r="H66" s="67"/>
      <c r="I66" s="68"/>
      <c r="J66" s="60">
        <f t="shared" si="0"/>
        <v>0</v>
      </c>
      <c r="K66" s="61"/>
      <c r="L66" s="62">
        <f t="shared" si="1"/>
        <v>0</v>
      </c>
      <c r="M66" s="156"/>
    </row>
    <row r="67" spans="1:13" ht="39.950000000000003" hidden="1" customHeight="1" x14ac:dyDescent="0.2">
      <c r="A67" s="156"/>
      <c r="B67" s="55" t="s">
        <v>181</v>
      </c>
      <c r="C67" s="56"/>
      <c r="D67" s="65"/>
      <c r="E67" s="66"/>
      <c r="F67" s="59"/>
      <c r="G67" s="59"/>
      <c r="H67" s="67"/>
      <c r="I67" s="68"/>
      <c r="J67" s="60">
        <f t="shared" si="0"/>
        <v>0</v>
      </c>
      <c r="K67" s="61"/>
      <c r="L67" s="62">
        <f t="shared" si="1"/>
        <v>0</v>
      </c>
      <c r="M67" s="156"/>
    </row>
    <row r="68" spans="1:13" ht="39.950000000000003" hidden="1" customHeight="1" x14ac:dyDescent="0.2">
      <c r="A68" s="156"/>
      <c r="B68" s="55" t="s">
        <v>182</v>
      </c>
      <c r="C68" s="56"/>
      <c r="D68" s="65"/>
      <c r="E68" s="66"/>
      <c r="F68" s="59"/>
      <c r="G68" s="59"/>
      <c r="H68" s="67"/>
      <c r="I68" s="68"/>
      <c r="J68" s="60">
        <f t="shared" si="0"/>
        <v>0</v>
      </c>
      <c r="K68" s="61"/>
      <c r="L68" s="62">
        <f t="shared" si="1"/>
        <v>0</v>
      </c>
      <c r="M68" s="156"/>
    </row>
    <row r="69" spans="1:13" ht="39.950000000000003" hidden="1" customHeight="1" x14ac:dyDescent="0.2">
      <c r="A69" s="156"/>
      <c r="B69" s="55" t="s">
        <v>183</v>
      </c>
      <c r="C69" s="56"/>
      <c r="D69" s="65"/>
      <c r="E69" s="66"/>
      <c r="F69" s="59"/>
      <c r="G69" s="59"/>
      <c r="H69" s="67"/>
      <c r="I69" s="68"/>
      <c r="J69" s="60">
        <f t="shared" si="0"/>
        <v>0</v>
      </c>
      <c r="K69" s="61"/>
      <c r="L69" s="62">
        <f t="shared" si="1"/>
        <v>0</v>
      </c>
      <c r="M69" s="156"/>
    </row>
    <row r="70" spans="1:13" ht="39.950000000000003" hidden="1" customHeight="1" x14ac:dyDescent="0.2">
      <c r="A70" s="156"/>
      <c r="B70" s="55" t="s">
        <v>184</v>
      </c>
      <c r="C70" s="56"/>
      <c r="D70" s="65"/>
      <c r="E70" s="66"/>
      <c r="F70" s="59"/>
      <c r="G70" s="59"/>
      <c r="H70" s="67"/>
      <c r="I70" s="68"/>
      <c r="J70" s="60">
        <f t="shared" si="0"/>
        <v>0</v>
      </c>
      <c r="K70" s="61"/>
      <c r="L70" s="62">
        <f t="shared" si="1"/>
        <v>0</v>
      </c>
      <c r="M70" s="156"/>
    </row>
    <row r="71" spans="1:13" ht="39.950000000000003" hidden="1" customHeight="1" x14ac:dyDescent="0.2">
      <c r="A71" s="156"/>
      <c r="B71" s="55" t="s">
        <v>185</v>
      </c>
      <c r="C71" s="56"/>
      <c r="D71" s="65"/>
      <c r="E71" s="66"/>
      <c r="F71" s="59"/>
      <c r="G71" s="59"/>
      <c r="H71" s="67"/>
      <c r="I71" s="68"/>
      <c r="J71" s="60">
        <f t="shared" si="0"/>
        <v>0</v>
      </c>
      <c r="K71" s="61"/>
      <c r="L71" s="62">
        <f t="shared" si="1"/>
        <v>0</v>
      </c>
      <c r="M71" s="156"/>
    </row>
    <row r="72" spans="1:13" ht="39.950000000000003" hidden="1" customHeight="1" x14ac:dyDescent="0.2">
      <c r="A72" s="156"/>
      <c r="B72" s="55" t="s">
        <v>186</v>
      </c>
      <c r="C72" s="56"/>
      <c r="D72" s="65"/>
      <c r="E72" s="66"/>
      <c r="F72" s="59"/>
      <c r="G72" s="59"/>
      <c r="H72" s="67"/>
      <c r="I72" s="68"/>
      <c r="J72" s="60">
        <f t="shared" si="0"/>
        <v>0</v>
      </c>
      <c r="K72" s="61"/>
      <c r="L72" s="62">
        <f t="shared" si="1"/>
        <v>0</v>
      </c>
      <c r="M72" s="156"/>
    </row>
    <row r="73" spans="1:13" ht="39.950000000000003" hidden="1" customHeight="1" x14ac:dyDescent="0.2">
      <c r="A73" s="156"/>
      <c r="B73" s="55" t="s">
        <v>187</v>
      </c>
      <c r="C73" s="56"/>
      <c r="D73" s="65"/>
      <c r="E73" s="66"/>
      <c r="F73" s="59"/>
      <c r="G73" s="59"/>
      <c r="H73" s="67"/>
      <c r="I73" s="68"/>
      <c r="J73" s="60">
        <f t="shared" ref="J73:J106" si="2">H73*I73</f>
        <v>0</v>
      </c>
      <c r="K73" s="61"/>
      <c r="L73" s="62">
        <f t="shared" ref="L73:L106" si="3">E73*K73</f>
        <v>0</v>
      </c>
      <c r="M73" s="156"/>
    </row>
    <row r="74" spans="1:13" ht="39.950000000000003" hidden="1" customHeight="1" x14ac:dyDescent="0.2">
      <c r="A74" s="156"/>
      <c r="B74" s="55" t="s">
        <v>188</v>
      </c>
      <c r="C74" s="56"/>
      <c r="D74" s="65"/>
      <c r="E74" s="66"/>
      <c r="F74" s="59"/>
      <c r="G74" s="59"/>
      <c r="H74" s="67"/>
      <c r="I74" s="68"/>
      <c r="J74" s="60">
        <f t="shared" si="2"/>
        <v>0</v>
      </c>
      <c r="K74" s="61"/>
      <c r="L74" s="62">
        <f t="shared" si="3"/>
        <v>0</v>
      </c>
      <c r="M74" s="156"/>
    </row>
    <row r="75" spans="1:13" ht="39.950000000000003" hidden="1" customHeight="1" x14ac:dyDescent="0.2">
      <c r="A75" s="156"/>
      <c r="B75" s="55" t="s">
        <v>189</v>
      </c>
      <c r="C75" s="56"/>
      <c r="D75" s="65"/>
      <c r="E75" s="66"/>
      <c r="F75" s="59"/>
      <c r="G75" s="59"/>
      <c r="H75" s="67"/>
      <c r="I75" s="68"/>
      <c r="J75" s="60">
        <f t="shared" si="2"/>
        <v>0</v>
      </c>
      <c r="K75" s="61"/>
      <c r="L75" s="62">
        <f t="shared" si="3"/>
        <v>0</v>
      </c>
      <c r="M75" s="156"/>
    </row>
    <row r="76" spans="1:13" ht="39.950000000000003" hidden="1" customHeight="1" x14ac:dyDescent="0.2">
      <c r="A76" s="156"/>
      <c r="B76" s="55" t="s">
        <v>190</v>
      </c>
      <c r="C76" s="56"/>
      <c r="D76" s="65"/>
      <c r="E76" s="66"/>
      <c r="F76" s="59"/>
      <c r="G76" s="59"/>
      <c r="H76" s="67"/>
      <c r="I76" s="68"/>
      <c r="J76" s="60">
        <f t="shared" si="2"/>
        <v>0</v>
      </c>
      <c r="K76" s="61"/>
      <c r="L76" s="62">
        <f t="shared" si="3"/>
        <v>0</v>
      </c>
      <c r="M76" s="156"/>
    </row>
    <row r="77" spans="1:13" ht="39.950000000000003" hidden="1" customHeight="1" x14ac:dyDescent="0.2">
      <c r="A77" s="156"/>
      <c r="B77" s="55" t="s">
        <v>191</v>
      </c>
      <c r="C77" s="56"/>
      <c r="D77" s="65"/>
      <c r="E77" s="66"/>
      <c r="F77" s="59"/>
      <c r="G77" s="59"/>
      <c r="H77" s="67"/>
      <c r="I77" s="68"/>
      <c r="J77" s="60">
        <f t="shared" si="2"/>
        <v>0</v>
      </c>
      <c r="K77" s="61"/>
      <c r="L77" s="62">
        <f t="shared" si="3"/>
        <v>0</v>
      </c>
      <c r="M77" s="156"/>
    </row>
    <row r="78" spans="1:13" ht="39.950000000000003" hidden="1" customHeight="1" x14ac:dyDescent="0.2">
      <c r="A78" s="156"/>
      <c r="B78" s="55" t="s">
        <v>192</v>
      </c>
      <c r="C78" s="56"/>
      <c r="D78" s="65"/>
      <c r="E78" s="66"/>
      <c r="F78" s="59"/>
      <c r="G78" s="59"/>
      <c r="H78" s="67"/>
      <c r="I78" s="68"/>
      <c r="J78" s="60">
        <f t="shared" si="2"/>
        <v>0</v>
      </c>
      <c r="K78" s="61"/>
      <c r="L78" s="62">
        <f t="shared" si="3"/>
        <v>0</v>
      </c>
      <c r="M78" s="156"/>
    </row>
    <row r="79" spans="1:13" ht="39.950000000000003" hidden="1" customHeight="1" x14ac:dyDescent="0.2">
      <c r="A79" s="156"/>
      <c r="B79" s="55" t="s">
        <v>193</v>
      </c>
      <c r="C79" s="56"/>
      <c r="D79" s="65"/>
      <c r="E79" s="66"/>
      <c r="F79" s="59"/>
      <c r="G79" s="59"/>
      <c r="H79" s="67"/>
      <c r="I79" s="68"/>
      <c r="J79" s="60">
        <f t="shared" si="2"/>
        <v>0</v>
      </c>
      <c r="K79" s="61"/>
      <c r="L79" s="62">
        <f t="shared" si="3"/>
        <v>0</v>
      </c>
      <c r="M79" s="156"/>
    </row>
    <row r="80" spans="1:13" ht="39.950000000000003" hidden="1" customHeight="1" x14ac:dyDescent="0.2">
      <c r="A80" s="156"/>
      <c r="B80" s="55" t="s">
        <v>194</v>
      </c>
      <c r="C80" s="56"/>
      <c r="D80" s="65"/>
      <c r="E80" s="66"/>
      <c r="F80" s="59"/>
      <c r="G80" s="59"/>
      <c r="H80" s="67"/>
      <c r="I80" s="68"/>
      <c r="J80" s="60">
        <f t="shared" si="2"/>
        <v>0</v>
      </c>
      <c r="K80" s="61"/>
      <c r="L80" s="62">
        <f t="shared" si="3"/>
        <v>0</v>
      </c>
      <c r="M80" s="156"/>
    </row>
    <row r="81" spans="1:13" ht="39.950000000000003" hidden="1" customHeight="1" x14ac:dyDescent="0.2">
      <c r="A81" s="156"/>
      <c r="B81" s="55" t="s">
        <v>195</v>
      </c>
      <c r="C81" s="56"/>
      <c r="D81" s="65"/>
      <c r="E81" s="66"/>
      <c r="F81" s="59"/>
      <c r="G81" s="59"/>
      <c r="H81" s="67"/>
      <c r="I81" s="68"/>
      <c r="J81" s="60">
        <f t="shared" si="2"/>
        <v>0</v>
      </c>
      <c r="K81" s="61"/>
      <c r="L81" s="62">
        <f t="shared" si="3"/>
        <v>0</v>
      </c>
      <c r="M81" s="156"/>
    </row>
    <row r="82" spans="1:13" ht="39.950000000000003" hidden="1" customHeight="1" x14ac:dyDescent="0.2">
      <c r="A82" s="156"/>
      <c r="B82" s="55" t="s">
        <v>196</v>
      </c>
      <c r="C82" s="56"/>
      <c r="D82" s="65"/>
      <c r="E82" s="66"/>
      <c r="F82" s="59"/>
      <c r="G82" s="59"/>
      <c r="H82" s="67"/>
      <c r="I82" s="68"/>
      <c r="J82" s="60">
        <f t="shared" si="2"/>
        <v>0</v>
      </c>
      <c r="K82" s="61"/>
      <c r="L82" s="62">
        <f t="shared" si="3"/>
        <v>0</v>
      </c>
      <c r="M82" s="156"/>
    </row>
    <row r="83" spans="1:13" ht="39.950000000000003" hidden="1" customHeight="1" x14ac:dyDescent="0.2">
      <c r="A83" s="156"/>
      <c r="B83" s="55" t="s">
        <v>197</v>
      </c>
      <c r="C83" s="56"/>
      <c r="D83" s="65"/>
      <c r="E83" s="66"/>
      <c r="F83" s="59"/>
      <c r="G83" s="59"/>
      <c r="H83" s="67"/>
      <c r="I83" s="68"/>
      <c r="J83" s="60">
        <f t="shared" si="2"/>
        <v>0</v>
      </c>
      <c r="K83" s="61"/>
      <c r="L83" s="62">
        <f t="shared" si="3"/>
        <v>0</v>
      </c>
      <c r="M83" s="156"/>
    </row>
    <row r="84" spans="1:13" ht="39.950000000000003" hidden="1" customHeight="1" x14ac:dyDescent="0.2">
      <c r="A84" s="156"/>
      <c r="B84" s="55" t="s">
        <v>198</v>
      </c>
      <c r="C84" s="56"/>
      <c r="D84" s="65"/>
      <c r="E84" s="66"/>
      <c r="F84" s="59"/>
      <c r="G84" s="59"/>
      <c r="H84" s="67"/>
      <c r="I84" s="68"/>
      <c r="J84" s="60">
        <f t="shared" si="2"/>
        <v>0</v>
      </c>
      <c r="K84" s="61"/>
      <c r="L84" s="62">
        <f t="shared" si="3"/>
        <v>0</v>
      </c>
      <c r="M84" s="156"/>
    </row>
    <row r="85" spans="1:13" ht="39.950000000000003" hidden="1" customHeight="1" x14ac:dyDescent="0.2">
      <c r="A85" s="156"/>
      <c r="B85" s="55" t="s">
        <v>199</v>
      </c>
      <c r="C85" s="56"/>
      <c r="D85" s="65"/>
      <c r="E85" s="66"/>
      <c r="F85" s="59"/>
      <c r="G85" s="59"/>
      <c r="H85" s="67"/>
      <c r="I85" s="68"/>
      <c r="J85" s="60">
        <f t="shared" si="2"/>
        <v>0</v>
      </c>
      <c r="K85" s="61"/>
      <c r="L85" s="62">
        <f t="shared" si="3"/>
        <v>0</v>
      </c>
      <c r="M85" s="156"/>
    </row>
    <row r="86" spans="1:13" ht="39.950000000000003" hidden="1" customHeight="1" x14ac:dyDescent="0.2">
      <c r="A86" s="156"/>
      <c r="B86" s="55" t="s">
        <v>200</v>
      </c>
      <c r="C86" s="56"/>
      <c r="D86" s="65"/>
      <c r="E86" s="66"/>
      <c r="F86" s="59"/>
      <c r="G86" s="59"/>
      <c r="H86" s="67"/>
      <c r="I86" s="68"/>
      <c r="J86" s="60">
        <f t="shared" si="2"/>
        <v>0</v>
      </c>
      <c r="K86" s="61"/>
      <c r="L86" s="62">
        <f t="shared" si="3"/>
        <v>0</v>
      </c>
      <c r="M86" s="156"/>
    </row>
    <row r="87" spans="1:13" ht="39.950000000000003" hidden="1" customHeight="1" x14ac:dyDescent="0.2">
      <c r="A87" s="156"/>
      <c r="B87" s="55" t="s">
        <v>201</v>
      </c>
      <c r="C87" s="56"/>
      <c r="D87" s="65"/>
      <c r="E87" s="66"/>
      <c r="F87" s="59"/>
      <c r="G87" s="59"/>
      <c r="H87" s="67"/>
      <c r="I87" s="68"/>
      <c r="J87" s="60">
        <f t="shared" si="2"/>
        <v>0</v>
      </c>
      <c r="K87" s="61"/>
      <c r="L87" s="62">
        <f t="shared" si="3"/>
        <v>0</v>
      </c>
      <c r="M87" s="156"/>
    </row>
    <row r="88" spans="1:13" ht="39.950000000000003" hidden="1" customHeight="1" x14ac:dyDescent="0.2">
      <c r="A88" s="156"/>
      <c r="B88" s="55" t="s">
        <v>202</v>
      </c>
      <c r="C88" s="56"/>
      <c r="D88" s="65"/>
      <c r="E88" s="66"/>
      <c r="F88" s="59"/>
      <c r="G88" s="59"/>
      <c r="H88" s="67"/>
      <c r="I88" s="68"/>
      <c r="J88" s="60">
        <f t="shared" si="2"/>
        <v>0</v>
      </c>
      <c r="K88" s="61"/>
      <c r="L88" s="62">
        <f t="shared" si="3"/>
        <v>0</v>
      </c>
      <c r="M88" s="156"/>
    </row>
    <row r="89" spans="1:13" ht="39.950000000000003" hidden="1" customHeight="1" x14ac:dyDescent="0.2">
      <c r="A89" s="156"/>
      <c r="B89" s="55" t="s">
        <v>203</v>
      </c>
      <c r="C89" s="56"/>
      <c r="D89" s="65"/>
      <c r="E89" s="66"/>
      <c r="F89" s="59"/>
      <c r="G89" s="59"/>
      <c r="H89" s="67"/>
      <c r="I89" s="68"/>
      <c r="J89" s="60">
        <f t="shared" si="2"/>
        <v>0</v>
      </c>
      <c r="K89" s="61"/>
      <c r="L89" s="62">
        <f t="shared" si="3"/>
        <v>0</v>
      </c>
      <c r="M89" s="156"/>
    </row>
    <row r="90" spans="1:13" ht="39.950000000000003" hidden="1" customHeight="1" x14ac:dyDescent="0.2">
      <c r="A90" s="156"/>
      <c r="B90" s="55" t="s">
        <v>204</v>
      </c>
      <c r="C90" s="56"/>
      <c r="D90" s="65"/>
      <c r="E90" s="66"/>
      <c r="F90" s="59"/>
      <c r="G90" s="59"/>
      <c r="H90" s="67"/>
      <c r="I90" s="68"/>
      <c r="J90" s="60">
        <f t="shared" si="2"/>
        <v>0</v>
      </c>
      <c r="K90" s="61"/>
      <c r="L90" s="62">
        <f t="shared" si="3"/>
        <v>0</v>
      </c>
      <c r="M90" s="156"/>
    </row>
    <row r="91" spans="1:13" ht="39.950000000000003" hidden="1" customHeight="1" x14ac:dyDescent="0.2">
      <c r="A91" s="156"/>
      <c r="B91" s="55" t="s">
        <v>205</v>
      </c>
      <c r="C91" s="56"/>
      <c r="D91" s="65"/>
      <c r="E91" s="66"/>
      <c r="F91" s="59"/>
      <c r="G91" s="59"/>
      <c r="H91" s="67"/>
      <c r="I91" s="68"/>
      <c r="J91" s="60">
        <f t="shared" si="2"/>
        <v>0</v>
      </c>
      <c r="K91" s="61"/>
      <c r="L91" s="62">
        <f t="shared" si="3"/>
        <v>0</v>
      </c>
      <c r="M91" s="156"/>
    </row>
    <row r="92" spans="1:13" ht="39.950000000000003" hidden="1" customHeight="1" x14ac:dyDescent="0.2">
      <c r="A92" s="156"/>
      <c r="B92" s="55" t="s">
        <v>206</v>
      </c>
      <c r="C92" s="56"/>
      <c r="D92" s="65"/>
      <c r="E92" s="66"/>
      <c r="F92" s="59"/>
      <c r="G92" s="59"/>
      <c r="H92" s="67"/>
      <c r="I92" s="68"/>
      <c r="J92" s="60">
        <f t="shared" si="2"/>
        <v>0</v>
      </c>
      <c r="K92" s="61"/>
      <c r="L92" s="62">
        <f t="shared" si="3"/>
        <v>0</v>
      </c>
      <c r="M92" s="156"/>
    </row>
    <row r="93" spans="1:13" ht="39.950000000000003" hidden="1" customHeight="1" x14ac:dyDescent="0.2">
      <c r="A93" s="156"/>
      <c r="B93" s="55" t="s">
        <v>207</v>
      </c>
      <c r="C93" s="56"/>
      <c r="D93" s="65"/>
      <c r="E93" s="66"/>
      <c r="F93" s="59"/>
      <c r="G93" s="59"/>
      <c r="H93" s="67"/>
      <c r="I93" s="68"/>
      <c r="J93" s="60">
        <f t="shared" si="2"/>
        <v>0</v>
      </c>
      <c r="K93" s="61"/>
      <c r="L93" s="62">
        <f t="shared" si="3"/>
        <v>0</v>
      </c>
      <c r="M93" s="156"/>
    </row>
    <row r="94" spans="1:13" ht="39.950000000000003" hidden="1" customHeight="1" x14ac:dyDescent="0.2">
      <c r="A94" s="156"/>
      <c r="B94" s="55" t="s">
        <v>208</v>
      </c>
      <c r="C94" s="56"/>
      <c r="D94" s="65"/>
      <c r="E94" s="66"/>
      <c r="F94" s="59"/>
      <c r="G94" s="59"/>
      <c r="H94" s="67"/>
      <c r="I94" s="68"/>
      <c r="J94" s="60">
        <f t="shared" si="2"/>
        <v>0</v>
      </c>
      <c r="K94" s="61"/>
      <c r="L94" s="62">
        <f t="shared" si="3"/>
        <v>0</v>
      </c>
      <c r="M94" s="156"/>
    </row>
    <row r="95" spans="1:13" ht="39.950000000000003" hidden="1" customHeight="1" x14ac:dyDescent="0.2">
      <c r="A95" s="156"/>
      <c r="B95" s="55" t="s">
        <v>209</v>
      </c>
      <c r="C95" s="56"/>
      <c r="D95" s="65"/>
      <c r="E95" s="66"/>
      <c r="F95" s="59"/>
      <c r="G95" s="59"/>
      <c r="H95" s="67"/>
      <c r="I95" s="68"/>
      <c r="J95" s="60">
        <f t="shared" si="2"/>
        <v>0</v>
      </c>
      <c r="K95" s="61"/>
      <c r="L95" s="62">
        <f t="shared" si="3"/>
        <v>0</v>
      </c>
      <c r="M95" s="156"/>
    </row>
    <row r="96" spans="1:13" ht="39.950000000000003" hidden="1" customHeight="1" x14ac:dyDescent="0.2">
      <c r="A96" s="156"/>
      <c r="B96" s="55" t="s">
        <v>210</v>
      </c>
      <c r="C96" s="56"/>
      <c r="D96" s="65"/>
      <c r="E96" s="66"/>
      <c r="F96" s="59"/>
      <c r="G96" s="59"/>
      <c r="H96" s="67"/>
      <c r="I96" s="68"/>
      <c r="J96" s="60">
        <f t="shared" si="2"/>
        <v>0</v>
      </c>
      <c r="K96" s="61"/>
      <c r="L96" s="62">
        <f t="shared" si="3"/>
        <v>0</v>
      </c>
      <c r="M96" s="156"/>
    </row>
    <row r="97" spans="1:13" ht="39.950000000000003" hidden="1" customHeight="1" x14ac:dyDescent="0.2">
      <c r="A97" s="156"/>
      <c r="B97" s="55" t="s">
        <v>211</v>
      </c>
      <c r="C97" s="56"/>
      <c r="D97" s="65"/>
      <c r="E97" s="66"/>
      <c r="F97" s="59"/>
      <c r="G97" s="59"/>
      <c r="H97" s="67"/>
      <c r="I97" s="68"/>
      <c r="J97" s="60">
        <f t="shared" si="2"/>
        <v>0</v>
      </c>
      <c r="K97" s="61"/>
      <c r="L97" s="62">
        <f t="shared" si="3"/>
        <v>0</v>
      </c>
      <c r="M97" s="156"/>
    </row>
    <row r="98" spans="1:13" ht="39.950000000000003" hidden="1" customHeight="1" x14ac:dyDescent="0.2">
      <c r="A98" s="156"/>
      <c r="B98" s="55" t="s">
        <v>212</v>
      </c>
      <c r="C98" s="56"/>
      <c r="D98" s="65"/>
      <c r="E98" s="66"/>
      <c r="F98" s="59"/>
      <c r="G98" s="59"/>
      <c r="H98" s="67"/>
      <c r="I98" s="68"/>
      <c r="J98" s="60">
        <f t="shared" si="2"/>
        <v>0</v>
      </c>
      <c r="K98" s="61"/>
      <c r="L98" s="62">
        <f t="shared" si="3"/>
        <v>0</v>
      </c>
      <c r="M98" s="156"/>
    </row>
    <row r="99" spans="1:13" ht="39.950000000000003" hidden="1" customHeight="1" x14ac:dyDescent="0.2">
      <c r="A99" s="156"/>
      <c r="B99" s="55" t="s">
        <v>213</v>
      </c>
      <c r="C99" s="56"/>
      <c r="D99" s="65"/>
      <c r="E99" s="66"/>
      <c r="F99" s="59"/>
      <c r="G99" s="59"/>
      <c r="H99" s="67"/>
      <c r="I99" s="68"/>
      <c r="J99" s="60">
        <f t="shared" si="2"/>
        <v>0</v>
      </c>
      <c r="K99" s="61"/>
      <c r="L99" s="62">
        <f t="shared" si="3"/>
        <v>0</v>
      </c>
      <c r="M99" s="156"/>
    </row>
    <row r="100" spans="1:13" ht="39.950000000000003" hidden="1" customHeight="1" x14ac:dyDescent="0.2">
      <c r="A100" s="156"/>
      <c r="B100" s="55" t="s">
        <v>214</v>
      </c>
      <c r="C100" s="56"/>
      <c r="D100" s="65"/>
      <c r="E100" s="66"/>
      <c r="F100" s="59"/>
      <c r="G100" s="59"/>
      <c r="H100" s="67"/>
      <c r="I100" s="68"/>
      <c r="J100" s="60">
        <f t="shared" si="2"/>
        <v>0</v>
      </c>
      <c r="K100" s="61"/>
      <c r="L100" s="62">
        <f t="shared" si="3"/>
        <v>0</v>
      </c>
      <c r="M100" s="156"/>
    </row>
    <row r="101" spans="1:13" ht="39.950000000000003" hidden="1" customHeight="1" x14ac:dyDescent="0.2">
      <c r="A101" s="156"/>
      <c r="B101" s="55" t="s">
        <v>215</v>
      </c>
      <c r="C101" s="56"/>
      <c r="D101" s="65"/>
      <c r="E101" s="66"/>
      <c r="F101" s="59"/>
      <c r="G101" s="59"/>
      <c r="H101" s="67"/>
      <c r="I101" s="68"/>
      <c r="J101" s="60">
        <f t="shared" si="2"/>
        <v>0</v>
      </c>
      <c r="K101" s="61"/>
      <c r="L101" s="62">
        <f t="shared" si="3"/>
        <v>0</v>
      </c>
      <c r="M101" s="156"/>
    </row>
    <row r="102" spans="1:13" ht="39.950000000000003" hidden="1" customHeight="1" x14ac:dyDescent="0.2">
      <c r="A102" s="156"/>
      <c r="B102" s="55" t="s">
        <v>216</v>
      </c>
      <c r="C102" s="56"/>
      <c r="D102" s="65"/>
      <c r="E102" s="66"/>
      <c r="F102" s="59"/>
      <c r="G102" s="59"/>
      <c r="H102" s="67"/>
      <c r="I102" s="68"/>
      <c r="J102" s="60">
        <f t="shared" si="2"/>
        <v>0</v>
      </c>
      <c r="K102" s="61"/>
      <c r="L102" s="62">
        <f t="shared" si="3"/>
        <v>0</v>
      </c>
      <c r="M102" s="156"/>
    </row>
    <row r="103" spans="1:13" ht="39.950000000000003" hidden="1" customHeight="1" x14ac:dyDescent="0.2">
      <c r="A103" s="156"/>
      <c r="B103" s="55" t="s">
        <v>217</v>
      </c>
      <c r="C103" s="56"/>
      <c r="D103" s="65"/>
      <c r="E103" s="66"/>
      <c r="F103" s="59"/>
      <c r="G103" s="59"/>
      <c r="H103" s="67"/>
      <c r="I103" s="68"/>
      <c r="J103" s="60">
        <f t="shared" si="2"/>
        <v>0</v>
      </c>
      <c r="K103" s="61"/>
      <c r="L103" s="62">
        <f t="shared" si="3"/>
        <v>0</v>
      </c>
      <c r="M103" s="156"/>
    </row>
    <row r="104" spans="1:13" ht="39.950000000000003" hidden="1" customHeight="1" x14ac:dyDescent="0.2">
      <c r="A104" s="156"/>
      <c r="B104" s="55" t="s">
        <v>218</v>
      </c>
      <c r="C104" s="56"/>
      <c r="D104" s="65"/>
      <c r="E104" s="66"/>
      <c r="F104" s="59"/>
      <c r="G104" s="59"/>
      <c r="H104" s="67"/>
      <c r="I104" s="68"/>
      <c r="J104" s="60">
        <f t="shared" si="2"/>
        <v>0</v>
      </c>
      <c r="K104" s="61"/>
      <c r="L104" s="62">
        <f t="shared" si="3"/>
        <v>0</v>
      </c>
      <c r="M104" s="156"/>
    </row>
    <row r="105" spans="1:13" ht="39.950000000000003" hidden="1" customHeight="1" x14ac:dyDescent="0.2">
      <c r="A105" s="156"/>
      <c r="B105" s="55" t="s">
        <v>219</v>
      </c>
      <c r="C105" s="56"/>
      <c r="D105" s="65"/>
      <c r="E105" s="66"/>
      <c r="F105" s="59"/>
      <c r="G105" s="59"/>
      <c r="H105" s="67"/>
      <c r="I105" s="68"/>
      <c r="J105" s="60">
        <f t="shared" si="2"/>
        <v>0</v>
      </c>
      <c r="K105" s="61"/>
      <c r="L105" s="62">
        <f t="shared" si="3"/>
        <v>0</v>
      </c>
      <c r="M105" s="156"/>
    </row>
    <row r="106" spans="1:13" ht="39.950000000000003" hidden="1" customHeight="1" x14ac:dyDescent="0.2">
      <c r="A106" s="156"/>
      <c r="B106" s="55" t="s">
        <v>220</v>
      </c>
      <c r="C106" s="56"/>
      <c r="D106" s="65"/>
      <c r="E106" s="66"/>
      <c r="F106" s="59"/>
      <c r="G106" s="59"/>
      <c r="H106" s="67"/>
      <c r="I106" s="68"/>
      <c r="J106" s="60">
        <f t="shared" si="2"/>
        <v>0</v>
      </c>
      <c r="K106" s="61"/>
      <c r="L106" s="62">
        <f t="shared" si="3"/>
        <v>0</v>
      </c>
      <c r="M106" s="156"/>
    </row>
    <row r="107" spans="1:13" x14ac:dyDescent="0.2">
      <c r="A107" s="156"/>
      <c r="B107" s="156"/>
      <c r="C107" s="156"/>
      <c r="D107" s="171"/>
      <c r="E107" s="172"/>
      <c r="F107" s="173"/>
      <c r="G107" s="173"/>
      <c r="H107" s="174"/>
      <c r="I107" s="174"/>
      <c r="J107" s="156"/>
      <c r="K107" s="175"/>
      <c r="L107" s="176"/>
      <c r="M107" s="156"/>
    </row>
  </sheetData>
  <sheetProtection algorithmName="SHA-512" hashValue="IJA/09WTXrMKZELRrH6bMT9RBPHFnXqmalWm7M3nrWaWmKpro7GxW1JF0MmgX0aPdPPiNzMEAptW/XIj7BwOWQ==" saltValue="S0nil6pVXbdexDtlo/B01w==" spinCount="100000" sheet="1" formatRows="0" insertRows="0" deleteRows="0" selectLockedCells="1"/>
  <mergeCells count="17">
    <mergeCell ref="B1:L1"/>
    <mergeCell ref="B2:L2"/>
    <mergeCell ref="B3:L3"/>
    <mergeCell ref="B4:D4"/>
    <mergeCell ref="I4:K4"/>
    <mergeCell ref="B5:L5"/>
    <mergeCell ref="B6:B7"/>
    <mergeCell ref="C6:C7"/>
    <mergeCell ref="D6:D7"/>
    <mergeCell ref="E6:E7"/>
    <mergeCell ref="F6:F7"/>
    <mergeCell ref="H6:H7"/>
    <mergeCell ref="I6:I7"/>
    <mergeCell ref="J6:J7"/>
    <mergeCell ref="K6:K7"/>
    <mergeCell ref="L6:L7"/>
    <mergeCell ref="G6:G7"/>
  </mergeCells>
  <pageMargins left="0.25" right="0.25" top="0.5" bottom="0.5" header="0.3" footer="0.3"/>
  <pageSetup scale="70" fitToHeight="500" orientation="landscape" r:id="rId1"/>
  <headerFooter>
    <oddFooter>Page &amp;P of &amp;N</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100-000000000000}">
          <x14:formula1>
            <xm:f>'DROP-DOWNS'!$B$2:$B$21</xm:f>
          </x14:formula1>
          <xm:sqref>C8:C57</xm:sqref>
        </x14:dataValidation>
        <x14:dataValidation type="list" allowBlank="1" showInputMessage="1" showErrorMessage="1" xr:uid="{00000000-0002-0000-1100-000001000000}">
          <x14:formula1>
            <xm:f>'DROP-DOWNS'!$B$2:$B$20</xm:f>
          </x14:formula1>
          <xm:sqref>C58:C106</xm:sqref>
        </x14:dataValidation>
      </x14:dataValidation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3" tint="0.79998168889431442"/>
    <pageSetUpPr fitToPage="1"/>
  </sheetPr>
  <dimension ref="A1:O107"/>
  <sheetViews>
    <sheetView showGridLines="0" zoomScaleNormal="100" workbookViewId="0">
      <pane xSplit="2" ySplit="7" topLeftCell="C8" activePane="bottomRight" state="frozen"/>
      <selection pane="topRight" activeCell="B1" sqref="B1"/>
      <selection pane="bottomLeft" activeCell="A4" sqref="A4"/>
      <selection pane="bottomRight" activeCell="K8" sqref="K8"/>
    </sheetView>
  </sheetViews>
  <sheetFormatPr defaultColWidth="9.140625" defaultRowHeight="12.75" x14ac:dyDescent="0.2"/>
  <cols>
    <col min="1" max="1" width="3.7109375" style="1" customWidth="1"/>
    <col min="2" max="3" width="8.5703125" style="1" customWidth="1"/>
    <col min="4" max="4" width="8.5703125" style="177" customWidth="1"/>
    <col min="5" max="5" width="8.5703125" style="178" customWidth="1"/>
    <col min="6" max="6" width="29.7109375" style="179" customWidth="1"/>
    <col min="7" max="7" width="30.7109375" style="179" customWidth="1"/>
    <col min="8" max="9" width="8.5703125" style="180" customWidth="1"/>
    <col min="10" max="10" width="8.5703125" style="1" customWidth="1"/>
    <col min="11" max="11" width="8.5703125" style="181" customWidth="1"/>
    <col min="12" max="12" width="8.5703125" style="182" customWidth="1"/>
    <col min="13" max="13" width="3.85546875" style="1" customWidth="1"/>
    <col min="14" max="16384" width="9.140625" style="1"/>
  </cols>
  <sheetData>
    <row r="1" spans="1:14" s="168" customFormat="1" ht="21.75" customHeight="1" x14ac:dyDescent="0.2">
      <c r="A1" s="167"/>
      <c r="B1" s="477"/>
      <c r="C1" s="477"/>
      <c r="D1" s="477"/>
      <c r="E1" s="477"/>
      <c r="F1" s="477"/>
      <c r="G1" s="477"/>
      <c r="H1" s="477"/>
      <c r="I1" s="477"/>
      <c r="J1" s="477"/>
      <c r="K1" s="477"/>
      <c r="L1" s="477"/>
      <c r="M1" s="167"/>
    </row>
    <row r="2" spans="1:14" ht="21.75" customHeight="1" x14ac:dyDescent="0.2">
      <c r="A2" s="156"/>
      <c r="B2" s="468">
        <f>Cover!B6</f>
        <v>0</v>
      </c>
      <c r="C2" s="469"/>
      <c r="D2" s="469"/>
      <c r="E2" s="469"/>
      <c r="F2" s="469"/>
      <c r="G2" s="469"/>
      <c r="H2" s="469"/>
      <c r="I2" s="469"/>
      <c r="J2" s="469"/>
      <c r="K2" s="469"/>
      <c r="L2" s="469"/>
      <c r="M2" s="156"/>
    </row>
    <row r="3" spans="1:14" ht="21.75" customHeight="1" x14ac:dyDescent="0.2">
      <c r="A3" s="156"/>
      <c r="B3" s="465" t="s">
        <v>411</v>
      </c>
      <c r="C3" s="465"/>
      <c r="D3" s="465"/>
      <c r="E3" s="465"/>
      <c r="F3" s="465"/>
      <c r="G3" s="465"/>
      <c r="H3" s="465"/>
      <c r="I3" s="465"/>
      <c r="J3" s="465"/>
      <c r="K3" s="465"/>
      <c r="L3" s="465"/>
      <c r="M3" s="156"/>
    </row>
    <row r="4" spans="1:14" ht="21.75" customHeight="1" x14ac:dyDescent="0.2">
      <c r="A4" s="156"/>
      <c r="B4" s="466" t="s">
        <v>357</v>
      </c>
      <c r="C4" s="466"/>
      <c r="D4" s="466"/>
      <c r="E4" s="187">
        <f>SUM(E8:E101)</f>
        <v>0</v>
      </c>
      <c r="F4" s="183"/>
      <c r="G4" s="183"/>
      <c r="H4" s="183"/>
      <c r="I4" s="466" t="s">
        <v>358</v>
      </c>
      <c r="J4" s="466"/>
      <c r="K4" s="466"/>
      <c r="L4" s="188">
        <f>SUM(L8:L101)</f>
        <v>0</v>
      </c>
      <c r="M4" s="156"/>
    </row>
    <row r="5" spans="1:14" s="168" customFormat="1" ht="21.75" customHeight="1" x14ac:dyDescent="0.2">
      <c r="A5" s="167"/>
      <c r="B5" s="472"/>
      <c r="C5" s="472"/>
      <c r="D5" s="472"/>
      <c r="E5" s="472"/>
      <c r="F5" s="472"/>
      <c r="G5" s="472"/>
      <c r="H5" s="472"/>
      <c r="I5" s="472"/>
      <c r="J5" s="472"/>
      <c r="K5" s="472"/>
      <c r="L5" s="472"/>
      <c r="M5" s="167"/>
    </row>
    <row r="6" spans="1:14" s="170" customFormat="1" ht="21" customHeight="1" x14ac:dyDescent="0.25">
      <c r="A6" s="169"/>
      <c r="B6" s="473" t="s">
        <v>117</v>
      </c>
      <c r="C6" s="473" t="s">
        <v>0</v>
      </c>
      <c r="D6" s="474" t="s">
        <v>412</v>
      </c>
      <c r="E6" s="467" t="s">
        <v>118</v>
      </c>
      <c r="F6" s="467" t="s">
        <v>355</v>
      </c>
      <c r="G6" s="467" t="s">
        <v>119</v>
      </c>
      <c r="H6" s="475" t="s">
        <v>38</v>
      </c>
      <c r="I6" s="475" t="s">
        <v>40</v>
      </c>
      <c r="J6" s="467" t="s">
        <v>41</v>
      </c>
      <c r="K6" s="476" t="s">
        <v>120</v>
      </c>
      <c r="L6" s="470" t="s">
        <v>121</v>
      </c>
      <c r="M6" s="169"/>
    </row>
    <row r="7" spans="1:14" ht="21.75" customHeight="1" x14ac:dyDescent="0.2">
      <c r="A7" s="156"/>
      <c r="B7" s="473"/>
      <c r="C7" s="473"/>
      <c r="D7" s="474"/>
      <c r="E7" s="467"/>
      <c r="F7" s="467"/>
      <c r="G7" s="467"/>
      <c r="H7" s="475"/>
      <c r="I7" s="475"/>
      <c r="J7" s="467"/>
      <c r="K7" s="476"/>
      <c r="L7" s="471"/>
      <c r="M7" s="156"/>
    </row>
    <row r="8" spans="1:14" ht="39.950000000000003" customHeight="1" x14ac:dyDescent="0.2">
      <c r="A8" s="156"/>
      <c r="B8" s="55" t="s">
        <v>122</v>
      </c>
      <c r="C8" s="189" t="s">
        <v>37</v>
      </c>
      <c r="D8" s="57"/>
      <c r="E8" s="58"/>
      <c r="F8" s="59"/>
      <c r="G8" s="59"/>
      <c r="H8" s="5"/>
      <c r="I8" s="6"/>
      <c r="J8" s="256">
        <f>H8*I8</f>
        <v>0</v>
      </c>
      <c r="K8" s="257"/>
      <c r="L8" s="62">
        <f>E8*K8</f>
        <v>0</v>
      </c>
      <c r="M8" s="156"/>
    </row>
    <row r="9" spans="1:14" ht="39.950000000000003" customHeight="1" x14ac:dyDescent="0.2">
      <c r="A9" s="156"/>
      <c r="B9" s="55" t="s">
        <v>123</v>
      </c>
      <c r="C9" s="189" t="s">
        <v>37</v>
      </c>
      <c r="D9" s="57"/>
      <c r="E9" s="58"/>
      <c r="F9" s="59"/>
      <c r="G9" s="59"/>
      <c r="H9" s="5"/>
      <c r="I9" s="6"/>
      <c r="J9" s="256">
        <f t="shared" ref="J9:J72" si="0">H9*I9</f>
        <v>0</v>
      </c>
      <c r="K9" s="257"/>
      <c r="L9" s="62">
        <f t="shared" ref="L9:L72" si="1">E9*K9</f>
        <v>0</v>
      </c>
      <c r="M9" s="156"/>
      <c r="N9" s="3"/>
    </row>
    <row r="10" spans="1:14" ht="39.950000000000003" customHeight="1" x14ac:dyDescent="0.2">
      <c r="A10" s="156"/>
      <c r="B10" s="55" t="s">
        <v>124</v>
      </c>
      <c r="C10" s="189" t="s">
        <v>37</v>
      </c>
      <c r="D10" s="57"/>
      <c r="E10" s="58"/>
      <c r="F10" s="59"/>
      <c r="G10" s="59"/>
      <c r="H10" s="5"/>
      <c r="I10" s="6"/>
      <c r="J10" s="256">
        <f t="shared" si="0"/>
        <v>0</v>
      </c>
      <c r="K10" s="257"/>
      <c r="L10" s="62">
        <f t="shared" si="1"/>
        <v>0</v>
      </c>
      <c r="M10" s="156"/>
    </row>
    <row r="11" spans="1:14" ht="39.950000000000003" customHeight="1" x14ac:dyDescent="0.2">
      <c r="A11" s="156"/>
      <c r="B11" s="55" t="s">
        <v>125</v>
      </c>
      <c r="C11" s="189"/>
      <c r="D11" s="57"/>
      <c r="E11" s="58"/>
      <c r="F11" s="59"/>
      <c r="G11" s="59"/>
      <c r="H11" s="5"/>
      <c r="I11" s="6"/>
      <c r="J11" s="256">
        <f t="shared" si="0"/>
        <v>0</v>
      </c>
      <c r="K11" s="257"/>
      <c r="L11" s="62">
        <f t="shared" si="1"/>
        <v>0</v>
      </c>
      <c r="M11" s="156"/>
    </row>
    <row r="12" spans="1:14" ht="39.950000000000003" customHeight="1" x14ac:dyDescent="0.2">
      <c r="A12" s="156"/>
      <c r="B12" s="55" t="s">
        <v>126</v>
      </c>
      <c r="C12" s="189"/>
      <c r="D12" s="63"/>
      <c r="E12" s="56"/>
      <c r="F12" s="59"/>
      <c r="G12" s="59"/>
      <c r="H12" s="64"/>
      <c r="I12" s="6"/>
      <c r="J12" s="256">
        <f t="shared" si="0"/>
        <v>0</v>
      </c>
      <c r="K12" s="257"/>
      <c r="L12" s="62">
        <f t="shared" si="1"/>
        <v>0</v>
      </c>
      <c r="M12" s="156"/>
    </row>
    <row r="13" spans="1:14" ht="39.950000000000003" customHeight="1" x14ac:dyDescent="0.2">
      <c r="A13" s="156"/>
      <c r="B13" s="55" t="s">
        <v>127</v>
      </c>
      <c r="C13" s="189"/>
      <c r="D13" s="63"/>
      <c r="E13" s="56"/>
      <c r="F13" s="59"/>
      <c r="G13" s="59"/>
      <c r="H13" s="64"/>
      <c r="I13" s="6"/>
      <c r="J13" s="256">
        <f t="shared" si="0"/>
        <v>0</v>
      </c>
      <c r="K13" s="257"/>
      <c r="L13" s="62">
        <f t="shared" si="1"/>
        <v>0</v>
      </c>
      <c r="M13" s="156"/>
    </row>
    <row r="14" spans="1:14" ht="39.950000000000003" customHeight="1" x14ac:dyDescent="0.2">
      <c r="A14" s="156"/>
      <c r="B14" s="55" t="s">
        <v>128</v>
      </c>
      <c r="C14" s="189"/>
      <c r="D14" s="63"/>
      <c r="E14" s="56"/>
      <c r="F14" s="59"/>
      <c r="G14" s="59"/>
      <c r="H14" s="64"/>
      <c r="I14" s="6"/>
      <c r="J14" s="256">
        <f t="shared" si="0"/>
        <v>0</v>
      </c>
      <c r="K14" s="257"/>
      <c r="L14" s="62">
        <f t="shared" si="1"/>
        <v>0</v>
      </c>
      <c r="M14" s="156"/>
    </row>
    <row r="15" spans="1:14" ht="39.950000000000003" customHeight="1" x14ac:dyDescent="0.2">
      <c r="A15" s="156"/>
      <c r="B15" s="55" t="s">
        <v>129</v>
      </c>
      <c r="C15" s="189"/>
      <c r="D15" s="63"/>
      <c r="E15" s="56"/>
      <c r="F15" s="59"/>
      <c r="G15" s="59"/>
      <c r="H15" s="64"/>
      <c r="I15" s="6"/>
      <c r="J15" s="256">
        <f t="shared" si="0"/>
        <v>0</v>
      </c>
      <c r="K15" s="257"/>
      <c r="L15" s="62">
        <f t="shared" si="1"/>
        <v>0</v>
      </c>
      <c r="M15" s="156"/>
    </row>
    <row r="16" spans="1:14" ht="39.950000000000003" customHeight="1" x14ac:dyDescent="0.2">
      <c r="A16" s="156"/>
      <c r="B16" s="55" t="s">
        <v>130</v>
      </c>
      <c r="C16" s="189"/>
      <c r="D16" s="57"/>
      <c r="E16" s="58"/>
      <c r="F16" s="59"/>
      <c r="G16" s="59"/>
      <c r="H16" s="5"/>
      <c r="I16" s="6"/>
      <c r="J16" s="256">
        <f t="shared" si="0"/>
        <v>0</v>
      </c>
      <c r="K16" s="257"/>
      <c r="L16" s="62">
        <f t="shared" si="1"/>
        <v>0</v>
      </c>
      <c r="M16" s="156"/>
    </row>
    <row r="17" spans="1:13" ht="39.950000000000003" customHeight="1" x14ac:dyDescent="0.2">
      <c r="A17" s="156"/>
      <c r="B17" s="55" t="s">
        <v>131</v>
      </c>
      <c r="C17" s="189"/>
      <c r="D17" s="57"/>
      <c r="E17" s="58"/>
      <c r="F17" s="59"/>
      <c r="G17" s="59"/>
      <c r="H17" s="5"/>
      <c r="I17" s="6"/>
      <c r="J17" s="256">
        <f t="shared" si="0"/>
        <v>0</v>
      </c>
      <c r="K17" s="257"/>
      <c r="L17" s="62">
        <f t="shared" si="1"/>
        <v>0</v>
      </c>
      <c r="M17" s="156"/>
    </row>
    <row r="18" spans="1:13" ht="39.950000000000003" customHeight="1" x14ac:dyDescent="0.2">
      <c r="A18" s="156"/>
      <c r="B18" s="55" t="s">
        <v>132</v>
      </c>
      <c r="C18" s="189"/>
      <c r="D18" s="57"/>
      <c r="E18" s="58"/>
      <c r="F18" s="59"/>
      <c r="G18" s="59"/>
      <c r="H18" s="5"/>
      <c r="I18" s="6"/>
      <c r="J18" s="256">
        <f t="shared" si="0"/>
        <v>0</v>
      </c>
      <c r="K18" s="257"/>
      <c r="L18" s="62">
        <f t="shared" si="1"/>
        <v>0</v>
      </c>
      <c r="M18" s="156"/>
    </row>
    <row r="19" spans="1:13" ht="39.950000000000003" customHeight="1" x14ac:dyDescent="0.2">
      <c r="A19" s="156"/>
      <c r="B19" s="55" t="s">
        <v>133</v>
      </c>
      <c r="C19" s="189"/>
      <c r="D19" s="57"/>
      <c r="E19" s="58"/>
      <c r="F19" s="59"/>
      <c r="G19" s="59"/>
      <c r="H19" s="5"/>
      <c r="I19" s="6"/>
      <c r="J19" s="256">
        <f t="shared" si="0"/>
        <v>0</v>
      </c>
      <c r="K19" s="257"/>
      <c r="L19" s="62">
        <f t="shared" si="1"/>
        <v>0</v>
      </c>
      <c r="M19" s="156"/>
    </row>
    <row r="20" spans="1:13" ht="39.950000000000003" customHeight="1" x14ac:dyDescent="0.2">
      <c r="A20" s="156"/>
      <c r="B20" s="55" t="s">
        <v>134</v>
      </c>
      <c r="C20" s="189"/>
      <c r="D20" s="57"/>
      <c r="E20" s="58"/>
      <c r="F20" s="59"/>
      <c r="G20" s="59"/>
      <c r="H20" s="5"/>
      <c r="I20" s="6"/>
      <c r="J20" s="256">
        <f t="shared" si="0"/>
        <v>0</v>
      </c>
      <c r="K20" s="257"/>
      <c r="L20" s="62">
        <f t="shared" si="1"/>
        <v>0</v>
      </c>
      <c r="M20" s="156"/>
    </row>
    <row r="21" spans="1:13" ht="39.950000000000003" customHeight="1" x14ac:dyDescent="0.2">
      <c r="A21" s="156"/>
      <c r="B21" s="55" t="s">
        <v>135</v>
      </c>
      <c r="C21" s="189"/>
      <c r="D21" s="63"/>
      <c r="E21" s="56"/>
      <c r="F21" s="59"/>
      <c r="G21" s="59"/>
      <c r="H21" s="5"/>
      <c r="I21" s="6"/>
      <c r="J21" s="256">
        <f t="shared" si="0"/>
        <v>0</v>
      </c>
      <c r="K21" s="257"/>
      <c r="L21" s="62">
        <f t="shared" si="1"/>
        <v>0</v>
      </c>
      <c r="M21" s="156"/>
    </row>
    <row r="22" spans="1:13" ht="39.950000000000003" customHeight="1" x14ac:dyDescent="0.2">
      <c r="A22" s="156"/>
      <c r="B22" s="55" t="s">
        <v>136</v>
      </c>
      <c r="C22" s="189"/>
      <c r="D22" s="63"/>
      <c r="E22" s="56"/>
      <c r="F22" s="59"/>
      <c r="G22" s="59"/>
      <c r="H22" s="64"/>
      <c r="I22" s="6"/>
      <c r="J22" s="256">
        <f t="shared" si="0"/>
        <v>0</v>
      </c>
      <c r="K22" s="257"/>
      <c r="L22" s="62">
        <f t="shared" si="1"/>
        <v>0</v>
      </c>
      <c r="M22" s="156"/>
    </row>
    <row r="23" spans="1:13" ht="39.950000000000003" customHeight="1" x14ac:dyDescent="0.2">
      <c r="A23" s="156"/>
      <c r="B23" s="55" t="s">
        <v>137</v>
      </c>
      <c r="C23" s="189"/>
      <c r="D23" s="63"/>
      <c r="E23" s="56"/>
      <c r="F23" s="59"/>
      <c r="G23" s="59"/>
      <c r="H23" s="64"/>
      <c r="I23" s="6"/>
      <c r="J23" s="256">
        <f t="shared" si="0"/>
        <v>0</v>
      </c>
      <c r="K23" s="257"/>
      <c r="L23" s="62">
        <f t="shared" si="1"/>
        <v>0</v>
      </c>
      <c r="M23" s="156"/>
    </row>
    <row r="24" spans="1:13" ht="39.950000000000003" customHeight="1" x14ac:dyDescent="0.2">
      <c r="A24" s="156"/>
      <c r="B24" s="55" t="s">
        <v>138</v>
      </c>
      <c r="C24" s="189"/>
      <c r="D24" s="63"/>
      <c r="E24" s="56"/>
      <c r="F24" s="59"/>
      <c r="G24" s="59"/>
      <c r="H24" s="64"/>
      <c r="I24" s="6"/>
      <c r="J24" s="256">
        <f t="shared" si="0"/>
        <v>0</v>
      </c>
      <c r="K24" s="257"/>
      <c r="L24" s="62">
        <f t="shared" si="1"/>
        <v>0</v>
      </c>
      <c r="M24" s="156"/>
    </row>
    <row r="25" spans="1:13" ht="39.950000000000003" customHeight="1" x14ac:dyDescent="0.2">
      <c r="A25" s="156"/>
      <c r="B25" s="55" t="s">
        <v>139</v>
      </c>
      <c r="C25" s="189"/>
      <c r="D25" s="63"/>
      <c r="E25" s="56"/>
      <c r="F25" s="59"/>
      <c r="G25" s="59"/>
      <c r="H25" s="64"/>
      <c r="I25" s="6"/>
      <c r="J25" s="256">
        <f t="shared" si="0"/>
        <v>0</v>
      </c>
      <c r="K25" s="257"/>
      <c r="L25" s="62">
        <f t="shared" si="1"/>
        <v>0</v>
      </c>
      <c r="M25" s="156"/>
    </row>
    <row r="26" spans="1:13" ht="39.950000000000003" customHeight="1" x14ac:dyDescent="0.2">
      <c r="A26" s="156"/>
      <c r="B26" s="55" t="s">
        <v>140</v>
      </c>
      <c r="C26" s="189"/>
      <c r="D26" s="65"/>
      <c r="E26" s="66"/>
      <c r="F26" s="59"/>
      <c r="G26" s="59"/>
      <c r="H26" s="67"/>
      <c r="I26" s="68"/>
      <c r="J26" s="256">
        <f t="shared" si="0"/>
        <v>0</v>
      </c>
      <c r="K26" s="257"/>
      <c r="L26" s="62">
        <f t="shared" si="1"/>
        <v>0</v>
      </c>
      <c r="M26" s="156"/>
    </row>
    <row r="27" spans="1:13" ht="39.950000000000003" customHeight="1" x14ac:dyDescent="0.2">
      <c r="A27" s="156"/>
      <c r="B27" s="55" t="s">
        <v>141</v>
      </c>
      <c r="C27" s="189"/>
      <c r="D27" s="65"/>
      <c r="E27" s="66"/>
      <c r="F27" s="59"/>
      <c r="G27" s="59"/>
      <c r="H27" s="67"/>
      <c r="I27" s="68"/>
      <c r="J27" s="256">
        <f t="shared" si="0"/>
        <v>0</v>
      </c>
      <c r="K27" s="257"/>
      <c r="L27" s="62">
        <f t="shared" si="1"/>
        <v>0</v>
      </c>
      <c r="M27" s="156"/>
    </row>
    <row r="28" spans="1:13" ht="39.950000000000003" customHeight="1" x14ac:dyDescent="0.2">
      <c r="A28" s="156"/>
      <c r="B28" s="55" t="s">
        <v>142</v>
      </c>
      <c r="C28" s="189"/>
      <c r="D28" s="65"/>
      <c r="E28" s="66"/>
      <c r="F28" s="59"/>
      <c r="G28" s="59"/>
      <c r="H28" s="67"/>
      <c r="I28" s="68"/>
      <c r="J28" s="256">
        <f t="shared" si="0"/>
        <v>0</v>
      </c>
      <c r="K28" s="257"/>
      <c r="L28" s="62">
        <f t="shared" si="1"/>
        <v>0</v>
      </c>
      <c r="M28" s="156"/>
    </row>
    <row r="29" spans="1:13" ht="39.950000000000003" customHeight="1" x14ac:dyDescent="0.2">
      <c r="A29" s="156"/>
      <c r="B29" s="55" t="s">
        <v>143</v>
      </c>
      <c r="C29" s="189"/>
      <c r="D29" s="65"/>
      <c r="E29" s="66"/>
      <c r="F29" s="59"/>
      <c r="G29" s="59"/>
      <c r="H29" s="67"/>
      <c r="I29" s="68"/>
      <c r="J29" s="256">
        <f t="shared" si="0"/>
        <v>0</v>
      </c>
      <c r="K29" s="257"/>
      <c r="L29" s="62">
        <f t="shared" si="1"/>
        <v>0</v>
      </c>
      <c r="M29" s="156"/>
    </row>
    <row r="30" spans="1:13" ht="39.950000000000003" customHeight="1" x14ac:dyDescent="0.2">
      <c r="A30" s="156"/>
      <c r="B30" s="55" t="s">
        <v>144</v>
      </c>
      <c r="C30" s="189"/>
      <c r="D30" s="65"/>
      <c r="E30" s="66"/>
      <c r="F30" s="59"/>
      <c r="G30" s="59"/>
      <c r="H30" s="67"/>
      <c r="I30" s="68"/>
      <c r="J30" s="256">
        <f t="shared" si="0"/>
        <v>0</v>
      </c>
      <c r="K30" s="257"/>
      <c r="L30" s="62">
        <f t="shared" si="1"/>
        <v>0</v>
      </c>
      <c r="M30" s="156"/>
    </row>
    <row r="31" spans="1:13" ht="39.950000000000003" customHeight="1" x14ac:dyDescent="0.2">
      <c r="A31" s="156"/>
      <c r="B31" s="55" t="s">
        <v>145</v>
      </c>
      <c r="C31" s="189"/>
      <c r="D31" s="65"/>
      <c r="E31" s="66"/>
      <c r="F31" s="59"/>
      <c r="G31" s="59"/>
      <c r="H31" s="67"/>
      <c r="I31" s="68"/>
      <c r="J31" s="256">
        <f t="shared" si="0"/>
        <v>0</v>
      </c>
      <c r="K31" s="257"/>
      <c r="L31" s="62">
        <f t="shared" si="1"/>
        <v>0</v>
      </c>
      <c r="M31" s="156"/>
    </row>
    <row r="32" spans="1:13" ht="39.950000000000003" customHeight="1" x14ac:dyDescent="0.2">
      <c r="A32" s="156"/>
      <c r="B32" s="55" t="s">
        <v>146</v>
      </c>
      <c r="C32" s="189"/>
      <c r="D32" s="65"/>
      <c r="E32" s="66"/>
      <c r="F32" s="59"/>
      <c r="G32" s="59"/>
      <c r="H32" s="67"/>
      <c r="I32" s="68"/>
      <c r="J32" s="256">
        <f t="shared" si="0"/>
        <v>0</v>
      </c>
      <c r="K32" s="257"/>
      <c r="L32" s="62">
        <f t="shared" si="1"/>
        <v>0</v>
      </c>
      <c r="M32" s="156"/>
    </row>
    <row r="33" spans="1:13" ht="39.950000000000003" customHeight="1" x14ac:dyDescent="0.2">
      <c r="A33" s="156"/>
      <c r="B33" s="55" t="s">
        <v>147</v>
      </c>
      <c r="C33" s="189"/>
      <c r="D33" s="65"/>
      <c r="E33" s="66"/>
      <c r="F33" s="59"/>
      <c r="G33" s="59"/>
      <c r="H33" s="67"/>
      <c r="I33" s="68"/>
      <c r="J33" s="256">
        <f t="shared" si="0"/>
        <v>0</v>
      </c>
      <c r="K33" s="257"/>
      <c r="L33" s="62">
        <f t="shared" si="1"/>
        <v>0</v>
      </c>
      <c r="M33" s="156"/>
    </row>
    <row r="34" spans="1:13" ht="39.950000000000003" customHeight="1" x14ac:dyDescent="0.2">
      <c r="A34" s="156"/>
      <c r="B34" s="55" t="s">
        <v>148</v>
      </c>
      <c r="C34" s="189"/>
      <c r="D34" s="65"/>
      <c r="E34" s="66"/>
      <c r="F34" s="59"/>
      <c r="G34" s="59"/>
      <c r="H34" s="67"/>
      <c r="I34" s="68"/>
      <c r="J34" s="256">
        <f t="shared" si="0"/>
        <v>0</v>
      </c>
      <c r="K34" s="257"/>
      <c r="L34" s="62">
        <f t="shared" si="1"/>
        <v>0</v>
      </c>
      <c r="M34" s="156"/>
    </row>
    <row r="35" spans="1:13" ht="39.950000000000003" customHeight="1" x14ac:dyDescent="0.2">
      <c r="A35" s="156"/>
      <c r="B35" s="55" t="s">
        <v>149</v>
      </c>
      <c r="C35" s="189"/>
      <c r="D35" s="65"/>
      <c r="E35" s="66"/>
      <c r="F35" s="59"/>
      <c r="G35" s="59"/>
      <c r="H35" s="67"/>
      <c r="I35" s="68"/>
      <c r="J35" s="256">
        <f t="shared" si="0"/>
        <v>0</v>
      </c>
      <c r="K35" s="257"/>
      <c r="L35" s="62">
        <f t="shared" si="1"/>
        <v>0</v>
      </c>
      <c r="M35" s="156"/>
    </row>
    <row r="36" spans="1:13" ht="39.950000000000003" customHeight="1" x14ac:dyDescent="0.2">
      <c r="A36" s="156"/>
      <c r="B36" s="55" t="s">
        <v>150</v>
      </c>
      <c r="C36" s="189"/>
      <c r="D36" s="65"/>
      <c r="E36" s="66"/>
      <c r="F36" s="59"/>
      <c r="G36" s="59"/>
      <c r="H36" s="67"/>
      <c r="I36" s="68"/>
      <c r="J36" s="256">
        <f t="shared" si="0"/>
        <v>0</v>
      </c>
      <c r="K36" s="257"/>
      <c r="L36" s="62">
        <f t="shared" si="1"/>
        <v>0</v>
      </c>
      <c r="M36" s="156"/>
    </row>
    <row r="37" spans="1:13" ht="39.950000000000003" customHeight="1" x14ac:dyDescent="0.2">
      <c r="A37" s="156"/>
      <c r="B37" s="55" t="s">
        <v>151</v>
      </c>
      <c r="C37" s="189"/>
      <c r="D37" s="65"/>
      <c r="E37" s="66"/>
      <c r="F37" s="59"/>
      <c r="G37" s="59"/>
      <c r="H37" s="67"/>
      <c r="I37" s="68"/>
      <c r="J37" s="256">
        <f t="shared" si="0"/>
        <v>0</v>
      </c>
      <c r="K37" s="257"/>
      <c r="L37" s="62">
        <f t="shared" si="1"/>
        <v>0</v>
      </c>
      <c r="M37" s="156"/>
    </row>
    <row r="38" spans="1:13" ht="39.950000000000003" customHeight="1" x14ac:dyDescent="0.2">
      <c r="A38" s="156"/>
      <c r="B38" s="55" t="s">
        <v>152</v>
      </c>
      <c r="C38" s="189"/>
      <c r="D38" s="65"/>
      <c r="E38" s="66"/>
      <c r="F38" s="59"/>
      <c r="G38" s="59"/>
      <c r="H38" s="67"/>
      <c r="I38" s="68"/>
      <c r="J38" s="256">
        <f t="shared" si="0"/>
        <v>0</v>
      </c>
      <c r="K38" s="257"/>
      <c r="L38" s="62">
        <f t="shared" si="1"/>
        <v>0</v>
      </c>
      <c r="M38" s="156"/>
    </row>
    <row r="39" spans="1:13" ht="39.950000000000003" customHeight="1" x14ac:dyDescent="0.2">
      <c r="A39" s="156"/>
      <c r="B39" s="55" t="s">
        <v>153</v>
      </c>
      <c r="C39" s="189"/>
      <c r="D39" s="65"/>
      <c r="E39" s="66"/>
      <c r="F39" s="59"/>
      <c r="G39" s="59"/>
      <c r="H39" s="67"/>
      <c r="I39" s="68"/>
      <c r="J39" s="256">
        <f t="shared" si="0"/>
        <v>0</v>
      </c>
      <c r="K39" s="257"/>
      <c r="L39" s="62">
        <f t="shared" si="1"/>
        <v>0</v>
      </c>
      <c r="M39" s="156"/>
    </row>
    <row r="40" spans="1:13" ht="39.950000000000003" customHeight="1" x14ac:dyDescent="0.2">
      <c r="A40" s="156"/>
      <c r="B40" s="55" t="s">
        <v>154</v>
      </c>
      <c r="C40" s="189"/>
      <c r="D40" s="65"/>
      <c r="E40" s="66"/>
      <c r="F40" s="59"/>
      <c r="G40" s="59"/>
      <c r="H40" s="67"/>
      <c r="I40" s="68"/>
      <c r="J40" s="256">
        <f t="shared" si="0"/>
        <v>0</v>
      </c>
      <c r="K40" s="257"/>
      <c r="L40" s="62">
        <f t="shared" si="1"/>
        <v>0</v>
      </c>
      <c r="M40" s="156"/>
    </row>
    <row r="41" spans="1:13" ht="39.950000000000003" customHeight="1" x14ac:dyDescent="0.2">
      <c r="A41" s="156"/>
      <c r="B41" s="55" t="s">
        <v>155</v>
      </c>
      <c r="C41" s="189"/>
      <c r="D41" s="65"/>
      <c r="E41" s="66"/>
      <c r="F41" s="59"/>
      <c r="G41" s="59"/>
      <c r="H41" s="67"/>
      <c r="I41" s="68"/>
      <c r="J41" s="256">
        <f t="shared" si="0"/>
        <v>0</v>
      </c>
      <c r="K41" s="257"/>
      <c r="L41" s="62">
        <f t="shared" si="1"/>
        <v>0</v>
      </c>
      <c r="M41" s="156"/>
    </row>
    <row r="42" spans="1:13" ht="39.950000000000003" customHeight="1" x14ac:dyDescent="0.2">
      <c r="A42" s="156"/>
      <c r="B42" s="55" t="s">
        <v>156</v>
      </c>
      <c r="C42" s="189"/>
      <c r="D42" s="65"/>
      <c r="E42" s="66"/>
      <c r="F42" s="59"/>
      <c r="G42" s="59"/>
      <c r="H42" s="67"/>
      <c r="I42" s="68"/>
      <c r="J42" s="256">
        <f t="shared" si="0"/>
        <v>0</v>
      </c>
      <c r="K42" s="257"/>
      <c r="L42" s="62">
        <f t="shared" si="1"/>
        <v>0</v>
      </c>
      <c r="M42" s="156"/>
    </row>
    <row r="43" spans="1:13" ht="39.950000000000003" customHeight="1" x14ac:dyDescent="0.2">
      <c r="A43" s="156"/>
      <c r="B43" s="55" t="s">
        <v>157</v>
      </c>
      <c r="C43" s="189"/>
      <c r="D43" s="65"/>
      <c r="E43" s="66"/>
      <c r="F43" s="59"/>
      <c r="G43" s="59"/>
      <c r="H43" s="67"/>
      <c r="I43" s="68"/>
      <c r="J43" s="256">
        <f t="shared" si="0"/>
        <v>0</v>
      </c>
      <c r="K43" s="257"/>
      <c r="L43" s="62">
        <f t="shared" si="1"/>
        <v>0</v>
      </c>
      <c r="M43" s="156"/>
    </row>
    <row r="44" spans="1:13" ht="39.950000000000003" customHeight="1" x14ac:dyDescent="0.2">
      <c r="A44" s="156"/>
      <c r="B44" s="55" t="s">
        <v>158</v>
      </c>
      <c r="C44" s="189"/>
      <c r="D44" s="65"/>
      <c r="E44" s="66"/>
      <c r="F44" s="59"/>
      <c r="G44" s="59"/>
      <c r="H44" s="67"/>
      <c r="I44" s="68"/>
      <c r="J44" s="256">
        <f t="shared" si="0"/>
        <v>0</v>
      </c>
      <c r="K44" s="257"/>
      <c r="L44" s="62">
        <f t="shared" si="1"/>
        <v>0</v>
      </c>
      <c r="M44" s="156"/>
    </row>
    <row r="45" spans="1:13" ht="39.950000000000003" customHeight="1" x14ac:dyDescent="0.2">
      <c r="A45" s="156"/>
      <c r="B45" s="55" t="s">
        <v>159</v>
      </c>
      <c r="C45" s="189"/>
      <c r="D45" s="65"/>
      <c r="E45" s="66"/>
      <c r="F45" s="59"/>
      <c r="G45" s="59"/>
      <c r="H45" s="67"/>
      <c r="I45" s="68"/>
      <c r="J45" s="256">
        <f t="shared" si="0"/>
        <v>0</v>
      </c>
      <c r="K45" s="257"/>
      <c r="L45" s="62">
        <f t="shared" si="1"/>
        <v>0</v>
      </c>
      <c r="M45" s="156"/>
    </row>
    <row r="46" spans="1:13" ht="39.950000000000003" customHeight="1" x14ac:dyDescent="0.2">
      <c r="A46" s="156"/>
      <c r="B46" s="55" t="s">
        <v>160</v>
      </c>
      <c r="C46" s="189"/>
      <c r="D46" s="65"/>
      <c r="E46" s="66"/>
      <c r="F46" s="59"/>
      <c r="G46" s="59"/>
      <c r="H46" s="67"/>
      <c r="I46" s="68"/>
      <c r="J46" s="256">
        <f t="shared" si="0"/>
        <v>0</v>
      </c>
      <c r="K46" s="257"/>
      <c r="L46" s="62">
        <f t="shared" si="1"/>
        <v>0</v>
      </c>
      <c r="M46" s="156"/>
    </row>
    <row r="47" spans="1:13" ht="39.950000000000003" customHeight="1" x14ac:dyDescent="0.2">
      <c r="A47" s="156"/>
      <c r="B47" s="55" t="s">
        <v>161</v>
      </c>
      <c r="C47" s="189"/>
      <c r="D47" s="65"/>
      <c r="E47" s="66"/>
      <c r="F47" s="59"/>
      <c r="G47" s="59"/>
      <c r="H47" s="67"/>
      <c r="I47" s="68"/>
      <c r="J47" s="256">
        <f t="shared" si="0"/>
        <v>0</v>
      </c>
      <c r="K47" s="257"/>
      <c r="L47" s="62">
        <f t="shared" si="1"/>
        <v>0</v>
      </c>
      <c r="M47" s="156"/>
    </row>
    <row r="48" spans="1:13" ht="39.950000000000003" customHeight="1" x14ac:dyDescent="0.2">
      <c r="A48" s="156"/>
      <c r="B48" s="55" t="s">
        <v>162</v>
      </c>
      <c r="C48" s="189"/>
      <c r="D48" s="65"/>
      <c r="E48" s="66"/>
      <c r="F48" s="59"/>
      <c r="G48" s="59"/>
      <c r="H48" s="67"/>
      <c r="I48" s="68"/>
      <c r="J48" s="256">
        <f t="shared" si="0"/>
        <v>0</v>
      </c>
      <c r="K48" s="257"/>
      <c r="L48" s="62">
        <f t="shared" si="1"/>
        <v>0</v>
      </c>
      <c r="M48" s="156"/>
    </row>
    <row r="49" spans="1:15" ht="39.950000000000003" customHeight="1" x14ac:dyDescent="0.2">
      <c r="A49" s="156"/>
      <c r="B49" s="55" t="s">
        <v>163</v>
      </c>
      <c r="C49" s="189"/>
      <c r="D49" s="65"/>
      <c r="E49" s="66"/>
      <c r="F49" s="59"/>
      <c r="G49" s="59"/>
      <c r="H49" s="67"/>
      <c r="I49" s="68"/>
      <c r="J49" s="256">
        <f t="shared" si="0"/>
        <v>0</v>
      </c>
      <c r="K49" s="257"/>
      <c r="L49" s="62">
        <f t="shared" si="1"/>
        <v>0</v>
      </c>
      <c r="M49" s="156"/>
    </row>
    <row r="50" spans="1:15" ht="39.950000000000003" customHeight="1" x14ac:dyDescent="0.2">
      <c r="A50" s="156"/>
      <c r="B50" s="55" t="s">
        <v>164</v>
      </c>
      <c r="C50" s="189"/>
      <c r="D50" s="65"/>
      <c r="E50" s="66"/>
      <c r="F50" s="59"/>
      <c r="G50" s="59"/>
      <c r="H50" s="67"/>
      <c r="I50" s="68"/>
      <c r="J50" s="256">
        <f t="shared" si="0"/>
        <v>0</v>
      </c>
      <c r="K50" s="257"/>
      <c r="L50" s="62">
        <f t="shared" si="1"/>
        <v>0</v>
      </c>
      <c r="M50" s="156"/>
      <c r="O50" s="255">
        <f>Cover!B6</f>
        <v>0</v>
      </c>
    </row>
    <row r="51" spans="1:15" ht="39.950000000000003" customHeight="1" x14ac:dyDescent="0.2">
      <c r="A51" s="156"/>
      <c r="B51" s="55" t="s">
        <v>165</v>
      </c>
      <c r="C51" s="189"/>
      <c r="D51" s="65"/>
      <c r="E51" s="66"/>
      <c r="F51" s="59"/>
      <c r="G51" s="59"/>
      <c r="H51" s="67"/>
      <c r="I51" s="68"/>
      <c r="J51" s="256">
        <f t="shared" si="0"/>
        <v>0</v>
      </c>
      <c r="K51" s="257"/>
      <c r="L51" s="62">
        <f t="shared" si="1"/>
        <v>0</v>
      </c>
      <c r="M51" s="156"/>
    </row>
    <row r="52" spans="1:15" ht="39.950000000000003" customHeight="1" x14ac:dyDescent="0.2">
      <c r="A52" s="156"/>
      <c r="B52" s="55" t="s">
        <v>166</v>
      </c>
      <c r="C52" s="189"/>
      <c r="D52" s="65"/>
      <c r="E52" s="66"/>
      <c r="F52" s="59"/>
      <c r="G52" s="59"/>
      <c r="H52" s="67"/>
      <c r="I52" s="68"/>
      <c r="J52" s="256">
        <f t="shared" si="0"/>
        <v>0</v>
      </c>
      <c r="K52" s="257"/>
      <c r="L52" s="62">
        <f t="shared" si="1"/>
        <v>0</v>
      </c>
      <c r="M52" s="156"/>
    </row>
    <row r="53" spans="1:15" ht="39.950000000000003" customHeight="1" x14ac:dyDescent="0.2">
      <c r="A53" s="156"/>
      <c r="B53" s="55" t="s">
        <v>167</v>
      </c>
      <c r="C53" s="189"/>
      <c r="D53" s="65"/>
      <c r="E53" s="66"/>
      <c r="F53" s="59"/>
      <c r="G53" s="59"/>
      <c r="H53" s="67"/>
      <c r="I53" s="68"/>
      <c r="J53" s="256">
        <f t="shared" si="0"/>
        <v>0</v>
      </c>
      <c r="K53" s="257"/>
      <c r="L53" s="62">
        <f t="shared" si="1"/>
        <v>0</v>
      </c>
      <c r="M53" s="156"/>
    </row>
    <row r="54" spans="1:15" ht="39.950000000000003" customHeight="1" x14ac:dyDescent="0.2">
      <c r="A54" s="156"/>
      <c r="B54" s="55" t="s">
        <v>168</v>
      </c>
      <c r="C54" s="189"/>
      <c r="D54" s="65"/>
      <c r="E54" s="66"/>
      <c r="F54" s="59"/>
      <c r="G54" s="59"/>
      <c r="H54" s="67"/>
      <c r="I54" s="68"/>
      <c r="J54" s="256">
        <f t="shared" si="0"/>
        <v>0</v>
      </c>
      <c r="K54" s="257"/>
      <c r="L54" s="62">
        <f t="shared" si="1"/>
        <v>0</v>
      </c>
      <c r="M54" s="156"/>
    </row>
    <row r="55" spans="1:15" ht="39.950000000000003" customHeight="1" x14ac:dyDescent="0.2">
      <c r="A55" s="156"/>
      <c r="B55" s="55" t="s">
        <v>169</v>
      </c>
      <c r="C55" s="189"/>
      <c r="D55" s="65"/>
      <c r="E55" s="66"/>
      <c r="F55" s="59"/>
      <c r="G55" s="59"/>
      <c r="H55" s="67"/>
      <c r="I55" s="68"/>
      <c r="J55" s="256">
        <f t="shared" si="0"/>
        <v>0</v>
      </c>
      <c r="K55" s="257"/>
      <c r="L55" s="62">
        <f t="shared" si="1"/>
        <v>0</v>
      </c>
      <c r="M55" s="156"/>
    </row>
    <row r="56" spans="1:15" ht="39.950000000000003" customHeight="1" x14ac:dyDescent="0.2">
      <c r="A56" s="156"/>
      <c r="B56" s="55" t="s">
        <v>170</v>
      </c>
      <c r="C56" s="189"/>
      <c r="D56" s="65"/>
      <c r="E56" s="66"/>
      <c r="F56" s="59"/>
      <c r="G56" s="59"/>
      <c r="H56" s="67"/>
      <c r="I56" s="68"/>
      <c r="J56" s="256">
        <f t="shared" si="0"/>
        <v>0</v>
      </c>
      <c r="K56" s="257"/>
      <c r="L56" s="62">
        <f t="shared" si="1"/>
        <v>0</v>
      </c>
      <c r="M56" s="156"/>
    </row>
    <row r="57" spans="1:15" ht="39.950000000000003" customHeight="1" x14ac:dyDescent="0.2">
      <c r="A57" s="156"/>
      <c r="B57" s="55" t="s">
        <v>171</v>
      </c>
      <c r="C57" s="189"/>
      <c r="D57" s="65"/>
      <c r="E57" s="66"/>
      <c r="F57" s="59"/>
      <c r="G57" s="59"/>
      <c r="H57" s="67"/>
      <c r="I57" s="68"/>
      <c r="J57" s="256">
        <f t="shared" si="0"/>
        <v>0</v>
      </c>
      <c r="K57" s="257"/>
      <c r="L57" s="62">
        <f t="shared" si="1"/>
        <v>0</v>
      </c>
      <c r="M57" s="156"/>
    </row>
    <row r="58" spans="1:15" ht="39.950000000000003" hidden="1" customHeight="1" x14ac:dyDescent="0.2">
      <c r="A58" s="156"/>
      <c r="B58" s="55" t="s">
        <v>172</v>
      </c>
      <c r="C58" s="56"/>
      <c r="D58" s="65"/>
      <c r="E58" s="66"/>
      <c r="F58" s="59"/>
      <c r="G58" s="59"/>
      <c r="H58" s="67"/>
      <c r="I58" s="68"/>
      <c r="J58" s="60">
        <f t="shared" si="0"/>
        <v>0</v>
      </c>
      <c r="K58" s="61"/>
      <c r="L58" s="62">
        <f t="shared" si="1"/>
        <v>0</v>
      </c>
      <c r="M58" s="156"/>
    </row>
    <row r="59" spans="1:15" ht="39.950000000000003" hidden="1" customHeight="1" x14ac:dyDescent="0.2">
      <c r="A59" s="156"/>
      <c r="B59" s="55" t="s">
        <v>173</v>
      </c>
      <c r="C59" s="56"/>
      <c r="D59" s="65"/>
      <c r="E59" s="66"/>
      <c r="F59" s="59"/>
      <c r="G59" s="59"/>
      <c r="H59" s="67"/>
      <c r="I59" s="68"/>
      <c r="J59" s="60">
        <f t="shared" si="0"/>
        <v>0</v>
      </c>
      <c r="K59" s="61"/>
      <c r="L59" s="62">
        <f t="shared" si="1"/>
        <v>0</v>
      </c>
      <c r="M59" s="156"/>
    </row>
    <row r="60" spans="1:15" ht="39.950000000000003" hidden="1" customHeight="1" x14ac:dyDescent="0.2">
      <c r="A60" s="156"/>
      <c r="B60" s="55" t="s">
        <v>174</v>
      </c>
      <c r="C60" s="56"/>
      <c r="D60" s="65"/>
      <c r="E60" s="66"/>
      <c r="F60" s="59"/>
      <c r="G60" s="59"/>
      <c r="H60" s="67"/>
      <c r="I60" s="68"/>
      <c r="J60" s="60">
        <f t="shared" si="0"/>
        <v>0</v>
      </c>
      <c r="K60" s="61"/>
      <c r="L60" s="62">
        <f t="shared" si="1"/>
        <v>0</v>
      </c>
      <c r="M60" s="156"/>
    </row>
    <row r="61" spans="1:15" ht="39.950000000000003" hidden="1" customHeight="1" x14ac:dyDescent="0.2">
      <c r="A61" s="156"/>
      <c r="B61" s="55" t="s">
        <v>175</v>
      </c>
      <c r="C61" s="56"/>
      <c r="D61" s="65"/>
      <c r="E61" s="66"/>
      <c r="F61" s="59"/>
      <c r="G61" s="59"/>
      <c r="H61" s="67"/>
      <c r="I61" s="68"/>
      <c r="J61" s="60">
        <f t="shared" si="0"/>
        <v>0</v>
      </c>
      <c r="K61" s="61"/>
      <c r="L61" s="62">
        <f t="shared" si="1"/>
        <v>0</v>
      </c>
      <c r="M61" s="156"/>
    </row>
    <row r="62" spans="1:15" ht="39.950000000000003" hidden="1" customHeight="1" x14ac:dyDescent="0.2">
      <c r="A62" s="156"/>
      <c r="B62" s="55" t="s">
        <v>176</v>
      </c>
      <c r="C62" s="56"/>
      <c r="D62" s="65"/>
      <c r="E62" s="66"/>
      <c r="F62" s="59"/>
      <c r="G62" s="59"/>
      <c r="H62" s="67"/>
      <c r="I62" s="68"/>
      <c r="J62" s="60">
        <f t="shared" si="0"/>
        <v>0</v>
      </c>
      <c r="K62" s="61"/>
      <c r="L62" s="62">
        <f t="shared" si="1"/>
        <v>0</v>
      </c>
      <c r="M62" s="156"/>
    </row>
    <row r="63" spans="1:15" ht="39.950000000000003" hidden="1" customHeight="1" x14ac:dyDescent="0.2">
      <c r="A63" s="156"/>
      <c r="B63" s="55" t="s">
        <v>177</v>
      </c>
      <c r="C63" s="56"/>
      <c r="D63" s="65"/>
      <c r="E63" s="66"/>
      <c r="F63" s="59"/>
      <c r="G63" s="59"/>
      <c r="H63" s="67"/>
      <c r="I63" s="68"/>
      <c r="J63" s="60">
        <f t="shared" si="0"/>
        <v>0</v>
      </c>
      <c r="K63" s="61"/>
      <c r="L63" s="62">
        <f t="shared" si="1"/>
        <v>0</v>
      </c>
      <c r="M63" s="156"/>
    </row>
    <row r="64" spans="1:15" ht="39.950000000000003" hidden="1" customHeight="1" x14ac:dyDescent="0.2">
      <c r="A64" s="156"/>
      <c r="B64" s="55" t="s">
        <v>178</v>
      </c>
      <c r="C64" s="56"/>
      <c r="D64" s="65"/>
      <c r="E64" s="66"/>
      <c r="F64" s="59"/>
      <c r="G64" s="59"/>
      <c r="H64" s="67"/>
      <c r="I64" s="68"/>
      <c r="J64" s="60">
        <f t="shared" si="0"/>
        <v>0</v>
      </c>
      <c r="K64" s="61"/>
      <c r="L64" s="62">
        <f t="shared" si="1"/>
        <v>0</v>
      </c>
      <c r="M64" s="156"/>
    </row>
    <row r="65" spans="1:13" ht="39.950000000000003" hidden="1" customHeight="1" x14ac:dyDescent="0.2">
      <c r="A65" s="156"/>
      <c r="B65" s="55" t="s">
        <v>179</v>
      </c>
      <c r="C65" s="56"/>
      <c r="D65" s="65"/>
      <c r="E65" s="66"/>
      <c r="F65" s="59"/>
      <c r="G65" s="59"/>
      <c r="H65" s="67"/>
      <c r="I65" s="68"/>
      <c r="J65" s="60">
        <f t="shared" si="0"/>
        <v>0</v>
      </c>
      <c r="K65" s="61"/>
      <c r="L65" s="62">
        <f t="shared" si="1"/>
        <v>0</v>
      </c>
      <c r="M65" s="156"/>
    </row>
    <row r="66" spans="1:13" ht="39.950000000000003" hidden="1" customHeight="1" x14ac:dyDescent="0.2">
      <c r="A66" s="156"/>
      <c r="B66" s="55" t="s">
        <v>180</v>
      </c>
      <c r="C66" s="56"/>
      <c r="D66" s="65"/>
      <c r="E66" s="66"/>
      <c r="F66" s="59"/>
      <c r="G66" s="59"/>
      <c r="H66" s="67"/>
      <c r="I66" s="68"/>
      <c r="J66" s="60">
        <f t="shared" si="0"/>
        <v>0</v>
      </c>
      <c r="K66" s="61"/>
      <c r="L66" s="62">
        <f t="shared" si="1"/>
        <v>0</v>
      </c>
      <c r="M66" s="156"/>
    </row>
    <row r="67" spans="1:13" ht="39.950000000000003" hidden="1" customHeight="1" x14ac:dyDescent="0.2">
      <c r="A67" s="156"/>
      <c r="B67" s="55" t="s">
        <v>181</v>
      </c>
      <c r="C67" s="56"/>
      <c r="D67" s="65"/>
      <c r="E67" s="66"/>
      <c r="F67" s="59"/>
      <c r="G67" s="59"/>
      <c r="H67" s="67"/>
      <c r="I67" s="68"/>
      <c r="J67" s="60">
        <f t="shared" si="0"/>
        <v>0</v>
      </c>
      <c r="K67" s="61"/>
      <c r="L67" s="62">
        <f t="shared" si="1"/>
        <v>0</v>
      </c>
      <c r="M67" s="156"/>
    </row>
    <row r="68" spans="1:13" ht="39.950000000000003" hidden="1" customHeight="1" x14ac:dyDescent="0.2">
      <c r="A68" s="156"/>
      <c r="B68" s="55" t="s">
        <v>182</v>
      </c>
      <c r="C68" s="56"/>
      <c r="D68" s="65"/>
      <c r="E68" s="66"/>
      <c r="F68" s="59"/>
      <c r="G68" s="59"/>
      <c r="H68" s="67"/>
      <c r="I68" s="68"/>
      <c r="J68" s="60">
        <f t="shared" si="0"/>
        <v>0</v>
      </c>
      <c r="K68" s="61"/>
      <c r="L68" s="62">
        <f t="shared" si="1"/>
        <v>0</v>
      </c>
      <c r="M68" s="156"/>
    </row>
    <row r="69" spans="1:13" ht="39.950000000000003" hidden="1" customHeight="1" x14ac:dyDescent="0.2">
      <c r="A69" s="156"/>
      <c r="B69" s="55" t="s">
        <v>183</v>
      </c>
      <c r="C69" s="56"/>
      <c r="D69" s="65"/>
      <c r="E69" s="66"/>
      <c r="F69" s="59"/>
      <c r="G69" s="59"/>
      <c r="H69" s="67"/>
      <c r="I69" s="68"/>
      <c r="J69" s="60">
        <f t="shared" si="0"/>
        <v>0</v>
      </c>
      <c r="K69" s="61"/>
      <c r="L69" s="62">
        <f t="shared" si="1"/>
        <v>0</v>
      </c>
      <c r="M69" s="156"/>
    </row>
    <row r="70" spans="1:13" ht="39.950000000000003" hidden="1" customHeight="1" x14ac:dyDescent="0.2">
      <c r="A70" s="156"/>
      <c r="B70" s="55" t="s">
        <v>184</v>
      </c>
      <c r="C70" s="56"/>
      <c r="D70" s="65"/>
      <c r="E70" s="66"/>
      <c r="F70" s="59"/>
      <c r="G70" s="59"/>
      <c r="H70" s="67"/>
      <c r="I70" s="68"/>
      <c r="J70" s="60">
        <f t="shared" si="0"/>
        <v>0</v>
      </c>
      <c r="K70" s="61"/>
      <c r="L70" s="62">
        <f t="shared" si="1"/>
        <v>0</v>
      </c>
      <c r="M70" s="156"/>
    </row>
    <row r="71" spans="1:13" ht="39.950000000000003" hidden="1" customHeight="1" x14ac:dyDescent="0.2">
      <c r="A71" s="156"/>
      <c r="B71" s="55" t="s">
        <v>185</v>
      </c>
      <c r="C71" s="56"/>
      <c r="D71" s="65"/>
      <c r="E71" s="66"/>
      <c r="F71" s="59"/>
      <c r="G71" s="59"/>
      <c r="H71" s="67"/>
      <c r="I71" s="68"/>
      <c r="J71" s="60">
        <f t="shared" si="0"/>
        <v>0</v>
      </c>
      <c r="K71" s="61"/>
      <c r="L71" s="62">
        <f t="shared" si="1"/>
        <v>0</v>
      </c>
      <c r="M71" s="156"/>
    </row>
    <row r="72" spans="1:13" ht="39.950000000000003" hidden="1" customHeight="1" x14ac:dyDescent="0.2">
      <c r="A72" s="156"/>
      <c r="B72" s="55" t="s">
        <v>186</v>
      </c>
      <c r="C72" s="56"/>
      <c r="D72" s="65"/>
      <c r="E72" s="66"/>
      <c r="F72" s="59"/>
      <c r="G72" s="59"/>
      <c r="H72" s="67"/>
      <c r="I72" s="68"/>
      <c r="J72" s="60">
        <f t="shared" si="0"/>
        <v>0</v>
      </c>
      <c r="K72" s="61"/>
      <c r="L72" s="62">
        <f t="shared" si="1"/>
        <v>0</v>
      </c>
      <c r="M72" s="156"/>
    </row>
    <row r="73" spans="1:13" ht="39.950000000000003" hidden="1" customHeight="1" x14ac:dyDescent="0.2">
      <c r="A73" s="156"/>
      <c r="B73" s="55" t="s">
        <v>187</v>
      </c>
      <c r="C73" s="56"/>
      <c r="D73" s="65"/>
      <c r="E73" s="66"/>
      <c r="F73" s="59"/>
      <c r="G73" s="59"/>
      <c r="H73" s="67"/>
      <c r="I73" s="68"/>
      <c r="J73" s="60">
        <f t="shared" ref="J73:J106" si="2">H73*I73</f>
        <v>0</v>
      </c>
      <c r="K73" s="61"/>
      <c r="L73" s="62">
        <f t="shared" ref="L73:L106" si="3">E73*K73</f>
        <v>0</v>
      </c>
      <c r="M73" s="156"/>
    </row>
    <row r="74" spans="1:13" ht="39.950000000000003" hidden="1" customHeight="1" x14ac:dyDescent="0.2">
      <c r="A74" s="156"/>
      <c r="B74" s="55" t="s">
        <v>188</v>
      </c>
      <c r="C74" s="56"/>
      <c r="D74" s="65"/>
      <c r="E74" s="66"/>
      <c r="F74" s="59"/>
      <c r="G74" s="59"/>
      <c r="H74" s="67"/>
      <c r="I74" s="68"/>
      <c r="J74" s="60">
        <f t="shared" si="2"/>
        <v>0</v>
      </c>
      <c r="K74" s="61"/>
      <c r="L74" s="62">
        <f t="shared" si="3"/>
        <v>0</v>
      </c>
      <c r="M74" s="156"/>
    </row>
    <row r="75" spans="1:13" ht="39.950000000000003" hidden="1" customHeight="1" x14ac:dyDescent="0.2">
      <c r="A75" s="156"/>
      <c r="B75" s="55" t="s">
        <v>189</v>
      </c>
      <c r="C75" s="56"/>
      <c r="D75" s="65"/>
      <c r="E75" s="66"/>
      <c r="F75" s="59"/>
      <c r="G75" s="59"/>
      <c r="H75" s="67"/>
      <c r="I75" s="68"/>
      <c r="J75" s="60">
        <f t="shared" si="2"/>
        <v>0</v>
      </c>
      <c r="K75" s="61"/>
      <c r="L75" s="62">
        <f t="shared" si="3"/>
        <v>0</v>
      </c>
      <c r="M75" s="156"/>
    </row>
    <row r="76" spans="1:13" ht="39.950000000000003" hidden="1" customHeight="1" x14ac:dyDescent="0.2">
      <c r="A76" s="156"/>
      <c r="B76" s="55" t="s">
        <v>190</v>
      </c>
      <c r="C76" s="56"/>
      <c r="D76" s="65"/>
      <c r="E76" s="66"/>
      <c r="F76" s="59"/>
      <c r="G76" s="59"/>
      <c r="H76" s="67"/>
      <c r="I76" s="68"/>
      <c r="J76" s="60">
        <f t="shared" si="2"/>
        <v>0</v>
      </c>
      <c r="K76" s="61"/>
      <c r="L76" s="62">
        <f t="shared" si="3"/>
        <v>0</v>
      </c>
      <c r="M76" s="156"/>
    </row>
    <row r="77" spans="1:13" ht="39.950000000000003" hidden="1" customHeight="1" x14ac:dyDescent="0.2">
      <c r="A77" s="156"/>
      <c r="B77" s="55" t="s">
        <v>191</v>
      </c>
      <c r="C77" s="56"/>
      <c r="D77" s="65"/>
      <c r="E77" s="66"/>
      <c r="F77" s="59"/>
      <c r="G77" s="59"/>
      <c r="H77" s="67"/>
      <c r="I77" s="68"/>
      <c r="J77" s="60">
        <f t="shared" si="2"/>
        <v>0</v>
      </c>
      <c r="K77" s="61"/>
      <c r="L77" s="62">
        <f t="shared" si="3"/>
        <v>0</v>
      </c>
      <c r="M77" s="156"/>
    </row>
    <row r="78" spans="1:13" ht="39.950000000000003" hidden="1" customHeight="1" x14ac:dyDescent="0.2">
      <c r="A78" s="156"/>
      <c r="B78" s="55" t="s">
        <v>192</v>
      </c>
      <c r="C78" s="56"/>
      <c r="D78" s="65"/>
      <c r="E78" s="66"/>
      <c r="F78" s="59"/>
      <c r="G78" s="59"/>
      <c r="H78" s="67"/>
      <c r="I78" s="68"/>
      <c r="J78" s="60">
        <f t="shared" si="2"/>
        <v>0</v>
      </c>
      <c r="K78" s="61"/>
      <c r="L78" s="62">
        <f t="shared" si="3"/>
        <v>0</v>
      </c>
      <c r="M78" s="156"/>
    </row>
    <row r="79" spans="1:13" ht="39.950000000000003" hidden="1" customHeight="1" x14ac:dyDescent="0.2">
      <c r="A79" s="156"/>
      <c r="B79" s="55" t="s">
        <v>193</v>
      </c>
      <c r="C79" s="56"/>
      <c r="D79" s="65"/>
      <c r="E79" s="66"/>
      <c r="F79" s="59"/>
      <c r="G79" s="59"/>
      <c r="H79" s="67"/>
      <c r="I79" s="68"/>
      <c r="J79" s="60">
        <f t="shared" si="2"/>
        <v>0</v>
      </c>
      <c r="K79" s="61"/>
      <c r="L79" s="62">
        <f t="shared" si="3"/>
        <v>0</v>
      </c>
      <c r="M79" s="156"/>
    </row>
    <row r="80" spans="1:13" ht="39.950000000000003" hidden="1" customHeight="1" x14ac:dyDescent="0.2">
      <c r="A80" s="156"/>
      <c r="B80" s="55" t="s">
        <v>194</v>
      </c>
      <c r="C80" s="56"/>
      <c r="D80" s="65"/>
      <c r="E80" s="66"/>
      <c r="F80" s="59"/>
      <c r="G80" s="59"/>
      <c r="H80" s="67"/>
      <c r="I80" s="68"/>
      <c r="J80" s="60">
        <f t="shared" si="2"/>
        <v>0</v>
      </c>
      <c r="K80" s="61"/>
      <c r="L80" s="62">
        <f t="shared" si="3"/>
        <v>0</v>
      </c>
      <c r="M80" s="156"/>
    </row>
    <row r="81" spans="1:13" ht="39.950000000000003" hidden="1" customHeight="1" x14ac:dyDescent="0.2">
      <c r="A81" s="156"/>
      <c r="B81" s="55" t="s">
        <v>195</v>
      </c>
      <c r="C81" s="56"/>
      <c r="D81" s="65"/>
      <c r="E81" s="66"/>
      <c r="F81" s="59"/>
      <c r="G81" s="59"/>
      <c r="H81" s="67"/>
      <c r="I81" s="68"/>
      <c r="J81" s="60">
        <f t="shared" si="2"/>
        <v>0</v>
      </c>
      <c r="K81" s="61"/>
      <c r="L81" s="62">
        <f t="shared" si="3"/>
        <v>0</v>
      </c>
      <c r="M81" s="156"/>
    </row>
    <row r="82" spans="1:13" ht="39.950000000000003" hidden="1" customHeight="1" x14ac:dyDescent="0.2">
      <c r="A82" s="156"/>
      <c r="B82" s="55" t="s">
        <v>196</v>
      </c>
      <c r="C82" s="56"/>
      <c r="D82" s="65"/>
      <c r="E82" s="66"/>
      <c r="F82" s="59"/>
      <c r="G82" s="59"/>
      <c r="H82" s="67"/>
      <c r="I82" s="68"/>
      <c r="J82" s="60">
        <f t="shared" si="2"/>
        <v>0</v>
      </c>
      <c r="K82" s="61"/>
      <c r="L82" s="62">
        <f t="shared" si="3"/>
        <v>0</v>
      </c>
      <c r="M82" s="156"/>
    </row>
    <row r="83" spans="1:13" ht="39.950000000000003" hidden="1" customHeight="1" x14ac:dyDescent="0.2">
      <c r="A83" s="156"/>
      <c r="B83" s="55" t="s">
        <v>197</v>
      </c>
      <c r="C83" s="56"/>
      <c r="D83" s="65"/>
      <c r="E83" s="66"/>
      <c r="F83" s="59"/>
      <c r="G83" s="59"/>
      <c r="H83" s="67"/>
      <c r="I83" s="68"/>
      <c r="J83" s="60">
        <f t="shared" si="2"/>
        <v>0</v>
      </c>
      <c r="K83" s="61"/>
      <c r="L83" s="62">
        <f t="shared" si="3"/>
        <v>0</v>
      </c>
      <c r="M83" s="156"/>
    </row>
    <row r="84" spans="1:13" ht="39.950000000000003" hidden="1" customHeight="1" x14ac:dyDescent="0.2">
      <c r="A84" s="156"/>
      <c r="B84" s="55" t="s">
        <v>198</v>
      </c>
      <c r="C84" s="56"/>
      <c r="D84" s="65"/>
      <c r="E84" s="66"/>
      <c r="F84" s="59"/>
      <c r="G84" s="59"/>
      <c r="H84" s="67"/>
      <c r="I84" s="68"/>
      <c r="J84" s="60">
        <f t="shared" si="2"/>
        <v>0</v>
      </c>
      <c r="K84" s="61"/>
      <c r="L84" s="62">
        <f t="shared" si="3"/>
        <v>0</v>
      </c>
      <c r="M84" s="156"/>
    </row>
    <row r="85" spans="1:13" ht="39.950000000000003" hidden="1" customHeight="1" x14ac:dyDescent="0.2">
      <c r="A85" s="156"/>
      <c r="B85" s="55" t="s">
        <v>199</v>
      </c>
      <c r="C85" s="56"/>
      <c r="D85" s="65"/>
      <c r="E85" s="66"/>
      <c r="F85" s="59"/>
      <c r="G85" s="59"/>
      <c r="H85" s="67"/>
      <c r="I85" s="68"/>
      <c r="J85" s="60">
        <f t="shared" si="2"/>
        <v>0</v>
      </c>
      <c r="K85" s="61"/>
      <c r="L85" s="62">
        <f t="shared" si="3"/>
        <v>0</v>
      </c>
      <c r="M85" s="156"/>
    </row>
    <row r="86" spans="1:13" ht="39.950000000000003" hidden="1" customHeight="1" x14ac:dyDescent="0.2">
      <c r="A86" s="156"/>
      <c r="B86" s="55" t="s">
        <v>200</v>
      </c>
      <c r="C86" s="56"/>
      <c r="D86" s="65"/>
      <c r="E86" s="66"/>
      <c r="F86" s="59"/>
      <c r="G86" s="59"/>
      <c r="H86" s="67"/>
      <c r="I86" s="68"/>
      <c r="J86" s="60">
        <f t="shared" si="2"/>
        <v>0</v>
      </c>
      <c r="K86" s="61"/>
      <c r="L86" s="62">
        <f t="shared" si="3"/>
        <v>0</v>
      </c>
      <c r="M86" s="156"/>
    </row>
    <row r="87" spans="1:13" ht="39.950000000000003" hidden="1" customHeight="1" x14ac:dyDescent="0.2">
      <c r="A87" s="156"/>
      <c r="B87" s="55" t="s">
        <v>201</v>
      </c>
      <c r="C87" s="56"/>
      <c r="D87" s="65"/>
      <c r="E87" s="66"/>
      <c r="F87" s="59"/>
      <c r="G87" s="59"/>
      <c r="H87" s="67"/>
      <c r="I87" s="68"/>
      <c r="J87" s="60">
        <f t="shared" si="2"/>
        <v>0</v>
      </c>
      <c r="K87" s="61"/>
      <c r="L87" s="62">
        <f t="shared" si="3"/>
        <v>0</v>
      </c>
      <c r="M87" s="156"/>
    </row>
    <row r="88" spans="1:13" ht="39.950000000000003" hidden="1" customHeight="1" x14ac:dyDescent="0.2">
      <c r="A88" s="156"/>
      <c r="B88" s="55" t="s">
        <v>202</v>
      </c>
      <c r="C88" s="56"/>
      <c r="D88" s="65"/>
      <c r="E88" s="66"/>
      <c r="F88" s="59"/>
      <c r="G88" s="59"/>
      <c r="H88" s="67"/>
      <c r="I88" s="68"/>
      <c r="J88" s="60">
        <f t="shared" si="2"/>
        <v>0</v>
      </c>
      <c r="K88" s="61"/>
      <c r="L88" s="62">
        <f t="shared" si="3"/>
        <v>0</v>
      </c>
      <c r="M88" s="156"/>
    </row>
    <row r="89" spans="1:13" ht="39.950000000000003" hidden="1" customHeight="1" x14ac:dyDescent="0.2">
      <c r="A89" s="156"/>
      <c r="B89" s="55" t="s">
        <v>203</v>
      </c>
      <c r="C89" s="56"/>
      <c r="D89" s="65"/>
      <c r="E89" s="66"/>
      <c r="F89" s="59"/>
      <c r="G89" s="59"/>
      <c r="H89" s="67"/>
      <c r="I89" s="68"/>
      <c r="J89" s="60">
        <f t="shared" si="2"/>
        <v>0</v>
      </c>
      <c r="K89" s="61"/>
      <c r="L89" s="62">
        <f t="shared" si="3"/>
        <v>0</v>
      </c>
      <c r="M89" s="156"/>
    </row>
    <row r="90" spans="1:13" ht="39.950000000000003" hidden="1" customHeight="1" x14ac:dyDescent="0.2">
      <c r="A90" s="156"/>
      <c r="B90" s="55" t="s">
        <v>204</v>
      </c>
      <c r="C90" s="56"/>
      <c r="D90" s="65"/>
      <c r="E90" s="66"/>
      <c r="F90" s="59"/>
      <c r="G90" s="59"/>
      <c r="H90" s="67"/>
      <c r="I90" s="68"/>
      <c r="J90" s="60">
        <f t="shared" si="2"/>
        <v>0</v>
      </c>
      <c r="K90" s="61"/>
      <c r="L90" s="62">
        <f t="shared" si="3"/>
        <v>0</v>
      </c>
      <c r="M90" s="156"/>
    </row>
    <row r="91" spans="1:13" ht="39.950000000000003" hidden="1" customHeight="1" x14ac:dyDescent="0.2">
      <c r="A91" s="156"/>
      <c r="B91" s="55" t="s">
        <v>205</v>
      </c>
      <c r="C91" s="56"/>
      <c r="D91" s="65"/>
      <c r="E91" s="66"/>
      <c r="F91" s="59"/>
      <c r="G91" s="59"/>
      <c r="H91" s="67"/>
      <c r="I91" s="68"/>
      <c r="J91" s="60">
        <f t="shared" si="2"/>
        <v>0</v>
      </c>
      <c r="K91" s="61"/>
      <c r="L91" s="62">
        <f t="shared" si="3"/>
        <v>0</v>
      </c>
      <c r="M91" s="156"/>
    </row>
    <row r="92" spans="1:13" ht="39.950000000000003" hidden="1" customHeight="1" x14ac:dyDescent="0.2">
      <c r="A92" s="156"/>
      <c r="B92" s="55" t="s">
        <v>206</v>
      </c>
      <c r="C92" s="56"/>
      <c r="D92" s="65"/>
      <c r="E92" s="66"/>
      <c r="F92" s="59"/>
      <c r="G92" s="59"/>
      <c r="H92" s="67"/>
      <c r="I92" s="68"/>
      <c r="J92" s="60">
        <f t="shared" si="2"/>
        <v>0</v>
      </c>
      <c r="K92" s="61"/>
      <c r="L92" s="62">
        <f t="shared" si="3"/>
        <v>0</v>
      </c>
      <c r="M92" s="156"/>
    </row>
    <row r="93" spans="1:13" ht="39.950000000000003" hidden="1" customHeight="1" x14ac:dyDescent="0.2">
      <c r="A93" s="156"/>
      <c r="B93" s="55" t="s">
        <v>207</v>
      </c>
      <c r="C93" s="56"/>
      <c r="D93" s="65"/>
      <c r="E93" s="66"/>
      <c r="F93" s="59"/>
      <c r="G93" s="59"/>
      <c r="H93" s="67"/>
      <c r="I93" s="68"/>
      <c r="J93" s="60">
        <f t="shared" si="2"/>
        <v>0</v>
      </c>
      <c r="K93" s="61"/>
      <c r="L93" s="62">
        <f t="shared" si="3"/>
        <v>0</v>
      </c>
      <c r="M93" s="156"/>
    </row>
    <row r="94" spans="1:13" ht="39.950000000000003" hidden="1" customHeight="1" x14ac:dyDescent="0.2">
      <c r="A94" s="156"/>
      <c r="B94" s="55" t="s">
        <v>208</v>
      </c>
      <c r="C94" s="56"/>
      <c r="D94" s="65"/>
      <c r="E94" s="66"/>
      <c r="F94" s="59"/>
      <c r="G94" s="59"/>
      <c r="H94" s="67"/>
      <c r="I94" s="68"/>
      <c r="J94" s="60">
        <f t="shared" si="2"/>
        <v>0</v>
      </c>
      <c r="K94" s="61"/>
      <c r="L94" s="62">
        <f t="shared" si="3"/>
        <v>0</v>
      </c>
      <c r="M94" s="156"/>
    </row>
    <row r="95" spans="1:13" ht="39.950000000000003" hidden="1" customHeight="1" x14ac:dyDescent="0.2">
      <c r="A95" s="156"/>
      <c r="B95" s="55" t="s">
        <v>209</v>
      </c>
      <c r="C95" s="56"/>
      <c r="D95" s="65"/>
      <c r="E95" s="66"/>
      <c r="F95" s="59"/>
      <c r="G95" s="59"/>
      <c r="H95" s="67"/>
      <c r="I95" s="68"/>
      <c r="J95" s="60">
        <f t="shared" si="2"/>
        <v>0</v>
      </c>
      <c r="K95" s="61"/>
      <c r="L95" s="62">
        <f t="shared" si="3"/>
        <v>0</v>
      </c>
      <c r="M95" s="156"/>
    </row>
    <row r="96" spans="1:13" ht="39.950000000000003" hidden="1" customHeight="1" x14ac:dyDescent="0.2">
      <c r="A96" s="156"/>
      <c r="B96" s="55" t="s">
        <v>210</v>
      </c>
      <c r="C96" s="56"/>
      <c r="D96" s="65"/>
      <c r="E96" s="66"/>
      <c r="F96" s="59"/>
      <c r="G96" s="59"/>
      <c r="H96" s="67"/>
      <c r="I96" s="68"/>
      <c r="J96" s="60">
        <f t="shared" si="2"/>
        <v>0</v>
      </c>
      <c r="K96" s="61"/>
      <c r="L96" s="62">
        <f t="shared" si="3"/>
        <v>0</v>
      </c>
      <c r="M96" s="156"/>
    </row>
    <row r="97" spans="1:13" ht="39.950000000000003" hidden="1" customHeight="1" x14ac:dyDescent="0.2">
      <c r="A97" s="156"/>
      <c r="B97" s="55" t="s">
        <v>211</v>
      </c>
      <c r="C97" s="56"/>
      <c r="D97" s="65"/>
      <c r="E97" s="66"/>
      <c r="F97" s="59"/>
      <c r="G97" s="59"/>
      <c r="H97" s="67"/>
      <c r="I97" s="68"/>
      <c r="J97" s="60">
        <f t="shared" si="2"/>
        <v>0</v>
      </c>
      <c r="K97" s="61"/>
      <c r="L97" s="62">
        <f t="shared" si="3"/>
        <v>0</v>
      </c>
      <c r="M97" s="156"/>
    </row>
    <row r="98" spans="1:13" ht="39.950000000000003" hidden="1" customHeight="1" x14ac:dyDescent="0.2">
      <c r="A98" s="156"/>
      <c r="B98" s="55" t="s">
        <v>212</v>
      </c>
      <c r="C98" s="56"/>
      <c r="D98" s="65"/>
      <c r="E98" s="66"/>
      <c r="F98" s="59"/>
      <c r="G98" s="59"/>
      <c r="H98" s="67"/>
      <c r="I98" s="68"/>
      <c r="J98" s="60">
        <f t="shared" si="2"/>
        <v>0</v>
      </c>
      <c r="K98" s="61"/>
      <c r="L98" s="62">
        <f t="shared" si="3"/>
        <v>0</v>
      </c>
      <c r="M98" s="156"/>
    </row>
    <row r="99" spans="1:13" ht="39.950000000000003" hidden="1" customHeight="1" x14ac:dyDescent="0.2">
      <c r="A99" s="156"/>
      <c r="B99" s="55" t="s">
        <v>213</v>
      </c>
      <c r="C99" s="56"/>
      <c r="D99" s="65"/>
      <c r="E99" s="66"/>
      <c r="F99" s="59"/>
      <c r="G99" s="59"/>
      <c r="H99" s="67"/>
      <c r="I99" s="68"/>
      <c r="J99" s="60">
        <f t="shared" si="2"/>
        <v>0</v>
      </c>
      <c r="K99" s="61"/>
      <c r="L99" s="62">
        <f t="shared" si="3"/>
        <v>0</v>
      </c>
      <c r="M99" s="156"/>
    </row>
    <row r="100" spans="1:13" ht="39.950000000000003" hidden="1" customHeight="1" x14ac:dyDescent="0.2">
      <c r="A100" s="156"/>
      <c r="B100" s="55" t="s">
        <v>214</v>
      </c>
      <c r="C100" s="56"/>
      <c r="D100" s="65"/>
      <c r="E100" s="66"/>
      <c r="F100" s="59"/>
      <c r="G100" s="59"/>
      <c r="H100" s="67"/>
      <c r="I100" s="68"/>
      <c r="J100" s="60">
        <f t="shared" si="2"/>
        <v>0</v>
      </c>
      <c r="K100" s="61"/>
      <c r="L100" s="62">
        <f t="shared" si="3"/>
        <v>0</v>
      </c>
      <c r="M100" s="156"/>
    </row>
    <row r="101" spans="1:13" ht="39.950000000000003" hidden="1" customHeight="1" x14ac:dyDescent="0.2">
      <c r="A101" s="156"/>
      <c r="B101" s="55" t="s">
        <v>215</v>
      </c>
      <c r="C101" s="56"/>
      <c r="D101" s="65"/>
      <c r="E101" s="66"/>
      <c r="F101" s="59"/>
      <c r="G101" s="59"/>
      <c r="H101" s="67"/>
      <c r="I101" s="68"/>
      <c r="J101" s="60">
        <f t="shared" si="2"/>
        <v>0</v>
      </c>
      <c r="K101" s="61"/>
      <c r="L101" s="62">
        <f t="shared" si="3"/>
        <v>0</v>
      </c>
      <c r="M101" s="156"/>
    </row>
    <row r="102" spans="1:13" ht="39.950000000000003" hidden="1" customHeight="1" x14ac:dyDescent="0.2">
      <c r="A102" s="156"/>
      <c r="B102" s="55" t="s">
        <v>216</v>
      </c>
      <c r="C102" s="56"/>
      <c r="D102" s="65"/>
      <c r="E102" s="66"/>
      <c r="F102" s="59"/>
      <c r="G102" s="59"/>
      <c r="H102" s="67"/>
      <c r="I102" s="68"/>
      <c r="J102" s="60">
        <f t="shared" si="2"/>
        <v>0</v>
      </c>
      <c r="K102" s="61"/>
      <c r="L102" s="62">
        <f t="shared" si="3"/>
        <v>0</v>
      </c>
      <c r="M102" s="156"/>
    </row>
    <row r="103" spans="1:13" ht="39.950000000000003" hidden="1" customHeight="1" x14ac:dyDescent="0.2">
      <c r="A103" s="156"/>
      <c r="B103" s="55" t="s">
        <v>217</v>
      </c>
      <c r="C103" s="56"/>
      <c r="D103" s="65"/>
      <c r="E103" s="66"/>
      <c r="F103" s="59"/>
      <c r="G103" s="59"/>
      <c r="H103" s="67"/>
      <c r="I103" s="68"/>
      <c r="J103" s="60">
        <f t="shared" si="2"/>
        <v>0</v>
      </c>
      <c r="K103" s="61"/>
      <c r="L103" s="62">
        <f t="shared" si="3"/>
        <v>0</v>
      </c>
      <c r="M103" s="156"/>
    </row>
    <row r="104" spans="1:13" ht="39.950000000000003" hidden="1" customHeight="1" x14ac:dyDescent="0.2">
      <c r="A104" s="156"/>
      <c r="B104" s="55" t="s">
        <v>218</v>
      </c>
      <c r="C104" s="56"/>
      <c r="D104" s="65"/>
      <c r="E104" s="66"/>
      <c r="F104" s="59"/>
      <c r="G104" s="59"/>
      <c r="H104" s="67"/>
      <c r="I104" s="68"/>
      <c r="J104" s="60">
        <f t="shared" si="2"/>
        <v>0</v>
      </c>
      <c r="K104" s="61"/>
      <c r="L104" s="62">
        <f t="shared" si="3"/>
        <v>0</v>
      </c>
      <c r="M104" s="156"/>
    </row>
    <row r="105" spans="1:13" ht="39.950000000000003" hidden="1" customHeight="1" x14ac:dyDescent="0.2">
      <c r="A105" s="156"/>
      <c r="B105" s="55" t="s">
        <v>219</v>
      </c>
      <c r="C105" s="56"/>
      <c r="D105" s="65"/>
      <c r="E105" s="66"/>
      <c r="F105" s="59"/>
      <c r="G105" s="59"/>
      <c r="H105" s="67"/>
      <c r="I105" s="68"/>
      <c r="J105" s="60">
        <f t="shared" si="2"/>
        <v>0</v>
      </c>
      <c r="K105" s="61"/>
      <c r="L105" s="62">
        <f t="shared" si="3"/>
        <v>0</v>
      </c>
      <c r="M105" s="156"/>
    </row>
    <row r="106" spans="1:13" ht="39.950000000000003" hidden="1" customHeight="1" x14ac:dyDescent="0.2">
      <c r="A106" s="156"/>
      <c r="B106" s="55" t="s">
        <v>220</v>
      </c>
      <c r="C106" s="56"/>
      <c r="D106" s="65"/>
      <c r="E106" s="66"/>
      <c r="F106" s="59"/>
      <c r="G106" s="59"/>
      <c r="H106" s="67"/>
      <c r="I106" s="68"/>
      <c r="J106" s="60">
        <f t="shared" si="2"/>
        <v>0</v>
      </c>
      <c r="K106" s="61"/>
      <c r="L106" s="62">
        <f t="shared" si="3"/>
        <v>0</v>
      </c>
      <c r="M106" s="156"/>
    </row>
    <row r="107" spans="1:13" x14ac:dyDescent="0.2">
      <c r="A107" s="156"/>
      <c r="B107" s="156"/>
      <c r="C107" s="156"/>
      <c r="D107" s="171"/>
      <c r="E107" s="172"/>
      <c r="F107" s="173"/>
      <c r="G107" s="173"/>
      <c r="H107" s="174"/>
      <c r="I107" s="174"/>
      <c r="J107" s="156"/>
      <c r="K107" s="175"/>
      <c r="L107" s="176"/>
      <c r="M107" s="156"/>
    </row>
  </sheetData>
  <sheetProtection algorithmName="SHA-512" hashValue="sxTUDOwA/EwTIMKdUVYlCAjoQtGsNWKLffAkzo8tLSsjOCoLpa1nkpDnY7JRsLtWJk+smrPHdN2gOZVaybWXEQ==" saltValue="/02m2DpMCiccH9t5MgHJuA==" spinCount="100000" sheet="1" formatRows="0" insertRows="0" deleteRows="0" selectLockedCells="1"/>
  <mergeCells count="17">
    <mergeCell ref="B1:L1"/>
    <mergeCell ref="B2:L2"/>
    <mergeCell ref="B3:L3"/>
    <mergeCell ref="B4:D4"/>
    <mergeCell ref="I4:K4"/>
    <mergeCell ref="B5:L5"/>
    <mergeCell ref="B6:B7"/>
    <mergeCell ref="C6:C7"/>
    <mergeCell ref="D6:D7"/>
    <mergeCell ref="E6:E7"/>
    <mergeCell ref="F6:F7"/>
    <mergeCell ref="H6:H7"/>
    <mergeCell ref="I6:I7"/>
    <mergeCell ref="J6:J7"/>
    <mergeCell ref="K6:K7"/>
    <mergeCell ref="L6:L7"/>
    <mergeCell ref="G6:G7"/>
  </mergeCells>
  <pageMargins left="0.25" right="0.25" top="0.5" bottom="0.5" header="0.3" footer="0.3"/>
  <pageSetup scale="70" fitToHeight="500" orientation="landscape" r:id="rId1"/>
  <headerFooter>
    <oddFooter>Page &amp;P of &amp;N</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200-000000000000}">
          <x14:formula1>
            <xm:f>'DROP-DOWNS'!$B$2:$B$20</xm:f>
          </x14:formula1>
          <xm:sqref>C58:C106</xm:sqref>
        </x14:dataValidation>
        <x14:dataValidation type="list" allowBlank="1" showInputMessage="1" showErrorMessage="1" xr:uid="{00000000-0002-0000-1200-000001000000}">
          <x14:formula1>
            <xm:f>'DROP-DOWNS'!$B$2:$B$21</xm:f>
          </x14:formula1>
          <xm:sqref>C8:C57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A1:O107"/>
  <sheetViews>
    <sheetView showGridLines="0" zoomScaleNormal="100" workbookViewId="0">
      <pane xSplit="2" ySplit="7" topLeftCell="C8" activePane="bottomRight" state="frozen"/>
      <selection pane="topRight" activeCell="B1" sqref="B1"/>
      <selection pane="bottomLeft" activeCell="A4" sqref="A4"/>
      <selection pane="bottomRight" activeCell="C8" sqref="C8"/>
    </sheetView>
  </sheetViews>
  <sheetFormatPr defaultColWidth="9.140625" defaultRowHeight="12.75" x14ac:dyDescent="0.2"/>
  <cols>
    <col min="1" max="1" width="3.7109375" style="1" customWidth="1"/>
    <col min="2" max="3" width="8.5703125" style="1" customWidth="1"/>
    <col min="4" max="4" width="8.5703125" style="177" customWidth="1"/>
    <col min="5" max="5" width="8.5703125" style="178" customWidth="1"/>
    <col min="6" max="6" width="29.7109375" style="179" customWidth="1"/>
    <col min="7" max="7" width="30.7109375" style="179" customWidth="1"/>
    <col min="8" max="9" width="8.5703125" style="180" customWidth="1"/>
    <col min="10" max="10" width="8.5703125" style="1" customWidth="1"/>
    <col min="11" max="11" width="8.5703125" style="181" customWidth="1"/>
    <col min="12" max="12" width="8.5703125" style="182" customWidth="1"/>
    <col min="13" max="13" width="3.85546875" style="1" customWidth="1"/>
    <col min="14" max="14" width="9.140625" style="1"/>
    <col min="15" max="15" width="0" style="1" hidden="1" customWidth="1"/>
    <col min="16" max="16384" width="9.140625" style="1"/>
  </cols>
  <sheetData>
    <row r="1" spans="1:14" s="168" customFormat="1" ht="21.75" customHeight="1" x14ac:dyDescent="0.25">
      <c r="A1" s="77"/>
      <c r="B1" s="77"/>
      <c r="C1" s="77"/>
      <c r="D1" s="77"/>
      <c r="E1" s="77"/>
      <c r="F1" s="77"/>
      <c r="G1" s="77"/>
      <c r="H1" s="77"/>
      <c r="I1" s="77"/>
      <c r="J1" s="77"/>
      <c r="K1" s="77"/>
      <c r="L1" s="77"/>
      <c r="M1" s="167"/>
    </row>
    <row r="2" spans="1:14" ht="21.75" customHeight="1" x14ac:dyDescent="0.2">
      <c r="A2" s="156"/>
      <c r="B2" s="468">
        <f>Cover!B6</f>
        <v>0</v>
      </c>
      <c r="C2" s="469"/>
      <c r="D2" s="469"/>
      <c r="E2" s="469"/>
      <c r="F2" s="469"/>
      <c r="G2" s="469"/>
      <c r="H2" s="469"/>
      <c r="I2" s="469"/>
      <c r="J2" s="469"/>
      <c r="K2" s="469"/>
      <c r="L2" s="469"/>
      <c r="M2" s="156"/>
    </row>
    <row r="3" spans="1:14" ht="21.75" customHeight="1" x14ac:dyDescent="0.2">
      <c r="A3" s="156"/>
      <c r="B3" s="465" t="s">
        <v>116</v>
      </c>
      <c r="C3" s="465"/>
      <c r="D3" s="465"/>
      <c r="E3" s="465"/>
      <c r="F3" s="465"/>
      <c r="G3" s="465"/>
      <c r="H3" s="465"/>
      <c r="I3" s="465"/>
      <c r="J3" s="465"/>
      <c r="K3" s="465"/>
      <c r="L3" s="465"/>
      <c r="M3" s="156"/>
    </row>
    <row r="4" spans="1:14" ht="21.75" customHeight="1" x14ac:dyDescent="0.2">
      <c r="A4" s="156"/>
      <c r="B4" s="466" t="s">
        <v>357</v>
      </c>
      <c r="C4" s="466"/>
      <c r="D4" s="466"/>
      <c r="E4" s="187">
        <f>SUM(E8:E101)</f>
        <v>0</v>
      </c>
      <c r="F4" s="427"/>
      <c r="G4" s="427"/>
      <c r="H4" s="427"/>
      <c r="I4" s="466" t="s">
        <v>358</v>
      </c>
      <c r="J4" s="466"/>
      <c r="K4" s="466"/>
      <c r="L4" s="188">
        <f>SUM(L8:L101)</f>
        <v>0</v>
      </c>
      <c r="M4" s="156"/>
    </row>
    <row r="5" spans="1:14" s="168" customFormat="1" ht="21.75" customHeight="1" x14ac:dyDescent="0.2">
      <c r="A5" s="167"/>
      <c r="B5" s="472"/>
      <c r="C5" s="472"/>
      <c r="D5" s="472"/>
      <c r="E5" s="472"/>
      <c r="F5" s="472"/>
      <c r="G5" s="472"/>
      <c r="H5" s="472"/>
      <c r="I5" s="472"/>
      <c r="J5" s="472"/>
      <c r="K5" s="472"/>
      <c r="L5" s="472"/>
      <c r="M5" s="167"/>
    </row>
    <row r="6" spans="1:14" s="170" customFormat="1" ht="21" customHeight="1" x14ac:dyDescent="0.25">
      <c r="A6" s="169"/>
      <c r="B6" s="473" t="s">
        <v>117</v>
      </c>
      <c r="C6" s="473" t="s">
        <v>0</v>
      </c>
      <c r="D6" s="474" t="s">
        <v>338</v>
      </c>
      <c r="E6" s="467" t="s">
        <v>118</v>
      </c>
      <c r="F6" s="467" t="s">
        <v>355</v>
      </c>
      <c r="G6" s="467" t="s">
        <v>119</v>
      </c>
      <c r="H6" s="475" t="s">
        <v>38</v>
      </c>
      <c r="I6" s="475" t="s">
        <v>40</v>
      </c>
      <c r="J6" s="467" t="s">
        <v>41</v>
      </c>
      <c r="K6" s="476" t="s">
        <v>120</v>
      </c>
      <c r="L6" s="470" t="s">
        <v>121</v>
      </c>
      <c r="M6" s="169"/>
    </row>
    <row r="7" spans="1:14" ht="21.75" customHeight="1" x14ac:dyDescent="0.2">
      <c r="A7" s="156"/>
      <c r="B7" s="473"/>
      <c r="C7" s="473"/>
      <c r="D7" s="474"/>
      <c r="E7" s="467"/>
      <c r="F7" s="467"/>
      <c r="G7" s="467"/>
      <c r="H7" s="475"/>
      <c r="I7" s="475"/>
      <c r="J7" s="467"/>
      <c r="K7" s="476"/>
      <c r="L7" s="471"/>
      <c r="M7" s="156"/>
    </row>
    <row r="8" spans="1:14" ht="39.950000000000003" customHeight="1" x14ac:dyDescent="0.2">
      <c r="A8" s="156"/>
      <c r="B8" s="55" t="s">
        <v>122</v>
      </c>
      <c r="C8" s="189" t="s">
        <v>7</v>
      </c>
      <c r="D8" s="57"/>
      <c r="E8" s="58"/>
      <c r="F8" s="59"/>
      <c r="G8" s="59"/>
      <c r="H8" s="5"/>
      <c r="I8" s="6"/>
      <c r="J8" s="256">
        <f>H8*I8</f>
        <v>0</v>
      </c>
      <c r="K8" s="257"/>
      <c r="L8" s="62">
        <f>E8*K8</f>
        <v>0</v>
      </c>
      <c r="M8" s="156"/>
    </row>
    <row r="9" spans="1:14" ht="39.950000000000003" customHeight="1" x14ac:dyDescent="0.2">
      <c r="A9" s="156"/>
      <c r="B9" s="55" t="s">
        <v>123</v>
      </c>
      <c r="C9" s="189" t="s">
        <v>22</v>
      </c>
      <c r="D9" s="57"/>
      <c r="E9" s="58"/>
      <c r="F9" s="59"/>
      <c r="G9" s="59"/>
      <c r="H9" s="5"/>
      <c r="I9" s="6"/>
      <c r="J9" s="256">
        <f t="shared" ref="J9:J72" si="0">H9*I9</f>
        <v>0</v>
      </c>
      <c r="K9" s="257"/>
      <c r="L9" s="62">
        <f t="shared" ref="L9:L57" si="1">E9*K9</f>
        <v>0</v>
      </c>
      <c r="M9" s="156"/>
      <c r="N9" s="3"/>
    </row>
    <row r="10" spans="1:14" ht="39.950000000000003" customHeight="1" x14ac:dyDescent="0.2">
      <c r="A10" s="156"/>
      <c r="B10" s="55" t="s">
        <v>124</v>
      </c>
      <c r="C10" s="189" t="s">
        <v>7</v>
      </c>
      <c r="D10" s="57"/>
      <c r="E10" s="58"/>
      <c r="F10" s="59"/>
      <c r="G10" s="59"/>
      <c r="H10" s="5"/>
      <c r="I10" s="6"/>
      <c r="J10" s="256">
        <f t="shared" si="0"/>
        <v>0</v>
      </c>
      <c r="K10" s="257"/>
      <c r="L10" s="62">
        <f t="shared" si="1"/>
        <v>0</v>
      </c>
      <c r="M10" s="156"/>
    </row>
    <row r="11" spans="1:14" ht="39.950000000000003" customHeight="1" x14ac:dyDescent="0.2">
      <c r="A11" s="156"/>
      <c r="B11" s="55" t="s">
        <v>125</v>
      </c>
      <c r="C11" s="189" t="s">
        <v>22</v>
      </c>
      <c r="D11" s="57"/>
      <c r="E11" s="58"/>
      <c r="F11" s="59"/>
      <c r="G11" s="59"/>
      <c r="H11" s="5"/>
      <c r="I11" s="6"/>
      <c r="J11" s="256">
        <f t="shared" si="0"/>
        <v>0</v>
      </c>
      <c r="K11" s="257"/>
      <c r="L11" s="62">
        <f t="shared" si="1"/>
        <v>0</v>
      </c>
      <c r="M11" s="156"/>
    </row>
    <row r="12" spans="1:14" ht="39.950000000000003" customHeight="1" x14ac:dyDescent="0.2">
      <c r="A12" s="156"/>
      <c r="B12" s="55" t="s">
        <v>126</v>
      </c>
      <c r="C12" s="189" t="s">
        <v>7</v>
      </c>
      <c r="D12" s="63"/>
      <c r="E12" s="56"/>
      <c r="F12" s="59"/>
      <c r="G12" s="59"/>
      <c r="H12" s="64"/>
      <c r="I12" s="6"/>
      <c r="J12" s="256">
        <f t="shared" si="0"/>
        <v>0</v>
      </c>
      <c r="K12" s="257"/>
      <c r="L12" s="62">
        <f t="shared" si="1"/>
        <v>0</v>
      </c>
      <c r="M12" s="156"/>
    </row>
    <row r="13" spans="1:14" ht="39.950000000000003" customHeight="1" x14ac:dyDescent="0.2">
      <c r="A13" s="156"/>
      <c r="B13" s="55" t="s">
        <v>127</v>
      </c>
      <c r="C13" s="189" t="s">
        <v>22</v>
      </c>
      <c r="D13" s="63"/>
      <c r="E13" s="56"/>
      <c r="F13" s="59"/>
      <c r="G13" s="59"/>
      <c r="H13" s="64"/>
      <c r="I13" s="6"/>
      <c r="J13" s="256">
        <f t="shared" si="0"/>
        <v>0</v>
      </c>
      <c r="K13" s="257"/>
      <c r="L13" s="62">
        <f t="shared" si="1"/>
        <v>0</v>
      </c>
      <c r="M13" s="156"/>
    </row>
    <row r="14" spans="1:14" ht="39.950000000000003" customHeight="1" x14ac:dyDescent="0.2">
      <c r="A14" s="156"/>
      <c r="B14" s="55" t="s">
        <v>128</v>
      </c>
      <c r="C14" s="189"/>
      <c r="D14" s="63"/>
      <c r="E14" s="56"/>
      <c r="F14" s="59"/>
      <c r="G14" s="59"/>
      <c r="H14" s="64"/>
      <c r="I14" s="6"/>
      <c r="J14" s="256">
        <f t="shared" si="0"/>
        <v>0</v>
      </c>
      <c r="K14" s="257"/>
      <c r="L14" s="62">
        <f t="shared" si="1"/>
        <v>0</v>
      </c>
      <c r="M14" s="156"/>
    </row>
    <row r="15" spans="1:14" ht="39.950000000000003" customHeight="1" x14ac:dyDescent="0.2">
      <c r="A15" s="156"/>
      <c r="B15" s="55" t="s">
        <v>129</v>
      </c>
      <c r="C15" s="189"/>
      <c r="D15" s="63"/>
      <c r="E15" s="56"/>
      <c r="F15" s="59"/>
      <c r="G15" s="59"/>
      <c r="H15" s="64"/>
      <c r="I15" s="6"/>
      <c r="J15" s="256">
        <f t="shared" si="0"/>
        <v>0</v>
      </c>
      <c r="K15" s="257"/>
      <c r="L15" s="62">
        <f t="shared" si="1"/>
        <v>0</v>
      </c>
      <c r="M15" s="156"/>
    </row>
    <row r="16" spans="1:14" ht="39.950000000000003" customHeight="1" x14ac:dyDescent="0.2">
      <c r="A16" s="156"/>
      <c r="B16" s="55" t="s">
        <v>130</v>
      </c>
      <c r="C16" s="189"/>
      <c r="D16" s="57"/>
      <c r="E16" s="58"/>
      <c r="F16" s="59"/>
      <c r="G16" s="59"/>
      <c r="H16" s="5"/>
      <c r="I16" s="6"/>
      <c r="J16" s="256">
        <f t="shared" si="0"/>
        <v>0</v>
      </c>
      <c r="K16" s="257"/>
      <c r="L16" s="62">
        <f t="shared" si="1"/>
        <v>0</v>
      </c>
      <c r="M16" s="156"/>
    </row>
    <row r="17" spans="1:13" ht="39.950000000000003" customHeight="1" x14ac:dyDescent="0.2">
      <c r="A17" s="156"/>
      <c r="B17" s="55" t="s">
        <v>131</v>
      </c>
      <c r="C17" s="189"/>
      <c r="D17" s="57"/>
      <c r="E17" s="58"/>
      <c r="F17" s="59"/>
      <c r="G17" s="59"/>
      <c r="H17" s="5"/>
      <c r="I17" s="6"/>
      <c r="J17" s="256">
        <f t="shared" si="0"/>
        <v>0</v>
      </c>
      <c r="K17" s="257"/>
      <c r="L17" s="62">
        <f t="shared" si="1"/>
        <v>0</v>
      </c>
      <c r="M17" s="156"/>
    </row>
    <row r="18" spans="1:13" ht="39.950000000000003" customHeight="1" x14ac:dyDescent="0.2">
      <c r="A18" s="156"/>
      <c r="B18" s="55" t="s">
        <v>132</v>
      </c>
      <c r="C18" s="189"/>
      <c r="D18" s="57"/>
      <c r="E18" s="58"/>
      <c r="F18" s="59"/>
      <c r="G18" s="59"/>
      <c r="H18" s="5"/>
      <c r="I18" s="6"/>
      <c r="J18" s="256">
        <f t="shared" si="0"/>
        <v>0</v>
      </c>
      <c r="K18" s="257"/>
      <c r="L18" s="62">
        <f t="shared" si="1"/>
        <v>0</v>
      </c>
      <c r="M18" s="156"/>
    </row>
    <row r="19" spans="1:13" ht="39.950000000000003" customHeight="1" x14ac:dyDescent="0.2">
      <c r="A19" s="156"/>
      <c r="B19" s="55" t="s">
        <v>133</v>
      </c>
      <c r="C19" s="189"/>
      <c r="D19" s="57"/>
      <c r="E19" s="58"/>
      <c r="F19" s="59"/>
      <c r="G19" s="59"/>
      <c r="H19" s="5"/>
      <c r="I19" s="6"/>
      <c r="J19" s="256">
        <f t="shared" si="0"/>
        <v>0</v>
      </c>
      <c r="K19" s="257"/>
      <c r="L19" s="62">
        <f t="shared" si="1"/>
        <v>0</v>
      </c>
      <c r="M19" s="156"/>
    </row>
    <row r="20" spans="1:13" ht="39.950000000000003" customHeight="1" x14ac:dyDescent="0.2">
      <c r="A20" s="156"/>
      <c r="B20" s="55" t="s">
        <v>134</v>
      </c>
      <c r="C20" s="189"/>
      <c r="D20" s="57"/>
      <c r="E20" s="58"/>
      <c r="F20" s="59"/>
      <c r="G20" s="59"/>
      <c r="H20" s="5"/>
      <c r="I20" s="6"/>
      <c r="J20" s="256">
        <f t="shared" si="0"/>
        <v>0</v>
      </c>
      <c r="K20" s="257"/>
      <c r="L20" s="62">
        <f t="shared" si="1"/>
        <v>0</v>
      </c>
      <c r="M20" s="156"/>
    </row>
    <row r="21" spans="1:13" ht="39.950000000000003" customHeight="1" x14ac:dyDescent="0.2">
      <c r="A21" s="156"/>
      <c r="B21" s="55" t="s">
        <v>135</v>
      </c>
      <c r="C21" s="189"/>
      <c r="D21" s="63"/>
      <c r="E21" s="56"/>
      <c r="F21" s="59"/>
      <c r="G21" s="59"/>
      <c r="H21" s="5"/>
      <c r="I21" s="6"/>
      <c r="J21" s="256">
        <f t="shared" si="0"/>
        <v>0</v>
      </c>
      <c r="K21" s="257"/>
      <c r="L21" s="62">
        <f t="shared" si="1"/>
        <v>0</v>
      </c>
      <c r="M21" s="156"/>
    </row>
    <row r="22" spans="1:13" ht="39.950000000000003" customHeight="1" x14ac:dyDescent="0.2">
      <c r="A22" s="156"/>
      <c r="B22" s="55" t="s">
        <v>136</v>
      </c>
      <c r="C22" s="189"/>
      <c r="D22" s="63"/>
      <c r="E22" s="56"/>
      <c r="F22" s="59"/>
      <c r="G22" s="59"/>
      <c r="H22" s="64"/>
      <c r="I22" s="6"/>
      <c r="J22" s="256">
        <f t="shared" si="0"/>
        <v>0</v>
      </c>
      <c r="K22" s="257"/>
      <c r="L22" s="62">
        <f t="shared" si="1"/>
        <v>0</v>
      </c>
      <c r="M22" s="156"/>
    </row>
    <row r="23" spans="1:13" ht="39.950000000000003" customHeight="1" x14ac:dyDescent="0.2">
      <c r="A23" s="156"/>
      <c r="B23" s="55" t="s">
        <v>137</v>
      </c>
      <c r="C23" s="189"/>
      <c r="D23" s="63"/>
      <c r="E23" s="56"/>
      <c r="F23" s="59"/>
      <c r="G23" s="59"/>
      <c r="H23" s="64"/>
      <c r="I23" s="6"/>
      <c r="J23" s="256">
        <f t="shared" si="0"/>
        <v>0</v>
      </c>
      <c r="K23" s="257"/>
      <c r="L23" s="62">
        <f t="shared" si="1"/>
        <v>0</v>
      </c>
      <c r="M23" s="156"/>
    </row>
    <row r="24" spans="1:13" ht="39.950000000000003" customHeight="1" x14ac:dyDescent="0.2">
      <c r="A24" s="156"/>
      <c r="B24" s="55" t="s">
        <v>138</v>
      </c>
      <c r="C24" s="189"/>
      <c r="D24" s="63"/>
      <c r="E24" s="56"/>
      <c r="F24" s="59"/>
      <c r="G24" s="59"/>
      <c r="H24" s="64"/>
      <c r="I24" s="6"/>
      <c r="J24" s="256">
        <f t="shared" si="0"/>
        <v>0</v>
      </c>
      <c r="K24" s="257"/>
      <c r="L24" s="62">
        <f t="shared" si="1"/>
        <v>0</v>
      </c>
      <c r="M24" s="156"/>
    </row>
    <row r="25" spans="1:13" ht="39.950000000000003" customHeight="1" x14ac:dyDescent="0.2">
      <c r="A25" s="156"/>
      <c r="B25" s="55" t="s">
        <v>139</v>
      </c>
      <c r="C25" s="189"/>
      <c r="D25" s="63"/>
      <c r="E25" s="56"/>
      <c r="F25" s="59"/>
      <c r="G25" s="59"/>
      <c r="H25" s="64"/>
      <c r="I25" s="6"/>
      <c r="J25" s="256">
        <f t="shared" si="0"/>
        <v>0</v>
      </c>
      <c r="K25" s="257"/>
      <c r="L25" s="62">
        <f t="shared" si="1"/>
        <v>0</v>
      </c>
      <c r="M25" s="156"/>
    </row>
    <row r="26" spans="1:13" ht="39.950000000000003" customHeight="1" x14ac:dyDescent="0.2">
      <c r="A26" s="156"/>
      <c r="B26" s="55" t="s">
        <v>140</v>
      </c>
      <c r="C26" s="189"/>
      <c r="D26" s="65"/>
      <c r="E26" s="66"/>
      <c r="F26" s="59"/>
      <c r="G26" s="59"/>
      <c r="H26" s="67"/>
      <c r="I26" s="68"/>
      <c r="J26" s="256">
        <f t="shared" si="0"/>
        <v>0</v>
      </c>
      <c r="K26" s="257"/>
      <c r="L26" s="62">
        <f t="shared" si="1"/>
        <v>0</v>
      </c>
      <c r="M26" s="156"/>
    </row>
    <row r="27" spans="1:13" ht="39.950000000000003" customHeight="1" x14ac:dyDescent="0.2">
      <c r="A27" s="156"/>
      <c r="B27" s="55" t="s">
        <v>141</v>
      </c>
      <c r="C27" s="189"/>
      <c r="D27" s="65"/>
      <c r="E27" s="66"/>
      <c r="F27" s="59"/>
      <c r="G27" s="59"/>
      <c r="H27" s="67"/>
      <c r="I27" s="68"/>
      <c r="J27" s="256">
        <f t="shared" si="0"/>
        <v>0</v>
      </c>
      <c r="K27" s="257"/>
      <c r="L27" s="62">
        <f t="shared" si="1"/>
        <v>0</v>
      </c>
      <c r="M27" s="156"/>
    </row>
    <row r="28" spans="1:13" ht="39.950000000000003" customHeight="1" x14ac:dyDescent="0.2">
      <c r="A28" s="156"/>
      <c r="B28" s="55" t="s">
        <v>142</v>
      </c>
      <c r="C28" s="189"/>
      <c r="D28" s="65"/>
      <c r="E28" s="66"/>
      <c r="F28" s="59"/>
      <c r="G28" s="59"/>
      <c r="H28" s="67"/>
      <c r="I28" s="68"/>
      <c r="J28" s="256">
        <f t="shared" si="0"/>
        <v>0</v>
      </c>
      <c r="K28" s="257"/>
      <c r="L28" s="62">
        <f t="shared" si="1"/>
        <v>0</v>
      </c>
      <c r="M28" s="156"/>
    </row>
    <row r="29" spans="1:13" ht="39.950000000000003" customHeight="1" x14ac:dyDescent="0.2">
      <c r="A29" s="156"/>
      <c r="B29" s="55" t="s">
        <v>143</v>
      </c>
      <c r="C29" s="189"/>
      <c r="D29" s="65"/>
      <c r="E29" s="66"/>
      <c r="F29" s="59"/>
      <c r="G29" s="59"/>
      <c r="H29" s="67"/>
      <c r="I29" s="68"/>
      <c r="J29" s="256">
        <f t="shared" si="0"/>
        <v>0</v>
      </c>
      <c r="K29" s="257"/>
      <c r="L29" s="62">
        <f t="shared" si="1"/>
        <v>0</v>
      </c>
      <c r="M29" s="156"/>
    </row>
    <row r="30" spans="1:13" ht="39.950000000000003" customHeight="1" x14ac:dyDescent="0.2">
      <c r="A30" s="156"/>
      <c r="B30" s="55" t="s">
        <v>144</v>
      </c>
      <c r="C30" s="189"/>
      <c r="D30" s="65"/>
      <c r="E30" s="66"/>
      <c r="F30" s="59"/>
      <c r="G30" s="59"/>
      <c r="H30" s="67"/>
      <c r="I30" s="68"/>
      <c r="J30" s="256">
        <f t="shared" si="0"/>
        <v>0</v>
      </c>
      <c r="K30" s="257"/>
      <c r="L30" s="62">
        <f t="shared" si="1"/>
        <v>0</v>
      </c>
      <c r="M30" s="156"/>
    </row>
    <row r="31" spans="1:13" ht="39.950000000000003" customHeight="1" x14ac:dyDescent="0.2">
      <c r="A31" s="156"/>
      <c r="B31" s="55" t="s">
        <v>145</v>
      </c>
      <c r="C31" s="189"/>
      <c r="D31" s="65"/>
      <c r="E31" s="66"/>
      <c r="F31" s="59"/>
      <c r="G31" s="59"/>
      <c r="H31" s="67"/>
      <c r="I31" s="68"/>
      <c r="J31" s="256">
        <f t="shared" si="0"/>
        <v>0</v>
      </c>
      <c r="K31" s="257"/>
      <c r="L31" s="62">
        <f t="shared" si="1"/>
        <v>0</v>
      </c>
      <c r="M31" s="156"/>
    </row>
    <row r="32" spans="1:13" ht="39.950000000000003" customHeight="1" x14ac:dyDescent="0.2">
      <c r="A32" s="156"/>
      <c r="B32" s="55" t="s">
        <v>146</v>
      </c>
      <c r="C32" s="189"/>
      <c r="D32" s="65"/>
      <c r="E32" s="66"/>
      <c r="F32" s="59"/>
      <c r="G32" s="59"/>
      <c r="H32" s="67"/>
      <c r="I32" s="68"/>
      <c r="J32" s="256">
        <f t="shared" si="0"/>
        <v>0</v>
      </c>
      <c r="K32" s="257"/>
      <c r="L32" s="62">
        <f t="shared" si="1"/>
        <v>0</v>
      </c>
      <c r="M32" s="156"/>
    </row>
    <row r="33" spans="1:13" ht="39.950000000000003" customHeight="1" x14ac:dyDescent="0.2">
      <c r="A33" s="156"/>
      <c r="B33" s="55" t="s">
        <v>147</v>
      </c>
      <c r="C33" s="189"/>
      <c r="D33" s="65"/>
      <c r="E33" s="66"/>
      <c r="F33" s="59"/>
      <c r="G33" s="59"/>
      <c r="H33" s="67"/>
      <c r="I33" s="68"/>
      <c r="J33" s="256">
        <f t="shared" si="0"/>
        <v>0</v>
      </c>
      <c r="K33" s="257"/>
      <c r="L33" s="62">
        <f t="shared" si="1"/>
        <v>0</v>
      </c>
      <c r="M33" s="156"/>
    </row>
    <row r="34" spans="1:13" ht="39.950000000000003" customHeight="1" x14ac:dyDescent="0.2">
      <c r="A34" s="156"/>
      <c r="B34" s="55" t="s">
        <v>148</v>
      </c>
      <c r="C34" s="189"/>
      <c r="D34" s="65"/>
      <c r="E34" s="66"/>
      <c r="F34" s="59"/>
      <c r="G34" s="59"/>
      <c r="H34" s="67"/>
      <c r="I34" s="68"/>
      <c r="J34" s="256">
        <f t="shared" si="0"/>
        <v>0</v>
      </c>
      <c r="K34" s="257"/>
      <c r="L34" s="62">
        <f t="shared" si="1"/>
        <v>0</v>
      </c>
      <c r="M34" s="156"/>
    </row>
    <row r="35" spans="1:13" ht="39.950000000000003" customHeight="1" x14ac:dyDescent="0.2">
      <c r="A35" s="156"/>
      <c r="B35" s="55" t="s">
        <v>149</v>
      </c>
      <c r="C35" s="189"/>
      <c r="D35" s="65"/>
      <c r="E35" s="66"/>
      <c r="F35" s="59"/>
      <c r="G35" s="59"/>
      <c r="H35" s="67"/>
      <c r="I35" s="68"/>
      <c r="J35" s="256">
        <f t="shared" si="0"/>
        <v>0</v>
      </c>
      <c r="K35" s="257"/>
      <c r="L35" s="62">
        <f t="shared" si="1"/>
        <v>0</v>
      </c>
      <c r="M35" s="156"/>
    </row>
    <row r="36" spans="1:13" ht="39.950000000000003" customHeight="1" x14ac:dyDescent="0.2">
      <c r="A36" s="156"/>
      <c r="B36" s="55" t="s">
        <v>150</v>
      </c>
      <c r="C36" s="189"/>
      <c r="D36" s="65"/>
      <c r="E36" s="66"/>
      <c r="F36" s="59"/>
      <c r="G36" s="59"/>
      <c r="H36" s="67"/>
      <c r="I36" s="68"/>
      <c r="J36" s="256">
        <f t="shared" si="0"/>
        <v>0</v>
      </c>
      <c r="K36" s="257"/>
      <c r="L36" s="62">
        <f t="shared" si="1"/>
        <v>0</v>
      </c>
      <c r="M36" s="156"/>
    </row>
    <row r="37" spans="1:13" ht="39.950000000000003" customHeight="1" x14ac:dyDescent="0.2">
      <c r="A37" s="156"/>
      <c r="B37" s="55" t="s">
        <v>151</v>
      </c>
      <c r="C37" s="189"/>
      <c r="D37" s="65"/>
      <c r="E37" s="66"/>
      <c r="F37" s="59"/>
      <c r="G37" s="59"/>
      <c r="H37" s="67"/>
      <c r="I37" s="68"/>
      <c r="J37" s="256">
        <f t="shared" si="0"/>
        <v>0</v>
      </c>
      <c r="K37" s="257"/>
      <c r="L37" s="62">
        <f t="shared" si="1"/>
        <v>0</v>
      </c>
      <c r="M37" s="156"/>
    </row>
    <row r="38" spans="1:13" ht="39.950000000000003" customHeight="1" x14ac:dyDescent="0.2">
      <c r="A38" s="156"/>
      <c r="B38" s="55" t="s">
        <v>152</v>
      </c>
      <c r="C38" s="189"/>
      <c r="D38" s="65"/>
      <c r="E38" s="66"/>
      <c r="F38" s="59"/>
      <c r="G38" s="59"/>
      <c r="H38" s="67"/>
      <c r="I38" s="68"/>
      <c r="J38" s="256">
        <f t="shared" si="0"/>
        <v>0</v>
      </c>
      <c r="K38" s="257"/>
      <c r="L38" s="62">
        <f t="shared" si="1"/>
        <v>0</v>
      </c>
      <c r="M38" s="156"/>
    </row>
    <row r="39" spans="1:13" ht="39.950000000000003" customHeight="1" x14ac:dyDescent="0.2">
      <c r="A39" s="156"/>
      <c r="B39" s="55" t="s">
        <v>153</v>
      </c>
      <c r="C39" s="189"/>
      <c r="D39" s="65"/>
      <c r="E39" s="66"/>
      <c r="F39" s="59"/>
      <c r="G39" s="59"/>
      <c r="H39" s="67"/>
      <c r="I39" s="68"/>
      <c r="J39" s="256">
        <f t="shared" si="0"/>
        <v>0</v>
      </c>
      <c r="K39" s="257"/>
      <c r="L39" s="62">
        <f t="shared" si="1"/>
        <v>0</v>
      </c>
      <c r="M39" s="156"/>
    </row>
    <row r="40" spans="1:13" ht="39.950000000000003" customHeight="1" x14ac:dyDescent="0.2">
      <c r="A40" s="156"/>
      <c r="B40" s="55" t="s">
        <v>154</v>
      </c>
      <c r="C40" s="189"/>
      <c r="D40" s="65"/>
      <c r="E40" s="66"/>
      <c r="F40" s="59"/>
      <c r="G40" s="59"/>
      <c r="H40" s="67"/>
      <c r="I40" s="68"/>
      <c r="J40" s="256">
        <f t="shared" si="0"/>
        <v>0</v>
      </c>
      <c r="K40" s="257"/>
      <c r="L40" s="62">
        <f t="shared" si="1"/>
        <v>0</v>
      </c>
      <c r="M40" s="156"/>
    </row>
    <row r="41" spans="1:13" ht="39.950000000000003" customHeight="1" x14ac:dyDescent="0.2">
      <c r="A41" s="156"/>
      <c r="B41" s="55" t="s">
        <v>155</v>
      </c>
      <c r="C41" s="189"/>
      <c r="D41" s="65"/>
      <c r="E41" s="66"/>
      <c r="F41" s="59"/>
      <c r="G41" s="59"/>
      <c r="H41" s="67"/>
      <c r="I41" s="68"/>
      <c r="J41" s="256">
        <f t="shared" si="0"/>
        <v>0</v>
      </c>
      <c r="K41" s="257"/>
      <c r="L41" s="62">
        <f t="shared" si="1"/>
        <v>0</v>
      </c>
      <c r="M41" s="156"/>
    </row>
    <row r="42" spans="1:13" ht="39.950000000000003" customHeight="1" x14ac:dyDescent="0.2">
      <c r="A42" s="156"/>
      <c r="B42" s="55" t="s">
        <v>156</v>
      </c>
      <c r="C42" s="189"/>
      <c r="D42" s="65"/>
      <c r="E42" s="66"/>
      <c r="F42" s="59"/>
      <c r="G42" s="59"/>
      <c r="H42" s="67"/>
      <c r="I42" s="68"/>
      <c r="J42" s="256">
        <f t="shared" si="0"/>
        <v>0</v>
      </c>
      <c r="K42" s="257"/>
      <c r="L42" s="62">
        <f t="shared" si="1"/>
        <v>0</v>
      </c>
      <c r="M42" s="156"/>
    </row>
    <row r="43" spans="1:13" ht="39.950000000000003" customHeight="1" x14ac:dyDescent="0.2">
      <c r="A43" s="156"/>
      <c r="B43" s="55" t="s">
        <v>157</v>
      </c>
      <c r="C43" s="189"/>
      <c r="D43" s="65"/>
      <c r="E43" s="66"/>
      <c r="F43" s="59"/>
      <c r="G43" s="59"/>
      <c r="H43" s="67"/>
      <c r="I43" s="68"/>
      <c r="J43" s="256">
        <f t="shared" si="0"/>
        <v>0</v>
      </c>
      <c r="K43" s="257"/>
      <c r="L43" s="62">
        <f t="shared" si="1"/>
        <v>0</v>
      </c>
      <c r="M43" s="156"/>
    </row>
    <row r="44" spans="1:13" ht="39.950000000000003" customHeight="1" x14ac:dyDescent="0.2">
      <c r="A44" s="156"/>
      <c r="B44" s="55" t="s">
        <v>158</v>
      </c>
      <c r="C44" s="189"/>
      <c r="D44" s="65"/>
      <c r="E44" s="66"/>
      <c r="F44" s="59"/>
      <c r="G44" s="59"/>
      <c r="H44" s="67"/>
      <c r="I44" s="68"/>
      <c r="J44" s="256">
        <f t="shared" si="0"/>
        <v>0</v>
      </c>
      <c r="K44" s="257"/>
      <c r="L44" s="62">
        <f t="shared" si="1"/>
        <v>0</v>
      </c>
      <c r="M44" s="156"/>
    </row>
    <row r="45" spans="1:13" ht="39.950000000000003" customHeight="1" x14ac:dyDescent="0.2">
      <c r="A45" s="156"/>
      <c r="B45" s="55" t="s">
        <v>159</v>
      </c>
      <c r="C45" s="189"/>
      <c r="D45" s="65"/>
      <c r="E45" s="66"/>
      <c r="F45" s="59"/>
      <c r="G45" s="59"/>
      <c r="H45" s="67"/>
      <c r="I45" s="68"/>
      <c r="J45" s="256">
        <f t="shared" si="0"/>
        <v>0</v>
      </c>
      <c r="K45" s="257"/>
      <c r="L45" s="62">
        <f t="shared" si="1"/>
        <v>0</v>
      </c>
      <c r="M45" s="156"/>
    </row>
    <row r="46" spans="1:13" ht="39.950000000000003" customHeight="1" x14ac:dyDescent="0.2">
      <c r="A46" s="156"/>
      <c r="B46" s="55" t="s">
        <v>160</v>
      </c>
      <c r="C46" s="189"/>
      <c r="D46" s="65"/>
      <c r="E46" s="66"/>
      <c r="F46" s="59"/>
      <c r="G46" s="59"/>
      <c r="H46" s="67"/>
      <c r="I46" s="68"/>
      <c r="J46" s="256">
        <f t="shared" si="0"/>
        <v>0</v>
      </c>
      <c r="K46" s="257"/>
      <c r="L46" s="62">
        <f t="shared" si="1"/>
        <v>0</v>
      </c>
      <c r="M46" s="156"/>
    </row>
    <row r="47" spans="1:13" ht="39.950000000000003" customHeight="1" x14ac:dyDescent="0.2">
      <c r="A47" s="156"/>
      <c r="B47" s="55" t="s">
        <v>161</v>
      </c>
      <c r="C47" s="189"/>
      <c r="D47" s="65"/>
      <c r="E47" s="66"/>
      <c r="F47" s="59"/>
      <c r="G47" s="59"/>
      <c r="H47" s="67"/>
      <c r="I47" s="68"/>
      <c r="J47" s="256">
        <f t="shared" si="0"/>
        <v>0</v>
      </c>
      <c r="K47" s="257"/>
      <c r="L47" s="62">
        <f t="shared" si="1"/>
        <v>0</v>
      </c>
      <c r="M47" s="156"/>
    </row>
    <row r="48" spans="1:13" ht="39.950000000000003" customHeight="1" x14ac:dyDescent="0.2">
      <c r="A48" s="156"/>
      <c r="B48" s="55" t="s">
        <v>162</v>
      </c>
      <c r="C48" s="189"/>
      <c r="D48" s="65"/>
      <c r="E48" s="66"/>
      <c r="F48" s="59"/>
      <c r="G48" s="59"/>
      <c r="H48" s="67"/>
      <c r="I48" s="68"/>
      <c r="J48" s="256">
        <f t="shared" si="0"/>
        <v>0</v>
      </c>
      <c r="K48" s="257"/>
      <c r="L48" s="62">
        <f t="shared" si="1"/>
        <v>0</v>
      </c>
      <c r="M48" s="156"/>
    </row>
    <row r="49" spans="1:15" ht="39.950000000000003" customHeight="1" x14ac:dyDescent="0.2">
      <c r="A49" s="156"/>
      <c r="B49" s="55" t="s">
        <v>163</v>
      </c>
      <c r="C49" s="189"/>
      <c r="D49" s="65"/>
      <c r="E49" s="66"/>
      <c r="F49" s="59"/>
      <c r="G49" s="59"/>
      <c r="H49" s="67"/>
      <c r="I49" s="68"/>
      <c r="J49" s="256">
        <f t="shared" si="0"/>
        <v>0</v>
      </c>
      <c r="K49" s="257"/>
      <c r="L49" s="62">
        <f t="shared" si="1"/>
        <v>0</v>
      </c>
      <c r="M49" s="156"/>
    </row>
    <row r="50" spans="1:15" ht="39.950000000000003" customHeight="1" x14ac:dyDescent="0.2">
      <c r="A50" s="156"/>
      <c r="B50" s="55" t="s">
        <v>164</v>
      </c>
      <c r="C50" s="189"/>
      <c r="D50" s="65"/>
      <c r="E50" s="66"/>
      <c r="F50" s="59"/>
      <c r="G50" s="59"/>
      <c r="H50" s="67"/>
      <c r="I50" s="68"/>
      <c r="J50" s="256">
        <f t="shared" si="0"/>
        <v>0</v>
      </c>
      <c r="K50" s="257"/>
      <c r="L50" s="62">
        <f t="shared" si="1"/>
        <v>0</v>
      </c>
      <c r="M50" s="156"/>
      <c r="O50" s="255">
        <f>Cover!B6</f>
        <v>0</v>
      </c>
    </row>
    <row r="51" spans="1:15" ht="39.950000000000003" customHeight="1" x14ac:dyDescent="0.2">
      <c r="A51" s="156"/>
      <c r="B51" s="55" t="s">
        <v>165</v>
      </c>
      <c r="C51" s="189"/>
      <c r="D51" s="65"/>
      <c r="E51" s="66"/>
      <c r="F51" s="59"/>
      <c r="G51" s="59"/>
      <c r="H51" s="67"/>
      <c r="I51" s="68"/>
      <c r="J51" s="256">
        <f t="shared" si="0"/>
        <v>0</v>
      </c>
      <c r="K51" s="257"/>
      <c r="L51" s="62">
        <f t="shared" si="1"/>
        <v>0</v>
      </c>
      <c r="M51" s="156"/>
    </row>
    <row r="52" spans="1:15" ht="39.950000000000003" customHeight="1" x14ac:dyDescent="0.2">
      <c r="A52" s="156"/>
      <c r="B52" s="55" t="s">
        <v>166</v>
      </c>
      <c r="C52" s="189"/>
      <c r="D52" s="65"/>
      <c r="E52" s="66"/>
      <c r="F52" s="59"/>
      <c r="G52" s="59"/>
      <c r="H52" s="67"/>
      <c r="I52" s="68"/>
      <c r="J52" s="256">
        <f t="shared" si="0"/>
        <v>0</v>
      </c>
      <c r="K52" s="257"/>
      <c r="L52" s="62">
        <f t="shared" si="1"/>
        <v>0</v>
      </c>
      <c r="M52" s="156"/>
    </row>
    <row r="53" spans="1:15" ht="39.950000000000003" customHeight="1" x14ac:dyDescent="0.2">
      <c r="A53" s="156"/>
      <c r="B53" s="55" t="s">
        <v>167</v>
      </c>
      <c r="C53" s="189"/>
      <c r="D53" s="65"/>
      <c r="E53" s="66"/>
      <c r="F53" s="59"/>
      <c r="G53" s="59"/>
      <c r="H53" s="67"/>
      <c r="I53" s="68"/>
      <c r="J53" s="256">
        <f t="shared" si="0"/>
        <v>0</v>
      </c>
      <c r="K53" s="257"/>
      <c r="L53" s="62">
        <f t="shared" si="1"/>
        <v>0</v>
      </c>
      <c r="M53" s="156"/>
    </row>
    <row r="54" spans="1:15" ht="39.950000000000003" customHeight="1" x14ac:dyDescent="0.2">
      <c r="A54" s="156"/>
      <c r="B54" s="55" t="s">
        <v>168</v>
      </c>
      <c r="C54" s="189"/>
      <c r="D54" s="65"/>
      <c r="E54" s="66"/>
      <c r="F54" s="59"/>
      <c r="G54" s="59"/>
      <c r="H54" s="67"/>
      <c r="I54" s="68"/>
      <c r="J54" s="256">
        <f t="shared" si="0"/>
        <v>0</v>
      </c>
      <c r="K54" s="257"/>
      <c r="L54" s="62">
        <f t="shared" si="1"/>
        <v>0</v>
      </c>
      <c r="M54" s="156"/>
    </row>
    <row r="55" spans="1:15" ht="39.950000000000003" customHeight="1" x14ac:dyDescent="0.2">
      <c r="A55" s="156"/>
      <c r="B55" s="55" t="s">
        <v>169</v>
      </c>
      <c r="C55" s="189"/>
      <c r="D55" s="65"/>
      <c r="E55" s="66"/>
      <c r="F55" s="59"/>
      <c r="G55" s="59"/>
      <c r="H55" s="67"/>
      <c r="I55" s="68"/>
      <c r="J55" s="256">
        <f t="shared" si="0"/>
        <v>0</v>
      </c>
      <c r="K55" s="257"/>
      <c r="L55" s="62">
        <f t="shared" si="1"/>
        <v>0</v>
      </c>
      <c r="M55" s="156"/>
    </row>
    <row r="56" spans="1:15" ht="39.950000000000003" customHeight="1" x14ac:dyDescent="0.2">
      <c r="A56" s="156"/>
      <c r="B56" s="55" t="s">
        <v>170</v>
      </c>
      <c r="C56" s="189"/>
      <c r="D56" s="65"/>
      <c r="E56" s="66"/>
      <c r="F56" s="59"/>
      <c r="G56" s="59"/>
      <c r="H56" s="67"/>
      <c r="I56" s="68"/>
      <c r="J56" s="256">
        <f t="shared" si="0"/>
        <v>0</v>
      </c>
      <c r="K56" s="257"/>
      <c r="L56" s="62">
        <f t="shared" si="1"/>
        <v>0</v>
      </c>
      <c r="M56" s="156"/>
    </row>
    <row r="57" spans="1:15" ht="39.950000000000003" customHeight="1" x14ac:dyDescent="0.2">
      <c r="A57" s="156"/>
      <c r="B57" s="55" t="s">
        <v>171</v>
      </c>
      <c r="C57" s="189"/>
      <c r="D57" s="65"/>
      <c r="E57" s="66"/>
      <c r="F57" s="59"/>
      <c r="G57" s="59"/>
      <c r="H57" s="67"/>
      <c r="I57" s="68"/>
      <c r="J57" s="256">
        <f t="shared" si="0"/>
        <v>0</v>
      </c>
      <c r="K57" s="257"/>
      <c r="L57" s="62">
        <f t="shared" si="1"/>
        <v>0</v>
      </c>
      <c r="M57" s="156"/>
    </row>
    <row r="58" spans="1:15" ht="39.950000000000003" hidden="1" customHeight="1" x14ac:dyDescent="0.2">
      <c r="A58" s="156"/>
      <c r="B58" s="55" t="s">
        <v>172</v>
      </c>
      <c r="C58" s="56"/>
      <c r="D58" s="65"/>
      <c r="E58" s="66"/>
      <c r="F58" s="59"/>
      <c r="G58" s="59"/>
      <c r="H58" s="67"/>
      <c r="I58" s="68"/>
      <c r="J58" s="60">
        <f t="shared" si="0"/>
        <v>0</v>
      </c>
      <c r="K58" s="61"/>
      <c r="L58" s="62">
        <f t="shared" ref="L58:L72" si="2">E58*K58</f>
        <v>0</v>
      </c>
      <c r="M58" s="156"/>
    </row>
    <row r="59" spans="1:15" ht="39.950000000000003" hidden="1" customHeight="1" x14ac:dyDescent="0.2">
      <c r="A59" s="156"/>
      <c r="B59" s="55" t="s">
        <v>173</v>
      </c>
      <c r="C59" s="56"/>
      <c r="D59" s="65"/>
      <c r="E59" s="66"/>
      <c r="F59" s="59"/>
      <c r="G59" s="59"/>
      <c r="H59" s="67"/>
      <c r="I59" s="68"/>
      <c r="J59" s="60">
        <f t="shared" si="0"/>
        <v>0</v>
      </c>
      <c r="K59" s="61"/>
      <c r="L59" s="62">
        <f t="shared" si="2"/>
        <v>0</v>
      </c>
      <c r="M59" s="156"/>
    </row>
    <row r="60" spans="1:15" ht="39.950000000000003" hidden="1" customHeight="1" x14ac:dyDescent="0.2">
      <c r="A60" s="156"/>
      <c r="B60" s="55" t="s">
        <v>174</v>
      </c>
      <c r="C60" s="56"/>
      <c r="D60" s="65"/>
      <c r="E60" s="66"/>
      <c r="F60" s="59"/>
      <c r="G60" s="59"/>
      <c r="H60" s="67"/>
      <c r="I60" s="68"/>
      <c r="J60" s="60">
        <f t="shared" si="0"/>
        <v>0</v>
      </c>
      <c r="K60" s="61"/>
      <c r="L60" s="62">
        <f t="shared" si="2"/>
        <v>0</v>
      </c>
      <c r="M60" s="156"/>
    </row>
    <row r="61" spans="1:15" ht="39.950000000000003" hidden="1" customHeight="1" x14ac:dyDescent="0.2">
      <c r="A61" s="156"/>
      <c r="B61" s="55" t="s">
        <v>175</v>
      </c>
      <c r="C61" s="56"/>
      <c r="D61" s="65"/>
      <c r="E61" s="66"/>
      <c r="F61" s="59"/>
      <c r="G61" s="59"/>
      <c r="H61" s="67"/>
      <c r="I61" s="68"/>
      <c r="J61" s="60">
        <f t="shared" si="0"/>
        <v>0</v>
      </c>
      <c r="K61" s="61"/>
      <c r="L61" s="62">
        <f t="shared" si="2"/>
        <v>0</v>
      </c>
      <c r="M61" s="156"/>
    </row>
    <row r="62" spans="1:15" ht="39.950000000000003" hidden="1" customHeight="1" x14ac:dyDescent="0.2">
      <c r="A62" s="156"/>
      <c r="B62" s="55" t="s">
        <v>176</v>
      </c>
      <c r="C62" s="56"/>
      <c r="D62" s="65"/>
      <c r="E62" s="66"/>
      <c r="F62" s="59"/>
      <c r="G62" s="59"/>
      <c r="H62" s="67"/>
      <c r="I62" s="68"/>
      <c r="J62" s="60">
        <f t="shared" si="0"/>
        <v>0</v>
      </c>
      <c r="K62" s="61"/>
      <c r="L62" s="62">
        <f t="shared" si="2"/>
        <v>0</v>
      </c>
      <c r="M62" s="156"/>
    </row>
    <row r="63" spans="1:15" ht="39.950000000000003" hidden="1" customHeight="1" x14ac:dyDescent="0.2">
      <c r="A63" s="156"/>
      <c r="B63" s="55" t="s">
        <v>177</v>
      </c>
      <c r="C63" s="56"/>
      <c r="D63" s="65"/>
      <c r="E63" s="66"/>
      <c r="F63" s="59"/>
      <c r="G63" s="59"/>
      <c r="H63" s="67"/>
      <c r="I63" s="68"/>
      <c r="J63" s="60">
        <f t="shared" si="0"/>
        <v>0</v>
      </c>
      <c r="K63" s="61"/>
      <c r="L63" s="62">
        <f t="shared" si="2"/>
        <v>0</v>
      </c>
      <c r="M63" s="156"/>
    </row>
    <row r="64" spans="1:15" ht="39.950000000000003" hidden="1" customHeight="1" x14ac:dyDescent="0.2">
      <c r="A64" s="156"/>
      <c r="B64" s="55" t="s">
        <v>178</v>
      </c>
      <c r="C64" s="56"/>
      <c r="D64" s="65"/>
      <c r="E64" s="66"/>
      <c r="F64" s="59"/>
      <c r="G64" s="59"/>
      <c r="H64" s="67"/>
      <c r="I64" s="68"/>
      <c r="J64" s="60">
        <f t="shared" si="0"/>
        <v>0</v>
      </c>
      <c r="K64" s="61"/>
      <c r="L64" s="62">
        <f t="shared" si="2"/>
        <v>0</v>
      </c>
      <c r="M64" s="156"/>
    </row>
    <row r="65" spans="1:13" ht="39.950000000000003" hidden="1" customHeight="1" x14ac:dyDescent="0.2">
      <c r="A65" s="156"/>
      <c r="B65" s="55" t="s">
        <v>179</v>
      </c>
      <c r="C65" s="56"/>
      <c r="D65" s="65"/>
      <c r="E65" s="66"/>
      <c r="F65" s="59"/>
      <c r="G65" s="59"/>
      <c r="H65" s="67"/>
      <c r="I65" s="68"/>
      <c r="J65" s="60">
        <f t="shared" si="0"/>
        <v>0</v>
      </c>
      <c r="K65" s="61"/>
      <c r="L65" s="62">
        <f t="shared" si="2"/>
        <v>0</v>
      </c>
      <c r="M65" s="156"/>
    </row>
    <row r="66" spans="1:13" ht="39.950000000000003" hidden="1" customHeight="1" x14ac:dyDescent="0.2">
      <c r="A66" s="156"/>
      <c r="B66" s="55" t="s">
        <v>180</v>
      </c>
      <c r="C66" s="56"/>
      <c r="D66" s="65"/>
      <c r="E66" s="66"/>
      <c r="F66" s="59"/>
      <c r="G66" s="59"/>
      <c r="H66" s="67"/>
      <c r="I66" s="68"/>
      <c r="J66" s="60">
        <f t="shared" si="0"/>
        <v>0</v>
      </c>
      <c r="K66" s="61"/>
      <c r="L66" s="62">
        <f t="shared" si="2"/>
        <v>0</v>
      </c>
      <c r="M66" s="156"/>
    </row>
    <row r="67" spans="1:13" ht="39.950000000000003" hidden="1" customHeight="1" x14ac:dyDescent="0.2">
      <c r="A67" s="156"/>
      <c r="B67" s="55" t="s">
        <v>181</v>
      </c>
      <c r="C67" s="56"/>
      <c r="D67" s="65"/>
      <c r="E67" s="66"/>
      <c r="F67" s="59"/>
      <c r="G67" s="59"/>
      <c r="H67" s="67"/>
      <c r="I67" s="68"/>
      <c r="J67" s="60">
        <f t="shared" si="0"/>
        <v>0</v>
      </c>
      <c r="K67" s="61"/>
      <c r="L67" s="62">
        <f t="shared" si="2"/>
        <v>0</v>
      </c>
      <c r="M67" s="156"/>
    </row>
    <row r="68" spans="1:13" ht="39.950000000000003" hidden="1" customHeight="1" x14ac:dyDescent="0.2">
      <c r="A68" s="156"/>
      <c r="B68" s="55" t="s">
        <v>182</v>
      </c>
      <c r="C68" s="56"/>
      <c r="D68" s="65"/>
      <c r="E68" s="66"/>
      <c r="F68" s="59"/>
      <c r="G68" s="59"/>
      <c r="H68" s="67"/>
      <c r="I68" s="68"/>
      <c r="J68" s="60">
        <f t="shared" si="0"/>
        <v>0</v>
      </c>
      <c r="K68" s="61"/>
      <c r="L68" s="62">
        <f t="shared" si="2"/>
        <v>0</v>
      </c>
      <c r="M68" s="156"/>
    </row>
    <row r="69" spans="1:13" ht="39.950000000000003" hidden="1" customHeight="1" x14ac:dyDescent="0.2">
      <c r="A69" s="156"/>
      <c r="B69" s="55" t="s">
        <v>183</v>
      </c>
      <c r="C69" s="56"/>
      <c r="D69" s="65"/>
      <c r="E69" s="66"/>
      <c r="F69" s="59"/>
      <c r="G69" s="59"/>
      <c r="H69" s="67"/>
      <c r="I69" s="68"/>
      <c r="J69" s="60">
        <f t="shared" si="0"/>
        <v>0</v>
      </c>
      <c r="K69" s="61"/>
      <c r="L69" s="62">
        <f t="shared" si="2"/>
        <v>0</v>
      </c>
      <c r="M69" s="156"/>
    </row>
    <row r="70" spans="1:13" ht="39.950000000000003" hidden="1" customHeight="1" x14ac:dyDescent="0.2">
      <c r="A70" s="156"/>
      <c r="B70" s="55" t="s">
        <v>184</v>
      </c>
      <c r="C70" s="56"/>
      <c r="D70" s="65"/>
      <c r="E70" s="66"/>
      <c r="F70" s="59"/>
      <c r="G70" s="59"/>
      <c r="H70" s="67"/>
      <c r="I70" s="68"/>
      <c r="J70" s="60">
        <f t="shared" si="0"/>
        <v>0</v>
      </c>
      <c r="K70" s="61"/>
      <c r="L70" s="62">
        <f t="shared" si="2"/>
        <v>0</v>
      </c>
      <c r="M70" s="156"/>
    </row>
    <row r="71" spans="1:13" ht="39.950000000000003" hidden="1" customHeight="1" x14ac:dyDescent="0.2">
      <c r="A71" s="156"/>
      <c r="B71" s="55" t="s">
        <v>185</v>
      </c>
      <c r="C71" s="56"/>
      <c r="D71" s="65"/>
      <c r="E71" s="66"/>
      <c r="F71" s="59"/>
      <c r="G71" s="59"/>
      <c r="H71" s="67"/>
      <c r="I71" s="68"/>
      <c r="J71" s="60">
        <f t="shared" si="0"/>
        <v>0</v>
      </c>
      <c r="K71" s="61"/>
      <c r="L71" s="62">
        <f t="shared" si="2"/>
        <v>0</v>
      </c>
      <c r="M71" s="156"/>
    </row>
    <row r="72" spans="1:13" ht="39.950000000000003" hidden="1" customHeight="1" x14ac:dyDescent="0.2">
      <c r="A72" s="156"/>
      <c r="B72" s="55" t="s">
        <v>186</v>
      </c>
      <c r="C72" s="56"/>
      <c r="D72" s="65"/>
      <c r="E72" s="66"/>
      <c r="F72" s="59"/>
      <c r="G72" s="59"/>
      <c r="H72" s="67"/>
      <c r="I72" s="68"/>
      <c r="J72" s="60">
        <f t="shared" si="0"/>
        <v>0</v>
      </c>
      <c r="K72" s="61"/>
      <c r="L72" s="62">
        <f t="shared" si="2"/>
        <v>0</v>
      </c>
      <c r="M72" s="156"/>
    </row>
    <row r="73" spans="1:13" ht="39.950000000000003" hidden="1" customHeight="1" x14ac:dyDescent="0.2">
      <c r="A73" s="156"/>
      <c r="B73" s="55" t="s">
        <v>187</v>
      </c>
      <c r="C73" s="56"/>
      <c r="D73" s="65"/>
      <c r="E73" s="66"/>
      <c r="F73" s="59"/>
      <c r="G73" s="59"/>
      <c r="H73" s="67"/>
      <c r="I73" s="68"/>
      <c r="J73" s="60">
        <f t="shared" ref="J73:J106" si="3">H73*I73</f>
        <v>0</v>
      </c>
      <c r="K73" s="61"/>
      <c r="L73" s="62">
        <f t="shared" ref="L73:L106" si="4">E73*K73</f>
        <v>0</v>
      </c>
      <c r="M73" s="156"/>
    </row>
    <row r="74" spans="1:13" ht="39.950000000000003" hidden="1" customHeight="1" x14ac:dyDescent="0.2">
      <c r="A74" s="156"/>
      <c r="B74" s="55" t="s">
        <v>188</v>
      </c>
      <c r="C74" s="56"/>
      <c r="D74" s="65"/>
      <c r="E74" s="66"/>
      <c r="F74" s="59"/>
      <c r="G74" s="59"/>
      <c r="H74" s="67"/>
      <c r="I74" s="68"/>
      <c r="J74" s="60">
        <f t="shared" si="3"/>
        <v>0</v>
      </c>
      <c r="K74" s="61"/>
      <c r="L74" s="62">
        <f t="shared" si="4"/>
        <v>0</v>
      </c>
      <c r="M74" s="156"/>
    </row>
    <row r="75" spans="1:13" ht="39.950000000000003" hidden="1" customHeight="1" x14ac:dyDescent="0.2">
      <c r="A75" s="156"/>
      <c r="B75" s="55" t="s">
        <v>189</v>
      </c>
      <c r="C75" s="56"/>
      <c r="D75" s="65"/>
      <c r="E75" s="66"/>
      <c r="F75" s="59"/>
      <c r="G75" s="59"/>
      <c r="H75" s="67"/>
      <c r="I75" s="68"/>
      <c r="J75" s="60">
        <f t="shared" si="3"/>
        <v>0</v>
      </c>
      <c r="K75" s="61"/>
      <c r="L75" s="62">
        <f t="shared" si="4"/>
        <v>0</v>
      </c>
      <c r="M75" s="156"/>
    </row>
    <row r="76" spans="1:13" ht="39.950000000000003" hidden="1" customHeight="1" x14ac:dyDescent="0.2">
      <c r="A76" s="156"/>
      <c r="B76" s="55" t="s">
        <v>190</v>
      </c>
      <c r="C76" s="56"/>
      <c r="D76" s="65"/>
      <c r="E76" s="66"/>
      <c r="F76" s="59"/>
      <c r="G76" s="59"/>
      <c r="H76" s="67"/>
      <c r="I76" s="68"/>
      <c r="J76" s="60">
        <f t="shared" si="3"/>
        <v>0</v>
      </c>
      <c r="K76" s="61"/>
      <c r="L76" s="62">
        <f t="shared" si="4"/>
        <v>0</v>
      </c>
      <c r="M76" s="156"/>
    </row>
    <row r="77" spans="1:13" ht="39.950000000000003" hidden="1" customHeight="1" x14ac:dyDescent="0.2">
      <c r="A77" s="156"/>
      <c r="B77" s="55" t="s">
        <v>191</v>
      </c>
      <c r="C77" s="56"/>
      <c r="D77" s="65"/>
      <c r="E77" s="66"/>
      <c r="F77" s="59"/>
      <c r="G77" s="59"/>
      <c r="H77" s="67"/>
      <c r="I77" s="68"/>
      <c r="J77" s="60">
        <f t="shared" si="3"/>
        <v>0</v>
      </c>
      <c r="K77" s="61"/>
      <c r="L77" s="62">
        <f t="shared" si="4"/>
        <v>0</v>
      </c>
      <c r="M77" s="156"/>
    </row>
    <row r="78" spans="1:13" ht="39.950000000000003" hidden="1" customHeight="1" x14ac:dyDescent="0.2">
      <c r="A78" s="156"/>
      <c r="B78" s="55" t="s">
        <v>192</v>
      </c>
      <c r="C78" s="56"/>
      <c r="D78" s="65"/>
      <c r="E78" s="66"/>
      <c r="F78" s="59"/>
      <c r="G78" s="59"/>
      <c r="H78" s="67"/>
      <c r="I78" s="68"/>
      <c r="J78" s="60">
        <f t="shared" si="3"/>
        <v>0</v>
      </c>
      <c r="K78" s="61"/>
      <c r="L78" s="62">
        <f t="shared" si="4"/>
        <v>0</v>
      </c>
      <c r="M78" s="156"/>
    </row>
    <row r="79" spans="1:13" ht="39.950000000000003" hidden="1" customHeight="1" x14ac:dyDescent="0.2">
      <c r="A79" s="156"/>
      <c r="B79" s="55" t="s">
        <v>193</v>
      </c>
      <c r="C79" s="56"/>
      <c r="D79" s="65"/>
      <c r="E79" s="66"/>
      <c r="F79" s="59"/>
      <c r="G79" s="59"/>
      <c r="H79" s="67"/>
      <c r="I79" s="68"/>
      <c r="J79" s="60">
        <f t="shared" si="3"/>
        <v>0</v>
      </c>
      <c r="K79" s="61"/>
      <c r="L79" s="62">
        <f t="shared" si="4"/>
        <v>0</v>
      </c>
      <c r="M79" s="156"/>
    </row>
    <row r="80" spans="1:13" ht="39.950000000000003" hidden="1" customHeight="1" x14ac:dyDescent="0.2">
      <c r="A80" s="156"/>
      <c r="B80" s="55" t="s">
        <v>194</v>
      </c>
      <c r="C80" s="56"/>
      <c r="D80" s="65"/>
      <c r="E80" s="66"/>
      <c r="F80" s="59"/>
      <c r="G80" s="59"/>
      <c r="H80" s="67"/>
      <c r="I80" s="68"/>
      <c r="J80" s="60">
        <f t="shared" si="3"/>
        <v>0</v>
      </c>
      <c r="K80" s="61"/>
      <c r="L80" s="62">
        <f t="shared" si="4"/>
        <v>0</v>
      </c>
      <c r="M80" s="156"/>
    </row>
    <row r="81" spans="1:13" ht="39.950000000000003" hidden="1" customHeight="1" x14ac:dyDescent="0.2">
      <c r="A81" s="156"/>
      <c r="B81" s="55" t="s">
        <v>195</v>
      </c>
      <c r="C81" s="56"/>
      <c r="D81" s="65"/>
      <c r="E81" s="66"/>
      <c r="F81" s="59"/>
      <c r="G81" s="59"/>
      <c r="H81" s="67"/>
      <c r="I81" s="68"/>
      <c r="J81" s="60">
        <f t="shared" si="3"/>
        <v>0</v>
      </c>
      <c r="K81" s="61"/>
      <c r="L81" s="62">
        <f t="shared" si="4"/>
        <v>0</v>
      </c>
      <c r="M81" s="156"/>
    </row>
    <row r="82" spans="1:13" ht="39.950000000000003" hidden="1" customHeight="1" x14ac:dyDescent="0.2">
      <c r="A82" s="156"/>
      <c r="B82" s="55" t="s">
        <v>196</v>
      </c>
      <c r="C82" s="56"/>
      <c r="D82" s="65"/>
      <c r="E82" s="66"/>
      <c r="F82" s="59"/>
      <c r="G82" s="59"/>
      <c r="H82" s="67"/>
      <c r="I82" s="68"/>
      <c r="J82" s="60">
        <f t="shared" si="3"/>
        <v>0</v>
      </c>
      <c r="K82" s="61"/>
      <c r="L82" s="62">
        <f t="shared" si="4"/>
        <v>0</v>
      </c>
      <c r="M82" s="156"/>
    </row>
    <row r="83" spans="1:13" ht="39.950000000000003" hidden="1" customHeight="1" x14ac:dyDescent="0.2">
      <c r="A83" s="156"/>
      <c r="B83" s="55" t="s">
        <v>197</v>
      </c>
      <c r="C83" s="56"/>
      <c r="D83" s="65"/>
      <c r="E83" s="66"/>
      <c r="F83" s="59"/>
      <c r="G83" s="59"/>
      <c r="H83" s="67"/>
      <c r="I83" s="68"/>
      <c r="J83" s="60">
        <f t="shared" si="3"/>
        <v>0</v>
      </c>
      <c r="K83" s="61"/>
      <c r="L83" s="62">
        <f t="shared" si="4"/>
        <v>0</v>
      </c>
      <c r="M83" s="156"/>
    </row>
    <row r="84" spans="1:13" ht="39.950000000000003" hidden="1" customHeight="1" x14ac:dyDescent="0.2">
      <c r="A84" s="156"/>
      <c r="B84" s="55" t="s">
        <v>198</v>
      </c>
      <c r="C84" s="56"/>
      <c r="D84" s="65"/>
      <c r="E84" s="66"/>
      <c r="F84" s="59"/>
      <c r="G84" s="59"/>
      <c r="H84" s="67"/>
      <c r="I84" s="68"/>
      <c r="J84" s="60">
        <f t="shared" si="3"/>
        <v>0</v>
      </c>
      <c r="K84" s="61"/>
      <c r="L84" s="62">
        <f t="shared" si="4"/>
        <v>0</v>
      </c>
      <c r="M84" s="156"/>
    </row>
    <row r="85" spans="1:13" ht="39.950000000000003" hidden="1" customHeight="1" x14ac:dyDescent="0.2">
      <c r="A85" s="156"/>
      <c r="B85" s="55" t="s">
        <v>199</v>
      </c>
      <c r="C85" s="56"/>
      <c r="D85" s="65"/>
      <c r="E85" s="66"/>
      <c r="F85" s="59"/>
      <c r="G85" s="59"/>
      <c r="H85" s="67"/>
      <c r="I85" s="68"/>
      <c r="J85" s="60">
        <f t="shared" si="3"/>
        <v>0</v>
      </c>
      <c r="K85" s="61"/>
      <c r="L85" s="62">
        <f t="shared" si="4"/>
        <v>0</v>
      </c>
      <c r="M85" s="156"/>
    </row>
    <row r="86" spans="1:13" ht="39.950000000000003" hidden="1" customHeight="1" x14ac:dyDescent="0.2">
      <c r="A86" s="156"/>
      <c r="B86" s="55" t="s">
        <v>200</v>
      </c>
      <c r="C86" s="56"/>
      <c r="D86" s="65"/>
      <c r="E86" s="66"/>
      <c r="F86" s="59"/>
      <c r="G86" s="59"/>
      <c r="H86" s="67"/>
      <c r="I86" s="68"/>
      <c r="J86" s="60">
        <f t="shared" si="3"/>
        <v>0</v>
      </c>
      <c r="K86" s="61"/>
      <c r="L86" s="62">
        <f t="shared" si="4"/>
        <v>0</v>
      </c>
      <c r="M86" s="156"/>
    </row>
    <row r="87" spans="1:13" ht="39.950000000000003" hidden="1" customHeight="1" x14ac:dyDescent="0.2">
      <c r="A87" s="156"/>
      <c r="B87" s="55" t="s">
        <v>201</v>
      </c>
      <c r="C87" s="56"/>
      <c r="D87" s="65"/>
      <c r="E87" s="66"/>
      <c r="F87" s="59"/>
      <c r="G87" s="59"/>
      <c r="H87" s="67"/>
      <c r="I87" s="68"/>
      <c r="J87" s="60">
        <f t="shared" si="3"/>
        <v>0</v>
      </c>
      <c r="K87" s="61"/>
      <c r="L87" s="62">
        <f t="shared" si="4"/>
        <v>0</v>
      </c>
      <c r="M87" s="156"/>
    </row>
    <row r="88" spans="1:13" ht="39.950000000000003" hidden="1" customHeight="1" x14ac:dyDescent="0.2">
      <c r="A88" s="156"/>
      <c r="B88" s="55" t="s">
        <v>202</v>
      </c>
      <c r="C88" s="56"/>
      <c r="D88" s="65"/>
      <c r="E88" s="66"/>
      <c r="F88" s="59"/>
      <c r="G88" s="59"/>
      <c r="H88" s="67"/>
      <c r="I88" s="68"/>
      <c r="J88" s="60">
        <f t="shared" si="3"/>
        <v>0</v>
      </c>
      <c r="K88" s="61"/>
      <c r="L88" s="62">
        <f t="shared" si="4"/>
        <v>0</v>
      </c>
      <c r="M88" s="156"/>
    </row>
    <row r="89" spans="1:13" ht="39.950000000000003" hidden="1" customHeight="1" x14ac:dyDescent="0.2">
      <c r="A89" s="156"/>
      <c r="B89" s="55" t="s">
        <v>203</v>
      </c>
      <c r="C89" s="56"/>
      <c r="D89" s="65"/>
      <c r="E89" s="66"/>
      <c r="F89" s="59"/>
      <c r="G89" s="59"/>
      <c r="H89" s="67"/>
      <c r="I89" s="68"/>
      <c r="J89" s="60">
        <f t="shared" si="3"/>
        <v>0</v>
      </c>
      <c r="K89" s="61"/>
      <c r="L89" s="62">
        <f t="shared" si="4"/>
        <v>0</v>
      </c>
      <c r="M89" s="156"/>
    </row>
    <row r="90" spans="1:13" ht="39.950000000000003" hidden="1" customHeight="1" x14ac:dyDescent="0.2">
      <c r="A90" s="156"/>
      <c r="B90" s="55" t="s">
        <v>204</v>
      </c>
      <c r="C90" s="56"/>
      <c r="D90" s="65"/>
      <c r="E90" s="66"/>
      <c r="F90" s="59"/>
      <c r="G90" s="59"/>
      <c r="H90" s="67"/>
      <c r="I90" s="68"/>
      <c r="J90" s="60">
        <f t="shared" si="3"/>
        <v>0</v>
      </c>
      <c r="K90" s="61"/>
      <c r="L90" s="62">
        <f t="shared" si="4"/>
        <v>0</v>
      </c>
      <c r="M90" s="156"/>
    </row>
    <row r="91" spans="1:13" ht="39.950000000000003" hidden="1" customHeight="1" x14ac:dyDescent="0.2">
      <c r="A91" s="156"/>
      <c r="B91" s="55" t="s">
        <v>205</v>
      </c>
      <c r="C91" s="56"/>
      <c r="D91" s="65"/>
      <c r="E91" s="66"/>
      <c r="F91" s="59"/>
      <c r="G91" s="59"/>
      <c r="H91" s="67"/>
      <c r="I91" s="68"/>
      <c r="J91" s="60">
        <f t="shared" si="3"/>
        <v>0</v>
      </c>
      <c r="K91" s="61"/>
      <c r="L91" s="62">
        <f t="shared" si="4"/>
        <v>0</v>
      </c>
      <c r="M91" s="156"/>
    </row>
    <row r="92" spans="1:13" ht="39.950000000000003" hidden="1" customHeight="1" x14ac:dyDescent="0.2">
      <c r="A92" s="156"/>
      <c r="B92" s="55" t="s">
        <v>206</v>
      </c>
      <c r="C92" s="56"/>
      <c r="D92" s="65"/>
      <c r="E92" s="66"/>
      <c r="F92" s="59"/>
      <c r="G92" s="59"/>
      <c r="H92" s="67"/>
      <c r="I92" s="68"/>
      <c r="J92" s="60">
        <f t="shared" si="3"/>
        <v>0</v>
      </c>
      <c r="K92" s="61"/>
      <c r="L92" s="62">
        <f t="shared" si="4"/>
        <v>0</v>
      </c>
      <c r="M92" s="156"/>
    </row>
    <row r="93" spans="1:13" ht="39.950000000000003" hidden="1" customHeight="1" x14ac:dyDescent="0.2">
      <c r="A93" s="156"/>
      <c r="B93" s="55" t="s">
        <v>207</v>
      </c>
      <c r="C93" s="56"/>
      <c r="D93" s="65"/>
      <c r="E93" s="66"/>
      <c r="F93" s="59"/>
      <c r="G93" s="59"/>
      <c r="H93" s="67"/>
      <c r="I93" s="68"/>
      <c r="J93" s="60">
        <f t="shared" si="3"/>
        <v>0</v>
      </c>
      <c r="K93" s="61"/>
      <c r="L93" s="62">
        <f t="shared" si="4"/>
        <v>0</v>
      </c>
      <c r="M93" s="156"/>
    </row>
    <row r="94" spans="1:13" ht="39.950000000000003" hidden="1" customHeight="1" x14ac:dyDescent="0.2">
      <c r="A94" s="156"/>
      <c r="B94" s="55" t="s">
        <v>208</v>
      </c>
      <c r="C94" s="56"/>
      <c r="D94" s="65"/>
      <c r="E94" s="66"/>
      <c r="F94" s="59"/>
      <c r="G94" s="59"/>
      <c r="H94" s="67"/>
      <c r="I94" s="68"/>
      <c r="J94" s="60">
        <f t="shared" si="3"/>
        <v>0</v>
      </c>
      <c r="K94" s="61"/>
      <c r="L94" s="62">
        <f t="shared" si="4"/>
        <v>0</v>
      </c>
      <c r="M94" s="156"/>
    </row>
    <row r="95" spans="1:13" ht="39.950000000000003" hidden="1" customHeight="1" x14ac:dyDescent="0.2">
      <c r="A95" s="156"/>
      <c r="B95" s="55" t="s">
        <v>209</v>
      </c>
      <c r="C95" s="56"/>
      <c r="D95" s="65"/>
      <c r="E95" s="66"/>
      <c r="F95" s="59"/>
      <c r="G95" s="59"/>
      <c r="H95" s="67"/>
      <c r="I95" s="68"/>
      <c r="J95" s="60">
        <f t="shared" si="3"/>
        <v>0</v>
      </c>
      <c r="K95" s="61"/>
      <c r="L95" s="62">
        <f t="shared" si="4"/>
        <v>0</v>
      </c>
      <c r="M95" s="156"/>
    </row>
    <row r="96" spans="1:13" ht="39.950000000000003" hidden="1" customHeight="1" x14ac:dyDescent="0.2">
      <c r="A96" s="156"/>
      <c r="B96" s="55" t="s">
        <v>210</v>
      </c>
      <c r="C96" s="56"/>
      <c r="D96" s="65"/>
      <c r="E96" s="66"/>
      <c r="F96" s="59"/>
      <c r="G96" s="59"/>
      <c r="H96" s="67"/>
      <c r="I96" s="68"/>
      <c r="J96" s="60">
        <f t="shared" si="3"/>
        <v>0</v>
      </c>
      <c r="K96" s="61"/>
      <c r="L96" s="62">
        <f t="shared" si="4"/>
        <v>0</v>
      </c>
      <c r="M96" s="156"/>
    </row>
    <row r="97" spans="1:13" ht="39.950000000000003" hidden="1" customHeight="1" x14ac:dyDescent="0.2">
      <c r="A97" s="156"/>
      <c r="B97" s="55" t="s">
        <v>211</v>
      </c>
      <c r="C97" s="56"/>
      <c r="D97" s="65"/>
      <c r="E97" s="66"/>
      <c r="F97" s="59"/>
      <c r="G97" s="59"/>
      <c r="H97" s="67"/>
      <c r="I97" s="68"/>
      <c r="J97" s="60">
        <f t="shared" si="3"/>
        <v>0</v>
      </c>
      <c r="K97" s="61"/>
      <c r="L97" s="62">
        <f t="shared" si="4"/>
        <v>0</v>
      </c>
      <c r="M97" s="156"/>
    </row>
    <row r="98" spans="1:13" ht="39.950000000000003" hidden="1" customHeight="1" x14ac:dyDescent="0.2">
      <c r="A98" s="156"/>
      <c r="B98" s="55" t="s">
        <v>212</v>
      </c>
      <c r="C98" s="56"/>
      <c r="D98" s="65"/>
      <c r="E98" s="66"/>
      <c r="F98" s="59"/>
      <c r="G98" s="59"/>
      <c r="H98" s="67"/>
      <c r="I98" s="68"/>
      <c r="J98" s="60">
        <f t="shared" si="3"/>
        <v>0</v>
      </c>
      <c r="K98" s="61"/>
      <c r="L98" s="62">
        <f t="shared" si="4"/>
        <v>0</v>
      </c>
      <c r="M98" s="156"/>
    </row>
    <row r="99" spans="1:13" ht="39.950000000000003" hidden="1" customHeight="1" x14ac:dyDescent="0.2">
      <c r="A99" s="156"/>
      <c r="B99" s="55" t="s">
        <v>213</v>
      </c>
      <c r="C99" s="56"/>
      <c r="D99" s="65"/>
      <c r="E99" s="66"/>
      <c r="F99" s="59"/>
      <c r="G99" s="59"/>
      <c r="H99" s="67"/>
      <c r="I99" s="68"/>
      <c r="J99" s="60">
        <f t="shared" si="3"/>
        <v>0</v>
      </c>
      <c r="K99" s="61"/>
      <c r="L99" s="62">
        <f t="shared" si="4"/>
        <v>0</v>
      </c>
      <c r="M99" s="156"/>
    </row>
    <row r="100" spans="1:13" ht="39.950000000000003" hidden="1" customHeight="1" x14ac:dyDescent="0.2">
      <c r="A100" s="156"/>
      <c r="B100" s="55" t="s">
        <v>214</v>
      </c>
      <c r="C100" s="56"/>
      <c r="D100" s="65"/>
      <c r="E100" s="66"/>
      <c r="F100" s="59"/>
      <c r="G100" s="59"/>
      <c r="H100" s="67"/>
      <c r="I100" s="68"/>
      <c r="J100" s="60">
        <f t="shared" si="3"/>
        <v>0</v>
      </c>
      <c r="K100" s="61"/>
      <c r="L100" s="62">
        <f t="shared" si="4"/>
        <v>0</v>
      </c>
      <c r="M100" s="156"/>
    </row>
    <row r="101" spans="1:13" ht="39.950000000000003" hidden="1" customHeight="1" x14ac:dyDescent="0.2">
      <c r="A101" s="156"/>
      <c r="B101" s="55" t="s">
        <v>215</v>
      </c>
      <c r="C101" s="56"/>
      <c r="D101" s="65"/>
      <c r="E101" s="66"/>
      <c r="F101" s="59"/>
      <c r="G101" s="59"/>
      <c r="H101" s="67"/>
      <c r="I101" s="68"/>
      <c r="J101" s="60">
        <f t="shared" si="3"/>
        <v>0</v>
      </c>
      <c r="K101" s="61"/>
      <c r="L101" s="62">
        <f t="shared" si="4"/>
        <v>0</v>
      </c>
      <c r="M101" s="156"/>
    </row>
    <row r="102" spans="1:13" ht="39.950000000000003" hidden="1" customHeight="1" x14ac:dyDescent="0.2">
      <c r="A102" s="156"/>
      <c r="B102" s="55" t="s">
        <v>216</v>
      </c>
      <c r="C102" s="56"/>
      <c r="D102" s="65"/>
      <c r="E102" s="66"/>
      <c r="F102" s="59"/>
      <c r="G102" s="59"/>
      <c r="H102" s="67"/>
      <c r="I102" s="68"/>
      <c r="J102" s="60">
        <f t="shared" si="3"/>
        <v>0</v>
      </c>
      <c r="K102" s="61"/>
      <c r="L102" s="62">
        <f t="shared" si="4"/>
        <v>0</v>
      </c>
      <c r="M102" s="156"/>
    </row>
    <row r="103" spans="1:13" ht="39.950000000000003" hidden="1" customHeight="1" x14ac:dyDescent="0.2">
      <c r="A103" s="156"/>
      <c r="B103" s="55" t="s">
        <v>217</v>
      </c>
      <c r="C103" s="56"/>
      <c r="D103" s="65"/>
      <c r="E103" s="66"/>
      <c r="F103" s="59"/>
      <c r="G103" s="59"/>
      <c r="H103" s="67"/>
      <c r="I103" s="68"/>
      <c r="J103" s="60">
        <f t="shared" si="3"/>
        <v>0</v>
      </c>
      <c r="K103" s="61"/>
      <c r="L103" s="62">
        <f t="shared" si="4"/>
        <v>0</v>
      </c>
      <c r="M103" s="156"/>
    </row>
    <row r="104" spans="1:13" ht="39.950000000000003" hidden="1" customHeight="1" x14ac:dyDescent="0.2">
      <c r="A104" s="156"/>
      <c r="B104" s="55" t="s">
        <v>218</v>
      </c>
      <c r="C104" s="56"/>
      <c r="D104" s="65"/>
      <c r="E104" s="66"/>
      <c r="F104" s="59"/>
      <c r="G104" s="59"/>
      <c r="H104" s="67"/>
      <c r="I104" s="68"/>
      <c r="J104" s="60">
        <f t="shared" si="3"/>
        <v>0</v>
      </c>
      <c r="K104" s="61"/>
      <c r="L104" s="62">
        <f t="shared" si="4"/>
        <v>0</v>
      </c>
      <c r="M104" s="156"/>
    </row>
    <row r="105" spans="1:13" ht="39.950000000000003" hidden="1" customHeight="1" x14ac:dyDescent="0.2">
      <c r="A105" s="156"/>
      <c r="B105" s="55" t="s">
        <v>219</v>
      </c>
      <c r="C105" s="56"/>
      <c r="D105" s="65"/>
      <c r="E105" s="66"/>
      <c r="F105" s="59"/>
      <c r="G105" s="59"/>
      <c r="H105" s="67"/>
      <c r="I105" s="68"/>
      <c r="J105" s="60">
        <f t="shared" si="3"/>
        <v>0</v>
      </c>
      <c r="K105" s="61"/>
      <c r="L105" s="62">
        <f t="shared" si="4"/>
        <v>0</v>
      </c>
      <c r="M105" s="156"/>
    </row>
    <row r="106" spans="1:13" ht="39.950000000000003" hidden="1" customHeight="1" x14ac:dyDescent="0.2">
      <c r="A106" s="156"/>
      <c r="B106" s="55" t="s">
        <v>220</v>
      </c>
      <c r="C106" s="56"/>
      <c r="D106" s="65"/>
      <c r="E106" s="66"/>
      <c r="F106" s="59"/>
      <c r="G106" s="59"/>
      <c r="H106" s="67"/>
      <c r="I106" s="68"/>
      <c r="J106" s="60">
        <f t="shared" si="3"/>
        <v>0</v>
      </c>
      <c r="K106" s="61"/>
      <c r="L106" s="62">
        <f t="shared" si="4"/>
        <v>0</v>
      </c>
      <c r="M106" s="156"/>
    </row>
    <row r="107" spans="1:13" x14ac:dyDescent="0.2">
      <c r="A107" s="156"/>
      <c r="B107" s="156"/>
      <c r="C107" s="156"/>
      <c r="D107" s="171"/>
      <c r="E107" s="172"/>
      <c r="F107" s="173"/>
      <c r="G107" s="173"/>
      <c r="H107" s="174"/>
      <c r="I107" s="174"/>
      <c r="J107" s="156"/>
      <c r="K107" s="175"/>
      <c r="L107" s="176"/>
      <c r="M107" s="156"/>
    </row>
  </sheetData>
  <sheetProtection algorithmName="SHA-512" hashValue="S+EZQjFItr/8eTjYMQWSmliihZ6qGK6SzhwYGXiCBNzhoK6xDVsYKpxOyR49kDIPdIx8BQPgkQyvdDr2syBixQ==" saltValue="m48St+/LOHnqlAljYJkwxg==" spinCount="100000" sheet="1" formatRows="0" deleteRows="0" selectLockedCells="1"/>
  <mergeCells count="16">
    <mergeCell ref="B3:L3"/>
    <mergeCell ref="B4:D4"/>
    <mergeCell ref="E6:E7"/>
    <mergeCell ref="B2:L2"/>
    <mergeCell ref="L6:L7"/>
    <mergeCell ref="I4:K4"/>
    <mergeCell ref="B5:L5"/>
    <mergeCell ref="B6:B7"/>
    <mergeCell ref="C6:C7"/>
    <mergeCell ref="D6:D7"/>
    <mergeCell ref="F6:F7"/>
    <mergeCell ref="H6:H7"/>
    <mergeCell ref="I6:I7"/>
    <mergeCell ref="J6:J7"/>
    <mergeCell ref="K6:K7"/>
    <mergeCell ref="G6:G7"/>
  </mergeCells>
  <pageMargins left="0.25" right="0.25" top="0.5" bottom="0.5" header="0.3" footer="0.3"/>
  <pageSetup scale="70" fitToHeight="500" orientation="landscape" r:id="rId1"/>
  <headerFooter>
    <oddFooter>Page &amp;P of &amp;N</oddFooter>
  </headerFooter>
  <legacyDrawing r:id="rId2"/>
  <extLst>
    <ext xmlns:x14="http://schemas.microsoft.com/office/spreadsheetml/2009/9/main" uri="{78C0D931-6437-407d-A8EE-F0AAD7539E65}">
      <x14:conditionalFormattings>
        <x14:conditionalFormatting xmlns:xm="http://schemas.microsoft.com/office/excel/2006/main">
          <x14:cfRule type="cellIs" priority="1" operator="notEqual" id="{EAEC6601-00EA-4E20-9CAB-718589DA29EE}">
            <xm:f>Cover!$C$10+Cover!$C$21</xm:f>
            <x14:dxf>
              <fill>
                <patternFill>
                  <bgColor rgb="FFFF0000"/>
                </patternFill>
              </fill>
            </x14:dxf>
          </x14:cfRule>
          <xm:sqref>E4</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'DROP-DOWNS'!$B$2:$B$20</xm:f>
          </x14:formula1>
          <xm:sqref>C58:C106</xm:sqref>
        </x14:dataValidation>
        <x14:dataValidation type="list" allowBlank="1" showInputMessage="1" showErrorMessage="1" xr:uid="{00000000-0002-0000-0100-000001000000}">
          <x14:formula1>
            <xm:f>'DROP-DOWNS'!$B$2:$B$21</xm:f>
          </x14:formula1>
          <xm:sqref>C8:C57</xm:sqref>
        </x14:dataValidation>
      </x14:dataValidation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3" tint="0.79998168889431442"/>
  </sheetPr>
  <dimension ref="A1:Y120"/>
  <sheetViews>
    <sheetView showGridLines="0" zoomScaleNormal="100" workbookViewId="0"/>
  </sheetViews>
  <sheetFormatPr defaultColWidth="9.140625" defaultRowHeight="15" x14ac:dyDescent="0.25"/>
  <cols>
    <col min="1" max="1" width="3.42578125" style="54" customWidth="1"/>
    <col min="2" max="2" width="8.140625" style="54" customWidth="1"/>
    <col min="3" max="3" width="8.42578125" style="54" customWidth="1"/>
    <col min="4" max="4" width="11.85546875" style="54" customWidth="1"/>
    <col min="5" max="5" width="11.85546875" style="204" customWidth="1"/>
    <col min="6" max="6" width="11.85546875" style="201" customWidth="1"/>
    <col min="7" max="8" width="11.85546875" style="198" customWidth="1"/>
    <col min="9" max="9" width="12.85546875" style="198" bestFit="1" customWidth="1"/>
    <col min="10" max="10" width="11.85546875" style="198" customWidth="1"/>
    <col min="11" max="11" width="6.42578125" style="198" customWidth="1"/>
    <col min="12" max="12" width="9.7109375" style="199" customWidth="1"/>
    <col min="13" max="13" width="9.7109375" style="200" customWidth="1"/>
    <col min="14" max="14" width="9.7109375" style="199" customWidth="1"/>
    <col min="15" max="15" width="9.7109375" style="201" customWidth="1"/>
    <col min="16" max="16" width="9.7109375" style="54" customWidth="1"/>
    <col min="17" max="17" width="12.85546875" style="54" customWidth="1"/>
    <col min="18" max="18" width="3.42578125" style="298" customWidth="1"/>
    <col min="19" max="19" width="15.7109375" style="54" hidden="1" customWidth="1"/>
    <col min="20" max="20" width="27.5703125" style="54" hidden="1" customWidth="1"/>
    <col min="21" max="21" width="14.42578125" style="54" hidden="1" customWidth="1"/>
    <col min="22" max="22" width="9.140625" style="54" hidden="1" customWidth="1"/>
    <col min="23" max="23" width="10.5703125" style="54" hidden="1" customWidth="1"/>
    <col min="24" max="24" width="9.140625" style="54" hidden="1" customWidth="1"/>
    <col min="25" max="25" width="10.5703125" style="54" hidden="1" customWidth="1"/>
    <col min="26" max="27" width="0" style="54" hidden="1" customWidth="1"/>
    <col min="28" max="16384" width="9.140625" style="54"/>
  </cols>
  <sheetData>
    <row r="1" spans="1:25" x14ac:dyDescent="0.25">
      <c r="A1" s="292"/>
      <c r="B1" s="292"/>
      <c r="C1" s="292"/>
      <c r="D1" s="292"/>
      <c r="E1" s="292"/>
      <c r="F1" s="292"/>
      <c r="G1" s="292"/>
      <c r="H1" s="292"/>
      <c r="I1" s="292"/>
      <c r="J1" s="292"/>
      <c r="K1" s="292"/>
      <c r="L1" s="292"/>
      <c r="M1" s="292"/>
      <c r="N1" s="292"/>
      <c r="O1" s="292"/>
      <c r="P1" s="292"/>
      <c r="Q1" s="292"/>
      <c r="R1" s="292"/>
      <c r="S1" s="293"/>
      <c r="T1" s="293"/>
      <c r="U1" s="293"/>
    </row>
    <row r="2" spans="1:25" ht="29.45" customHeight="1" x14ac:dyDescent="0.25">
      <c r="A2" s="292"/>
      <c r="B2" s="518">
        <f>Cover!B6</f>
        <v>0</v>
      </c>
      <c r="C2" s="519"/>
      <c r="D2" s="519"/>
      <c r="E2" s="519"/>
      <c r="F2" s="519"/>
      <c r="G2" s="519"/>
      <c r="H2" s="519"/>
      <c r="I2" s="519"/>
      <c r="J2" s="519"/>
      <c r="K2" s="519"/>
      <c r="L2" s="519"/>
      <c r="M2" s="519"/>
      <c r="N2" s="519"/>
      <c r="O2" s="519"/>
      <c r="P2" s="519"/>
      <c r="Q2" s="520"/>
      <c r="R2" s="292"/>
      <c r="S2" s="293"/>
      <c r="T2" s="293"/>
      <c r="U2" s="293"/>
    </row>
    <row r="3" spans="1:25" ht="29.45" customHeight="1" x14ac:dyDescent="0.25">
      <c r="A3" s="292"/>
      <c r="B3" s="537" t="s">
        <v>464</v>
      </c>
      <c r="C3" s="538"/>
      <c r="D3" s="538"/>
      <c r="E3" s="538"/>
      <c r="F3" s="538"/>
      <c r="G3" s="538"/>
      <c r="H3" s="538"/>
      <c r="I3" s="538"/>
      <c r="J3" s="538"/>
      <c r="K3" s="538"/>
      <c r="L3" s="538"/>
      <c r="M3" s="538"/>
      <c r="N3" s="538"/>
      <c r="O3" s="538"/>
      <c r="P3" s="538"/>
      <c r="Q3" s="539"/>
      <c r="R3" s="292"/>
      <c r="S3" s="293"/>
      <c r="T3" s="293"/>
      <c r="U3" s="293"/>
    </row>
    <row r="4" spans="1:25" ht="8.25" customHeight="1" x14ac:dyDescent="0.25">
      <c r="A4" s="292"/>
      <c r="B4" s="362"/>
      <c r="C4" s="362"/>
      <c r="D4" s="362"/>
      <c r="E4" s="362"/>
      <c r="F4" s="362"/>
      <c r="G4" s="362"/>
      <c r="H4" s="362"/>
      <c r="I4" s="362"/>
      <c r="J4" s="362"/>
      <c r="K4" s="362"/>
      <c r="L4" s="362"/>
      <c r="M4" s="362"/>
      <c r="N4" s="362"/>
      <c r="O4" s="362"/>
      <c r="P4" s="362"/>
      <c r="Q4" s="362"/>
      <c r="R4" s="292"/>
      <c r="S4" s="293"/>
      <c r="T4" s="293"/>
      <c r="U4" s="293"/>
    </row>
    <row r="5" spans="1:25" ht="30" customHeight="1" x14ac:dyDescent="0.25">
      <c r="A5" s="292"/>
      <c r="B5" s="548" t="s">
        <v>240</v>
      </c>
      <c r="C5" s="549"/>
      <c r="D5" s="550"/>
      <c r="E5" s="363">
        <f>Cover!C34</f>
        <v>0</v>
      </c>
      <c r="F5" s="362"/>
      <c r="G5" s="552" t="str">
        <f>IF(Cover!C36="", "Enter Agency FTE on Cover Page","Agency FTE")</f>
        <v>Enter Agency FTE on Cover Page</v>
      </c>
      <c r="H5" s="549"/>
      <c r="I5" s="550"/>
      <c r="J5" s="364">
        <f>Cover!C36</f>
        <v>0</v>
      </c>
      <c r="K5" s="362"/>
      <c r="L5" s="362"/>
      <c r="M5" s="362"/>
      <c r="N5" s="362"/>
      <c r="O5" s="362"/>
      <c r="P5" s="362"/>
      <c r="Q5" s="362"/>
      <c r="R5" s="292"/>
      <c r="S5" s="293"/>
      <c r="T5" s="293"/>
      <c r="U5" s="293"/>
    </row>
    <row r="6" spans="1:25" ht="8.25" customHeight="1" x14ac:dyDescent="0.25">
      <c r="A6" s="292"/>
      <c r="B6" s="362"/>
      <c r="C6" s="362"/>
      <c r="D6" s="365"/>
      <c r="E6" s="362"/>
      <c r="F6" s="362"/>
      <c r="G6" s="362"/>
      <c r="H6" s="362"/>
      <c r="I6" s="362"/>
      <c r="J6" s="362"/>
      <c r="K6" s="362"/>
      <c r="L6" s="362"/>
      <c r="M6" s="362"/>
      <c r="N6" s="362"/>
      <c r="O6" s="362"/>
      <c r="P6" s="362"/>
      <c r="Q6" s="362"/>
      <c r="R6" s="292"/>
      <c r="S6" s="293"/>
      <c r="T6" s="293"/>
      <c r="U6" s="293"/>
    </row>
    <row r="7" spans="1:25" ht="30" customHeight="1" x14ac:dyDescent="0.25">
      <c r="A7" s="292"/>
      <c r="B7" s="548" t="s">
        <v>463</v>
      </c>
      <c r="C7" s="549"/>
      <c r="D7" s="550"/>
      <c r="E7" s="363">
        <f>IF(E9&gt;Cover!C38,E9,Cover!C38)</f>
        <v>0</v>
      </c>
      <c r="F7" s="362"/>
      <c r="G7" s="553" t="str">
        <f>IF(Cover!C37="","Enter Indirect Cost Rate on Cover Page", "DESE Approved Indirect Cost Rate")</f>
        <v>Enter Indirect Cost Rate on Cover Page</v>
      </c>
      <c r="H7" s="554"/>
      <c r="I7" s="555"/>
      <c r="J7" s="366">
        <f>Cover!C37</f>
        <v>0</v>
      </c>
      <c r="K7" s="362"/>
      <c r="L7" s="362"/>
      <c r="M7" s="362"/>
      <c r="N7" s="362"/>
      <c r="O7" s="362"/>
      <c r="P7" s="362"/>
      <c r="Q7" s="362"/>
      <c r="R7" s="292"/>
      <c r="S7" s="293"/>
      <c r="T7" s="293"/>
      <c r="U7" s="293"/>
    </row>
    <row r="8" spans="1:25" ht="8.25" hidden="1" customHeight="1" x14ac:dyDescent="0.25">
      <c r="A8" s="292"/>
      <c r="B8" s="367"/>
      <c r="C8" s="367"/>
      <c r="D8" s="368"/>
      <c r="E8" s="367"/>
      <c r="F8" s="367"/>
      <c r="G8" s="367"/>
      <c r="H8" s="367"/>
      <c r="I8" s="367"/>
      <c r="J8" s="367"/>
      <c r="K8" s="367"/>
      <c r="L8" s="367"/>
      <c r="M8" s="367"/>
      <c r="N8" s="367"/>
      <c r="O8" s="367"/>
      <c r="P8" s="367"/>
      <c r="Q8" s="367"/>
      <c r="R8" s="292"/>
      <c r="S8" s="293"/>
      <c r="T8" s="293"/>
      <c r="U8" s="293"/>
    </row>
    <row r="9" spans="1:25" ht="30" hidden="1" customHeight="1" x14ac:dyDescent="0.25">
      <c r="A9" s="292"/>
      <c r="B9" s="548" t="s">
        <v>414</v>
      </c>
      <c r="C9" s="549"/>
      <c r="D9" s="550"/>
      <c r="E9" s="363">
        <f>E5*0.2</f>
        <v>0</v>
      </c>
      <c r="F9" s="367"/>
      <c r="G9" s="367"/>
      <c r="H9" s="367"/>
      <c r="I9" s="367"/>
      <c r="J9" s="367"/>
      <c r="K9" s="367"/>
      <c r="L9" s="367"/>
      <c r="M9" s="367"/>
      <c r="N9" s="367"/>
      <c r="O9" s="367"/>
      <c r="P9" s="367"/>
      <c r="Q9" s="367"/>
      <c r="R9" s="292"/>
      <c r="S9" s="293"/>
      <c r="T9" s="293"/>
      <c r="U9" s="293"/>
    </row>
    <row r="10" spans="1:25" ht="8.25" customHeight="1" x14ac:dyDescent="0.25">
      <c r="A10" s="292"/>
      <c r="B10" s="362"/>
      <c r="C10" s="362"/>
      <c r="D10" s="362"/>
      <c r="E10" s="362"/>
      <c r="F10" s="362"/>
      <c r="G10" s="362"/>
      <c r="H10" s="362"/>
      <c r="I10" s="362"/>
      <c r="J10" s="362"/>
      <c r="K10" s="362"/>
      <c r="L10" s="362"/>
      <c r="M10" s="362"/>
      <c r="N10" s="362"/>
      <c r="O10" s="362"/>
      <c r="P10" s="362"/>
      <c r="Q10" s="362"/>
      <c r="R10" s="292"/>
      <c r="S10" s="293"/>
      <c r="T10" s="293"/>
      <c r="U10" s="293"/>
    </row>
    <row r="11" spans="1:25" ht="9" customHeight="1" x14ac:dyDescent="0.25">
      <c r="A11" s="292"/>
      <c r="B11" s="362"/>
      <c r="C11" s="362"/>
      <c r="D11" s="362"/>
      <c r="E11" s="362"/>
      <c r="F11" s="362"/>
      <c r="G11" s="362"/>
      <c r="H11" s="362"/>
      <c r="I11" s="362"/>
      <c r="J11" s="362"/>
      <c r="K11" s="362"/>
      <c r="L11" s="362"/>
      <c r="M11" s="362"/>
      <c r="N11" s="362"/>
      <c r="O11" s="362"/>
      <c r="P11" s="362"/>
      <c r="Q11" s="362"/>
      <c r="R11" s="292"/>
      <c r="S11" s="293"/>
      <c r="T11" s="293"/>
      <c r="U11" s="293"/>
    </row>
    <row r="12" spans="1:25" ht="15.75" customHeight="1" x14ac:dyDescent="0.25">
      <c r="A12" s="292"/>
      <c r="B12" s="540" t="s">
        <v>44</v>
      </c>
      <c r="C12" s="541"/>
      <c r="D12" s="541"/>
      <c r="E12" s="541"/>
      <c r="F12" s="541"/>
      <c r="G12" s="541"/>
      <c r="H12" s="541"/>
      <c r="I12" s="541"/>
      <c r="J12" s="541"/>
      <c r="K12" s="541"/>
      <c r="L12" s="541"/>
      <c r="M12" s="541"/>
      <c r="N12" s="541"/>
      <c r="O12" s="541"/>
      <c r="P12" s="541"/>
      <c r="Q12" s="542"/>
      <c r="R12" s="292"/>
      <c r="S12" s="293"/>
      <c r="T12" s="293"/>
      <c r="U12" s="293"/>
    </row>
    <row r="13" spans="1:25" ht="39.950000000000003" customHeight="1" x14ac:dyDescent="0.25">
      <c r="A13" s="292"/>
      <c r="B13" s="546" t="s">
        <v>45</v>
      </c>
      <c r="C13" s="547"/>
      <c r="D13" s="546" t="s">
        <v>447</v>
      </c>
      <c r="E13" s="551"/>
      <c r="F13" s="551"/>
      <c r="G13" s="551"/>
      <c r="H13" s="551"/>
      <c r="I13" s="551"/>
      <c r="J13" s="551"/>
      <c r="K13" s="547"/>
      <c r="L13" s="369" t="s">
        <v>46</v>
      </c>
      <c r="M13" s="369" t="s">
        <v>47</v>
      </c>
      <c r="N13" s="369" t="s">
        <v>4</v>
      </c>
      <c r="O13" s="369" t="s">
        <v>1</v>
      </c>
      <c r="P13" s="369" t="s">
        <v>102</v>
      </c>
      <c r="Q13" s="369" t="s">
        <v>103</v>
      </c>
      <c r="R13" s="292"/>
      <c r="S13" s="293"/>
      <c r="T13" s="293"/>
      <c r="U13" s="293"/>
    </row>
    <row r="14" spans="1:25" s="111" customFormat="1" ht="39.950000000000003" customHeight="1" x14ac:dyDescent="0.25">
      <c r="A14" s="292"/>
      <c r="B14" s="478"/>
      <c r="C14" s="479"/>
      <c r="D14" s="480"/>
      <c r="E14" s="481"/>
      <c r="F14" s="481"/>
      <c r="G14" s="481"/>
      <c r="H14" s="481"/>
      <c r="I14" s="481"/>
      <c r="J14" s="481"/>
      <c r="K14" s="482"/>
      <c r="L14" s="208"/>
      <c r="M14" s="209"/>
      <c r="N14" s="356"/>
      <c r="O14" s="210" t="e">
        <f>L14/$J$5</f>
        <v>#DIV/0!</v>
      </c>
      <c r="P14" s="211">
        <f>N14*Q14</f>
        <v>0</v>
      </c>
      <c r="Q14" s="212">
        <f>ROUND(L14*M14,0)</f>
        <v>0</v>
      </c>
      <c r="R14" s="292"/>
      <c r="S14" s="293"/>
      <c r="T14" s="293"/>
      <c r="U14" s="293"/>
      <c r="Y14" s="191"/>
    </row>
    <row r="15" spans="1:25" s="111" customFormat="1" ht="39.950000000000003" customHeight="1" x14ac:dyDescent="0.25">
      <c r="A15" s="292"/>
      <c r="B15" s="478"/>
      <c r="C15" s="479"/>
      <c r="D15" s="480"/>
      <c r="E15" s="481"/>
      <c r="F15" s="481"/>
      <c r="G15" s="481"/>
      <c r="H15" s="481"/>
      <c r="I15" s="481"/>
      <c r="J15" s="481"/>
      <c r="K15" s="482"/>
      <c r="L15" s="208"/>
      <c r="M15" s="209"/>
      <c r="N15" s="356"/>
      <c r="O15" s="210" t="e">
        <f t="shared" ref="O15:O17" si="0">L15/$J$5</f>
        <v>#DIV/0!</v>
      </c>
      <c r="P15" s="211">
        <f t="shared" ref="P15:P17" si="1">N15*Q15</f>
        <v>0</v>
      </c>
      <c r="Q15" s="212">
        <f>ROUND(L15*M15,0)</f>
        <v>0</v>
      </c>
      <c r="R15" s="292"/>
      <c r="S15" s="293"/>
      <c r="T15" s="293"/>
      <c r="U15" s="293"/>
      <c r="Y15" s="191"/>
    </row>
    <row r="16" spans="1:25" s="111" customFormat="1" ht="39.950000000000003" customHeight="1" x14ac:dyDescent="0.25">
      <c r="A16" s="292"/>
      <c r="B16" s="478"/>
      <c r="C16" s="479"/>
      <c r="D16" s="480"/>
      <c r="E16" s="481"/>
      <c r="F16" s="481"/>
      <c r="G16" s="481"/>
      <c r="H16" s="481"/>
      <c r="I16" s="481"/>
      <c r="J16" s="481"/>
      <c r="K16" s="482"/>
      <c r="L16" s="208"/>
      <c r="M16" s="209"/>
      <c r="N16" s="356"/>
      <c r="O16" s="210" t="e">
        <f t="shared" si="0"/>
        <v>#DIV/0!</v>
      </c>
      <c r="P16" s="211">
        <f t="shared" si="1"/>
        <v>0</v>
      </c>
      <c r="Q16" s="212">
        <f>ROUND(L16*M16,0)</f>
        <v>0</v>
      </c>
      <c r="R16" s="292"/>
      <c r="S16" s="293"/>
      <c r="T16" s="293"/>
      <c r="U16" s="293"/>
      <c r="Y16" s="191"/>
    </row>
    <row r="17" spans="1:25" s="111" customFormat="1" ht="39.950000000000003" customHeight="1" x14ac:dyDescent="0.25">
      <c r="A17" s="292"/>
      <c r="B17" s="478"/>
      <c r="C17" s="479"/>
      <c r="D17" s="480"/>
      <c r="E17" s="481"/>
      <c r="F17" s="481"/>
      <c r="G17" s="481"/>
      <c r="H17" s="481"/>
      <c r="I17" s="481"/>
      <c r="J17" s="481"/>
      <c r="K17" s="482"/>
      <c r="L17" s="208"/>
      <c r="M17" s="209"/>
      <c r="N17" s="356"/>
      <c r="O17" s="210" t="e">
        <f t="shared" si="0"/>
        <v>#DIV/0!</v>
      </c>
      <c r="P17" s="211">
        <f t="shared" si="1"/>
        <v>0</v>
      </c>
      <c r="Q17" s="212">
        <f>ROUND(L17*M17,0)</f>
        <v>0</v>
      </c>
      <c r="R17" s="292"/>
      <c r="S17" s="293"/>
      <c r="T17" s="293"/>
      <c r="U17" s="293"/>
      <c r="Y17" s="191"/>
    </row>
    <row r="18" spans="1:25" ht="18.600000000000001" customHeight="1" x14ac:dyDescent="0.25">
      <c r="A18" s="292"/>
      <c r="B18" s="490" t="s">
        <v>221</v>
      </c>
      <c r="C18" s="491"/>
      <c r="D18" s="491"/>
      <c r="E18" s="491"/>
      <c r="F18" s="491"/>
      <c r="G18" s="491"/>
      <c r="H18" s="491"/>
      <c r="I18" s="491"/>
      <c r="J18" s="491"/>
      <c r="K18" s="491"/>
      <c r="L18" s="491"/>
      <c r="M18" s="491"/>
      <c r="N18" s="492"/>
      <c r="O18" s="213" t="e">
        <f>SUM(O14:O17)</f>
        <v>#DIV/0!</v>
      </c>
      <c r="P18" s="214">
        <f>SUM(P14:P17)</f>
        <v>0</v>
      </c>
      <c r="Q18" s="215">
        <f>SUM(Q14:Q17)</f>
        <v>0</v>
      </c>
      <c r="R18" s="292"/>
      <c r="S18" s="293">
        <f>Q18+P18</f>
        <v>0</v>
      </c>
      <c r="T18" s="293"/>
      <c r="U18" s="293"/>
      <c r="V18" s="192"/>
      <c r="W18" s="192">
        <f>Q18</f>
        <v>0</v>
      </c>
    </row>
    <row r="19" spans="1:25" ht="15.75" customHeight="1" x14ac:dyDescent="0.25">
      <c r="A19" s="292"/>
      <c r="B19" s="543" t="s">
        <v>49</v>
      </c>
      <c r="C19" s="544"/>
      <c r="D19" s="544"/>
      <c r="E19" s="544"/>
      <c r="F19" s="544"/>
      <c r="G19" s="544"/>
      <c r="H19" s="544"/>
      <c r="I19" s="544"/>
      <c r="J19" s="544"/>
      <c r="K19" s="544"/>
      <c r="L19" s="544"/>
      <c r="M19" s="544"/>
      <c r="N19" s="544"/>
      <c r="O19" s="544"/>
      <c r="P19" s="544"/>
      <c r="Q19" s="545"/>
      <c r="R19" s="292"/>
      <c r="S19" s="293"/>
      <c r="T19" s="293"/>
      <c r="U19" s="293"/>
    </row>
    <row r="20" spans="1:25" ht="39.950000000000003" customHeight="1" x14ac:dyDescent="0.25">
      <c r="A20" s="292"/>
      <c r="B20" s="516" t="s">
        <v>45</v>
      </c>
      <c r="C20" s="517"/>
      <c r="D20" s="516" t="s">
        <v>448</v>
      </c>
      <c r="E20" s="556"/>
      <c r="F20" s="556"/>
      <c r="G20" s="556"/>
      <c r="H20" s="556"/>
      <c r="I20" s="556"/>
      <c r="J20" s="556"/>
      <c r="K20" s="517"/>
      <c r="L20" s="277" t="s">
        <v>46</v>
      </c>
      <c r="M20" s="277" t="s">
        <v>47</v>
      </c>
      <c r="N20" s="277" t="s">
        <v>4</v>
      </c>
      <c r="O20" s="277" t="s">
        <v>1</v>
      </c>
      <c r="P20" s="277" t="s">
        <v>36</v>
      </c>
      <c r="Q20" s="277" t="s">
        <v>103</v>
      </c>
      <c r="R20" s="292"/>
      <c r="S20" s="293"/>
      <c r="T20" s="293"/>
      <c r="U20" s="293"/>
    </row>
    <row r="21" spans="1:25" s="111" customFormat="1" ht="39.950000000000003" customHeight="1" x14ac:dyDescent="0.25">
      <c r="A21" s="292"/>
      <c r="B21" s="478"/>
      <c r="C21" s="479"/>
      <c r="D21" s="480"/>
      <c r="E21" s="481"/>
      <c r="F21" s="481"/>
      <c r="G21" s="481"/>
      <c r="H21" s="481"/>
      <c r="I21" s="481"/>
      <c r="J21" s="481"/>
      <c r="K21" s="482"/>
      <c r="L21" s="208"/>
      <c r="M21" s="209"/>
      <c r="N21" s="356"/>
      <c r="O21" s="210" t="e">
        <f t="shared" ref="O21:O37" si="2">L21/$J$5</f>
        <v>#DIV/0!</v>
      </c>
      <c r="P21" s="211">
        <f t="shared" ref="P21:P37" si="3">N21*Q21</f>
        <v>0</v>
      </c>
      <c r="Q21" s="212">
        <f t="shared" ref="Q21:Q37" si="4">ROUND(L21*M21,0)</f>
        <v>0</v>
      </c>
      <c r="R21" s="292"/>
      <c r="S21" s="293"/>
      <c r="T21" s="293"/>
      <c r="U21" s="293"/>
    </row>
    <row r="22" spans="1:25" s="111" customFormat="1" ht="39.950000000000003" customHeight="1" x14ac:dyDescent="0.25">
      <c r="A22" s="292"/>
      <c r="B22" s="478"/>
      <c r="C22" s="479"/>
      <c r="D22" s="480"/>
      <c r="E22" s="481"/>
      <c r="F22" s="481"/>
      <c r="G22" s="481"/>
      <c r="H22" s="481"/>
      <c r="I22" s="481"/>
      <c r="J22" s="481"/>
      <c r="K22" s="482"/>
      <c r="L22" s="208"/>
      <c r="M22" s="209"/>
      <c r="N22" s="356"/>
      <c r="O22" s="210" t="e">
        <f t="shared" si="2"/>
        <v>#DIV/0!</v>
      </c>
      <c r="P22" s="211">
        <f t="shared" si="3"/>
        <v>0</v>
      </c>
      <c r="Q22" s="212">
        <f t="shared" si="4"/>
        <v>0</v>
      </c>
      <c r="R22" s="292"/>
      <c r="S22" s="293" t="s">
        <v>232</v>
      </c>
      <c r="T22" s="293"/>
      <c r="U22" s="293"/>
      <c r="Y22" s="191"/>
    </row>
    <row r="23" spans="1:25" s="111" customFormat="1" ht="39.950000000000003" customHeight="1" x14ac:dyDescent="0.25">
      <c r="A23" s="292"/>
      <c r="B23" s="478"/>
      <c r="C23" s="479"/>
      <c r="D23" s="480"/>
      <c r="E23" s="481"/>
      <c r="F23" s="481"/>
      <c r="G23" s="481"/>
      <c r="H23" s="481"/>
      <c r="I23" s="481"/>
      <c r="J23" s="481"/>
      <c r="K23" s="482"/>
      <c r="L23" s="208"/>
      <c r="M23" s="209"/>
      <c r="N23" s="356"/>
      <c r="O23" s="210" t="e">
        <f t="shared" si="2"/>
        <v>#DIV/0!</v>
      </c>
      <c r="P23" s="211">
        <f t="shared" si="3"/>
        <v>0</v>
      </c>
      <c r="Q23" s="212">
        <f t="shared" si="4"/>
        <v>0</v>
      </c>
      <c r="R23" s="292"/>
      <c r="S23" s="293"/>
      <c r="T23" s="293"/>
      <c r="U23" s="293"/>
    </row>
    <row r="24" spans="1:25" s="111" customFormat="1" ht="39.950000000000003" customHeight="1" x14ac:dyDescent="0.25">
      <c r="A24" s="292"/>
      <c r="B24" s="478"/>
      <c r="C24" s="479"/>
      <c r="D24" s="480"/>
      <c r="E24" s="481"/>
      <c r="F24" s="481"/>
      <c r="G24" s="481"/>
      <c r="H24" s="481"/>
      <c r="I24" s="481"/>
      <c r="J24" s="481"/>
      <c r="K24" s="482"/>
      <c r="L24" s="208"/>
      <c r="M24" s="209"/>
      <c r="N24" s="356"/>
      <c r="O24" s="210" t="e">
        <f t="shared" si="2"/>
        <v>#DIV/0!</v>
      </c>
      <c r="P24" s="211">
        <f t="shared" si="3"/>
        <v>0</v>
      </c>
      <c r="Q24" s="212">
        <f t="shared" si="4"/>
        <v>0</v>
      </c>
      <c r="R24" s="292"/>
      <c r="S24" s="293" t="s">
        <v>232</v>
      </c>
      <c r="T24" s="293"/>
      <c r="U24" s="293"/>
      <c r="Y24" s="191"/>
    </row>
    <row r="25" spans="1:25" s="111" customFormat="1" ht="39.950000000000003" customHeight="1" x14ac:dyDescent="0.25">
      <c r="A25" s="292"/>
      <c r="B25" s="478"/>
      <c r="C25" s="479"/>
      <c r="D25" s="480"/>
      <c r="E25" s="481"/>
      <c r="F25" s="481"/>
      <c r="G25" s="481"/>
      <c r="H25" s="481"/>
      <c r="I25" s="481"/>
      <c r="J25" s="481"/>
      <c r="K25" s="482"/>
      <c r="L25" s="208"/>
      <c r="M25" s="209"/>
      <c r="N25" s="356"/>
      <c r="O25" s="210" t="e">
        <f t="shared" si="2"/>
        <v>#DIV/0!</v>
      </c>
      <c r="P25" s="211">
        <f t="shared" si="3"/>
        <v>0</v>
      </c>
      <c r="Q25" s="212">
        <f t="shared" si="4"/>
        <v>0</v>
      </c>
      <c r="R25" s="292"/>
      <c r="S25" s="293"/>
      <c r="T25" s="293"/>
      <c r="U25" s="293"/>
    </row>
    <row r="26" spans="1:25" s="111" customFormat="1" ht="39.950000000000003" customHeight="1" x14ac:dyDescent="0.25">
      <c r="A26" s="292"/>
      <c r="B26" s="478"/>
      <c r="C26" s="479"/>
      <c r="D26" s="480"/>
      <c r="E26" s="481"/>
      <c r="F26" s="481"/>
      <c r="G26" s="481"/>
      <c r="H26" s="481"/>
      <c r="I26" s="481"/>
      <c r="J26" s="481"/>
      <c r="K26" s="482"/>
      <c r="L26" s="208"/>
      <c r="M26" s="209"/>
      <c r="N26" s="356"/>
      <c r="O26" s="210" t="e">
        <f t="shared" ref="O26:O30" si="5">L26/$J$5</f>
        <v>#DIV/0!</v>
      </c>
      <c r="P26" s="211">
        <f t="shared" ref="P26:P30" si="6">N26*Q26</f>
        <v>0</v>
      </c>
      <c r="Q26" s="212">
        <f t="shared" ref="Q26:Q30" si="7">ROUND(L26*M26,0)</f>
        <v>0</v>
      </c>
      <c r="R26" s="292"/>
      <c r="S26" s="293" t="s">
        <v>232</v>
      </c>
      <c r="T26" s="293"/>
      <c r="U26" s="293"/>
      <c r="Y26" s="191"/>
    </row>
    <row r="27" spans="1:25" s="111" customFormat="1" ht="39.950000000000003" customHeight="1" x14ac:dyDescent="0.25">
      <c r="A27" s="292"/>
      <c r="B27" s="478"/>
      <c r="C27" s="479"/>
      <c r="D27" s="480"/>
      <c r="E27" s="481"/>
      <c r="F27" s="481"/>
      <c r="G27" s="481"/>
      <c r="H27" s="481"/>
      <c r="I27" s="481"/>
      <c r="J27" s="481"/>
      <c r="K27" s="482"/>
      <c r="L27" s="208"/>
      <c r="M27" s="209"/>
      <c r="N27" s="356"/>
      <c r="O27" s="210" t="e">
        <f t="shared" si="5"/>
        <v>#DIV/0!</v>
      </c>
      <c r="P27" s="211">
        <f t="shared" si="6"/>
        <v>0</v>
      </c>
      <c r="Q27" s="212">
        <f t="shared" si="7"/>
        <v>0</v>
      </c>
      <c r="R27" s="292"/>
      <c r="S27" s="293"/>
      <c r="T27" s="293"/>
      <c r="U27" s="293"/>
    </row>
    <row r="28" spans="1:25" s="111" customFormat="1" ht="39.950000000000003" customHeight="1" x14ac:dyDescent="0.25">
      <c r="A28" s="292"/>
      <c r="B28" s="478"/>
      <c r="C28" s="479"/>
      <c r="D28" s="480"/>
      <c r="E28" s="481"/>
      <c r="F28" s="481"/>
      <c r="G28" s="481"/>
      <c r="H28" s="481"/>
      <c r="I28" s="481"/>
      <c r="J28" s="481"/>
      <c r="K28" s="482"/>
      <c r="L28" s="208"/>
      <c r="M28" s="209"/>
      <c r="N28" s="356"/>
      <c r="O28" s="210" t="e">
        <f t="shared" si="5"/>
        <v>#DIV/0!</v>
      </c>
      <c r="P28" s="211">
        <f t="shared" si="6"/>
        <v>0</v>
      </c>
      <c r="Q28" s="212">
        <f t="shared" si="7"/>
        <v>0</v>
      </c>
      <c r="R28" s="292"/>
      <c r="S28" s="293" t="s">
        <v>232</v>
      </c>
      <c r="T28" s="293"/>
      <c r="U28" s="293"/>
      <c r="Y28" s="191"/>
    </row>
    <row r="29" spans="1:25" s="111" customFormat="1" ht="39.950000000000003" customHeight="1" x14ac:dyDescent="0.25">
      <c r="A29" s="292"/>
      <c r="B29" s="478"/>
      <c r="C29" s="479"/>
      <c r="D29" s="480"/>
      <c r="E29" s="481"/>
      <c r="F29" s="481"/>
      <c r="G29" s="481"/>
      <c r="H29" s="481"/>
      <c r="I29" s="481"/>
      <c r="J29" s="481"/>
      <c r="K29" s="482"/>
      <c r="L29" s="208"/>
      <c r="M29" s="209"/>
      <c r="N29" s="356"/>
      <c r="O29" s="210" t="e">
        <f t="shared" si="5"/>
        <v>#DIV/0!</v>
      </c>
      <c r="P29" s="211">
        <f t="shared" si="6"/>
        <v>0</v>
      </c>
      <c r="Q29" s="212">
        <f t="shared" si="7"/>
        <v>0</v>
      </c>
      <c r="R29" s="292"/>
      <c r="S29" s="293"/>
      <c r="T29" s="293"/>
      <c r="U29" s="293"/>
    </row>
    <row r="30" spans="1:25" s="111" customFormat="1" ht="39.950000000000003" customHeight="1" x14ac:dyDescent="0.25">
      <c r="A30" s="292"/>
      <c r="B30" s="478"/>
      <c r="C30" s="479"/>
      <c r="D30" s="480"/>
      <c r="E30" s="481"/>
      <c r="F30" s="481"/>
      <c r="G30" s="481"/>
      <c r="H30" s="481"/>
      <c r="I30" s="481"/>
      <c r="J30" s="481"/>
      <c r="K30" s="482"/>
      <c r="L30" s="208"/>
      <c r="M30" s="209"/>
      <c r="N30" s="356"/>
      <c r="O30" s="210" t="e">
        <f t="shared" si="5"/>
        <v>#DIV/0!</v>
      </c>
      <c r="P30" s="211">
        <f t="shared" si="6"/>
        <v>0</v>
      </c>
      <c r="Q30" s="212">
        <f t="shared" si="7"/>
        <v>0</v>
      </c>
      <c r="R30" s="292"/>
      <c r="S30" s="293" t="s">
        <v>232</v>
      </c>
      <c r="T30" s="293"/>
      <c r="U30" s="293"/>
      <c r="Y30" s="191"/>
    </row>
    <row r="31" spans="1:25" s="111" customFormat="1" ht="39.950000000000003" customHeight="1" x14ac:dyDescent="0.25">
      <c r="A31" s="292"/>
      <c r="B31" s="478"/>
      <c r="C31" s="479"/>
      <c r="D31" s="480"/>
      <c r="E31" s="481"/>
      <c r="F31" s="481"/>
      <c r="G31" s="481"/>
      <c r="H31" s="481"/>
      <c r="I31" s="481"/>
      <c r="J31" s="481"/>
      <c r="K31" s="482"/>
      <c r="L31" s="208"/>
      <c r="M31" s="209"/>
      <c r="N31" s="356"/>
      <c r="O31" s="210" t="e">
        <f t="shared" si="2"/>
        <v>#DIV/0!</v>
      </c>
      <c r="P31" s="211">
        <f t="shared" si="3"/>
        <v>0</v>
      </c>
      <c r="Q31" s="212">
        <f t="shared" si="4"/>
        <v>0</v>
      </c>
      <c r="R31" s="292"/>
      <c r="S31" s="293" t="s">
        <v>232</v>
      </c>
      <c r="T31" s="293"/>
      <c r="U31" s="293"/>
      <c r="Y31" s="191"/>
    </row>
    <row r="32" spans="1:25" s="111" customFormat="1" ht="39.950000000000003" customHeight="1" x14ac:dyDescent="0.25">
      <c r="A32" s="292"/>
      <c r="B32" s="478"/>
      <c r="C32" s="479"/>
      <c r="D32" s="480"/>
      <c r="E32" s="481"/>
      <c r="F32" s="481"/>
      <c r="G32" s="481"/>
      <c r="H32" s="481"/>
      <c r="I32" s="481"/>
      <c r="J32" s="481"/>
      <c r="K32" s="482"/>
      <c r="L32" s="208"/>
      <c r="M32" s="209"/>
      <c r="N32" s="356"/>
      <c r="O32" s="210" t="e">
        <f t="shared" si="2"/>
        <v>#DIV/0!</v>
      </c>
      <c r="P32" s="211">
        <f t="shared" si="3"/>
        <v>0</v>
      </c>
      <c r="Q32" s="212">
        <f t="shared" si="4"/>
        <v>0</v>
      </c>
      <c r="R32" s="292"/>
      <c r="S32" s="293"/>
      <c r="T32" s="293"/>
      <c r="U32" s="293"/>
    </row>
    <row r="33" spans="1:25" s="111" customFormat="1" ht="39.950000000000003" hidden="1" customHeight="1" x14ac:dyDescent="0.25">
      <c r="A33" s="292"/>
      <c r="B33" s="478"/>
      <c r="C33" s="479"/>
      <c r="D33" s="480"/>
      <c r="E33" s="481"/>
      <c r="F33" s="481"/>
      <c r="G33" s="481"/>
      <c r="H33" s="481"/>
      <c r="I33" s="481"/>
      <c r="J33" s="481"/>
      <c r="K33" s="482"/>
      <c r="L33" s="208"/>
      <c r="M33" s="209"/>
      <c r="N33" s="356"/>
      <c r="O33" s="210" t="e">
        <f t="shared" si="2"/>
        <v>#DIV/0!</v>
      </c>
      <c r="P33" s="211">
        <f t="shared" si="3"/>
        <v>0</v>
      </c>
      <c r="Q33" s="212">
        <f t="shared" si="4"/>
        <v>0</v>
      </c>
      <c r="R33" s="292"/>
      <c r="S33" s="293" t="s">
        <v>232</v>
      </c>
      <c r="T33" s="293"/>
      <c r="U33" s="293"/>
      <c r="Y33" s="191"/>
    </row>
    <row r="34" spans="1:25" s="111" customFormat="1" ht="39.950000000000003" hidden="1" customHeight="1" x14ac:dyDescent="0.25">
      <c r="A34" s="292"/>
      <c r="B34" s="478"/>
      <c r="C34" s="479"/>
      <c r="D34" s="480"/>
      <c r="E34" s="481"/>
      <c r="F34" s="481"/>
      <c r="G34" s="481"/>
      <c r="H34" s="481"/>
      <c r="I34" s="481"/>
      <c r="J34" s="481"/>
      <c r="K34" s="482"/>
      <c r="L34" s="208"/>
      <c r="M34" s="209"/>
      <c r="N34" s="356"/>
      <c r="O34" s="210" t="e">
        <f t="shared" si="2"/>
        <v>#DIV/0!</v>
      </c>
      <c r="P34" s="211">
        <f t="shared" si="3"/>
        <v>0</v>
      </c>
      <c r="Q34" s="212">
        <f t="shared" si="4"/>
        <v>0</v>
      </c>
      <c r="R34" s="292"/>
      <c r="S34" s="293"/>
      <c r="T34" s="293"/>
      <c r="U34" s="293"/>
    </row>
    <row r="35" spans="1:25" s="111" customFormat="1" ht="39.950000000000003" hidden="1" customHeight="1" x14ac:dyDescent="0.25">
      <c r="A35" s="292"/>
      <c r="B35" s="478"/>
      <c r="C35" s="479"/>
      <c r="D35" s="480"/>
      <c r="E35" s="481"/>
      <c r="F35" s="481"/>
      <c r="G35" s="481"/>
      <c r="H35" s="481"/>
      <c r="I35" s="481"/>
      <c r="J35" s="481"/>
      <c r="K35" s="482"/>
      <c r="L35" s="208"/>
      <c r="M35" s="209"/>
      <c r="N35" s="356"/>
      <c r="O35" s="210" t="e">
        <f t="shared" si="2"/>
        <v>#DIV/0!</v>
      </c>
      <c r="P35" s="211">
        <f t="shared" si="3"/>
        <v>0</v>
      </c>
      <c r="Q35" s="212">
        <f t="shared" si="4"/>
        <v>0</v>
      </c>
      <c r="R35" s="292"/>
      <c r="S35" s="293" t="s">
        <v>232</v>
      </c>
      <c r="T35" s="293"/>
      <c r="U35" s="293"/>
      <c r="Y35" s="191"/>
    </row>
    <row r="36" spans="1:25" s="111" customFormat="1" ht="39.950000000000003" hidden="1" customHeight="1" x14ac:dyDescent="0.25">
      <c r="A36" s="292"/>
      <c r="B36" s="478"/>
      <c r="C36" s="479"/>
      <c r="D36" s="480"/>
      <c r="E36" s="481"/>
      <c r="F36" s="481"/>
      <c r="G36" s="481"/>
      <c r="H36" s="481"/>
      <c r="I36" s="481"/>
      <c r="J36" s="481"/>
      <c r="K36" s="482"/>
      <c r="L36" s="208"/>
      <c r="M36" s="209"/>
      <c r="N36" s="356"/>
      <c r="O36" s="210" t="e">
        <f t="shared" si="2"/>
        <v>#DIV/0!</v>
      </c>
      <c r="P36" s="211">
        <f t="shared" si="3"/>
        <v>0</v>
      </c>
      <c r="Q36" s="212">
        <f t="shared" si="4"/>
        <v>0</v>
      </c>
      <c r="R36" s="292"/>
      <c r="S36" s="293"/>
      <c r="T36" s="293"/>
      <c r="U36" s="293"/>
    </row>
    <row r="37" spans="1:25" s="111" customFormat="1" ht="39.950000000000003" hidden="1" customHeight="1" x14ac:dyDescent="0.25">
      <c r="A37" s="292"/>
      <c r="B37" s="478"/>
      <c r="C37" s="479"/>
      <c r="D37" s="480"/>
      <c r="E37" s="481"/>
      <c r="F37" s="481"/>
      <c r="G37" s="481"/>
      <c r="H37" s="481"/>
      <c r="I37" s="481"/>
      <c r="J37" s="481"/>
      <c r="K37" s="482"/>
      <c r="L37" s="208"/>
      <c r="M37" s="209"/>
      <c r="N37" s="356"/>
      <c r="O37" s="210" t="e">
        <f t="shared" si="2"/>
        <v>#DIV/0!</v>
      </c>
      <c r="P37" s="211">
        <f t="shared" si="3"/>
        <v>0</v>
      </c>
      <c r="Q37" s="212">
        <f t="shared" si="4"/>
        <v>0</v>
      </c>
      <c r="R37" s="292"/>
      <c r="S37" s="293" t="s">
        <v>232</v>
      </c>
      <c r="T37" s="293"/>
      <c r="U37" s="293"/>
      <c r="Y37" s="191"/>
    </row>
    <row r="38" spans="1:25" ht="18.600000000000001" customHeight="1" x14ac:dyDescent="0.25">
      <c r="A38" s="292"/>
      <c r="B38" s="490" t="s">
        <v>221</v>
      </c>
      <c r="C38" s="491"/>
      <c r="D38" s="491"/>
      <c r="E38" s="491"/>
      <c r="F38" s="491"/>
      <c r="G38" s="491"/>
      <c r="H38" s="491"/>
      <c r="I38" s="491"/>
      <c r="J38" s="491"/>
      <c r="K38" s="491"/>
      <c r="L38" s="491"/>
      <c r="M38" s="491"/>
      <c r="N38" s="492"/>
      <c r="O38" s="213" t="e">
        <f>SUM(O21:O37)</f>
        <v>#DIV/0!</v>
      </c>
      <c r="P38" s="212">
        <f>SUM(P21:P37)</f>
        <v>0</v>
      </c>
      <c r="Q38" s="212">
        <f>SUM(Q21:Q37)</f>
        <v>0</v>
      </c>
      <c r="R38" s="292"/>
      <c r="S38" s="293">
        <f>Q38+P38</f>
        <v>0</v>
      </c>
      <c r="T38" s="293"/>
      <c r="U38" s="293"/>
      <c r="V38" s="192"/>
      <c r="W38" s="192">
        <f>Q38</f>
        <v>0</v>
      </c>
    </row>
    <row r="39" spans="1:25" ht="15.75" customHeight="1" x14ac:dyDescent="0.25">
      <c r="A39" s="292"/>
      <c r="B39" s="509" t="s">
        <v>50</v>
      </c>
      <c r="C39" s="510"/>
      <c r="D39" s="510"/>
      <c r="E39" s="510"/>
      <c r="F39" s="510"/>
      <c r="G39" s="510"/>
      <c r="H39" s="510"/>
      <c r="I39" s="510"/>
      <c r="J39" s="510"/>
      <c r="K39" s="510"/>
      <c r="L39" s="510"/>
      <c r="M39" s="510"/>
      <c r="N39" s="510"/>
      <c r="O39" s="510"/>
      <c r="P39" s="510"/>
      <c r="Q39" s="511"/>
      <c r="R39" s="292"/>
      <c r="S39" s="293"/>
      <c r="T39" s="293"/>
      <c r="U39" s="293"/>
    </row>
    <row r="40" spans="1:25" ht="39.950000000000003" customHeight="1" x14ac:dyDescent="0.25">
      <c r="A40" s="292"/>
      <c r="B40" s="516" t="s">
        <v>45</v>
      </c>
      <c r="C40" s="517"/>
      <c r="D40" s="516" t="s">
        <v>449</v>
      </c>
      <c r="E40" s="556"/>
      <c r="F40" s="556"/>
      <c r="G40" s="556"/>
      <c r="H40" s="556"/>
      <c r="I40" s="556"/>
      <c r="J40" s="556"/>
      <c r="K40" s="517"/>
      <c r="L40" s="277" t="s">
        <v>46</v>
      </c>
      <c r="M40" s="277" t="s">
        <v>47</v>
      </c>
      <c r="N40" s="277" t="s">
        <v>4</v>
      </c>
      <c r="O40" s="277" t="s">
        <v>1</v>
      </c>
      <c r="P40" s="277" t="s">
        <v>36</v>
      </c>
      <c r="Q40" s="277" t="s">
        <v>103</v>
      </c>
      <c r="R40" s="292"/>
      <c r="S40" s="293"/>
      <c r="T40" s="293"/>
      <c r="U40" s="293"/>
    </row>
    <row r="41" spans="1:25" s="111" customFormat="1" ht="39.950000000000003" customHeight="1" x14ac:dyDescent="0.25">
      <c r="A41" s="292"/>
      <c r="B41" s="480"/>
      <c r="C41" s="482"/>
      <c r="D41" s="480"/>
      <c r="E41" s="481"/>
      <c r="F41" s="481"/>
      <c r="G41" s="481"/>
      <c r="H41" s="481"/>
      <c r="I41" s="481"/>
      <c r="J41" s="481"/>
      <c r="K41" s="482"/>
      <c r="L41" s="216"/>
      <c r="M41" s="217"/>
      <c r="N41" s="356"/>
      <c r="O41" s="210" t="e">
        <f t="shared" ref="O41:O45" si="8">L41/$J$5</f>
        <v>#DIV/0!</v>
      </c>
      <c r="P41" s="211">
        <f t="shared" ref="P41:P45" si="9">N41*Q41</f>
        <v>0</v>
      </c>
      <c r="Q41" s="212">
        <f t="shared" ref="Q41:Q45" si="10">ROUND(L41*M41,0)</f>
        <v>0</v>
      </c>
      <c r="R41" s="292"/>
      <c r="S41" s="293"/>
      <c r="T41" s="293"/>
      <c r="U41" s="293"/>
    </row>
    <row r="42" spans="1:25" s="111" customFormat="1" ht="39.950000000000003" customHeight="1" x14ac:dyDescent="0.25">
      <c r="A42" s="292"/>
      <c r="B42" s="480"/>
      <c r="C42" s="482"/>
      <c r="D42" s="480"/>
      <c r="E42" s="481"/>
      <c r="F42" s="481"/>
      <c r="G42" s="481"/>
      <c r="H42" s="481"/>
      <c r="I42" s="481"/>
      <c r="J42" s="481"/>
      <c r="K42" s="482"/>
      <c r="L42" s="216"/>
      <c r="M42" s="217"/>
      <c r="N42" s="356"/>
      <c r="O42" s="210" t="e">
        <f t="shared" ref="O42:O43" si="11">L42/$J$5</f>
        <v>#DIV/0!</v>
      </c>
      <c r="P42" s="211">
        <f t="shared" ref="P42:P43" si="12">N42*Q42</f>
        <v>0</v>
      </c>
      <c r="Q42" s="212">
        <f t="shared" ref="Q42:Q43" si="13">ROUND(L42*M42,0)</f>
        <v>0</v>
      </c>
      <c r="R42" s="292"/>
      <c r="S42" s="293"/>
      <c r="T42" s="293"/>
      <c r="U42" s="293"/>
    </row>
    <row r="43" spans="1:25" s="111" customFormat="1" ht="39.950000000000003" customHeight="1" x14ac:dyDescent="0.25">
      <c r="A43" s="292"/>
      <c r="B43" s="480"/>
      <c r="C43" s="482"/>
      <c r="D43" s="480"/>
      <c r="E43" s="481"/>
      <c r="F43" s="481"/>
      <c r="G43" s="481"/>
      <c r="H43" s="481"/>
      <c r="I43" s="481"/>
      <c r="J43" s="481"/>
      <c r="K43" s="482"/>
      <c r="L43" s="216"/>
      <c r="M43" s="217"/>
      <c r="N43" s="356"/>
      <c r="O43" s="210" t="e">
        <f t="shared" si="11"/>
        <v>#DIV/0!</v>
      </c>
      <c r="P43" s="211">
        <f t="shared" si="12"/>
        <v>0</v>
      </c>
      <c r="Q43" s="212">
        <f t="shared" si="13"/>
        <v>0</v>
      </c>
      <c r="R43" s="292"/>
      <c r="S43" s="293"/>
      <c r="T43" s="293"/>
      <c r="U43" s="293"/>
    </row>
    <row r="44" spans="1:25" s="111" customFormat="1" ht="39.950000000000003" hidden="1" customHeight="1" x14ac:dyDescent="0.25">
      <c r="A44" s="292"/>
      <c r="B44" s="480"/>
      <c r="C44" s="482"/>
      <c r="D44" s="480"/>
      <c r="E44" s="481"/>
      <c r="F44" s="481"/>
      <c r="G44" s="481"/>
      <c r="H44" s="481"/>
      <c r="I44" s="481"/>
      <c r="J44" s="481"/>
      <c r="K44" s="482"/>
      <c r="L44" s="216"/>
      <c r="M44" s="217"/>
      <c r="N44" s="356"/>
      <c r="O44" s="210" t="e">
        <f t="shared" si="8"/>
        <v>#DIV/0!</v>
      </c>
      <c r="P44" s="211">
        <f t="shared" si="9"/>
        <v>0</v>
      </c>
      <c r="Q44" s="212">
        <f t="shared" si="10"/>
        <v>0</v>
      </c>
      <c r="R44" s="292"/>
      <c r="S44" s="293"/>
      <c r="T44" s="293"/>
      <c r="U44" s="293"/>
    </row>
    <row r="45" spans="1:25" s="111" customFormat="1" ht="39.950000000000003" hidden="1" customHeight="1" x14ac:dyDescent="0.25">
      <c r="A45" s="292"/>
      <c r="B45" s="480"/>
      <c r="C45" s="482"/>
      <c r="D45" s="480"/>
      <c r="E45" s="481"/>
      <c r="F45" s="481"/>
      <c r="G45" s="481"/>
      <c r="H45" s="481"/>
      <c r="I45" s="481"/>
      <c r="J45" s="481"/>
      <c r="K45" s="482"/>
      <c r="L45" s="216"/>
      <c r="M45" s="217"/>
      <c r="N45" s="356"/>
      <c r="O45" s="210" t="e">
        <f t="shared" si="8"/>
        <v>#DIV/0!</v>
      </c>
      <c r="P45" s="211">
        <f t="shared" si="9"/>
        <v>0</v>
      </c>
      <c r="Q45" s="212">
        <f t="shared" si="10"/>
        <v>0</v>
      </c>
      <c r="R45" s="292"/>
      <c r="S45" s="293"/>
      <c r="T45" s="293"/>
      <c r="U45" s="293"/>
    </row>
    <row r="46" spans="1:25" ht="18.600000000000001" customHeight="1" x14ac:dyDescent="0.25">
      <c r="A46" s="292"/>
      <c r="B46" s="490" t="s">
        <v>221</v>
      </c>
      <c r="C46" s="491"/>
      <c r="D46" s="491"/>
      <c r="E46" s="491"/>
      <c r="F46" s="491"/>
      <c r="G46" s="491"/>
      <c r="H46" s="491"/>
      <c r="I46" s="491"/>
      <c r="J46" s="491"/>
      <c r="K46" s="491"/>
      <c r="L46" s="491"/>
      <c r="M46" s="491"/>
      <c r="N46" s="492"/>
      <c r="O46" s="213" t="e">
        <f>SUM(O41:O45)</f>
        <v>#DIV/0!</v>
      </c>
      <c r="P46" s="212">
        <f t="shared" ref="P46:Q46" si="14">SUM(P41:P45)</f>
        <v>0</v>
      </c>
      <c r="Q46" s="212">
        <f t="shared" si="14"/>
        <v>0</v>
      </c>
      <c r="R46" s="292"/>
      <c r="S46" s="293">
        <f>Q46+P46</f>
        <v>0</v>
      </c>
      <c r="T46" s="293"/>
      <c r="U46" s="293"/>
      <c r="V46" s="192"/>
      <c r="W46" s="192">
        <f>Q46</f>
        <v>0</v>
      </c>
    </row>
    <row r="47" spans="1:25" ht="15.75" customHeight="1" x14ac:dyDescent="0.25">
      <c r="A47" s="292"/>
      <c r="B47" s="509" t="s">
        <v>61</v>
      </c>
      <c r="C47" s="510"/>
      <c r="D47" s="510"/>
      <c r="E47" s="510"/>
      <c r="F47" s="510"/>
      <c r="G47" s="510"/>
      <c r="H47" s="510"/>
      <c r="I47" s="510"/>
      <c r="J47" s="510"/>
      <c r="K47" s="510"/>
      <c r="L47" s="510"/>
      <c r="M47" s="510"/>
      <c r="N47" s="510"/>
      <c r="O47" s="510"/>
      <c r="P47" s="510"/>
      <c r="Q47" s="511"/>
      <c r="R47" s="292"/>
      <c r="S47" s="293"/>
      <c r="T47" s="293"/>
      <c r="U47" s="293"/>
    </row>
    <row r="48" spans="1:25" ht="39.950000000000003" customHeight="1" x14ac:dyDescent="0.25">
      <c r="A48" s="292"/>
      <c r="B48" s="564" t="s">
        <v>70</v>
      </c>
      <c r="C48" s="564"/>
      <c r="D48" s="516" t="s">
        <v>69</v>
      </c>
      <c r="E48" s="556"/>
      <c r="F48" s="556"/>
      <c r="G48" s="556"/>
      <c r="H48" s="556"/>
      <c r="I48" s="556"/>
      <c r="J48" s="556"/>
      <c r="K48" s="556"/>
      <c r="L48" s="556"/>
      <c r="M48" s="556"/>
      <c r="N48" s="556"/>
      <c r="O48" s="556"/>
      <c r="P48" s="271"/>
      <c r="Q48" s="277" t="s">
        <v>48</v>
      </c>
      <c r="R48" s="292"/>
      <c r="S48" s="293"/>
      <c r="T48" s="293"/>
      <c r="U48" s="293"/>
    </row>
    <row r="49" spans="1:23" s="111" customFormat="1" ht="39.950000000000003" customHeight="1" x14ac:dyDescent="0.25">
      <c r="A49" s="292"/>
      <c r="B49" s="494"/>
      <c r="C49" s="494"/>
      <c r="D49" s="480"/>
      <c r="E49" s="481"/>
      <c r="F49" s="481"/>
      <c r="G49" s="481"/>
      <c r="H49" s="481"/>
      <c r="I49" s="481"/>
      <c r="J49" s="481"/>
      <c r="K49" s="481"/>
      <c r="L49" s="481"/>
      <c r="M49" s="481"/>
      <c r="N49" s="481"/>
      <c r="O49" s="481"/>
      <c r="P49" s="270"/>
      <c r="Q49" s="221"/>
      <c r="R49" s="292"/>
      <c r="S49" s="293"/>
      <c r="T49" s="293"/>
      <c r="U49" s="293"/>
    </row>
    <row r="50" spans="1:23" s="111" customFormat="1" ht="39.950000000000003" customHeight="1" x14ac:dyDescent="0.25">
      <c r="A50" s="292"/>
      <c r="B50" s="494"/>
      <c r="C50" s="494"/>
      <c r="D50" s="480"/>
      <c r="E50" s="481"/>
      <c r="F50" s="481"/>
      <c r="G50" s="481"/>
      <c r="H50" s="481"/>
      <c r="I50" s="481"/>
      <c r="J50" s="481"/>
      <c r="K50" s="481"/>
      <c r="L50" s="481"/>
      <c r="M50" s="481"/>
      <c r="N50" s="481"/>
      <c r="O50" s="481"/>
      <c r="P50" s="270"/>
      <c r="Q50" s="221"/>
      <c r="R50" s="292"/>
      <c r="S50" s="293"/>
      <c r="T50" s="293"/>
      <c r="U50" s="293"/>
    </row>
    <row r="51" spans="1:23" ht="18.600000000000001" customHeight="1" x14ac:dyDescent="0.25">
      <c r="A51" s="292"/>
      <c r="B51" s="561" t="s">
        <v>53</v>
      </c>
      <c r="C51" s="562"/>
      <c r="D51" s="562"/>
      <c r="E51" s="562"/>
      <c r="F51" s="562"/>
      <c r="G51" s="562"/>
      <c r="H51" s="562"/>
      <c r="I51" s="562"/>
      <c r="J51" s="562"/>
      <c r="K51" s="562"/>
      <c r="L51" s="562"/>
      <c r="M51" s="562"/>
      <c r="N51" s="562"/>
      <c r="O51" s="562"/>
      <c r="P51" s="563"/>
      <c r="Q51" s="73">
        <f>Q49+Q50</f>
        <v>0</v>
      </c>
      <c r="R51" s="292"/>
      <c r="S51" s="293"/>
      <c r="T51" s="293"/>
      <c r="U51" s="293"/>
      <c r="W51" s="192">
        <f>Q51</f>
        <v>0</v>
      </c>
    </row>
    <row r="52" spans="1:23" ht="15.75" customHeight="1" x14ac:dyDescent="0.25">
      <c r="A52" s="292"/>
      <c r="B52" s="509" t="s">
        <v>62</v>
      </c>
      <c r="C52" s="510"/>
      <c r="D52" s="510"/>
      <c r="E52" s="510"/>
      <c r="F52" s="510"/>
      <c r="G52" s="510"/>
      <c r="H52" s="510"/>
      <c r="I52" s="510"/>
      <c r="J52" s="510"/>
      <c r="K52" s="510"/>
      <c r="L52" s="510"/>
      <c r="M52" s="510"/>
      <c r="N52" s="510"/>
      <c r="O52" s="510"/>
      <c r="P52" s="510"/>
      <c r="Q52" s="511"/>
      <c r="R52" s="292"/>
      <c r="S52" s="293"/>
      <c r="T52" s="293"/>
      <c r="U52" s="293"/>
    </row>
    <row r="53" spans="1:23" ht="39.950000000000003" customHeight="1" x14ac:dyDescent="0.25">
      <c r="A53" s="292"/>
      <c r="B53" s="557"/>
      <c r="C53" s="558"/>
      <c r="D53" s="558" t="s">
        <v>51</v>
      </c>
      <c r="E53" s="558"/>
      <c r="F53" s="558"/>
      <c r="G53" s="558"/>
      <c r="H53" s="558"/>
      <c r="I53" s="558"/>
      <c r="J53" s="558"/>
      <c r="K53" s="558"/>
      <c r="L53" s="558"/>
      <c r="M53" s="558"/>
      <c r="N53" s="558"/>
      <c r="O53" s="558"/>
      <c r="P53" s="559"/>
      <c r="Q53" s="277" t="s">
        <v>52</v>
      </c>
      <c r="R53" s="292"/>
      <c r="S53" s="293"/>
      <c r="T53" s="293"/>
      <c r="U53" s="293"/>
    </row>
    <row r="54" spans="1:23" s="111" customFormat="1" ht="39.950000000000003" customHeight="1" x14ac:dyDescent="0.25">
      <c r="A54" s="292"/>
      <c r="B54" s="560" t="s">
        <v>71</v>
      </c>
      <c r="C54" s="560"/>
      <c r="D54" s="494"/>
      <c r="E54" s="494"/>
      <c r="F54" s="494"/>
      <c r="G54" s="494"/>
      <c r="H54" s="494"/>
      <c r="I54" s="494"/>
      <c r="J54" s="494"/>
      <c r="K54" s="494"/>
      <c r="L54" s="494"/>
      <c r="M54" s="494"/>
      <c r="N54" s="494"/>
      <c r="O54" s="494"/>
      <c r="P54" s="494"/>
      <c r="Q54" s="222">
        <f>ROUND(P18,0)</f>
        <v>0</v>
      </c>
      <c r="R54" s="292"/>
      <c r="S54" s="293"/>
      <c r="T54" s="293"/>
      <c r="U54" s="293"/>
    </row>
    <row r="55" spans="1:23" s="111" customFormat="1" ht="39.950000000000003" customHeight="1" x14ac:dyDescent="0.25">
      <c r="A55" s="292"/>
      <c r="B55" s="295"/>
      <c r="C55" s="579" t="s">
        <v>335</v>
      </c>
      <c r="D55" s="580"/>
      <c r="E55" s="581"/>
      <c r="F55" s="576"/>
      <c r="G55" s="577"/>
      <c r="H55" s="577"/>
      <c r="I55" s="577"/>
      <c r="J55" s="577"/>
      <c r="K55" s="577"/>
      <c r="L55" s="577"/>
      <c r="M55" s="577"/>
      <c r="N55" s="577"/>
      <c r="O55" s="577"/>
      <c r="P55" s="578"/>
      <c r="Q55" s="221"/>
      <c r="R55" s="292"/>
      <c r="S55" s="293"/>
      <c r="T55" s="293"/>
      <c r="U55" s="293"/>
    </row>
    <row r="56" spans="1:23" s="111" customFormat="1" ht="39.950000000000003" customHeight="1" x14ac:dyDescent="0.25">
      <c r="A56" s="292"/>
      <c r="B56" s="579" t="s">
        <v>72</v>
      </c>
      <c r="C56" s="581"/>
      <c r="D56" s="480"/>
      <c r="E56" s="481"/>
      <c r="F56" s="481"/>
      <c r="G56" s="481"/>
      <c r="H56" s="481"/>
      <c r="I56" s="481"/>
      <c r="J56" s="481"/>
      <c r="K56" s="481"/>
      <c r="L56" s="481"/>
      <c r="M56" s="481"/>
      <c r="N56" s="481"/>
      <c r="O56" s="481"/>
      <c r="P56" s="482"/>
      <c r="Q56" s="222">
        <f>ROUND(P38,0)</f>
        <v>0</v>
      </c>
      <c r="R56" s="292"/>
      <c r="S56" s="293"/>
      <c r="T56" s="293"/>
      <c r="U56" s="293"/>
    </row>
    <row r="57" spans="1:23" s="111" customFormat="1" ht="39.950000000000003" customHeight="1" x14ac:dyDescent="0.25">
      <c r="A57" s="292"/>
      <c r="B57" s="295"/>
      <c r="C57" s="579" t="s">
        <v>336</v>
      </c>
      <c r="D57" s="580"/>
      <c r="E57" s="581"/>
      <c r="F57" s="576"/>
      <c r="G57" s="577"/>
      <c r="H57" s="577"/>
      <c r="I57" s="577"/>
      <c r="J57" s="577"/>
      <c r="K57" s="577"/>
      <c r="L57" s="577"/>
      <c r="M57" s="577"/>
      <c r="N57" s="577"/>
      <c r="O57" s="577"/>
      <c r="P57" s="578"/>
      <c r="Q57" s="221"/>
      <c r="R57" s="292"/>
      <c r="S57" s="293"/>
      <c r="T57" s="293"/>
      <c r="U57" s="293"/>
    </row>
    <row r="58" spans="1:23" s="111" customFormat="1" ht="39.950000000000003" customHeight="1" x14ac:dyDescent="0.25">
      <c r="A58" s="292"/>
      <c r="B58" s="560" t="s">
        <v>73</v>
      </c>
      <c r="C58" s="560"/>
      <c r="D58" s="494"/>
      <c r="E58" s="494"/>
      <c r="F58" s="494"/>
      <c r="G58" s="494"/>
      <c r="H58" s="494"/>
      <c r="I58" s="494"/>
      <c r="J58" s="494"/>
      <c r="K58" s="494"/>
      <c r="L58" s="494"/>
      <c r="M58" s="494"/>
      <c r="N58" s="494"/>
      <c r="O58" s="494"/>
      <c r="P58" s="494"/>
      <c r="Q58" s="222">
        <f>ROUND(P46,0)</f>
        <v>0</v>
      </c>
      <c r="R58" s="292"/>
      <c r="S58" s="293"/>
      <c r="T58" s="293"/>
      <c r="U58" s="293"/>
    </row>
    <row r="59" spans="1:23" s="111" customFormat="1" ht="39.950000000000003" customHeight="1" x14ac:dyDescent="0.25">
      <c r="A59" s="292"/>
      <c r="B59" s="295"/>
      <c r="C59" s="579" t="s">
        <v>337</v>
      </c>
      <c r="D59" s="580"/>
      <c r="E59" s="581"/>
      <c r="F59" s="576"/>
      <c r="G59" s="577"/>
      <c r="H59" s="577"/>
      <c r="I59" s="577"/>
      <c r="J59" s="577"/>
      <c r="K59" s="577"/>
      <c r="L59" s="577"/>
      <c r="M59" s="577"/>
      <c r="N59" s="577"/>
      <c r="O59" s="577"/>
      <c r="P59" s="578"/>
      <c r="Q59" s="221"/>
      <c r="R59" s="292"/>
      <c r="S59" s="293"/>
      <c r="T59" s="293"/>
      <c r="U59" s="293"/>
    </row>
    <row r="60" spans="1:23" ht="18.600000000000001" customHeight="1" x14ac:dyDescent="0.25">
      <c r="A60" s="292"/>
      <c r="B60" s="490" t="s">
        <v>55</v>
      </c>
      <c r="C60" s="491"/>
      <c r="D60" s="491"/>
      <c r="E60" s="491"/>
      <c r="F60" s="491"/>
      <c r="G60" s="491"/>
      <c r="H60" s="491"/>
      <c r="I60" s="491"/>
      <c r="J60" s="491"/>
      <c r="K60" s="491"/>
      <c r="L60" s="491"/>
      <c r="M60" s="491"/>
      <c r="N60" s="491"/>
      <c r="O60" s="491"/>
      <c r="P60" s="492"/>
      <c r="Q60" s="224">
        <f>SUM(Q54:Q59)</f>
        <v>0</v>
      </c>
      <c r="R60" s="292"/>
      <c r="S60" s="293"/>
      <c r="T60" s="293"/>
      <c r="U60" s="293"/>
      <c r="W60" s="192">
        <f>Q60</f>
        <v>0</v>
      </c>
    </row>
    <row r="61" spans="1:23" ht="15.75" customHeight="1" x14ac:dyDescent="0.25">
      <c r="A61" s="292"/>
      <c r="B61" s="543" t="s">
        <v>63</v>
      </c>
      <c r="C61" s="544"/>
      <c r="D61" s="544"/>
      <c r="E61" s="544"/>
      <c r="F61" s="544"/>
      <c r="G61" s="544"/>
      <c r="H61" s="544"/>
      <c r="I61" s="544"/>
      <c r="J61" s="544"/>
      <c r="K61" s="544"/>
      <c r="L61" s="544"/>
      <c r="M61" s="544"/>
      <c r="N61" s="544"/>
      <c r="O61" s="544"/>
      <c r="P61" s="544"/>
      <c r="Q61" s="545"/>
      <c r="R61" s="292"/>
      <c r="S61" s="293"/>
      <c r="T61" s="293"/>
      <c r="U61" s="293"/>
    </row>
    <row r="62" spans="1:23" ht="39.950000000000003" customHeight="1" x14ac:dyDescent="0.25">
      <c r="A62" s="292"/>
      <c r="B62" s="571" t="s">
        <v>641</v>
      </c>
      <c r="C62" s="572"/>
      <c r="D62" s="486" t="s">
        <v>226</v>
      </c>
      <c r="E62" s="487"/>
      <c r="F62" s="486" t="s">
        <v>642</v>
      </c>
      <c r="G62" s="487"/>
      <c r="H62" s="487"/>
      <c r="I62" s="487"/>
      <c r="J62" s="487"/>
      <c r="K62" s="487"/>
      <c r="L62" s="487"/>
      <c r="M62" s="487"/>
      <c r="N62" s="488"/>
      <c r="O62" s="75" t="s">
        <v>359</v>
      </c>
      <c r="P62" s="185" t="s">
        <v>54</v>
      </c>
      <c r="Q62" s="185" t="s">
        <v>48</v>
      </c>
      <c r="R62" s="292"/>
      <c r="S62" s="293"/>
      <c r="T62" s="293"/>
      <c r="U62" s="293"/>
    </row>
    <row r="63" spans="1:23" ht="39.950000000000003" customHeight="1" x14ac:dyDescent="0.25">
      <c r="A63" s="292"/>
      <c r="B63" s="573"/>
      <c r="C63" s="573"/>
      <c r="D63" s="655" t="str">
        <f>IF(B63="","Select Contractor or Sub Awardee in Column B","")</f>
        <v>Select Contractor or Sub Awardee in Column B</v>
      </c>
      <c r="E63" s="655"/>
      <c r="F63" s="478" t="str">
        <f>IF(B63="","Select Contractor or Sub Awardee in column B to continue","")</f>
        <v>Select Contractor or Sub Awardee in column B to continue</v>
      </c>
      <c r="G63" s="489"/>
      <c r="H63" s="489"/>
      <c r="I63" s="489"/>
      <c r="J63" s="489"/>
      <c r="K63" s="489"/>
      <c r="L63" s="489"/>
      <c r="M63" s="489"/>
      <c r="N63" s="479"/>
      <c r="O63" s="184"/>
      <c r="P63" s="74"/>
      <c r="Q63" s="186">
        <f>ROUND(P63*O63,0)</f>
        <v>0</v>
      </c>
      <c r="R63" s="292"/>
      <c r="S63" s="294" t="str">
        <f>IF(B63="","",IF(D63="","",Q63))</f>
        <v/>
      </c>
      <c r="T63" s="294" t="str">
        <f>IF(B63="","",IF(D63="","",D63))</f>
        <v/>
      </c>
      <c r="U63" s="294">
        <f>IF(B63="Contractor",0,Q63)</f>
        <v>0</v>
      </c>
    </row>
    <row r="64" spans="1:23" ht="39.950000000000003" customHeight="1" x14ac:dyDescent="0.25">
      <c r="A64" s="292"/>
      <c r="B64" s="573"/>
      <c r="C64" s="573"/>
      <c r="D64" s="655" t="str">
        <f>IF(B64="","Select Contractor or Sub Awardee in Column B","")</f>
        <v>Select Contractor or Sub Awardee in Column B</v>
      </c>
      <c r="E64" s="655"/>
      <c r="F64" s="478" t="str">
        <f>IF(B64="","Select Contractor or Sub Awardee in column B to continue","")</f>
        <v>Select Contractor or Sub Awardee in column B to continue</v>
      </c>
      <c r="G64" s="489"/>
      <c r="H64" s="489"/>
      <c r="I64" s="489"/>
      <c r="J64" s="489"/>
      <c r="K64" s="489"/>
      <c r="L64" s="489"/>
      <c r="M64" s="489"/>
      <c r="N64" s="479"/>
      <c r="O64" s="184"/>
      <c r="P64" s="74"/>
      <c r="Q64" s="186">
        <f t="shared" ref="Q64:Q66" si="15">ROUND(P64*O64,0)</f>
        <v>0</v>
      </c>
      <c r="R64" s="292"/>
      <c r="S64" s="294" t="str">
        <f t="shared" ref="S64:S66" si="16">IF(B64="","",IF(D64="","",Q64))</f>
        <v/>
      </c>
      <c r="T64" s="294" t="str">
        <f t="shared" ref="T64:T66" si="17">IF(B64="","",IF(D64="","",D64))</f>
        <v/>
      </c>
      <c r="U64" s="294">
        <f t="shared" ref="U64:U66" si="18">IF(B64="Contractor",0,Q64)</f>
        <v>0</v>
      </c>
      <c r="V64" s="294"/>
    </row>
    <row r="65" spans="1:23" ht="39.950000000000003" customHeight="1" x14ac:dyDescent="0.25">
      <c r="A65" s="292"/>
      <c r="B65" s="574"/>
      <c r="C65" s="575"/>
      <c r="D65" s="655" t="str">
        <f>IF(B65="","Select Contractor or Sub Awardee in Column B","")</f>
        <v>Select Contractor or Sub Awardee in Column B</v>
      </c>
      <c r="E65" s="655"/>
      <c r="F65" s="478" t="str">
        <f>IF(B65="","Select Contractor or Sub Awardee in column B to continue","")</f>
        <v>Select Contractor or Sub Awardee in column B to continue</v>
      </c>
      <c r="G65" s="489"/>
      <c r="H65" s="489"/>
      <c r="I65" s="489"/>
      <c r="J65" s="489"/>
      <c r="K65" s="489"/>
      <c r="L65" s="489"/>
      <c r="M65" s="489"/>
      <c r="N65" s="479"/>
      <c r="O65" s="184"/>
      <c r="P65" s="74"/>
      <c r="Q65" s="186">
        <f t="shared" si="15"/>
        <v>0</v>
      </c>
      <c r="R65" s="292"/>
      <c r="S65" s="294" t="str">
        <f t="shared" si="16"/>
        <v/>
      </c>
      <c r="T65" s="294" t="str">
        <f t="shared" si="17"/>
        <v/>
      </c>
      <c r="U65" s="294">
        <f t="shared" si="18"/>
        <v>0</v>
      </c>
    </row>
    <row r="66" spans="1:23" ht="39.950000000000003" customHeight="1" x14ac:dyDescent="0.25">
      <c r="A66" s="292"/>
      <c r="B66" s="574"/>
      <c r="C66" s="575"/>
      <c r="D66" s="655" t="str">
        <f>IF(B66="","Select Contractor or Sub Awardee in Column B","")</f>
        <v>Select Contractor or Sub Awardee in Column B</v>
      </c>
      <c r="E66" s="655"/>
      <c r="F66" s="478" t="str">
        <f>IF(B66="","Select Contractor or Sub Awardee in column B to continue","")</f>
        <v>Select Contractor or Sub Awardee in column B to continue</v>
      </c>
      <c r="G66" s="489"/>
      <c r="H66" s="489"/>
      <c r="I66" s="489"/>
      <c r="J66" s="489"/>
      <c r="K66" s="489"/>
      <c r="L66" s="489"/>
      <c r="M66" s="489"/>
      <c r="N66" s="479"/>
      <c r="O66" s="184"/>
      <c r="P66" s="74"/>
      <c r="Q66" s="186">
        <f t="shared" si="15"/>
        <v>0</v>
      </c>
      <c r="R66" s="292"/>
      <c r="S66" s="294" t="str">
        <f t="shared" si="16"/>
        <v/>
      </c>
      <c r="T66" s="294" t="str">
        <f t="shared" si="17"/>
        <v/>
      </c>
      <c r="U66" s="294">
        <f t="shared" si="18"/>
        <v>0</v>
      </c>
    </row>
    <row r="67" spans="1:23" ht="18.600000000000001" customHeight="1" x14ac:dyDescent="0.25">
      <c r="A67" s="292"/>
      <c r="B67" s="568" t="s">
        <v>57</v>
      </c>
      <c r="C67" s="569"/>
      <c r="D67" s="569"/>
      <c r="E67" s="569"/>
      <c r="F67" s="569"/>
      <c r="G67" s="569"/>
      <c r="H67" s="569"/>
      <c r="I67" s="569"/>
      <c r="J67" s="569"/>
      <c r="K67" s="569"/>
      <c r="L67" s="569"/>
      <c r="M67" s="569"/>
      <c r="N67" s="569"/>
      <c r="O67" s="569"/>
      <c r="P67" s="570"/>
      <c r="Q67" s="85">
        <f>SUM(Q63:Q66)</f>
        <v>0</v>
      </c>
      <c r="R67" s="292"/>
      <c r="S67" s="294">
        <f>SUM(S63:S66)</f>
        <v>0</v>
      </c>
      <c r="T67" s="293"/>
      <c r="U67" s="293"/>
      <c r="W67" s="192">
        <f>Q67</f>
        <v>0</v>
      </c>
    </row>
    <row r="68" spans="1:23" ht="15.75" customHeight="1" x14ac:dyDescent="0.25">
      <c r="A68" s="292"/>
      <c r="B68" s="543" t="s">
        <v>64</v>
      </c>
      <c r="C68" s="544"/>
      <c r="D68" s="544"/>
      <c r="E68" s="544"/>
      <c r="F68" s="544"/>
      <c r="G68" s="544"/>
      <c r="H68" s="544"/>
      <c r="I68" s="544"/>
      <c r="J68" s="544"/>
      <c r="K68" s="544"/>
      <c r="L68" s="544"/>
      <c r="M68" s="544"/>
      <c r="N68" s="544"/>
      <c r="O68" s="544"/>
      <c r="P68" s="544"/>
      <c r="Q68" s="545"/>
      <c r="R68" s="292"/>
      <c r="S68" s="293"/>
      <c r="T68" s="293"/>
      <c r="U68" s="293"/>
    </row>
    <row r="69" spans="1:23" ht="39.950000000000003" customHeight="1" x14ac:dyDescent="0.25">
      <c r="A69" s="292"/>
      <c r="B69" s="501" t="s">
        <v>424</v>
      </c>
      <c r="C69" s="502"/>
      <c r="D69" s="503"/>
      <c r="E69" s="501" t="s">
        <v>56</v>
      </c>
      <c r="F69" s="502"/>
      <c r="G69" s="502"/>
      <c r="H69" s="502"/>
      <c r="I69" s="502"/>
      <c r="J69" s="502"/>
      <c r="K69" s="502"/>
      <c r="L69" s="502"/>
      <c r="M69" s="502"/>
      <c r="N69" s="502"/>
      <c r="O69" s="502"/>
      <c r="P69" s="503"/>
      <c r="Q69" s="277" t="s">
        <v>48</v>
      </c>
      <c r="R69" s="292"/>
      <c r="S69" s="293"/>
      <c r="T69" s="293"/>
      <c r="U69" s="293"/>
    </row>
    <row r="70" spans="1:23" ht="39.950000000000003" customHeight="1" x14ac:dyDescent="0.25">
      <c r="A70" s="292"/>
      <c r="B70" s="493"/>
      <c r="C70" s="493"/>
      <c r="D70" s="493"/>
      <c r="E70" s="480" t="str">
        <f t="shared" ref="E70" si="19">IF(B70="","Select Supply Category in Column B",0)</f>
        <v>Select Supply Category in Column B</v>
      </c>
      <c r="F70" s="481"/>
      <c r="G70" s="481"/>
      <c r="H70" s="481"/>
      <c r="I70" s="481"/>
      <c r="J70" s="481"/>
      <c r="K70" s="481"/>
      <c r="L70" s="481"/>
      <c r="M70" s="481"/>
      <c r="N70" s="481"/>
      <c r="O70" s="481"/>
      <c r="P70" s="482"/>
      <c r="Q70" s="225"/>
      <c r="R70" s="292"/>
      <c r="S70" s="293"/>
      <c r="T70" s="293"/>
      <c r="U70" s="293"/>
    </row>
    <row r="71" spans="1:23" ht="39.950000000000003" customHeight="1" x14ac:dyDescent="0.25">
      <c r="A71" s="292"/>
      <c r="B71" s="493"/>
      <c r="C71" s="493"/>
      <c r="D71" s="493"/>
      <c r="E71" s="480" t="str">
        <f>IF(B71="","Select Supply Category in Column B",0)</f>
        <v>Select Supply Category in Column B</v>
      </c>
      <c r="F71" s="481"/>
      <c r="G71" s="481"/>
      <c r="H71" s="481"/>
      <c r="I71" s="481"/>
      <c r="J71" s="481"/>
      <c r="K71" s="481"/>
      <c r="L71" s="481"/>
      <c r="M71" s="481"/>
      <c r="N71" s="481"/>
      <c r="O71" s="481"/>
      <c r="P71" s="482"/>
      <c r="Q71" s="225"/>
      <c r="R71" s="292"/>
      <c r="S71" s="293"/>
      <c r="T71" s="293"/>
      <c r="U71" s="293"/>
    </row>
    <row r="72" spans="1:23" ht="39.950000000000003" customHeight="1" x14ac:dyDescent="0.25">
      <c r="A72" s="292"/>
      <c r="B72" s="493"/>
      <c r="C72" s="493"/>
      <c r="D72" s="493"/>
      <c r="E72" s="480" t="str">
        <f t="shared" ref="E72:E75" si="20">IF(B72="","Select Supply Category in Column B",0)</f>
        <v>Select Supply Category in Column B</v>
      </c>
      <c r="F72" s="481"/>
      <c r="G72" s="481"/>
      <c r="H72" s="481"/>
      <c r="I72" s="481"/>
      <c r="J72" s="481"/>
      <c r="K72" s="481"/>
      <c r="L72" s="481"/>
      <c r="M72" s="481"/>
      <c r="N72" s="481"/>
      <c r="O72" s="481"/>
      <c r="P72" s="482"/>
      <c r="Q72" s="225"/>
      <c r="R72" s="292"/>
      <c r="S72" s="293"/>
      <c r="T72" s="293"/>
      <c r="U72" s="293"/>
    </row>
    <row r="73" spans="1:23" ht="39.950000000000003" customHeight="1" x14ac:dyDescent="0.25">
      <c r="A73" s="292"/>
      <c r="B73" s="493"/>
      <c r="C73" s="493"/>
      <c r="D73" s="493"/>
      <c r="E73" s="480" t="str">
        <f t="shared" si="20"/>
        <v>Select Supply Category in Column B</v>
      </c>
      <c r="F73" s="481"/>
      <c r="G73" s="481"/>
      <c r="H73" s="481"/>
      <c r="I73" s="481"/>
      <c r="J73" s="481"/>
      <c r="K73" s="481"/>
      <c r="L73" s="481"/>
      <c r="M73" s="481"/>
      <c r="N73" s="481"/>
      <c r="O73" s="481"/>
      <c r="P73" s="482"/>
      <c r="Q73" s="225"/>
      <c r="R73" s="292"/>
      <c r="S73" s="293"/>
      <c r="T73" s="293"/>
      <c r="U73" s="293"/>
    </row>
    <row r="74" spans="1:23" ht="39.950000000000003" customHeight="1" x14ac:dyDescent="0.25">
      <c r="A74" s="292"/>
      <c r="B74" s="493"/>
      <c r="C74" s="493"/>
      <c r="D74" s="493"/>
      <c r="E74" s="480" t="str">
        <f t="shared" si="20"/>
        <v>Select Supply Category in Column B</v>
      </c>
      <c r="F74" s="481"/>
      <c r="G74" s="481"/>
      <c r="H74" s="481"/>
      <c r="I74" s="481"/>
      <c r="J74" s="481"/>
      <c r="K74" s="481"/>
      <c r="L74" s="481"/>
      <c r="M74" s="481"/>
      <c r="N74" s="481"/>
      <c r="O74" s="481"/>
      <c r="P74" s="482"/>
      <c r="Q74" s="225"/>
      <c r="R74" s="292"/>
      <c r="S74" s="293"/>
      <c r="T74" s="293"/>
      <c r="U74" s="293"/>
    </row>
    <row r="75" spans="1:23" ht="39.950000000000003" customHeight="1" x14ac:dyDescent="0.25">
      <c r="A75" s="292"/>
      <c r="B75" s="493"/>
      <c r="C75" s="493"/>
      <c r="D75" s="493"/>
      <c r="E75" s="480" t="str">
        <f t="shared" si="20"/>
        <v>Select Supply Category in Column B</v>
      </c>
      <c r="F75" s="481"/>
      <c r="G75" s="481"/>
      <c r="H75" s="481"/>
      <c r="I75" s="481"/>
      <c r="J75" s="481"/>
      <c r="K75" s="481"/>
      <c r="L75" s="481"/>
      <c r="M75" s="481"/>
      <c r="N75" s="481"/>
      <c r="O75" s="481"/>
      <c r="P75" s="482"/>
      <c r="Q75" s="225"/>
      <c r="R75" s="292"/>
      <c r="S75" s="293"/>
      <c r="T75" s="293"/>
      <c r="U75" s="293"/>
    </row>
    <row r="76" spans="1:23" ht="18" customHeight="1" x14ac:dyDescent="0.25">
      <c r="A76" s="292"/>
      <c r="B76" s="490" t="s">
        <v>58</v>
      </c>
      <c r="C76" s="491"/>
      <c r="D76" s="491"/>
      <c r="E76" s="491"/>
      <c r="F76" s="491"/>
      <c r="G76" s="491"/>
      <c r="H76" s="491"/>
      <c r="I76" s="491"/>
      <c r="J76" s="491"/>
      <c r="K76" s="491"/>
      <c r="L76" s="491"/>
      <c r="M76" s="491"/>
      <c r="N76" s="491"/>
      <c r="O76" s="491"/>
      <c r="P76" s="492"/>
      <c r="Q76" s="226">
        <f>SUM(Q70:Q75)</f>
        <v>0</v>
      </c>
      <c r="R76" s="292"/>
      <c r="S76" s="293"/>
      <c r="T76" s="293"/>
      <c r="U76" s="293"/>
      <c r="W76" s="192">
        <f>Q76</f>
        <v>0</v>
      </c>
    </row>
    <row r="77" spans="1:23" ht="15.75" customHeight="1" x14ac:dyDescent="0.25">
      <c r="A77" s="292"/>
      <c r="B77" s="509" t="s">
        <v>65</v>
      </c>
      <c r="C77" s="510"/>
      <c r="D77" s="510"/>
      <c r="E77" s="510"/>
      <c r="F77" s="510"/>
      <c r="G77" s="510"/>
      <c r="H77" s="510"/>
      <c r="I77" s="510"/>
      <c r="J77" s="510"/>
      <c r="K77" s="510"/>
      <c r="L77" s="510"/>
      <c r="M77" s="510"/>
      <c r="N77" s="510"/>
      <c r="O77" s="510"/>
      <c r="P77" s="510"/>
      <c r="Q77" s="511"/>
      <c r="R77" s="292"/>
      <c r="S77" s="293"/>
      <c r="T77" s="293"/>
      <c r="U77" s="293"/>
    </row>
    <row r="78" spans="1:23" s="111" customFormat="1" ht="39.950000000000003" customHeight="1" x14ac:dyDescent="0.25">
      <c r="A78" s="292"/>
      <c r="B78" s="565" t="s">
        <v>424</v>
      </c>
      <c r="C78" s="566"/>
      <c r="D78" s="567"/>
      <c r="E78" s="515" t="s">
        <v>227</v>
      </c>
      <c r="F78" s="515"/>
      <c r="G78" s="515"/>
      <c r="H78" s="515" t="s">
        <v>228</v>
      </c>
      <c r="I78" s="515"/>
      <c r="J78" s="515"/>
      <c r="K78" s="515"/>
      <c r="L78" s="515"/>
      <c r="M78" s="515"/>
      <c r="N78" s="515"/>
      <c r="O78" s="280" t="s">
        <v>444</v>
      </c>
      <c r="P78" s="280" t="s">
        <v>115</v>
      </c>
      <c r="Q78" s="81" t="s">
        <v>52</v>
      </c>
      <c r="R78" s="292"/>
      <c r="S78" s="293"/>
      <c r="T78" s="293"/>
      <c r="U78" s="293"/>
    </row>
    <row r="79" spans="1:23" s="111" customFormat="1" ht="39.950000000000003" customHeight="1" x14ac:dyDescent="0.25">
      <c r="A79" s="292"/>
      <c r="B79" s="498"/>
      <c r="C79" s="499"/>
      <c r="D79" s="500"/>
      <c r="E79" s="495" t="str">
        <f t="shared" ref="E79" si="21">IF(B79="","Select Category in Column B",0)</f>
        <v>Select Category in Column B</v>
      </c>
      <c r="F79" s="496"/>
      <c r="G79" s="497"/>
      <c r="H79" s="495" t="str">
        <f t="shared" ref="H79" si="22">IF(B79="","Select Category in Column B",0)</f>
        <v>Select Category in Column B</v>
      </c>
      <c r="I79" s="496"/>
      <c r="J79" s="496"/>
      <c r="K79" s="496"/>
      <c r="L79" s="496"/>
      <c r="M79" s="496"/>
      <c r="N79" s="497"/>
      <c r="O79" s="258"/>
      <c r="P79" s="371"/>
      <c r="Q79" s="85">
        <f>ROUND(P79*O79,0)</f>
        <v>0</v>
      </c>
      <c r="R79" s="292"/>
      <c r="S79" s="294">
        <f>IF(OR(B79='DROP-DOWNS'!S18,B79='DROP-DOWNS'!S19,B79='DROP-DOWNS'!S20,B79='DROP-DOWNS'!S21),Q79,0)</f>
        <v>0</v>
      </c>
      <c r="T79" s="278"/>
      <c r="U79" s="293"/>
    </row>
    <row r="80" spans="1:23" s="111" customFormat="1" ht="39.950000000000003" customHeight="1" x14ac:dyDescent="0.25">
      <c r="A80" s="292"/>
      <c r="B80" s="498"/>
      <c r="C80" s="499"/>
      <c r="D80" s="500"/>
      <c r="E80" s="495" t="str">
        <f t="shared" ref="E80:E83" si="23">IF(B80="","Select Category in Column B",0)</f>
        <v>Select Category in Column B</v>
      </c>
      <c r="F80" s="496"/>
      <c r="G80" s="497"/>
      <c r="H80" s="495" t="str">
        <f t="shared" ref="H80:H83" si="24">IF(B80="","Select Category in Column B",0)</f>
        <v>Select Category in Column B</v>
      </c>
      <c r="I80" s="496"/>
      <c r="J80" s="496"/>
      <c r="K80" s="496"/>
      <c r="L80" s="496"/>
      <c r="M80" s="496"/>
      <c r="N80" s="497"/>
      <c r="O80" s="258"/>
      <c r="P80" s="371"/>
      <c r="Q80" s="85">
        <f>ROUND(N80*O80,0)</f>
        <v>0</v>
      </c>
      <c r="R80" s="292"/>
      <c r="S80" s="294">
        <f>IF(OR(B80='DROP-DOWNS'!S19,'DROP-DOWNS'!S20,'DROP-DOWNS'!S21,'DROP-DOWNS'!S22,),Q80,0)</f>
        <v>0</v>
      </c>
      <c r="T80" s="278"/>
      <c r="U80" s="293"/>
    </row>
    <row r="81" spans="1:23" s="111" customFormat="1" ht="39.950000000000003" customHeight="1" x14ac:dyDescent="0.25">
      <c r="A81" s="292"/>
      <c r="B81" s="498"/>
      <c r="C81" s="499"/>
      <c r="D81" s="500"/>
      <c r="E81" s="495" t="str">
        <f t="shared" si="23"/>
        <v>Select Category in Column B</v>
      </c>
      <c r="F81" s="496"/>
      <c r="G81" s="497"/>
      <c r="H81" s="495" t="str">
        <f t="shared" si="24"/>
        <v>Select Category in Column B</v>
      </c>
      <c r="I81" s="496"/>
      <c r="J81" s="496"/>
      <c r="K81" s="496"/>
      <c r="L81" s="496"/>
      <c r="M81" s="496"/>
      <c r="N81" s="497"/>
      <c r="O81" s="258"/>
      <c r="P81" s="371"/>
      <c r="Q81" s="85">
        <f>ROUND(N81*O81,0)</f>
        <v>0</v>
      </c>
      <c r="R81" s="292"/>
      <c r="S81" s="294">
        <f>IF(OR(B81='DROP-DOWNS'!S20,'DROP-DOWNS'!S21,'DROP-DOWNS'!S22,'DROP-DOWNS'!S23,),Q81,0)</f>
        <v>0</v>
      </c>
      <c r="T81" s="278"/>
      <c r="U81" s="293"/>
    </row>
    <row r="82" spans="1:23" s="111" customFormat="1" ht="39.950000000000003" customHeight="1" x14ac:dyDescent="0.25">
      <c r="A82" s="292"/>
      <c r="B82" s="498"/>
      <c r="C82" s="499"/>
      <c r="D82" s="500"/>
      <c r="E82" s="495" t="str">
        <f t="shared" si="23"/>
        <v>Select Category in Column B</v>
      </c>
      <c r="F82" s="496"/>
      <c r="G82" s="497"/>
      <c r="H82" s="495" t="str">
        <f t="shared" si="24"/>
        <v>Select Category in Column B</v>
      </c>
      <c r="I82" s="496"/>
      <c r="J82" s="496"/>
      <c r="K82" s="496"/>
      <c r="L82" s="496"/>
      <c r="M82" s="496"/>
      <c r="N82" s="497"/>
      <c r="O82" s="258"/>
      <c r="P82" s="371"/>
      <c r="Q82" s="85">
        <f>ROUND(N82*O82,0)</f>
        <v>0</v>
      </c>
      <c r="R82" s="292"/>
      <c r="S82" s="294">
        <f>IF(OR(B82='DROP-DOWNS'!S21,'DROP-DOWNS'!S22,'DROP-DOWNS'!S23,'DROP-DOWNS'!S24,),Q82,0)</f>
        <v>0</v>
      </c>
      <c r="T82" s="278"/>
      <c r="U82" s="293"/>
    </row>
    <row r="83" spans="1:23" s="111" customFormat="1" ht="39.950000000000003" customHeight="1" x14ac:dyDescent="0.25">
      <c r="A83" s="292"/>
      <c r="B83" s="498"/>
      <c r="C83" s="499"/>
      <c r="D83" s="500"/>
      <c r="E83" s="495" t="str">
        <f t="shared" si="23"/>
        <v>Select Category in Column B</v>
      </c>
      <c r="F83" s="496"/>
      <c r="G83" s="497"/>
      <c r="H83" s="495" t="str">
        <f t="shared" si="24"/>
        <v>Select Category in Column B</v>
      </c>
      <c r="I83" s="496"/>
      <c r="J83" s="496"/>
      <c r="K83" s="496"/>
      <c r="L83" s="496"/>
      <c r="M83" s="496"/>
      <c r="N83" s="497"/>
      <c r="O83" s="258"/>
      <c r="P83" s="371"/>
      <c r="Q83" s="85">
        <f>ROUND(N83*O83,0)</f>
        <v>0</v>
      </c>
      <c r="R83" s="292"/>
      <c r="S83" s="294">
        <f>IF(OR(B83='DROP-DOWNS'!S22,'DROP-DOWNS'!S23,'DROP-DOWNS'!S24,'DROP-DOWNS'!S25,),Q83,0)</f>
        <v>0</v>
      </c>
      <c r="T83" s="278"/>
      <c r="U83" s="293"/>
    </row>
    <row r="84" spans="1:23" ht="18" customHeight="1" x14ac:dyDescent="0.25">
      <c r="A84" s="292"/>
      <c r="B84" s="490" t="s">
        <v>59</v>
      </c>
      <c r="C84" s="491"/>
      <c r="D84" s="491"/>
      <c r="E84" s="491"/>
      <c r="F84" s="491"/>
      <c r="G84" s="491"/>
      <c r="H84" s="491"/>
      <c r="I84" s="491"/>
      <c r="J84" s="491"/>
      <c r="K84" s="491"/>
      <c r="L84" s="491"/>
      <c r="M84" s="491"/>
      <c r="N84" s="491"/>
      <c r="O84" s="491"/>
      <c r="P84" s="492"/>
      <c r="Q84" s="226">
        <f>SUM(Q79:Q83)</f>
        <v>0</v>
      </c>
      <c r="R84" s="292"/>
      <c r="S84" s="227"/>
      <c r="T84" s="293"/>
      <c r="U84" s="293"/>
      <c r="W84" s="192">
        <f>Q84</f>
        <v>0</v>
      </c>
    </row>
    <row r="85" spans="1:23" ht="15.75" customHeight="1" x14ac:dyDescent="0.25">
      <c r="A85" s="292"/>
      <c r="B85" s="509" t="s">
        <v>66</v>
      </c>
      <c r="C85" s="510"/>
      <c r="D85" s="510"/>
      <c r="E85" s="510"/>
      <c r="F85" s="510"/>
      <c r="G85" s="510"/>
      <c r="H85" s="510"/>
      <c r="I85" s="510"/>
      <c r="J85" s="510"/>
      <c r="K85" s="510"/>
      <c r="L85" s="510"/>
      <c r="M85" s="510"/>
      <c r="N85" s="510"/>
      <c r="O85" s="510"/>
      <c r="P85" s="510"/>
      <c r="Q85" s="511"/>
      <c r="R85" s="292"/>
      <c r="S85" s="293"/>
      <c r="T85" s="279"/>
      <c r="U85" s="293"/>
    </row>
    <row r="86" spans="1:23" ht="39.950000000000003" customHeight="1" x14ac:dyDescent="0.25">
      <c r="A86" s="292"/>
      <c r="B86" s="504" t="s">
        <v>74</v>
      </c>
      <c r="C86" s="505"/>
      <c r="D86" s="506"/>
      <c r="E86" s="504" t="s">
        <v>445</v>
      </c>
      <c r="F86" s="505"/>
      <c r="G86" s="505"/>
      <c r="H86" s="505"/>
      <c r="I86" s="505"/>
      <c r="J86" s="505"/>
      <c r="K86" s="505"/>
      <c r="L86" s="505"/>
      <c r="M86" s="505"/>
      <c r="N86" s="505"/>
      <c r="O86" s="505"/>
      <c r="P86" s="505"/>
      <c r="Q86" s="506"/>
      <c r="R86" s="292"/>
      <c r="S86" s="293"/>
      <c r="T86" s="279"/>
      <c r="U86" s="293"/>
    </row>
    <row r="87" spans="1:23" ht="39.950000000000003" customHeight="1" x14ac:dyDescent="0.25">
      <c r="A87" s="292"/>
      <c r="B87" s="493"/>
      <c r="C87" s="493"/>
      <c r="D87" s="493"/>
      <c r="E87" s="494" t="str">
        <f t="shared" ref="E87" si="25">IF(B87="","Select Category in Column B",0)</f>
        <v>Select Category in Column B</v>
      </c>
      <c r="F87" s="494"/>
      <c r="G87" s="494"/>
      <c r="H87" s="494"/>
      <c r="I87" s="494"/>
      <c r="J87" s="494"/>
      <c r="K87" s="494"/>
      <c r="L87" s="494"/>
      <c r="M87" s="494"/>
      <c r="N87" s="494"/>
      <c r="O87" s="494"/>
      <c r="P87" s="494"/>
      <c r="Q87" s="225"/>
      <c r="R87" s="292"/>
      <c r="S87" s="293"/>
      <c r="T87" s="278"/>
      <c r="U87" s="293"/>
    </row>
    <row r="88" spans="1:23" ht="39.950000000000003" customHeight="1" x14ac:dyDescent="0.25">
      <c r="A88" s="292"/>
      <c r="B88" s="493"/>
      <c r="C88" s="493"/>
      <c r="D88" s="493"/>
      <c r="E88" s="494" t="str">
        <f t="shared" ref="E88:E92" si="26">IF(B88="","Select Category in Column B",0)</f>
        <v>Select Category in Column B</v>
      </c>
      <c r="F88" s="494"/>
      <c r="G88" s="494"/>
      <c r="H88" s="494"/>
      <c r="I88" s="494"/>
      <c r="J88" s="494"/>
      <c r="K88" s="494"/>
      <c r="L88" s="494"/>
      <c r="M88" s="494"/>
      <c r="N88" s="494"/>
      <c r="O88" s="494"/>
      <c r="P88" s="494"/>
      <c r="Q88" s="225"/>
      <c r="R88" s="292"/>
      <c r="S88" s="293"/>
      <c r="T88" s="278"/>
      <c r="U88" s="293"/>
    </row>
    <row r="89" spans="1:23" ht="39.950000000000003" customHeight="1" x14ac:dyDescent="0.25">
      <c r="A89" s="292"/>
      <c r="B89" s="493"/>
      <c r="C89" s="493"/>
      <c r="D89" s="493"/>
      <c r="E89" s="494" t="str">
        <f t="shared" si="26"/>
        <v>Select Category in Column B</v>
      </c>
      <c r="F89" s="494"/>
      <c r="G89" s="494"/>
      <c r="H89" s="494"/>
      <c r="I89" s="494"/>
      <c r="J89" s="494"/>
      <c r="K89" s="494"/>
      <c r="L89" s="494"/>
      <c r="M89" s="494"/>
      <c r="N89" s="494"/>
      <c r="O89" s="494"/>
      <c r="P89" s="494"/>
      <c r="Q89" s="225"/>
      <c r="R89" s="292"/>
      <c r="S89" s="293"/>
      <c r="T89" s="278"/>
      <c r="U89" s="293"/>
    </row>
    <row r="90" spans="1:23" ht="39.950000000000003" customHeight="1" x14ac:dyDescent="0.25">
      <c r="A90" s="292"/>
      <c r="B90" s="493"/>
      <c r="C90" s="493"/>
      <c r="D90" s="493"/>
      <c r="E90" s="494" t="str">
        <f t="shared" si="26"/>
        <v>Select Category in Column B</v>
      </c>
      <c r="F90" s="494"/>
      <c r="G90" s="494"/>
      <c r="H90" s="494"/>
      <c r="I90" s="494"/>
      <c r="J90" s="494"/>
      <c r="K90" s="494"/>
      <c r="L90" s="494"/>
      <c r="M90" s="494"/>
      <c r="N90" s="494"/>
      <c r="O90" s="494"/>
      <c r="P90" s="494"/>
      <c r="Q90" s="225"/>
      <c r="R90" s="292"/>
      <c r="S90" s="293"/>
      <c r="T90" s="278"/>
      <c r="U90" s="293"/>
    </row>
    <row r="91" spans="1:23" ht="39.950000000000003" customHeight="1" x14ac:dyDescent="0.25">
      <c r="A91" s="292"/>
      <c r="B91" s="493"/>
      <c r="C91" s="493"/>
      <c r="D91" s="493"/>
      <c r="E91" s="494" t="str">
        <f t="shared" si="26"/>
        <v>Select Category in Column B</v>
      </c>
      <c r="F91" s="494"/>
      <c r="G91" s="494"/>
      <c r="H91" s="494"/>
      <c r="I91" s="494"/>
      <c r="J91" s="494"/>
      <c r="K91" s="494"/>
      <c r="L91" s="494"/>
      <c r="M91" s="494"/>
      <c r="N91" s="494"/>
      <c r="O91" s="494"/>
      <c r="P91" s="494"/>
      <c r="Q91" s="225"/>
      <c r="R91" s="292"/>
      <c r="S91" s="293"/>
      <c r="T91" s="278"/>
      <c r="U91" s="293"/>
    </row>
    <row r="92" spans="1:23" ht="39.950000000000003" customHeight="1" x14ac:dyDescent="0.25">
      <c r="A92" s="292"/>
      <c r="B92" s="493"/>
      <c r="C92" s="493"/>
      <c r="D92" s="493"/>
      <c r="E92" s="494" t="str">
        <f t="shared" si="26"/>
        <v>Select Category in Column B</v>
      </c>
      <c r="F92" s="494"/>
      <c r="G92" s="494"/>
      <c r="H92" s="494"/>
      <c r="I92" s="494"/>
      <c r="J92" s="494"/>
      <c r="K92" s="494"/>
      <c r="L92" s="494"/>
      <c r="M92" s="494"/>
      <c r="N92" s="494"/>
      <c r="O92" s="494"/>
      <c r="P92" s="494"/>
      <c r="Q92" s="225"/>
      <c r="R92" s="292"/>
      <c r="S92" s="293"/>
      <c r="T92" s="278"/>
      <c r="U92" s="293"/>
    </row>
    <row r="93" spans="1:23" ht="19.350000000000001" customHeight="1" x14ac:dyDescent="0.25">
      <c r="A93" s="292"/>
      <c r="B93" s="490" t="s">
        <v>75</v>
      </c>
      <c r="C93" s="491"/>
      <c r="D93" s="491"/>
      <c r="E93" s="491"/>
      <c r="F93" s="491"/>
      <c r="G93" s="491"/>
      <c r="H93" s="491"/>
      <c r="I93" s="491"/>
      <c r="J93" s="491"/>
      <c r="K93" s="491"/>
      <c r="L93" s="491"/>
      <c r="M93" s="491"/>
      <c r="N93" s="491"/>
      <c r="O93" s="491"/>
      <c r="P93" s="492"/>
      <c r="Q93" s="226">
        <f>SUM(Q87:Q92)</f>
        <v>0</v>
      </c>
      <c r="R93" s="292"/>
      <c r="S93" s="293"/>
      <c r="T93" s="293"/>
      <c r="U93" s="293"/>
      <c r="W93" s="192">
        <f>Q93</f>
        <v>0</v>
      </c>
    </row>
    <row r="94" spans="1:23" ht="15.75" customHeight="1" x14ac:dyDescent="0.25">
      <c r="A94" s="292"/>
      <c r="B94" s="521" t="s">
        <v>67</v>
      </c>
      <c r="C94" s="522"/>
      <c r="D94" s="522"/>
      <c r="E94" s="522"/>
      <c r="F94" s="522"/>
      <c r="G94" s="522"/>
      <c r="H94" s="522"/>
      <c r="I94" s="522"/>
      <c r="J94" s="522"/>
      <c r="K94" s="522"/>
      <c r="L94" s="522"/>
      <c r="M94" s="522"/>
      <c r="N94" s="522"/>
      <c r="O94" s="522"/>
      <c r="P94" s="522"/>
      <c r="Q94" s="511"/>
      <c r="R94" s="292"/>
      <c r="S94" s="293"/>
      <c r="T94" s="293"/>
      <c r="U94" s="293"/>
      <c r="V94" s="293"/>
    </row>
    <row r="95" spans="1:23" ht="15.75" customHeight="1" x14ac:dyDescent="0.25">
      <c r="A95" s="292"/>
      <c r="B95" s="228"/>
      <c r="C95" s="229"/>
      <c r="D95" s="229"/>
      <c r="E95" s="229"/>
      <c r="F95" s="229"/>
      <c r="G95" s="229"/>
      <c r="H95" s="229"/>
      <c r="I95" s="229"/>
      <c r="J95" s="229"/>
      <c r="K95" s="229"/>
      <c r="L95" s="229"/>
      <c r="M95" s="229"/>
      <c r="N95" s="229"/>
      <c r="O95" s="229"/>
      <c r="P95" s="230"/>
      <c r="Q95" s="231"/>
      <c r="R95" s="292"/>
      <c r="S95" s="293"/>
      <c r="T95" s="293"/>
      <c r="U95" s="293"/>
      <c r="V95" s="293"/>
    </row>
    <row r="96" spans="1:23" ht="15.75" customHeight="1" x14ac:dyDescent="0.25">
      <c r="A96" s="292"/>
      <c r="B96" s="232"/>
      <c r="C96" s="611" t="s">
        <v>321</v>
      </c>
      <c r="D96" s="611"/>
      <c r="E96" s="611"/>
      <c r="F96" s="611"/>
      <c r="G96" s="611"/>
      <c r="H96" s="275"/>
      <c r="I96" s="613" t="s">
        <v>360</v>
      </c>
      <c r="J96" s="614"/>
      <c r="K96" s="614"/>
      <c r="L96" s="614"/>
      <c r="M96" s="614"/>
      <c r="N96" s="617">
        <f>Cover!C37</f>
        <v>0</v>
      </c>
      <c r="O96" s="618"/>
      <c r="P96" s="233"/>
      <c r="Q96" s="296"/>
      <c r="R96" s="292"/>
      <c r="S96" s="297">
        <f>N96</f>
        <v>0</v>
      </c>
      <c r="T96" s="293"/>
      <c r="U96" s="293"/>
      <c r="V96" s="293"/>
    </row>
    <row r="97" spans="1:25" ht="15.75" hidden="1" customHeight="1" x14ac:dyDescent="0.25">
      <c r="A97" s="292"/>
      <c r="B97" s="232"/>
      <c r="C97" s="229"/>
      <c r="D97" s="229"/>
      <c r="E97" s="229"/>
      <c r="F97" s="229"/>
      <c r="G97" s="229"/>
      <c r="H97" s="275"/>
      <c r="I97" s="619" t="s">
        <v>112</v>
      </c>
      <c r="J97" s="620"/>
      <c r="K97" s="620"/>
      <c r="L97" s="620"/>
      <c r="M97" s="620"/>
      <c r="N97" s="621">
        <f>(Q93+Q84+Q76+Q67+Q60+Q51+Q46+Q38+Q18)-F120</f>
        <v>0</v>
      </c>
      <c r="O97" s="622"/>
      <c r="P97" s="233"/>
      <c r="Q97" s="296"/>
      <c r="R97" s="292"/>
      <c r="S97" s="293"/>
      <c r="T97" s="293"/>
      <c r="U97" s="293"/>
      <c r="V97" s="293"/>
    </row>
    <row r="98" spans="1:25" ht="15.75" hidden="1" customHeight="1" x14ac:dyDescent="0.25">
      <c r="A98" s="292"/>
      <c r="B98" s="232" t="s">
        <v>113</v>
      </c>
      <c r="C98" s="235"/>
      <c r="D98" s="235"/>
      <c r="E98" s="235"/>
      <c r="F98" s="235"/>
      <c r="G98" s="236"/>
      <c r="H98" s="275"/>
      <c r="I98" s="276"/>
      <c r="J98" s="274"/>
      <c r="K98" s="274"/>
      <c r="L98" s="274"/>
      <c r="M98" s="274"/>
      <c r="N98" s="623">
        <f>(N96+1)*N97</f>
        <v>0</v>
      </c>
      <c r="O98" s="622"/>
      <c r="P98" s="233"/>
      <c r="Q98" s="296"/>
      <c r="R98" s="292"/>
      <c r="S98" s="293"/>
      <c r="T98" s="293"/>
      <c r="U98" s="293"/>
      <c r="V98" s="293"/>
    </row>
    <row r="99" spans="1:25" ht="15.75" customHeight="1" x14ac:dyDescent="0.25">
      <c r="A99" s="292"/>
      <c r="B99" s="232"/>
      <c r="C99" s="611" t="s">
        <v>260</v>
      </c>
      <c r="D99" s="611"/>
      <c r="E99" s="611"/>
      <c r="F99" s="611"/>
      <c r="G99" s="239">
        <f>F114</f>
        <v>0</v>
      </c>
      <c r="H99" s="275"/>
      <c r="I99" s="611" t="s">
        <v>520</v>
      </c>
      <c r="J99" s="611"/>
      <c r="K99" s="611"/>
      <c r="L99" s="611"/>
      <c r="M99" s="611"/>
      <c r="N99" s="612">
        <f>Q108-F120</f>
        <v>0</v>
      </c>
      <c r="O99" s="612"/>
      <c r="P99" s="233"/>
      <c r="Q99" s="296"/>
      <c r="R99" s="292"/>
      <c r="S99" s="293"/>
      <c r="T99" s="293"/>
      <c r="U99" s="293"/>
      <c r="V99" s="293"/>
    </row>
    <row r="100" spans="1:25" ht="15.75" customHeight="1" x14ac:dyDescent="0.25">
      <c r="A100" s="292"/>
      <c r="B100" s="232"/>
      <c r="C100" s="611" t="s">
        <v>322</v>
      </c>
      <c r="D100" s="611"/>
      <c r="E100" s="611"/>
      <c r="F100" s="611"/>
      <c r="G100" s="239">
        <f>F115+F116+F117+F118</f>
        <v>0</v>
      </c>
      <c r="H100" s="275"/>
      <c r="I100" s="229"/>
      <c r="J100" s="229"/>
      <c r="K100" s="229"/>
      <c r="L100" s="229"/>
      <c r="M100" s="229"/>
      <c r="N100" s="229"/>
      <c r="O100" s="229"/>
      <c r="P100" s="233"/>
      <c r="Q100" s="296"/>
      <c r="R100" s="292"/>
      <c r="S100" s="293"/>
      <c r="T100" s="293"/>
      <c r="U100" s="293"/>
      <c r="V100" s="293"/>
    </row>
    <row r="101" spans="1:25" ht="15.75" customHeight="1" x14ac:dyDescent="0.25">
      <c r="A101" s="292"/>
      <c r="B101" s="232"/>
      <c r="C101" s="611" t="s">
        <v>261</v>
      </c>
      <c r="D101" s="611"/>
      <c r="E101" s="611"/>
      <c r="F101" s="611"/>
      <c r="G101" s="239">
        <f>Q107</f>
        <v>0</v>
      </c>
      <c r="H101" s="275"/>
      <c r="I101" s="613" t="s">
        <v>111</v>
      </c>
      <c r="J101" s="614"/>
      <c r="K101" s="614"/>
      <c r="L101" s="614"/>
      <c r="M101" s="614"/>
      <c r="N101" s="615">
        <f>'GRANT SUMMARY'!J106</f>
        <v>0</v>
      </c>
      <c r="O101" s="616"/>
      <c r="P101" s="233"/>
      <c r="Q101" s="296"/>
      <c r="R101" s="292"/>
      <c r="S101" s="293"/>
      <c r="T101" s="293"/>
      <c r="U101" s="293"/>
      <c r="V101" s="293"/>
      <c r="Y101" s="261"/>
    </row>
    <row r="102" spans="1:25" ht="16.5" customHeight="1" x14ac:dyDescent="0.25">
      <c r="A102" s="292"/>
      <c r="B102" s="232"/>
      <c r="C102" s="275"/>
      <c r="D102" s="620"/>
      <c r="E102" s="620"/>
      <c r="F102" s="620"/>
      <c r="G102" s="275"/>
      <c r="H102" s="275"/>
      <c r="I102" s="275"/>
      <c r="J102" s="275"/>
      <c r="K102" s="275"/>
      <c r="L102" s="275"/>
      <c r="M102" s="624"/>
      <c r="N102" s="624"/>
      <c r="O102" s="624"/>
      <c r="P102" s="624"/>
      <c r="Q102" s="241" t="s">
        <v>52</v>
      </c>
      <c r="R102" s="292"/>
      <c r="S102" s="293"/>
      <c r="T102" s="293"/>
      <c r="U102" s="293"/>
      <c r="V102" s="293"/>
    </row>
    <row r="103" spans="1:25" x14ac:dyDescent="0.25">
      <c r="A103" s="292"/>
      <c r="B103" s="268"/>
      <c r="C103" s="491"/>
      <c r="D103" s="491"/>
      <c r="E103" s="491"/>
      <c r="F103" s="269"/>
      <c r="G103" s="269"/>
      <c r="H103" s="269"/>
      <c r="I103" s="491" t="s">
        <v>323</v>
      </c>
      <c r="J103" s="491"/>
      <c r="K103" s="491"/>
      <c r="L103" s="491"/>
      <c r="M103" s="491"/>
      <c r="N103" s="491"/>
      <c r="O103" s="491"/>
      <c r="P103" s="492"/>
      <c r="Q103" s="244"/>
      <c r="R103" s="292"/>
      <c r="S103" s="293"/>
      <c r="T103" s="293"/>
      <c r="U103" s="293"/>
      <c r="V103" s="293"/>
    </row>
    <row r="104" spans="1:25" ht="15.75" customHeight="1" x14ac:dyDescent="0.25">
      <c r="A104" s="292"/>
      <c r="B104" s="521" t="s">
        <v>68</v>
      </c>
      <c r="C104" s="522"/>
      <c r="D104" s="522"/>
      <c r="E104" s="522"/>
      <c r="F104" s="522"/>
      <c r="G104" s="522"/>
      <c r="H104" s="522"/>
      <c r="I104" s="522"/>
      <c r="J104" s="522"/>
      <c r="K104" s="522"/>
      <c r="L104" s="522"/>
      <c r="M104" s="522"/>
      <c r="N104" s="522"/>
      <c r="O104" s="522"/>
      <c r="P104" s="522"/>
      <c r="Q104" s="273"/>
      <c r="R104" s="292"/>
      <c r="S104" s="293"/>
      <c r="T104" s="293"/>
      <c r="U104" s="293"/>
    </row>
    <row r="105" spans="1:25" ht="39.950000000000003" customHeight="1" x14ac:dyDescent="0.25">
      <c r="A105" s="292"/>
      <c r="B105" s="523" t="s">
        <v>76</v>
      </c>
      <c r="C105" s="524"/>
      <c r="D105" s="524"/>
      <c r="E105" s="524"/>
      <c r="F105" s="524"/>
      <c r="G105" s="524"/>
      <c r="H105" s="524"/>
      <c r="I105" s="524"/>
      <c r="J105" s="524"/>
      <c r="K105" s="524"/>
      <c r="L105" s="524"/>
      <c r="M105" s="524"/>
      <c r="N105" s="524"/>
      <c r="O105" s="524"/>
      <c r="P105" s="525"/>
      <c r="Q105" s="271" t="s">
        <v>52</v>
      </c>
      <c r="R105" s="292"/>
      <c r="S105" s="293"/>
      <c r="T105" s="293"/>
      <c r="U105" s="293"/>
    </row>
    <row r="106" spans="1:25" ht="39.950000000000003" customHeight="1" x14ac:dyDescent="0.25">
      <c r="A106" s="292"/>
      <c r="B106" s="526"/>
      <c r="C106" s="527"/>
      <c r="D106" s="527"/>
      <c r="E106" s="527"/>
      <c r="F106" s="527"/>
      <c r="G106" s="527"/>
      <c r="H106" s="527"/>
      <c r="I106" s="527"/>
      <c r="J106" s="527"/>
      <c r="K106" s="527"/>
      <c r="L106" s="527"/>
      <c r="M106" s="527"/>
      <c r="N106" s="527"/>
      <c r="O106" s="527"/>
      <c r="P106" s="528"/>
      <c r="Q106" s="246"/>
      <c r="R106" s="292"/>
      <c r="S106" s="293"/>
      <c r="T106" s="293"/>
      <c r="U106" s="293"/>
    </row>
    <row r="107" spans="1:25" ht="18.600000000000001" customHeight="1" x14ac:dyDescent="0.25">
      <c r="A107" s="292"/>
      <c r="B107" s="490" t="s">
        <v>77</v>
      </c>
      <c r="C107" s="491"/>
      <c r="D107" s="491"/>
      <c r="E107" s="491"/>
      <c r="F107" s="491"/>
      <c r="G107" s="491"/>
      <c r="H107" s="491"/>
      <c r="I107" s="491"/>
      <c r="J107" s="491"/>
      <c r="K107" s="491"/>
      <c r="L107" s="491"/>
      <c r="M107" s="491"/>
      <c r="N107" s="491"/>
      <c r="O107" s="491"/>
      <c r="P107" s="492"/>
      <c r="Q107" s="226">
        <f>Q106</f>
        <v>0</v>
      </c>
      <c r="R107" s="292"/>
      <c r="S107" s="293"/>
      <c r="T107" s="293"/>
      <c r="U107" s="293"/>
      <c r="W107" s="192">
        <f>Q107</f>
        <v>0</v>
      </c>
    </row>
    <row r="108" spans="1:25" ht="34.5" customHeight="1" x14ac:dyDescent="0.25">
      <c r="A108" s="292"/>
      <c r="B108" s="483" t="s">
        <v>416</v>
      </c>
      <c r="C108" s="484"/>
      <c r="D108" s="484"/>
      <c r="E108" s="484"/>
      <c r="F108" s="484"/>
      <c r="G108" s="484"/>
      <c r="H108" s="484"/>
      <c r="I108" s="484"/>
      <c r="J108" s="484"/>
      <c r="K108" s="484"/>
      <c r="L108" s="484"/>
      <c r="M108" s="484"/>
      <c r="N108" s="484"/>
      <c r="O108" s="484"/>
      <c r="P108" s="485"/>
      <c r="Q108" s="247">
        <f>SUM(Q107+Q103+Q93+Q84+Q76+Q67+Q60+Q51+Q46+Q38+Q18)</f>
        <v>0</v>
      </c>
      <c r="R108" s="292"/>
      <c r="S108" s="248"/>
      <c r="T108" s="249"/>
      <c r="U108" s="293"/>
    </row>
    <row r="109" spans="1:25" ht="34.5" customHeight="1" x14ac:dyDescent="0.25">
      <c r="A109" s="292"/>
      <c r="B109" s="483" t="s">
        <v>249</v>
      </c>
      <c r="C109" s="484"/>
      <c r="D109" s="484"/>
      <c r="E109" s="484"/>
      <c r="F109" s="484"/>
      <c r="G109" s="484"/>
      <c r="H109" s="484"/>
      <c r="I109" s="484"/>
      <c r="J109" s="484"/>
      <c r="K109" s="484"/>
      <c r="L109" s="484"/>
      <c r="M109" s="484"/>
      <c r="N109" s="484"/>
      <c r="O109" s="484"/>
      <c r="P109" s="485"/>
      <c r="Q109" s="423">
        <f>Q108-E7</f>
        <v>0</v>
      </c>
      <c r="R109" s="292"/>
      <c r="S109" s="248"/>
      <c r="T109" s="249"/>
      <c r="U109" s="293"/>
    </row>
    <row r="110" spans="1:25" ht="15.6" customHeight="1" x14ac:dyDescent="0.25">
      <c r="A110" s="292"/>
      <c r="B110" s="292"/>
      <c r="C110" s="292"/>
      <c r="D110" s="292"/>
      <c r="E110" s="292"/>
      <c r="F110" s="292"/>
      <c r="G110" s="292"/>
      <c r="H110" s="292"/>
      <c r="I110" s="292"/>
      <c r="J110" s="292"/>
      <c r="K110" s="292"/>
      <c r="L110" s="292"/>
      <c r="M110" s="292"/>
      <c r="N110" s="292"/>
      <c r="O110" s="292"/>
      <c r="P110" s="292"/>
      <c r="Q110" s="292"/>
      <c r="R110" s="292"/>
      <c r="S110" s="248" t="s">
        <v>114</v>
      </c>
      <c r="T110" s="249">
        <f>S84</f>
        <v>0</v>
      </c>
      <c r="U110" s="293"/>
    </row>
    <row r="111" spans="1:25" hidden="1" x14ac:dyDescent="0.25">
      <c r="A111" s="293"/>
      <c r="B111" s="293"/>
      <c r="C111" s="293"/>
      <c r="D111" s="293"/>
      <c r="E111" s="293"/>
      <c r="F111" s="293"/>
      <c r="G111" s="293"/>
      <c r="H111" s="293"/>
      <c r="I111" s="293"/>
      <c r="J111" s="293"/>
      <c r="K111" s="293"/>
      <c r="L111" s="293"/>
      <c r="M111" s="293"/>
      <c r="N111" s="293"/>
      <c r="O111" s="293"/>
      <c r="P111" s="293"/>
      <c r="Q111" s="293"/>
      <c r="R111" s="293"/>
      <c r="S111" s="293"/>
      <c r="T111" s="293"/>
      <c r="U111" s="293"/>
    </row>
    <row r="112" spans="1:25" hidden="1" x14ac:dyDescent="0.25"/>
    <row r="113" spans="3:6" hidden="1" x14ac:dyDescent="0.25">
      <c r="C113" s="195" t="s">
        <v>266</v>
      </c>
      <c r="D113" s="195"/>
      <c r="E113" s="196"/>
      <c r="F113" s="197"/>
    </row>
    <row r="114" spans="3:6" hidden="1" x14ac:dyDescent="0.25">
      <c r="C114" s="195" t="s">
        <v>260</v>
      </c>
      <c r="D114" s="195"/>
      <c r="E114" s="196"/>
      <c r="F114" s="203">
        <f>Q51</f>
        <v>0</v>
      </c>
    </row>
    <row r="115" spans="3:6" hidden="1" x14ac:dyDescent="0.25">
      <c r="C115" s="195" t="s">
        <v>262</v>
      </c>
      <c r="D115" s="195"/>
      <c r="E115" s="196">
        <f>U63</f>
        <v>0</v>
      </c>
      <c r="F115" s="197">
        <f>IF(E115&gt;25000,(E115-25000),0)</f>
        <v>0</v>
      </c>
    </row>
    <row r="116" spans="3:6" hidden="1" x14ac:dyDescent="0.25">
      <c r="C116" s="195" t="s">
        <v>263</v>
      </c>
      <c r="D116" s="195"/>
      <c r="E116" s="196">
        <f t="shared" ref="E116:E118" si="27">U64</f>
        <v>0</v>
      </c>
      <c r="F116" s="197">
        <f>IF(E116&gt;25000,(E116-25000),0)</f>
        <v>0</v>
      </c>
    </row>
    <row r="117" spans="3:6" hidden="1" x14ac:dyDescent="0.25">
      <c r="C117" s="195" t="s">
        <v>264</v>
      </c>
      <c r="D117" s="195"/>
      <c r="E117" s="196">
        <f t="shared" si="27"/>
        <v>0</v>
      </c>
      <c r="F117" s="197">
        <f>IF(E117&gt;25000,(E117-25000),0)</f>
        <v>0</v>
      </c>
    </row>
    <row r="118" spans="3:6" hidden="1" x14ac:dyDescent="0.25">
      <c r="C118" s="195" t="s">
        <v>265</v>
      </c>
      <c r="D118" s="195"/>
      <c r="E118" s="196">
        <f t="shared" si="27"/>
        <v>0</v>
      </c>
      <c r="F118" s="197">
        <f>IF(E118&gt;25000,(E118-25000),0)</f>
        <v>0</v>
      </c>
    </row>
    <row r="119" spans="3:6" hidden="1" x14ac:dyDescent="0.25">
      <c r="C119" s="195" t="s">
        <v>261</v>
      </c>
      <c r="D119" s="195"/>
      <c r="E119" s="196"/>
      <c r="F119" s="203">
        <f>Q107</f>
        <v>0</v>
      </c>
    </row>
    <row r="120" spans="3:6" hidden="1" x14ac:dyDescent="0.25">
      <c r="F120" s="90">
        <f>SUM(F114:F119)</f>
        <v>0</v>
      </c>
    </row>
  </sheetData>
  <sheetProtection algorithmName="SHA-512" hashValue="X6ytB1SO4Tjh0RxSvQXAddZhdToFLwKElQQQ0LvJ2o9tBIJU7QhaeDyx0+M7BYrhQU/Vu89Rm5vXHqsJqjIpng==" saltValue="DzO6Q45WjRbepaahyA03Hw==" spinCount="100000" sheet="1" formatCells="0" formatRows="0" deleteRows="0" selectLockedCells="1"/>
  <mergeCells count="188">
    <mergeCell ref="B2:Q2"/>
    <mergeCell ref="B3:Q3"/>
    <mergeCell ref="B5:D5"/>
    <mergeCell ref="G5:I5"/>
    <mergeCell ref="B7:D7"/>
    <mergeCell ref="G7:I7"/>
    <mergeCell ref="B15:C15"/>
    <mergeCell ref="D15:K15"/>
    <mergeCell ref="B16:C16"/>
    <mergeCell ref="D16:K16"/>
    <mergeCell ref="B9:D9"/>
    <mergeCell ref="B12:Q12"/>
    <mergeCell ref="B13:C13"/>
    <mergeCell ref="D13:K13"/>
    <mergeCell ref="B14:C14"/>
    <mergeCell ref="D14:K14"/>
    <mergeCell ref="B25:C25"/>
    <mergeCell ref="D25:K25"/>
    <mergeCell ref="B31:C31"/>
    <mergeCell ref="D31:K31"/>
    <mergeCell ref="B32:C32"/>
    <mergeCell ref="D32:K32"/>
    <mergeCell ref="B23:C23"/>
    <mergeCell ref="D23:K23"/>
    <mergeCell ref="B24:C24"/>
    <mergeCell ref="D24:K24"/>
    <mergeCell ref="B26:C26"/>
    <mergeCell ref="D26:K26"/>
    <mergeCell ref="B27:C27"/>
    <mergeCell ref="D27:K27"/>
    <mergeCell ref="B28:C28"/>
    <mergeCell ref="D28:K28"/>
    <mergeCell ref="B29:C29"/>
    <mergeCell ref="D29:K29"/>
    <mergeCell ref="B30:C30"/>
    <mergeCell ref="D30:K30"/>
    <mergeCell ref="B22:C22"/>
    <mergeCell ref="D22:K22"/>
    <mergeCell ref="B18:N18"/>
    <mergeCell ref="B19:Q19"/>
    <mergeCell ref="B20:C20"/>
    <mergeCell ref="D20:K20"/>
    <mergeCell ref="B21:C21"/>
    <mergeCell ref="D21:K21"/>
    <mergeCell ref="B17:C17"/>
    <mergeCell ref="D17:K17"/>
    <mergeCell ref="B36:C36"/>
    <mergeCell ref="D36:K36"/>
    <mergeCell ref="B37:C37"/>
    <mergeCell ref="D37:K37"/>
    <mergeCell ref="B38:N38"/>
    <mergeCell ref="B39:Q39"/>
    <mergeCell ref="B33:C33"/>
    <mergeCell ref="D33:K33"/>
    <mergeCell ref="B34:C34"/>
    <mergeCell ref="D34:K34"/>
    <mergeCell ref="B35:C35"/>
    <mergeCell ref="D35:K35"/>
    <mergeCell ref="B45:C45"/>
    <mergeCell ref="D45:K45"/>
    <mergeCell ref="B46:N46"/>
    <mergeCell ref="B47:Q47"/>
    <mergeCell ref="B48:C48"/>
    <mergeCell ref="D48:O48"/>
    <mergeCell ref="B40:C40"/>
    <mergeCell ref="D40:K40"/>
    <mergeCell ref="B41:C41"/>
    <mergeCell ref="D41:K41"/>
    <mergeCell ref="B44:C44"/>
    <mergeCell ref="D44:K44"/>
    <mergeCell ref="B42:C42"/>
    <mergeCell ref="D42:K42"/>
    <mergeCell ref="B43:C43"/>
    <mergeCell ref="D43:K43"/>
    <mergeCell ref="B53:C53"/>
    <mergeCell ref="D53:P53"/>
    <mergeCell ref="B54:C54"/>
    <mergeCell ref="D54:P54"/>
    <mergeCell ref="C55:E55"/>
    <mergeCell ref="F55:P55"/>
    <mergeCell ref="B49:C49"/>
    <mergeCell ref="D49:O49"/>
    <mergeCell ref="B50:C50"/>
    <mergeCell ref="D50:O50"/>
    <mergeCell ref="B51:P51"/>
    <mergeCell ref="B52:Q52"/>
    <mergeCell ref="C59:E59"/>
    <mergeCell ref="F59:P59"/>
    <mergeCell ref="B60:P60"/>
    <mergeCell ref="B61:Q61"/>
    <mergeCell ref="B62:C62"/>
    <mergeCell ref="D62:E62"/>
    <mergeCell ref="F62:N62"/>
    <mergeCell ref="B56:C56"/>
    <mergeCell ref="D56:P56"/>
    <mergeCell ref="C57:E57"/>
    <mergeCell ref="F57:P57"/>
    <mergeCell ref="B58:C58"/>
    <mergeCell ref="D58:P58"/>
    <mergeCell ref="B65:C65"/>
    <mergeCell ref="D65:E65"/>
    <mergeCell ref="F65:N65"/>
    <mergeCell ref="B66:C66"/>
    <mergeCell ref="D66:E66"/>
    <mergeCell ref="F66:N66"/>
    <mergeCell ref="B69:D69"/>
    <mergeCell ref="E69:P69"/>
    <mergeCell ref="B63:C63"/>
    <mergeCell ref="D63:E63"/>
    <mergeCell ref="F63:N63"/>
    <mergeCell ref="B64:C64"/>
    <mergeCell ref="D64:E64"/>
    <mergeCell ref="F64:N64"/>
    <mergeCell ref="B78:D78"/>
    <mergeCell ref="E78:G78"/>
    <mergeCell ref="H78:N78"/>
    <mergeCell ref="B79:D79"/>
    <mergeCell ref="E79:G79"/>
    <mergeCell ref="H79:N79"/>
    <mergeCell ref="B80:D80"/>
    <mergeCell ref="B67:P67"/>
    <mergeCell ref="B68:Q68"/>
    <mergeCell ref="B70:D70"/>
    <mergeCell ref="E70:P70"/>
    <mergeCell ref="B76:P76"/>
    <mergeCell ref="B77:Q77"/>
    <mergeCell ref="B71:D71"/>
    <mergeCell ref="E71:P71"/>
    <mergeCell ref="B72:D72"/>
    <mergeCell ref="E72:P72"/>
    <mergeCell ref="B73:D73"/>
    <mergeCell ref="E73:P73"/>
    <mergeCell ref="B74:D74"/>
    <mergeCell ref="E74:P74"/>
    <mergeCell ref="B75:D75"/>
    <mergeCell ref="E75:P75"/>
    <mergeCell ref="E80:G80"/>
    <mergeCell ref="H80:N80"/>
    <mergeCell ref="B82:D82"/>
    <mergeCell ref="E82:G82"/>
    <mergeCell ref="H82:N82"/>
    <mergeCell ref="B83:D83"/>
    <mergeCell ref="E83:G83"/>
    <mergeCell ref="H83:N83"/>
    <mergeCell ref="B86:D86"/>
    <mergeCell ref="E86:Q86"/>
    <mergeCell ref="B81:D81"/>
    <mergeCell ref="E81:G81"/>
    <mergeCell ref="H81:N81"/>
    <mergeCell ref="B87:D87"/>
    <mergeCell ref="E87:P87"/>
    <mergeCell ref="B84:P84"/>
    <mergeCell ref="B85:Q85"/>
    <mergeCell ref="B93:P93"/>
    <mergeCell ref="B94:Q94"/>
    <mergeCell ref="C99:F99"/>
    <mergeCell ref="I99:M99"/>
    <mergeCell ref="N99:O99"/>
    <mergeCell ref="B88:D88"/>
    <mergeCell ref="E88:P88"/>
    <mergeCell ref="B89:D89"/>
    <mergeCell ref="E89:P89"/>
    <mergeCell ref="B90:D90"/>
    <mergeCell ref="E90:P90"/>
    <mergeCell ref="B91:D91"/>
    <mergeCell ref="E91:P91"/>
    <mergeCell ref="B92:D92"/>
    <mergeCell ref="E92:P92"/>
    <mergeCell ref="C100:F100"/>
    <mergeCell ref="C101:F101"/>
    <mergeCell ref="I101:M101"/>
    <mergeCell ref="N101:O101"/>
    <mergeCell ref="C96:G96"/>
    <mergeCell ref="I96:M96"/>
    <mergeCell ref="N96:O96"/>
    <mergeCell ref="I97:M97"/>
    <mergeCell ref="N97:O97"/>
    <mergeCell ref="N98:O98"/>
    <mergeCell ref="B109:P109"/>
    <mergeCell ref="B106:P106"/>
    <mergeCell ref="B107:P107"/>
    <mergeCell ref="B108:P108"/>
    <mergeCell ref="D102:F102"/>
    <mergeCell ref="M102:P102"/>
    <mergeCell ref="C103:E103"/>
    <mergeCell ref="I103:P103"/>
    <mergeCell ref="B104:P104"/>
    <mergeCell ref="B105:P105"/>
  </mergeCells>
  <conditionalFormatting sqref="Q103">
    <cfRule type="cellIs" dxfId="40" priority="5" operator="greaterThan">
      <formula>$N$101</formula>
    </cfRule>
  </conditionalFormatting>
  <conditionalFormatting sqref="Q108">
    <cfRule type="cellIs" dxfId="39" priority="4" operator="lessThan">
      <formula>$E$7</formula>
    </cfRule>
  </conditionalFormatting>
  <conditionalFormatting sqref="Q109">
    <cfRule type="expression" dxfId="38" priority="1">
      <formula>$Q$109&lt;0</formula>
    </cfRule>
  </conditionalFormatting>
  <pageMargins left="0.25" right="0.25" top="0.75" bottom="0.75" header="0.3" footer="0.3"/>
  <pageSetup scale="76" fitToHeight="50" orientation="landscape" r:id="rId1"/>
  <headerFooter>
    <oddFooter>Page &amp;P of &amp;N</oddFooter>
  </headerFooter>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1300-000000000000}">
          <x14:formula1>
            <xm:f>'DROP-DOWNS'!$J$2:$J$3</xm:f>
          </x14:formula1>
          <xm:sqref>B63:C66</xm:sqref>
        </x14:dataValidation>
        <x14:dataValidation type="list" allowBlank="1" showInputMessage="1" showErrorMessage="1" xr:uid="{00000000-0002-0000-1300-000001000000}">
          <x14:formula1>
            <xm:f>'DROP-DOWNS'!$S$2:$S$6</xm:f>
          </x14:formula1>
          <xm:sqref>B70:C75</xm:sqref>
        </x14:dataValidation>
        <x14:dataValidation type="list" allowBlank="1" showInputMessage="1" showErrorMessage="1" xr:uid="{00000000-0002-0000-1300-000002000000}">
          <x14:formula1>
            <xm:f>'DROP-DOWNS'!$S$12:$S$21</xm:f>
          </x14:formula1>
          <xm:sqref>B79:C83</xm:sqref>
        </x14:dataValidation>
        <x14:dataValidation type="list" allowBlank="1" showInputMessage="1" showErrorMessage="1" xr:uid="{00000000-0002-0000-1300-000003000000}">
          <x14:formula1>
            <xm:f>'DROP-DOWNS'!$U$2:$U$8</xm:f>
          </x14:formula1>
          <xm:sqref>B88:D92</xm:sqref>
        </x14:dataValidation>
        <x14:dataValidation type="list" allowBlank="1" showInputMessage="1" showErrorMessage="1" xr:uid="{00000000-0002-0000-1300-000004000000}">
          <x14:formula1>
            <xm:f>'DROP-DOWNS'!$V$2:$V$8</xm:f>
          </x14:formula1>
          <xm:sqref>B87:D87</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3" tint="0.79998168889431442"/>
  </sheetPr>
  <dimension ref="A1:Y113"/>
  <sheetViews>
    <sheetView showGridLines="0" zoomScale="90" zoomScaleNormal="90" workbookViewId="0">
      <selection activeCell="R95" sqref="R95"/>
    </sheetView>
  </sheetViews>
  <sheetFormatPr defaultColWidth="9.140625" defaultRowHeight="15" x14ac:dyDescent="0.25"/>
  <cols>
    <col min="1" max="1" width="3.42578125" style="54" customWidth="1"/>
    <col min="2" max="2" width="8.140625" style="54" customWidth="1"/>
    <col min="3" max="3" width="8.42578125" style="54" customWidth="1"/>
    <col min="4" max="4" width="11.85546875" style="54" customWidth="1"/>
    <col min="5" max="5" width="11.85546875" style="204" customWidth="1"/>
    <col min="6" max="6" width="11.85546875" style="201" customWidth="1"/>
    <col min="7" max="8" width="11.85546875" style="198" customWidth="1"/>
    <col min="9" max="9" width="12.85546875" style="198" bestFit="1" customWidth="1"/>
    <col min="10" max="10" width="11.85546875" style="198" customWidth="1"/>
    <col min="11" max="11" width="6.42578125" style="198" customWidth="1"/>
    <col min="12" max="12" width="9.7109375" style="199" customWidth="1"/>
    <col min="13" max="13" width="9.7109375" style="200" customWidth="1"/>
    <col min="14" max="14" width="9.7109375" style="199" customWidth="1"/>
    <col min="15" max="15" width="9.7109375" style="201" customWidth="1"/>
    <col min="16" max="16" width="9.7109375" style="54" customWidth="1"/>
    <col min="17" max="17" width="12.85546875" style="54" customWidth="1"/>
    <col min="18" max="18" width="3.5703125" style="202" customWidth="1"/>
    <col min="19" max="19" width="15.7109375" style="54" hidden="1" customWidth="1"/>
    <col min="20" max="20" width="27.5703125" style="54" hidden="1" customWidth="1"/>
    <col min="21" max="21" width="4.28515625" style="54" hidden="1" customWidth="1"/>
    <col min="22" max="22" width="9.140625" style="54" hidden="1" customWidth="1"/>
    <col min="23" max="23" width="10.5703125" style="54" hidden="1" customWidth="1"/>
    <col min="24" max="24" width="9.140625" style="54"/>
    <col min="25" max="25" width="10.5703125" style="54" bestFit="1" customWidth="1"/>
    <col min="26" max="16384" width="9.140625" style="54"/>
  </cols>
  <sheetData>
    <row r="1" spans="1:25" x14ac:dyDescent="0.25">
      <c r="A1" s="259"/>
      <c r="B1" s="259"/>
      <c r="C1" s="259"/>
      <c r="D1" s="259"/>
      <c r="E1" s="259"/>
      <c r="F1" s="259"/>
      <c r="G1" s="259"/>
      <c r="H1" s="259"/>
      <c r="I1" s="259"/>
      <c r="J1" s="259"/>
      <c r="K1" s="259"/>
      <c r="L1" s="259"/>
      <c r="M1" s="259"/>
      <c r="N1" s="259"/>
      <c r="O1" s="259"/>
      <c r="P1" s="259"/>
      <c r="Q1" s="259"/>
      <c r="R1" s="259"/>
      <c r="S1" s="190"/>
      <c r="T1" s="190"/>
      <c r="U1" s="190"/>
    </row>
    <row r="2" spans="1:25" ht="30" customHeight="1" x14ac:dyDescent="0.25">
      <c r="A2" s="259"/>
      <c r="B2" s="582"/>
      <c r="C2" s="583"/>
      <c r="D2" s="583"/>
      <c r="E2" s="583"/>
      <c r="F2" s="583"/>
      <c r="G2" s="583"/>
      <c r="H2" s="583"/>
      <c r="I2" s="583"/>
      <c r="J2" s="583"/>
      <c r="K2" s="583"/>
      <c r="L2" s="583"/>
      <c r="M2" s="583"/>
      <c r="N2" s="583"/>
      <c r="O2" s="583"/>
      <c r="P2" s="583"/>
      <c r="Q2" s="584"/>
      <c r="R2" s="259"/>
      <c r="S2" s="190"/>
      <c r="T2" s="190"/>
      <c r="U2" s="190"/>
    </row>
    <row r="3" spans="1:25" ht="30" customHeight="1" x14ac:dyDescent="0.25">
      <c r="A3" s="259"/>
      <c r="B3" s="588" t="s">
        <v>413</v>
      </c>
      <c r="C3" s="589"/>
      <c r="D3" s="589"/>
      <c r="E3" s="589"/>
      <c r="F3" s="589"/>
      <c r="G3" s="589"/>
      <c r="H3" s="589"/>
      <c r="I3" s="589"/>
      <c r="J3" s="589"/>
      <c r="K3" s="589"/>
      <c r="L3" s="589"/>
      <c r="M3" s="589"/>
      <c r="N3" s="589"/>
      <c r="O3" s="589"/>
      <c r="P3" s="589"/>
      <c r="Q3" s="590"/>
      <c r="R3" s="259"/>
      <c r="S3" s="190"/>
      <c r="T3" s="190"/>
      <c r="U3" s="190"/>
    </row>
    <row r="4" spans="1:25" ht="8.25" customHeight="1" x14ac:dyDescent="0.25">
      <c r="A4" s="259"/>
      <c r="B4" s="259"/>
      <c r="C4" s="259"/>
      <c r="D4" s="259"/>
      <c r="E4" s="259"/>
      <c r="F4" s="259"/>
      <c r="G4" s="259"/>
      <c r="H4" s="259"/>
      <c r="I4" s="259"/>
      <c r="J4" s="259"/>
      <c r="K4" s="259"/>
      <c r="L4" s="259"/>
      <c r="M4" s="259"/>
      <c r="N4" s="259"/>
      <c r="O4" s="259"/>
      <c r="P4" s="259"/>
      <c r="Q4" s="259"/>
      <c r="R4" s="259"/>
      <c r="S4" s="190"/>
      <c r="T4" s="190"/>
      <c r="U4" s="190"/>
    </row>
    <row r="5" spans="1:25" ht="30" customHeight="1" x14ac:dyDescent="0.25">
      <c r="A5" s="259"/>
      <c r="B5" s="585" t="s">
        <v>231</v>
      </c>
      <c r="C5" s="586"/>
      <c r="D5" s="587"/>
      <c r="E5" s="360"/>
      <c r="F5" s="259"/>
      <c r="G5" s="259"/>
      <c r="H5" s="259"/>
      <c r="I5" s="259"/>
      <c r="J5" s="259"/>
      <c r="K5" s="259"/>
      <c r="L5" s="259"/>
      <c r="M5" s="259"/>
      <c r="N5" s="259"/>
      <c r="O5" s="259"/>
      <c r="P5" s="259"/>
      <c r="Q5" s="259"/>
      <c r="R5" s="259"/>
      <c r="S5" s="190"/>
      <c r="T5" s="190"/>
      <c r="U5" s="190"/>
    </row>
    <row r="6" spans="1:25" ht="8.25" customHeight="1" x14ac:dyDescent="0.25">
      <c r="A6" s="259"/>
      <c r="B6" s="259"/>
      <c r="C6" s="259"/>
      <c r="D6" s="260"/>
      <c r="E6" s="259"/>
      <c r="F6" s="259"/>
      <c r="G6" s="259"/>
      <c r="H6" s="259"/>
      <c r="I6" s="259"/>
      <c r="J6" s="259"/>
      <c r="K6" s="259"/>
      <c r="L6" s="259"/>
      <c r="M6" s="259"/>
      <c r="N6" s="259"/>
      <c r="O6" s="259"/>
      <c r="P6" s="259"/>
      <c r="Q6" s="259"/>
      <c r="R6" s="259"/>
      <c r="S6" s="190"/>
      <c r="T6" s="190"/>
      <c r="U6" s="190"/>
    </row>
    <row r="7" spans="1:25" ht="30" customHeight="1" x14ac:dyDescent="0.25">
      <c r="A7" s="259"/>
      <c r="B7" s="591" t="s">
        <v>638</v>
      </c>
      <c r="C7" s="586"/>
      <c r="D7" s="587"/>
      <c r="E7" s="358"/>
      <c r="F7" s="259"/>
      <c r="G7" s="259"/>
      <c r="H7" s="259"/>
      <c r="I7" s="259"/>
      <c r="J7" s="259"/>
      <c r="K7" s="259"/>
      <c r="L7" s="259"/>
      <c r="M7" s="259"/>
      <c r="N7" s="259"/>
      <c r="O7" s="259"/>
      <c r="P7" s="259"/>
      <c r="Q7" s="259"/>
      <c r="R7" s="259"/>
      <c r="S7" s="190"/>
      <c r="T7" s="190"/>
      <c r="U7" s="190"/>
    </row>
    <row r="8" spans="1:25" ht="8.25" customHeight="1" x14ac:dyDescent="0.25">
      <c r="A8" s="259"/>
      <c r="B8" s="259"/>
      <c r="C8" s="259"/>
      <c r="D8" s="260"/>
      <c r="E8" s="259"/>
      <c r="F8" s="259"/>
      <c r="G8" s="259"/>
      <c r="H8" s="259"/>
      <c r="I8" s="259"/>
      <c r="J8" s="259"/>
      <c r="K8" s="259"/>
      <c r="L8" s="259"/>
      <c r="M8" s="259"/>
      <c r="N8" s="259"/>
      <c r="O8" s="259"/>
      <c r="P8" s="259"/>
      <c r="Q8" s="259"/>
      <c r="R8" s="259"/>
      <c r="S8" s="190"/>
      <c r="T8" s="190"/>
      <c r="U8" s="190"/>
    </row>
    <row r="9" spans="1:25" ht="30" customHeight="1" x14ac:dyDescent="0.25">
      <c r="A9" s="259"/>
      <c r="B9" s="592" t="s">
        <v>639</v>
      </c>
      <c r="C9" s="510"/>
      <c r="D9" s="511"/>
      <c r="E9" s="359"/>
      <c r="F9" s="259"/>
      <c r="G9" s="259"/>
      <c r="H9" s="259"/>
      <c r="I9" s="259"/>
      <c r="J9" s="259"/>
      <c r="K9" s="259"/>
      <c r="L9" s="259"/>
      <c r="M9" s="259"/>
      <c r="N9" s="259"/>
      <c r="O9" s="259"/>
      <c r="P9" s="259"/>
      <c r="Q9" s="259"/>
      <c r="R9" s="259"/>
      <c r="S9" s="190"/>
      <c r="T9" s="190"/>
      <c r="U9" s="190"/>
    </row>
    <row r="10" spans="1:25" ht="8.25" customHeight="1" x14ac:dyDescent="0.25">
      <c r="A10" s="259"/>
      <c r="B10" s="259"/>
      <c r="C10" s="259"/>
      <c r="D10" s="259"/>
      <c r="E10" s="259"/>
      <c r="F10" s="259"/>
      <c r="G10" s="259"/>
      <c r="H10" s="259"/>
      <c r="I10" s="259"/>
      <c r="J10" s="259"/>
      <c r="K10" s="259"/>
      <c r="L10" s="259"/>
      <c r="M10" s="259"/>
      <c r="N10" s="259"/>
      <c r="O10" s="259"/>
      <c r="P10" s="259"/>
      <c r="Q10" s="259"/>
      <c r="R10" s="259"/>
      <c r="S10" s="190"/>
      <c r="T10" s="190"/>
      <c r="U10" s="190"/>
    </row>
    <row r="11" spans="1:25" ht="9" customHeight="1" x14ac:dyDescent="0.25">
      <c r="A11" s="259"/>
      <c r="B11" s="259"/>
      <c r="C11" s="259"/>
      <c r="D11" s="259"/>
      <c r="E11" s="259"/>
      <c r="F11" s="259"/>
      <c r="G11" s="259"/>
      <c r="H11" s="259"/>
      <c r="I11" s="259"/>
      <c r="J11" s="259"/>
      <c r="K11" s="259"/>
      <c r="L11" s="259"/>
      <c r="M11" s="259"/>
      <c r="N11" s="259"/>
      <c r="O11" s="259"/>
      <c r="P11" s="259"/>
      <c r="Q11" s="259"/>
      <c r="R11" s="259"/>
      <c r="S11" s="190"/>
      <c r="T11" s="190"/>
      <c r="U11" s="190"/>
    </row>
    <row r="12" spans="1:25" ht="15.75" customHeight="1" x14ac:dyDescent="0.25">
      <c r="A12" s="259"/>
      <c r="B12" s="543" t="s">
        <v>44</v>
      </c>
      <c r="C12" s="544"/>
      <c r="D12" s="544"/>
      <c r="E12" s="544"/>
      <c r="F12" s="544"/>
      <c r="G12" s="544"/>
      <c r="H12" s="544"/>
      <c r="I12" s="544"/>
      <c r="J12" s="544"/>
      <c r="K12" s="544"/>
      <c r="L12" s="544"/>
      <c r="M12" s="544"/>
      <c r="N12" s="544"/>
      <c r="O12" s="544"/>
      <c r="P12" s="544"/>
      <c r="Q12" s="545"/>
      <c r="R12" s="259"/>
      <c r="S12" s="190"/>
      <c r="T12" s="190"/>
      <c r="U12" s="190"/>
    </row>
    <row r="13" spans="1:25" ht="30" customHeight="1" x14ac:dyDescent="0.25">
      <c r="A13" s="259"/>
      <c r="B13" s="516" t="s">
        <v>45</v>
      </c>
      <c r="C13" s="517"/>
      <c r="D13" s="516" t="s">
        <v>447</v>
      </c>
      <c r="E13" s="556"/>
      <c r="F13" s="556"/>
      <c r="G13" s="556"/>
      <c r="H13" s="556"/>
      <c r="I13" s="556"/>
      <c r="J13" s="556"/>
      <c r="K13" s="517"/>
      <c r="L13" s="350" t="s">
        <v>46</v>
      </c>
      <c r="M13" s="350" t="s">
        <v>47</v>
      </c>
      <c r="N13" s="350" t="s">
        <v>4</v>
      </c>
      <c r="O13" s="350" t="s">
        <v>1</v>
      </c>
      <c r="P13" s="350" t="s">
        <v>102</v>
      </c>
      <c r="Q13" s="350" t="s">
        <v>103</v>
      </c>
      <c r="R13" s="259"/>
      <c r="S13" s="190"/>
      <c r="T13" s="190"/>
      <c r="U13" s="190"/>
    </row>
    <row r="14" spans="1:25" s="111" customFormat="1" ht="45" customHeight="1" x14ac:dyDescent="0.25">
      <c r="A14" s="259"/>
      <c r="B14" s="478"/>
      <c r="C14" s="479"/>
      <c r="D14" s="480"/>
      <c r="E14" s="481"/>
      <c r="F14" s="481"/>
      <c r="G14" s="481"/>
      <c r="H14" s="481"/>
      <c r="I14" s="481"/>
      <c r="J14" s="481"/>
      <c r="K14" s="482"/>
      <c r="L14" s="208"/>
      <c r="M14" s="209"/>
      <c r="N14" s="356"/>
      <c r="O14" s="210" t="e">
        <f>L14/$E$7</f>
        <v>#DIV/0!</v>
      </c>
      <c r="P14" s="211">
        <f>N14*Q14</f>
        <v>0</v>
      </c>
      <c r="Q14" s="212">
        <f>ROUND(L14*M14,0)</f>
        <v>0</v>
      </c>
      <c r="R14" s="259"/>
      <c r="S14" s="190"/>
      <c r="T14" s="190"/>
      <c r="U14" s="190"/>
      <c r="Y14" s="191"/>
    </row>
    <row r="15" spans="1:25" s="111" customFormat="1" ht="45" customHeight="1" x14ac:dyDescent="0.25">
      <c r="A15" s="259"/>
      <c r="B15" s="478"/>
      <c r="C15" s="479"/>
      <c r="D15" s="480"/>
      <c r="E15" s="481"/>
      <c r="F15" s="481"/>
      <c r="G15" s="481"/>
      <c r="H15" s="481"/>
      <c r="I15" s="481"/>
      <c r="J15" s="481"/>
      <c r="K15" s="482"/>
      <c r="L15" s="208"/>
      <c r="M15" s="209"/>
      <c r="N15" s="356"/>
      <c r="O15" s="210" t="e">
        <f t="shared" ref="O15:O17" si="0">L15/$E$7</f>
        <v>#DIV/0!</v>
      </c>
      <c r="P15" s="211">
        <f t="shared" ref="P15:P17" si="1">N15*Q15</f>
        <v>0</v>
      </c>
      <c r="Q15" s="212">
        <f>ROUND(L15*M15,0)</f>
        <v>0</v>
      </c>
      <c r="R15" s="259"/>
      <c r="S15" s="190"/>
      <c r="T15" s="190"/>
      <c r="U15" s="190"/>
      <c r="Y15" s="191"/>
    </row>
    <row r="16" spans="1:25" s="111" customFormat="1" ht="45" customHeight="1" x14ac:dyDescent="0.25">
      <c r="A16" s="259"/>
      <c r="B16" s="478"/>
      <c r="C16" s="479"/>
      <c r="D16" s="480"/>
      <c r="E16" s="481"/>
      <c r="F16" s="481"/>
      <c r="G16" s="481"/>
      <c r="H16" s="481"/>
      <c r="I16" s="481"/>
      <c r="J16" s="481"/>
      <c r="K16" s="482"/>
      <c r="L16" s="208"/>
      <c r="M16" s="209"/>
      <c r="N16" s="356"/>
      <c r="O16" s="210" t="e">
        <f t="shared" si="0"/>
        <v>#DIV/0!</v>
      </c>
      <c r="P16" s="211">
        <f t="shared" si="1"/>
        <v>0</v>
      </c>
      <c r="Q16" s="212">
        <f>ROUND(L16*M16,0)</f>
        <v>0</v>
      </c>
      <c r="R16" s="259"/>
      <c r="S16" s="190"/>
      <c r="T16" s="190"/>
      <c r="U16" s="190"/>
      <c r="Y16" s="191"/>
    </row>
    <row r="17" spans="1:25" s="111" customFormat="1" ht="45" customHeight="1" x14ac:dyDescent="0.25">
      <c r="A17" s="259"/>
      <c r="B17" s="478"/>
      <c r="C17" s="479"/>
      <c r="D17" s="480"/>
      <c r="E17" s="481"/>
      <c r="F17" s="481"/>
      <c r="G17" s="481"/>
      <c r="H17" s="481"/>
      <c r="I17" s="481"/>
      <c r="J17" s="481"/>
      <c r="K17" s="482"/>
      <c r="L17" s="208"/>
      <c r="M17" s="209"/>
      <c r="N17" s="356"/>
      <c r="O17" s="210" t="e">
        <f t="shared" si="0"/>
        <v>#DIV/0!</v>
      </c>
      <c r="P17" s="211">
        <f t="shared" si="1"/>
        <v>0</v>
      </c>
      <c r="Q17" s="212">
        <f>ROUND(L17*M17,0)</f>
        <v>0</v>
      </c>
      <c r="R17" s="259"/>
      <c r="S17" s="190"/>
      <c r="T17" s="190"/>
      <c r="U17" s="190"/>
      <c r="Y17" s="191"/>
    </row>
    <row r="18" spans="1:25" ht="18.600000000000001" customHeight="1" x14ac:dyDescent="0.25">
      <c r="A18" s="259"/>
      <c r="B18" s="490" t="s">
        <v>221</v>
      </c>
      <c r="C18" s="491"/>
      <c r="D18" s="491"/>
      <c r="E18" s="491"/>
      <c r="F18" s="491"/>
      <c r="G18" s="491"/>
      <c r="H18" s="491"/>
      <c r="I18" s="491"/>
      <c r="J18" s="491"/>
      <c r="K18" s="491"/>
      <c r="L18" s="491"/>
      <c r="M18" s="491"/>
      <c r="N18" s="492"/>
      <c r="O18" s="213" t="e">
        <f>SUM(O14:O17)</f>
        <v>#DIV/0!</v>
      </c>
      <c r="P18" s="214">
        <f>SUM(P14:P17)</f>
        <v>0</v>
      </c>
      <c r="Q18" s="215">
        <f>SUM(Q14:Q17)</f>
        <v>0</v>
      </c>
      <c r="R18" s="259"/>
      <c r="S18" s="190">
        <f>Q18+P18</f>
        <v>0</v>
      </c>
      <c r="T18" s="190"/>
      <c r="U18" s="190"/>
      <c r="V18" s="192"/>
      <c r="W18" s="192">
        <f>Q18</f>
        <v>0</v>
      </c>
    </row>
    <row r="19" spans="1:25" ht="15.75" customHeight="1" x14ac:dyDescent="0.25">
      <c r="A19" s="259"/>
      <c r="B19" s="543" t="s">
        <v>49</v>
      </c>
      <c r="C19" s="544"/>
      <c r="D19" s="544"/>
      <c r="E19" s="544"/>
      <c r="F19" s="544"/>
      <c r="G19" s="544"/>
      <c r="H19" s="544"/>
      <c r="I19" s="544"/>
      <c r="J19" s="544"/>
      <c r="K19" s="544"/>
      <c r="L19" s="544"/>
      <c r="M19" s="544"/>
      <c r="N19" s="544"/>
      <c r="O19" s="544"/>
      <c r="P19" s="544"/>
      <c r="Q19" s="545"/>
      <c r="R19" s="259"/>
      <c r="S19" s="190"/>
      <c r="T19" s="190"/>
      <c r="U19" s="190"/>
    </row>
    <row r="20" spans="1:25" ht="30" customHeight="1" x14ac:dyDescent="0.25">
      <c r="A20" s="259"/>
      <c r="B20" s="516" t="s">
        <v>45</v>
      </c>
      <c r="C20" s="517"/>
      <c r="D20" s="516" t="s">
        <v>448</v>
      </c>
      <c r="E20" s="556"/>
      <c r="F20" s="556"/>
      <c r="G20" s="556"/>
      <c r="H20" s="556"/>
      <c r="I20" s="556"/>
      <c r="J20" s="556"/>
      <c r="K20" s="517"/>
      <c r="L20" s="350" t="s">
        <v>46</v>
      </c>
      <c r="M20" s="350" t="s">
        <v>47</v>
      </c>
      <c r="N20" s="350" t="s">
        <v>4</v>
      </c>
      <c r="O20" s="350" t="s">
        <v>1</v>
      </c>
      <c r="P20" s="350" t="s">
        <v>36</v>
      </c>
      <c r="Q20" s="350" t="s">
        <v>103</v>
      </c>
      <c r="R20" s="259"/>
      <c r="S20" s="190"/>
      <c r="T20" s="190"/>
      <c r="U20" s="190"/>
    </row>
    <row r="21" spans="1:25" s="111" customFormat="1" ht="45" customHeight="1" x14ac:dyDescent="0.25">
      <c r="A21" s="259"/>
      <c r="B21" s="478"/>
      <c r="C21" s="479"/>
      <c r="D21" s="480"/>
      <c r="E21" s="481"/>
      <c r="F21" s="481"/>
      <c r="G21" s="481"/>
      <c r="H21" s="481"/>
      <c r="I21" s="481"/>
      <c r="J21" s="481"/>
      <c r="K21" s="482"/>
      <c r="L21" s="208"/>
      <c r="M21" s="209"/>
      <c r="N21" s="356"/>
      <c r="O21" s="210" t="e">
        <f t="shared" ref="O21:O32" si="2">L21/$E$7</f>
        <v>#DIV/0!</v>
      </c>
      <c r="P21" s="211">
        <f t="shared" ref="P21:P32" si="3">N21*Q21</f>
        <v>0</v>
      </c>
      <c r="Q21" s="212">
        <f t="shared" ref="Q21:Q32" si="4">ROUND(L21*M21,0)</f>
        <v>0</v>
      </c>
      <c r="R21" s="259"/>
      <c r="S21" s="190"/>
      <c r="T21" s="190"/>
      <c r="U21" s="190"/>
    </row>
    <row r="22" spans="1:25" s="111" customFormat="1" ht="45" customHeight="1" x14ac:dyDescent="0.25">
      <c r="A22" s="259"/>
      <c r="B22" s="478"/>
      <c r="C22" s="479"/>
      <c r="D22" s="480"/>
      <c r="E22" s="481"/>
      <c r="F22" s="481"/>
      <c r="G22" s="481"/>
      <c r="H22" s="481"/>
      <c r="I22" s="481"/>
      <c r="J22" s="481"/>
      <c r="K22" s="482"/>
      <c r="L22" s="208"/>
      <c r="M22" s="209"/>
      <c r="N22" s="356"/>
      <c r="O22" s="210" t="e">
        <f t="shared" si="2"/>
        <v>#DIV/0!</v>
      </c>
      <c r="P22" s="211">
        <f t="shared" si="3"/>
        <v>0</v>
      </c>
      <c r="Q22" s="212">
        <f t="shared" si="4"/>
        <v>0</v>
      </c>
      <c r="R22" s="259"/>
      <c r="S22" s="190" t="s">
        <v>232</v>
      </c>
      <c r="T22" s="190"/>
      <c r="U22" s="190"/>
      <c r="Y22" s="191"/>
    </row>
    <row r="23" spans="1:25" s="111" customFormat="1" ht="45" customHeight="1" x14ac:dyDescent="0.25">
      <c r="A23" s="259"/>
      <c r="B23" s="478"/>
      <c r="C23" s="479"/>
      <c r="D23" s="480"/>
      <c r="E23" s="481"/>
      <c r="F23" s="481"/>
      <c r="G23" s="481"/>
      <c r="H23" s="481"/>
      <c r="I23" s="481"/>
      <c r="J23" s="481"/>
      <c r="K23" s="482"/>
      <c r="L23" s="208"/>
      <c r="M23" s="209"/>
      <c r="N23" s="356"/>
      <c r="O23" s="210" t="e">
        <f t="shared" si="2"/>
        <v>#DIV/0!</v>
      </c>
      <c r="P23" s="211">
        <f t="shared" si="3"/>
        <v>0</v>
      </c>
      <c r="Q23" s="212">
        <f t="shared" si="4"/>
        <v>0</v>
      </c>
      <c r="R23" s="259"/>
      <c r="S23" s="190"/>
      <c r="T23" s="190"/>
      <c r="U23" s="190"/>
    </row>
    <row r="24" spans="1:25" s="111" customFormat="1" ht="45" customHeight="1" x14ac:dyDescent="0.25">
      <c r="A24" s="259"/>
      <c r="B24" s="478"/>
      <c r="C24" s="479"/>
      <c r="D24" s="480"/>
      <c r="E24" s="481"/>
      <c r="F24" s="481"/>
      <c r="G24" s="481"/>
      <c r="H24" s="481"/>
      <c r="I24" s="481"/>
      <c r="J24" s="481"/>
      <c r="K24" s="482"/>
      <c r="L24" s="208"/>
      <c r="M24" s="209"/>
      <c r="N24" s="356"/>
      <c r="O24" s="210" t="e">
        <f t="shared" si="2"/>
        <v>#DIV/0!</v>
      </c>
      <c r="P24" s="211">
        <f t="shared" si="3"/>
        <v>0</v>
      </c>
      <c r="Q24" s="212">
        <f t="shared" si="4"/>
        <v>0</v>
      </c>
      <c r="R24" s="259"/>
      <c r="S24" s="190" t="s">
        <v>232</v>
      </c>
      <c r="T24" s="190"/>
      <c r="U24" s="190"/>
      <c r="Y24" s="191"/>
    </row>
    <row r="25" spans="1:25" s="111" customFormat="1" ht="45" customHeight="1" x14ac:dyDescent="0.25">
      <c r="A25" s="259"/>
      <c r="B25" s="478"/>
      <c r="C25" s="479"/>
      <c r="D25" s="480"/>
      <c r="E25" s="481"/>
      <c r="F25" s="481"/>
      <c r="G25" s="481"/>
      <c r="H25" s="481"/>
      <c r="I25" s="481"/>
      <c r="J25" s="481"/>
      <c r="K25" s="482"/>
      <c r="L25" s="208"/>
      <c r="M25" s="209"/>
      <c r="N25" s="356"/>
      <c r="O25" s="210" t="e">
        <f t="shared" si="2"/>
        <v>#DIV/0!</v>
      </c>
      <c r="P25" s="211">
        <f t="shared" si="3"/>
        <v>0</v>
      </c>
      <c r="Q25" s="212">
        <f t="shared" si="4"/>
        <v>0</v>
      </c>
      <c r="R25" s="259"/>
      <c r="S25" s="190"/>
      <c r="T25" s="190"/>
      <c r="U25" s="190"/>
    </row>
    <row r="26" spans="1:25" s="111" customFormat="1" ht="45" customHeight="1" x14ac:dyDescent="0.25">
      <c r="A26" s="259"/>
      <c r="B26" s="478"/>
      <c r="C26" s="479"/>
      <c r="D26" s="480"/>
      <c r="E26" s="481"/>
      <c r="F26" s="481"/>
      <c r="G26" s="481"/>
      <c r="H26" s="481"/>
      <c r="I26" s="481"/>
      <c r="J26" s="481"/>
      <c r="K26" s="482"/>
      <c r="L26" s="208"/>
      <c r="M26" s="209"/>
      <c r="N26" s="356"/>
      <c r="O26" s="210" t="e">
        <f t="shared" si="2"/>
        <v>#DIV/0!</v>
      </c>
      <c r="P26" s="211">
        <f t="shared" si="3"/>
        <v>0</v>
      </c>
      <c r="Q26" s="212">
        <f t="shared" si="4"/>
        <v>0</v>
      </c>
      <c r="R26" s="259"/>
      <c r="S26" s="190" t="s">
        <v>232</v>
      </c>
      <c r="T26" s="190"/>
      <c r="U26" s="190"/>
      <c r="Y26" s="191"/>
    </row>
    <row r="27" spans="1:25" s="111" customFormat="1" ht="45" customHeight="1" x14ac:dyDescent="0.25">
      <c r="A27" s="259"/>
      <c r="B27" s="478"/>
      <c r="C27" s="479"/>
      <c r="D27" s="480"/>
      <c r="E27" s="481"/>
      <c r="F27" s="481"/>
      <c r="G27" s="481"/>
      <c r="H27" s="481"/>
      <c r="I27" s="481"/>
      <c r="J27" s="481"/>
      <c r="K27" s="482"/>
      <c r="L27" s="208"/>
      <c r="M27" s="209"/>
      <c r="N27" s="356"/>
      <c r="O27" s="210" t="e">
        <f t="shared" si="2"/>
        <v>#DIV/0!</v>
      </c>
      <c r="P27" s="211">
        <f t="shared" si="3"/>
        <v>0</v>
      </c>
      <c r="Q27" s="212">
        <f t="shared" si="4"/>
        <v>0</v>
      </c>
      <c r="R27" s="259"/>
      <c r="S27" s="190"/>
      <c r="T27" s="190"/>
      <c r="U27" s="190"/>
    </row>
    <row r="28" spans="1:25" s="111" customFormat="1" ht="45" customHeight="1" x14ac:dyDescent="0.25">
      <c r="A28" s="259"/>
      <c r="B28" s="478"/>
      <c r="C28" s="479"/>
      <c r="D28" s="480"/>
      <c r="E28" s="481"/>
      <c r="F28" s="481"/>
      <c r="G28" s="481"/>
      <c r="H28" s="481"/>
      <c r="I28" s="481"/>
      <c r="J28" s="481"/>
      <c r="K28" s="482"/>
      <c r="L28" s="208"/>
      <c r="M28" s="209"/>
      <c r="N28" s="356"/>
      <c r="O28" s="210" t="e">
        <f t="shared" si="2"/>
        <v>#DIV/0!</v>
      </c>
      <c r="P28" s="211">
        <f t="shared" si="3"/>
        <v>0</v>
      </c>
      <c r="Q28" s="212">
        <f t="shared" si="4"/>
        <v>0</v>
      </c>
      <c r="R28" s="259"/>
      <c r="S28" s="190" t="s">
        <v>232</v>
      </c>
      <c r="T28" s="190"/>
      <c r="U28" s="190"/>
      <c r="Y28" s="191"/>
    </row>
    <row r="29" spans="1:25" s="111" customFormat="1" ht="45" customHeight="1" x14ac:dyDescent="0.25">
      <c r="A29" s="259"/>
      <c r="B29" s="478"/>
      <c r="C29" s="479"/>
      <c r="D29" s="480"/>
      <c r="E29" s="481"/>
      <c r="F29" s="481"/>
      <c r="G29" s="481"/>
      <c r="H29" s="481"/>
      <c r="I29" s="481"/>
      <c r="J29" s="481"/>
      <c r="K29" s="482"/>
      <c r="L29" s="208"/>
      <c r="M29" s="209"/>
      <c r="N29" s="356"/>
      <c r="O29" s="210" t="e">
        <f t="shared" si="2"/>
        <v>#DIV/0!</v>
      </c>
      <c r="P29" s="211">
        <f t="shared" si="3"/>
        <v>0</v>
      </c>
      <c r="Q29" s="212">
        <f t="shared" si="4"/>
        <v>0</v>
      </c>
      <c r="R29" s="259"/>
      <c r="S29" s="190"/>
      <c r="T29" s="190"/>
      <c r="U29" s="190"/>
    </row>
    <row r="30" spans="1:25" s="111" customFormat="1" ht="45" customHeight="1" x14ac:dyDescent="0.25">
      <c r="A30" s="259"/>
      <c r="B30" s="478"/>
      <c r="C30" s="479"/>
      <c r="D30" s="480"/>
      <c r="E30" s="481"/>
      <c r="F30" s="481"/>
      <c r="G30" s="481"/>
      <c r="H30" s="481"/>
      <c r="I30" s="481"/>
      <c r="J30" s="481"/>
      <c r="K30" s="482"/>
      <c r="L30" s="208"/>
      <c r="M30" s="209"/>
      <c r="N30" s="356"/>
      <c r="O30" s="210" t="e">
        <f t="shared" si="2"/>
        <v>#DIV/0!</v>
      </c>
      <c r="P30" s="211">
        <f t="shared" si="3"/>
        <v>0</v>
      </c>
      <c r="Q30" s="212">
        <f t="shared" si="4"/>
        <v>0</v>
      </c>
      <c r="R30" s="259"/>
      <c r="S30" s="190" t="s">
        <v>232</v>
      </c>
      <c r="T30" s="190"/>
      <c r="U30" s="190"/>
      <c r="Y30" s="191"/>
    </row>
    <row r="31" spans="1:25" s="111" customFormat="1" ht="45" customHeight="1" x14ac:dyDescent="0.25">
      <c r="A31" s="259"/>
      <c r="B31" s="478"/>
      <c r="C31" s="479"/>
      <c r="D31" s="480"/>
      <c r="E31" s="481"/>
      <c r="F31" s="481"/>
      <c r="G31" s="481"/>
      <c r="H31" s="481"/>
      <c r="I31" s="481"/>
      <c r="J31" s="481"/>
      <c r="K31" s="482"/>
      <c r="L31" s="208"/>
      <c r="M31" s="209"/>
      <c r="N31" s="356"/>
      <c r="O31" s="210" t="e">
        <f t="shared" si="2"/>
        <v>#DIV/0!</v>
      </c>
      <c r="P31" s="211">
        <f t="shared" si="3"/>
        <v>0</v>
      </c>
      <c r="Q31" s="212">
        <f t="shared" si="4"/>
        <v>0</v>
      </c>
      <c r="R31" s="259"/>
      <c r="S31" s="190"/>
      <c r="T31" s="190"/>
      <c r="U31" s="190"/>
    </row>
    <row r="32" spans="1:25" s="111" customFormat="1" ht="45" customHeight="1" x14ac:dyDescent="0.25">
      <c r="A32" s="259"/>
      <c r="B32" s="478"/>
      <c r="C32" s="479"/>
      <c r="D32" s="480"/>
      <c r="E32" s="481"/>
      <c r="F32" s="481"/>
      <c r="G32" s="481"/>
      <c r="H32" s="481"/>
      <c r="I32" s="481"/>
      <c r="J32" s="481"/>
      <c r="K32" s="482"/>
      <c r="L32" s="208"/>
      <c r="M32" s="209"/>
      <c r="N32" s="356"/>
      <c r="O32" s="210" t="e">
        <f t="shared" si="2"/>
        <v>#DIV/0!</v>
      </c>
      <c r="P32" s="211">
        <f t="shared" si="3"/>
        <v>0</v>
      </c>
      <c r="Q32" s="212">
        <f t="shared" si="4"/>
        <v>0</v>
      </c>
      <c r="R32" s="259"/>
      <c r="S32" s="190" t="s">
        <v>232</v>
      </c>
      <c r="T32" s="190"/>
      <c r="U32" s="190"/>
      <c r="Y32" s="191"/>
    </row>
    <row r="33" spans="1:23" ht="18.600000000000001" customHeight="1" x14ac:dyDescent="0.25">
      <c r="A33" s="259"/>
      <c r="B33" s="490" t="s">
        <v>221</v>
      </c>
      <c r="C33" s="491"/>
      <c r="D33" s="491"/>
      <c r="E33" s="491"/>
      <c r="F33" s="491"/>
      <c r="G33" s="491"/>
      <c r="H33" s="491"/>
      <c r="I33" s="491"/>
      <c r="J33" s="491"/>
      <c r="K33" s="491"/>
      <c r="L33" s="491"/>
      <c r="M33" s="491"/>
      <c r="N33" s="492"/>
      <c r="O33" s="213" t="e">
        <f>SUM(O21:O32)</f>
        <v>#DIV/0!</v>
      </c>
      <c r="P33" s="212">
        <f t="shared" ref="P33:Q33" si="5">SUM(P21:P32)</f>
        <v>0</v>
      </c>
      <c r="Q33" s="212">
        <f t="shared" si="5"/>
        <v>0</v>
      </c>
      <c r="R33" s="259"/>
      <c r="S33" s="190">
        <f>Q33+P33</f>
        <v>0</v>
      </c>
      <c r="T33" s="190"/>
      <c r="U33" s="190"/>
      <c r="V33" s="192"/>
      <c r="W33" s="192">
        <f>Q33</f>
        <v>0</v>
      </c>
    </row>
    <row r="34" spans="1:23" ht="15.75" customHeight="1" x14ac:dyDescent="0.25">
      <c r="A34" s="259"/>
      <c r="B34" s="509" t="s">
        <v>50</v>
      </c>
      <c r="C34" s="510"/>
      <c r="D34" s="510"/>
      <c r="E34" s="510"/>
      <c r="F34" s="510"/>
      <c r="G34" s="510"/>
      <c r="H34" s="510"/>
      <c r="I34" s="510"/>
      <c r="J34" s="510"/>
      <c r="K34" s="510"/>
      <c r="L34" s="510"/>
      <c r="M34" s="510"/>
      <c r="N34" s="510"/>
      <c r="O34" s="510"/>
      <c r="P34" s="510"/>
      <c r="Q34" s="511"/>
      <c r="R34" s="259"/>
      <c r="S34" s="190"/>
      <c r="T34" s="190"/>
      <c r="U34" s="190"/>
    </row>
    <row r="35" spans="1:23" ht="30" customHeight="1" x14ac:dyDescent="0.25">
      <c r="A35" s="259"/>
      <c r="B35" s="516" t="s">
        <v>45</v>
      </c>
      <c r="C35" s="517"/>
      <c r="D35" s="516" t="s">
        <v>449</v>
      </c>
      <c r="E35" s="556"/>
      <c r="F35" s="556"/>
      <c r="G35" s="556"/>
      <c r="H35" s="556"/>
      <c r="I35" s="556"/>
      <c r="J35" s="556"/>
      <c r="K35" s="517"/>
      <c r="L35" s="350" t="s">
        <v>46</v>
      </c>
      <c r="M35" s="350" t="s">
        <v>47</v>
      </c>
      <c r="N35" s="350" t="s">
        <v>4</v>
      </c>
      <c r="O35" s="350" t="s">
        <v>1</v>
      </c>
      <c r="P35" s="350" t="s">
        <v>36</v>
      </c>
      <c r="Q35" s="350" t="s">
        <v>103</v>
      </c>
      <c r="R35" s="259"/>
      <c r="S35" s="190"/>
      <c r="T35" s="190"/>
      <c r="U35" s="190"/>
    </row>
    <row r="36" spans="1:23" s="111" customFormat="1" ht="45" customHeight="1" x14ac:dyDescent="0.25">
      <c r="A36" s="259"/>
      <c r="B36" s="480"/>
      <c r="C36" s="482"/>
      <c r="D36" s="480"/>
      <c r="E36" s="481"/>
      <c r="F36" s="481"/>
      <c r="G36" s="481"/>
      <c r="H36" s="481"/>
      <c r="I36" s="481"/>
      <c r="J36" s="481"/>
      <c r="K36" s="482"/>
      <c r="L36" s="216"/>
      <c r="M36" s="217"/>
      <c r="N36" s="356"/>
      <c r="O36" s="210" t="e">
        <f t="shared" ref="O36:O38" si="6">L36/$E$7</f>
        <v>#DIV/0!</v>
      </c>
      <c r="P36" s="211">
        <f t="shared" ref="P36:P38" si="7">N36*Q36</f>
        <v>0</v>
      </c>
      <c r="Q36" s="212">
        <f t="shared" ref="Q36:Q38" si="8">ROUND(L36*M36,0)</f>
        <v>0</v>
      </c>
      <c r="R36" s="259"/>
      <c r="S36" s="190"/>
      <c r="T36" s="190"/>
      <c r="U36" s="190"/>
    </row>
    <row r="37" spans="1:23" s="111" customFormat="1" ht="45" customHeight="1" x14ac:dyDescent="0.25">
      <c r="A37" s="259"/>
      <c r="B37" s="480"/>
      <c r="C37" s="482"/>
      <c r="D37" s="480"/>
      <c r="E37" s="481"/>
      <c r="F37" s="481"/>
      <c r="G37" s="481"/>
      <c r="H37" s="481"/>
      <c r="I37" s="481"/>
      <c r="J37" s="481"/>
      <c r="K37" s="482"/>
      <c r="L37" s="216"/>
      <c r="M37" s="217"/>
      <c r="N37" s="356"/>
      <c r="O37" s="210" t="e">
        <f t="shared" si="6"/>
        <v>#DIV/0!</v>
      </c>
      <c r="P37" s="211">
        <f t="shared" si="7"/>
        <v>0</v>
      </c>
      <c r="Q37" s="212">
        <f t="shared" si="8"/>
        <v>0</v>
      </c>
      <c r="R37" s="259"/>
      <c r="S37" s="190"/>
      <c r="T37" s="190"/>
      <c r="U37" s="190"/>
    </row>
    <row r="38" spans="1:23" s="111" customFormat="1" ht="45" customHeight="1" x14ac:dyDescent="0.25">
      <c r="A38" s="259"/>
      <c r="B38" s="480"/>
      <c r="C38" s="482"/>
      <c r="D38" s="480"/>
      <c r="E38" s="481"/>
      <c r="F38" s="481"/>
      <c r="G38" s="481"/>
      <c r="H38" s="481"/>
      <c r="I38" s="481"/>
      <c r="J38" s="481"/>
      <c r="K38" s="482"/>
      <c r="L38" s="216"/>
      <c r="M38" s="217"/>
      <c r="N38" s="356"/>
      <c r="O38" s="210" t="e">
        <f t="shared" si="6"/>
        <v>#DIV/0!</v>
      </c>
      <c r="P38" s="211">
        <f t="shared" si="7"/>
        <v>0</v>
      </c>
      <c r="Q38" s="212">
        <f t="shared" si="8"/>
        <v>0</v>
      </c>
      <c r="R38" s="259"/>
      <c r="S38" s="190"/>
      <c r="T38" s="190"/>
      <c r="U38" s="190"/>
    </row>
    <row r="39" spans="1:23" ht="18.600000000000001" customHeight="1" x14ac:dyDescent="0.25">
      <c r="A39" s="259"/>
      <c r="B39" s="490" t="s">
        <v>221</v>
      </c>
      <c r="C39" s="491"/>
      <c r="D39" s="491"/>
      <c r="E39" s="491"/>
      <c r="F39" s="491"/>
      <c r="G39" s="491"/>
      <c r="H39" s="491"/>
      <c r="I39" s="491"/>
      <c r="J39" s="491"/>
      <c r="K39" s="491"/>
      <c r="L39" s="491"/>
      <c r="M39" s="491"/>
      <c r="N39" s="492"/>
      <c r="O39" s="213" t="e">
        <f>SUM(O36:O38)</f>
        <v>#DIV/0!</v>
      </c>
      <c r="P39" s="212">
        <f t="shared" ref="P39:Q39" si="9">SUM(P36:P38)</f>
        <v>0</v>
      </c>
      <c r="Q39" s="212">
        <f t="shared" si="9"/>
        <v>0</v>
      </c>
      <c r="R39" s="259"/>
      <c r="S39" s="190">
        <f>Q39+P39</f>
        <v>0</v>
      </c>
      <c r="T39" s="190"/>
      <c r="U39" s="190"/>
      <c r="V39" s="192"/>
      <c r="W39" s="192">
        <f>Q39</f>
        <v>0</v>
      </c>
    </row>
    <row r="40" spans="1:23" ht="15.75" customHeight="1" x14ac:dyDescent="0.25">
      <c r="A40" s="259"/>
      <c r="B40" s="509" t="s">
        <v>61</v>
      </c>
      <c r="C40" s="510"/>
      <c r="D40" s="510"/>
      <c r="E40" s="510"/>
      <c r="F40" s="510"/>
      <c r="G40" s="510"/>
      <c r="H40" s="510"/>
      <c r="I40" s="510"/>
      <c r="J40" s="510"/>
      <c r="K40" s="510"/>
      <c r="L40" s="510"/>
      <c r="M40" s="510"/>
      <c r="N40" s="510"/>
      <c r="O40" s="510"/>
      <c r="P40" s="510"/>
      <c r="Q40" s="511"/>
      <c r="R40" s="259"/>
      <c r="S40" s="190"/>
      <c r="T40" s="190"/>
      <c r="U40" s="190"/>
    </row>
    <row r="41" spans="1:23" ht="15.95" customHeight="1" x14ac:dyDescent="0.25">
      <c r="A41" s="259"/>
      <c r="B41" s="564" t="s">
        <v>70</v>
      </c>
      <c r="C41" s="564"/>
      <c r="D41" s="516" t="s">
        <v>69</v>
      </c>
      <c r="E41" s="556"/>
      <c r="F41" s="556"/>
      <c r="G41" s="556"/>
      <c r="H41" s="556"/>
      <c r="I41" s="556"/>
      <c r="J41" s="556"/>
      <c r="K41" s="556"/>
      <c r="L41" s="556"/>
      <c r="M41" s="556"/>
      <c r="N41" s="556"/>
      <c r="O41" s="556"/>
      <c r="P41" s="348"/>
      <c r="Q41" s="350" t="s">
        <v>48</v>
      </c>
      <c r="R41" s="259"/>
      <c r="S41" s="190"/>
      <c r="T41" s="190"/>
      <c r="U41" s="190"/>
    </row>
    <row r="42" spans="1:23" s="111" customFormat="1" ht="30" customHeight="1" x14ac:dyDescent="0.25">
      <c r="A42" s="259"/>
      <c r="B42" s="494"/>
      <c r="C42" s="494"/>
      <c r="D42" s="480"/>
      <c r="E42" s="481"/>
      <c r="F42" s="481"/>
      <c r="G42" s="481"/>
      <c r="H42" s="481"/>
      <c r="I42" s="481"/>
      <c r="J42" s="481"/>
      <c r="K42" s="481"/>
      <c r="L42" s="481"/>
      <c r="M42" s="481"/>
      <c r="N42" s="481"/>
      <c r="O42" s="481"/>
      <c r="P42" s="347"/>
      <c r="Q42" s="221"/>
      <c r="R42" s="259"/>
      <c r="S42" s="190"/>
      <c r="T42" s="190"/>
      <c r="U42" s="190"/>
    </row>
    <row r="43" spans="1:23" s="111" customFormat="1" ht="30" customHeight="1" x14ac:dyDescent="0.25">
      <c r="A43" s="259"/>
      <c r="B43" s="494"/>
      <c r="C43" s="494"/>
      <c r="D43" s="480"/>
      <c r="E43" s="481"/>
      <c r="F43" s="481"/>
      <c r="G43" s="481"/>
      <c r="H43" s="481"/>
      <c r="I43" s="481"/>
      <c r="J43" s="481"/>
      <c r="K43" s="481"/>
      <c r="L43" s="481"/>
      <c r="M43" s="481"/>
      <c r="N43" s="481"/>
      <c r="O43" s="481"/>
      <c r="P43" s="347"/>
      <c r="Q43" s="221"/>
      <c r="R43" s="259"/>
      <c r="S43" s="190"/>
      <c r="T43" s="190"/>
      <c r="U43" s="190"/>
    </row>
    <row r="44" spans="1:23" ht="18.600000000000001" customHeight="1" x14ac:dyDescent="0.25">
      <c r="A44" s="259"/>
      <c r="B44" s="561" t="s">
        <v>53</v>
      </c>
      <c r="C44" s="562"/>
      <c r="D44" s="562"/>
      <c r="E44" s="562"/>
      <c r="F44" s="562"/>
      <c r="G44" s="562"/>
      <c r="H44" s="562"/>
      <c r="I44" s="562"/>
      <c r="J44" s="562"/>
      <c r="K44" s="562"/>
      <c r="L44" s="562"/>
      <c r="M44" s="562"/>
      <c r="N44" s="562"/>
      <c r="O44" s="562"/>
      <c r="P44" s="563"/>
      <c r="Q44" s="73">
        <f>Q42+Q43</f>
        <v>0</v>
      </c>
      <c r="R44" s="259"/>
      <c r="S44" s="190"/>
      <c r="T44" s="190"/>
      <c r="U44" s="190"/>
      <c r="W44" s="192">
        <f>Q44</f>
        <v>0</v>
      </c>
    </row>
    <row r="45" spans="1:23" ht="15.75" customHeight="1" x14ac:dyDescent="0.25">
      <c r="A45" s="259"/>
      <c r="B45" s="509" t="s">
        <v>62</v>
      </c>
      <c r="C45" s="510"/>
      <c r="D45" s="510"/>
      <c r="E45" s="510"/>
      <c r="F45" s="510"/>
      <c r="G45" s="510"/>
      <c r="H45" s="510"/>
      <c r="I45" s="510"/>
      <c r="J45" s="510"/>
      <c r="K45" s="510"/>
      <c r="L45" s="510"/>
      <c r="M45" s="510"/>
      <c r="N45" s="510"/>
      <c r="O45" s="510"/>
      <c r="P45" s="510"/>
      <c r="Q45" s="511"/>
      <c r="R45" s="259"/>
      <c r="S45" s="190"/>
      <c r="T45" s="190"/>
      <c r="U45" s="190"/>
    </row>
    <row r="46" spans="1:23" ht="16.5" customHeight="1" x14ac:dyDescent="0.25">
      <c r="A46" s="259"/>
      <c r="B46" s="557"/>
      <c r="C46" s="558"/>
      <c r="D46" s="558" t="s">
        <v>51</v>
      </c>
      <c r="E46" s="558"/>
      <c r="F46" s="558"/>
      <c r="G46" s="558"/>
      <c r="H46" s="558"/>
      <c r="I46" s="558"/>
      <c r="J46" s="558"/>
      <c r="K46" s="558"/>
      <c r="L46" s="558"/>
      <c r="M46" s="558"/>
      <c r="N46" s="558"/>
      <c r="O46" s="558"/>
      <c r="P46" s="559"/>
      <c r="Q46" s="350" t="s">
        <v>52</v>
      </c>
      <c r="R46" s="259"/>
      <c r="S46" s="190"/>
      <c r="T46" s="190"/>
      <c r="U46" s="190"/>
    </row>
    <row r="47" spans="1:23" s="111" customFormat="1" ht="30" customHeight="1" x14ac:dyDescent="0.25">
      <c r="A47" s="259"/>
      <c r="B47" s="602" t="s">
        <v>71</v>
      </c>
      <c r="C47" s="602"/>
      <c r="D47" s="603"/>
      <c r="E47" s="603"/>
      <c r="F47" s="603"/>
      <c r="G47" s="603"/>
      <c r="H47" s="603"/>
      <c r="I47" s="603"/>
      <c r="J47" s="603"/>
      <c r="K47" s="603"/>
      <c r="L47" s="603"/>
      <c r="M47" s="603"/>
      <c r="N47" s="603"/>
      <c r="O47" s="603"/>
      <c r="P47" s="603"/>
      <c r="Q47" s="222">
        <f>ROUND(P18,0)</f>
        <v>0</v>
      </c>
      <c r="R47" s="259"/>
      <c r="S47" s="190"/>
      <c r="T47" s="190"/>
      <c r="U47" s="190"/>
    </row>
    <row r="48" spans="1:23" s="111" customFormat="1" ht="30" customHeight="1" x14ac:dyDescent="0.25">
      <c r="A48" s="259"/>
      <c r="B48" s="354"/>
      <c r="C48" s="593" t="s">
        <v>335</v>
      </c>
      <c r="D48" s="598"/>
      <c r="E48" s="594"/>
      <c r="F48" s="599"/>
      <c r="G48" s="600"/>
      <c r="H48" s="600"/>
      <c r="I48" s="600"/>
      <c r="J48" s="600"/>
      <c r="K48" s="600"/>
      <c r="L48" s="600"/>
      <c r="M48" s="600"/>
      <c r="N48" s="600"/>
      <c r="O48" s="600"/>
      <c r="P48" s="601"/>
      <c r="Q48" s="221"/>
      <c r="R48" s="259"/>
      <c r="S48" s="190"/>
      <c r="T48" s="190"/>
      <c r="U48" s="190"/>
    </row>
    <row r="49" spans="1:23" s="111" customFormat="1" ht="30" customHeight="1" x14ac:dyDescent="0.25">
      <c r="A49" s="259"/>
      <c r="B49" s="593" t="s">
        <v>72</v>
      </c>
      <c r="C49" s="594"/>
      <c r="D49" s="595"/>
      <c r="E49" s="596"/>
      <c r="F49" s="596"/>
      <c r="G49" s="596"/>
      <c r="H49" s="596"/>
      <c r="I49" s="596"/>
      <c r="J49" s="596"/>
      <c r="K49" s="596"/>
      <c r="L49" s="596"/>
      <c r="M49" s="596"/>
      <c r="N49" s="596"/>
      <c r="O49" s="596"/>
      <c r="P49" s="597"/>
      <c r="Q49" s="222">
        <f>ROUND(P33,0)</f>
        <v>0</v>
      </c>
      <c r="R49" s="259"/>
      <c r="S49" s="190"/>
      <c r="T49" s="190"/>
      <c r="U49" s="190"/>
    </row>
    <row r="50" spans="1:23" s="111" customFormat="1" ht="30" customHeight="1" x14ac:dyDescent="0.25">
      <c r="A50" s="259"/>
      <c r="B50" s="354"/>
      <c r="C50" s="593" t="s">
        <v>336</v>
      </c>
      <c r="D50" s="598"/>
      <c r="E50" s="594"/>
      <c r="F50" s="599"/>
      <c r="G50" s="600"/>
      <c r="H50" s="600"/>
      <c r="I50" s="600"/>
      <c r="J50" s="600"/>
      <c r="K50" s="600"/>
      <c r="L50" s="600"/>
      <c r="M50" s="600"/>
      <c r="N50" s="600"/>
      <c r="O50" s="600"/>
      <c r="P50" s="601"/>
      <c r="Q50" s="221"/>
      <c r="R50" s="259"/>
      <c r="S50" s="190"/>
      <c r="T50" s="190"/>
      <c r="U50" s="190"/>
    </row>
    <row r="51" spans="1:23" s="111" customFormat="1" ht="30" customHeight="1" x14ac:dyDescent="0.25">
      <c r="A51" s="259"/>
      <c r="B51" s="602" t="s">
        <v>73</v>
      </c>
      <c r="C51" s="602"/>
      <c r="D51" s="603"/>
      <c r="E51" s="603"/>
      <c r="F51" s="603"/>
      <c r="G51" s="603"/>
      <c r="H51" s="603"/>
      <c r="I51" s="603"/>
      <c r="J51" s="603"/>
      <c r="K51" s="603"/>
      <c r="L51" s="603"/>
      <c r="M51" s="603"/>
      <c r="N51" s="603"/>
      <c r="O51" s="603"/>
      <c r="P51" s="603"/>
      <c r="Q51" s="222">
        <f>ROUND(P39,0)</f>
        <v>0</v>
      </c>
      <c r="R51" s="259"/>
      <c r="S51" s="190"/>
      <c r="T51" s="190"/>
      <c r="U51" s="190"/>
    </row>
    <row r="52" spans="1:23" s="111" customFormat="1" ht="30" customHeight="1" x14ac:dyDescent="0.25">
      <c r="A52" s="259"/>
      <c r="B52" s="354"/>
      <c r="C52" s="593" t="s">
        <v>337</v>
      </c>
      <c r="D52" s="598"/>
      <c r="E52" s="594"/>
      <c r="F52" s="599"/>
      <c r="G52" s="600"/>
      <c r="H52" s="600"/>
      <c r="I52" s="600"/>
      <c r="J52" s="600"/>
      <c r="K52" s="600"/>
      <c r="L52" s="600"/>
      <c r="M52" s="600"/>
      <c r="N52" s="600"/>
      <c r="O52" s="600"/>
      <c r="P52" s="601"/>
      <c r="Q52" s="221"/>
      <c r="R52" s="259"/>
      <c r="S52" s="190"/>
      <c r="T52" s="190"/>
      <c r="U52" s="190"/>
    </row>
    <row r="53" spans="1:23" ht="18.600000000000001" customHeight="1" x14ac:dyDescent="0.25">
      <c r="A53" s="259"/>
      <c r="B53" s="490" t="s">
        <v>55</v>
      </c>
      <c r="C53" s="491"/>
      <c r="D53" s="491"/>
      <c r="E53" s="491"/>
      <c r="F53" s="491"/>
      <c r="G53" s="491"/>
      <c r="H53" s="491"/>
      <c r="I53" s="491"/>
      <c r="J53" s="491"/>
      <c r="K53" s="491"/>
      <c r="L53" s="491"/>
      <c r="M53" s="491"/>
      <c r="N53" s="491"/>
      <c r="O53" s="491"/>
      <c r="P53" s="492"/>
      <c r="Q53" s="224">
        <f>SUM(Q47:Q52)</f>
        <v>0</v>
      </c>
      <c r="R53" s="259"/>
      <c r="S53" s="190"/>
      <c r="T53" s="190"/>
      <c r="U53" s="190"/>
      <c r="W53" s="192">
        <f>Q53</f>
        <v>0</v>
      </c>
    </row>
    <row r="54" spans="1:23" ht="15.75" customHeight="1" x14ac:dyDescent="0.25">
      <c r="A54" s="259"/>
      <c r="B54" s="543" t="s">
        <v>63</v>
      </c>
      <c r="C54" s="544"/>
      <c r="D54" s="544"/>
      <c r="E54" s="544"/>
      <c r="F54" s="544"/>
      <c r="G54" s="544"/>
      <c r="H54" s="544"/>
      <c r="I54" s="544"/>
      <c r="J54" s="544"/>
      <c r="K54" s="544"/>
      <c r="L54" s="544"/>
      <c r="M54" s="544"/>
      <c r="N54" s="544"/>
      <c r="O54" s="544"/>
      <c r="P54" s="544"/>
      <c r="Q54" s="545"/>
      <c r="R54" s="259"/>
      <c r="S54" s="190"/>
      <c r="T54" s="190"/>
      <c r="U54" s="190"/>
    </row>
    <row r="55" spans="1:23" ht="41.25" customHeight="1" x14ac:dyDescent="0.25">
      <c r="A55" s="259"/>
      <c r="B55" s="571" t="s">
        <v>641</v>
      </c>
      <c r="C55" s="572"/>
      <c r="D55" s="486" t="s">
        <v>643</v>
      </c>
      <c r="E55" s="487"/>
      <c r="F55" s="486" t="s">
        <v>642</v>
      </c>
      <c r="G55" s="487"/>
      <c r="H55" s="487"/>
      <c r="I55" s="487"/>
      <c r="J55" s="487"/>
      <c r="K55" s="487"/>
      <c r="L55" s="487"/>
      <c r="M55" s="487"/>
      <c r="N55" s="488"/>
      <c r="O55" s="75" t="s">
        <v>359</v>
      </c>
      <c r="P55" s="185" t="s">
        <v>54</v>
      </c>
      <c r="Q55" s="185" t="s">
        <v>48</v>
      </c>
      <c r="R55" s="259"/>
      <c r="S55" s="190"/>
      <c r="T55" s="190"/>
      <c r="U55" s="190"/>
    </row>
    <row r="56" spans="1:23" ht="45" customHeight="1" x14ac:dyDescent="0.25">
      <c r="A56" s="259"/>
      <c r="B56" s="610"/>
      <c r="C56" s="610"/>
      <c r="D56" s="606"/>
      <c r="E56" s="606"/>
      <c r="F56" s="607"/>
      <c r="G56" s="608"/>
      <c r="H56" s="608"/>
      <c r="I56" s="608"/>
      <c r="J56" s="608"/>
      <c r="K56" s="608"/>
      <c r="L56" s="608"/>
      <c r="M56" s="608"/>
      <c r="N56" s="609"/>
      <c r="O56" s="184"/>
      <c r="P56" s="74"/>
      <c r="Q56" s="186">
        <f>ROUND(P56*O56,0)</f>
        <v>0</v>
      </c>
      <c r="R56" s="259"/>
      <c r="S56" s="294">
        <f>IF(B56="",0,IF(D56="","",Q56))</f>
        <v>0</v>
      </c>
      <c r="T56" s="294" t="str">
        <f>IF(B56="","",IF(D56="","",D56))</f>
        <v/>
      </c>
      <c r="U56" s="294">
        <f>IF(B56="Contractor",0,Q56)</f>
        <v>0</v>
      </c>
    </row>
    <row r="57" spans="1:23" ht="45" customHeight="1" x14ac:dyDescent="0.25">
      <c r="A57" s="259"/>
      <c r="B57" s="610"/>
      <c r="C57" s="610"/>
      <c r="D57" s="606"/>
      <c r="E57" s="606"/>
      <c r="F57" s="607"/>
      <c r="G57" s="608"/>
      <c r="H57" s="608"/>
      <c r="I57" s="608"/>
      <c r="J57" s="608"/>
      <c r="K57" s="608"/>
      <c r="L57" s="608"/>
      <c r="M57" s="608"/>
      <c r="N57" s="609"/>
      <c r="O57" s="184"/>
      <c r="P57" s="74"/>
      <c r="Q57" s="186">
        <f t="shared" ref="Q57:Q59" si="10">ROUND(P57*O57,0)</f>
        <v>0</v>
      </c>
      <c r="R57" s="259"/>
      <c r="S57" s="294">
        <f>IF(B57="",0,IF(D57="","",Q57))</f>
        <v>0</v>
      </c>
      <c r="T57" s="294" t="str">
        <f>IF(B57="","",IF(D57="","",D57))</f>
        <v/>
      </c>
      <c r="U57" s="294">
        <f>IF(B57="Contractor",0,Q57)</f>
        <v>0</v>
      </c>
    </row>
    <row r="58" spans="1:23" ht="45" customHeight="1" x14ac:dyDescent="0.25">
      <c r="A58" s="259"/>
      <c r="B58" s="604"/>
      <c r="C58" s="605"/>
      <c r="D58" s="606"/>
      <c r="E58" s="606"/>
      <c r="F58" s="607"/>
      <c r="G58" s="608"/>
      <c r="H58" s="608"/>
      <c r="I58" s="608"/>
      <c r="J58" s="608"/>
      <c r="K58" s="608"/>
      <c r="L58" s="608"/>
      <c r="M58" s="608"/>
      <c r="N58" s="609"/>
      <c r="O58" s="184"/>
      <c r="P58" s="74"/>
      <c r="Q58" s="186">
        <f t="shared" si="10"/>
        <v>0</v>
      </c>
      <c r="R58" s="259"/>
      <c r="S58" s="294">
        <f>IF(B58="",0,IF(D58="","",Q58))</f>
        <v>0</v>
      </c>
      <c r="T58" s="294" t="str">
        <f>IF(B58="","",IF(D58="","",D58))</f>
        <v/>
      </c>
      <c r="U58" s="294">
        <f>IF(B58="Contractor",0,Q58)</f>
        <v>0</v>
      </c>
    </row>
    <row r="59" spans="1:23" ht="45" customHeight="1" x14ac:dyDescent="0.25">
      <c r="A59" s="259"/>
      <c r="B59" s="604"/>
      <c r="C59" s="605"/>
      <c r="D59" s="606"/>
      <c r="E59" s="606"/>
      <c r="F59" s="607"/>
      <c r="G59" s="608"/>
      <c r="H59" s="608"/>
      <c r="I59" s="608"/>
      <c r="J59" s="608"/>
      <c r="K59" s="608"/>
      <c r="L59" s="608"/>
      <c r="M59" s="608"/>
      <c r="N59" s="609"/>
      <c r="O59" s="184"/>
      <c r="P59" s="74"/>
      <c r="Q59" s="186">
        <f t="shared" si="10"/>
        <v>0</v>
      </c>
      <c r="R59" s="259"/>
      <c r="S59" s="294">
        <f>IF(B59="",0,IF(D59="","",Q59))</f>
        <v>0</v>
      </c>
      <c r="T59" s="294" t="str">
        <f>IF(B59="","",IF(D59="","",D59))</f>
        <v/>
      </c>
      <c r="U59" s="294">
        <f>IF(B59="Contractor",0,Q59)</f>
        <v>0</v>
      </c>
    </row>
    <row r="60" spans="1:23" ht="18.600000000000001" customHeight="1" x14ac:dyDescent="0.25">
      <c r="A60" s="259"/>
      <c r="B60" s="568" t="s">
        <v>57</v>
      </c>
      <c r="C60" s="569"/>
      <c r="D60" s="569"/>
      <c r="E60" s="569"/>
      <c r="F60" s="569"/>
      <c r="G60" s="569"/>
      <c r="H60" s="569"/>
      <c r="I60" s="569"/>
      <c r="J60" s="569"/>
      <c r="K60" s="569"/>
      <c r="L60" s="569"/>
      <c r="M60" s="569"/>
      <c r="N60" s="569"/>
      <c r="O60" s="569"/>
      <c r="P60" s="570"/>
      <c r="Q60" s="85">
        <f>SUM(Q56:Q59)</f>
        <v>0</v>
      </c>
      <c r="R60" s="259"/>
      <c r="S60" s="193" t="e">
        <f>SUM(#REF!)</f>
        <v>#REF!</v>
      </c>
      <c r="T60" s="190"/>
      <c r="U60" s="190"/>
      <c r="W60" s="192">
        <f>Q60</f>
        <v>0</v>
      </c>
    </row>
    <row r="61" spans="1:23" ht="15.75" customHeight="1" x14ac:dyDescent="0.25">
      <c r="A61" s="292"/>
      <c r="B61" s="543" t="s">
        <v>64</v>
      </c>
      <c r="C61" s="544"/>
      <c r="D61" s="544"/>
      <c r="E61" s="544"/>
      <c r="F61" s="544"/>
      <c r="G61" s="544"/>
      <c r="H61" s="544"/>
      <c r="I61" s="544"/>
      <c r="J61" s="544"/>
      <c r="K61" s="544"/>
      <c r="L61" s="544"/>
      <c r="M61" s="544"/>
      <c r="N61" s="544"/>
      <c r="O61" s="544"/>
      <c r="P61" s="544"/>
      <c r="Q61" s="545"/>
      <c r="R61" s="292"/>
      <c r="S61" s="293"/>
      <c r="T61" s="293"/>
      <c r="U61" s="293"/>
    </row>
    <row r="62" spans="1:23" ht="39.950000000000003" customHeight="1" x14ac:dyDescent="0.25">
      <c r="A62" s="292"/>
      <c r="B62" s="501" t="s">
        <v>424</v>
      </c>
      <c r="C62" s="502"/>
      <c r="D62" s="503"/>
      <c r="E62" s="501" t="s">
        <v>56</v>
      </c>
      <c r="F62" s="502"/>
      <c r="G62" s="502"/>
      <c r="H62" s="502"/>
      <c r="I62" s="502"/>
      <c r="J62" s="502"/>
      <c r="K62" s="502"/>
      <c r="L62" s="502"/>
      <c r="M62" s="502"/>
      <c r="N62" s="502"/>
      <c r="O62" s="502"/>
      <c r="P62" s="503"/>
      <c r="Q62" s="350" t="s">
        <v>48</v>
      </c>
      <c r="R62" s="292"/>
      <c r="S62" s="293"/>
      <c r="T62" s="293"/>
      <c r="U62" s="293"/>
    </row>
    <row r="63" spans="1:23" ht="39.950000000000003" customHeight="1" x14ac:dyDescent="0.25">
      <c r="A63" s="292"/>
      <c r="B63" s="493"/>
      <c r="C63" s="493"/>
      <c r="D63" s="493"/>
      <c r="E63" s="494" t="str">
        <f t="shared" ref="E63:E68" si="11">IF(B63="","Select Supply Category in Column B",0)</f>
        <v>Select Supply Category in Column B</v>
      </c>
      <c r="F63" s="494"/>
      <c r="G63" s="494"/>
      <c r="H63" s="494"/>
      <c r="I63" s="494"/>
      <c r="J63" s="494"/>
      <c r="K63" s="494"/>
      <c r="L63" s="494"/>
      <c r="M63" s="494"/>
      <c r="N63" s="494"/>
      <c r="O63" s="494"/>
      <c r="P63" s="494"/>
      <c r="Q63" s="225"/>
      <c r="R63" s="292"/>
      <c r="S63" s="293"/>
      <c r="T63" s="293"/>
      <c r="U63" s="293"/>
    </row>
    <row r="64" spans="1:23" ht="39.950000000000003" customHeight="1" x14ac:dyDescent="0.25">
      <c r="A64" s="292"/>
      <c r="B64" s="493"/>
      <c r="C64" s="493"/>
      <c r="D64" s="493"/>
      <c r="E64" s="494" t="str">
        <f t="shared" si="11"/>
        <v>Select Supply Category in Column B</v>
      </c>
      <c r="F64" s="494"/>
      <c r="G64" s="494"/>
      <c r="H64" s="494"/>
      <c r="I64" s="494"/>
      <c r="J64" s="494"/>
      <c r="K64" s="494"/>
      <c r="L64" s="494"/>
      <c r="M64" s="494"/>
      <c r="N64" s="494"/>
      <c r="O64" s="494"/>
      <c r="P64" s="494"/>
      <c r="Q64" s="225"/>
      <c r="R64" s="292"/>
      <c r="S64" s="293"/>
      <c r="T64" s="293"/>
      <c r="U64" s="293"/>
    </row>
    <row r="65" spans="1:23" ht="39.950000000000003" customHeight="1" x14ac:dyDescent="0.25">
      <c r="A65" s="292"/>
      <c r="B65" s="493"/>
      <c r="C65" s="493"/>
      <c r="D65" s="493"/>
      <c r="E65" s="494" t="str">
        <f t="shared" si="11"/>
        <v>Select Supply Category in Column B</v>
      </c>
      <c r="F65" s="494"/>
      <c r="G65" s="494"/>
      <c r="H65" s="494"/>
      <c r="I65" s="494"/>
      <c r="J65" s="494"/>
      <c r="K65" s="494"/>
      <c r="L65" s="494"/>
      <c r="M65" s="494"/>
      <c r="N65" s="494"/>
      <c r="O65" s="494"/>
      <c r="P65" s="494"/>
      <c r="Q65" s="225"/>
      <c r="R65" s="292"/>
      <c r="S65" s="293"/>
      <c r="T65" s="293"/>
      <c r="U65" s="293"/>
    </row>
    <row r="66" spans="1:23" ht="39.950000000000003" customHeight="1" x14ac:dyDescent="0.25">
      <c r="A66" s="292"/>
      <c r="B66" s="493"/>
      <c r="C66" s="493"/>
      <c r="D66" s="493"/>
      <c r="E66" s="494" t="str">
        <f t="shared" si="11"/>
        <v>Select Supply Category in Column B</v>
      </c>
      <c r="F66" s="494"/>
      <c r="G66" s="494"/>
      <c r="H66" s="494"/>
      <c r="I66" s="494"/>
      <c r="J66" s="494"/>
      <c r="K66" s="494"/>
      <c r="L66" s="494"/>
      <c r="M66" s="494"/>
      <c r="N66" s="494"/>
      <c r="O66" s="494"/>
      <c r="P66" s="494"/>
      <c r="Q66" s="225"/>
      <c r="R66" s="292"/>
      <c r="S66" s="293"/>
      <c r="T66" s="293"/>
      <c r="U66" s="293"/>
    </row>
    <row r="67" spans="1:23" ht="39.950000000000003" customHeight="1" x14ac:dyDescent="0.25">
      <c r="A67" s="292"/>
      <c r="B67" s="493"/>
      <c r="C67" s="493"/>
      <c r="D67" s="493"/>
      <c r="E67" s="494" t="str">
        <f t="shared" si="11"/>
        <v>Select Supply Category in Column B</v>
      </c>
      <c r="F67" s="494"/>
      <c r="G67" s="494"/>
      <c r="H67" s="494"/>
      <c r="I67" s="494"/>
      <c r="J67" s="494"/>
      <c r="K67" s="494"/>
      <c r="L67" s="494"/>
      <c r="M67" s="494"/>
      <c r="N67" s="494"/>
      <c r="O67" s="494"/>
      <c r="P67" s="494"/>
      <c r="Q67" s="225"/>
      <c r="R67" s="292"/>
      <c r="S67" s="293"/>
      <c r="T67" s="293"/>
      <c r="U67" s="293"/>
    </row>
    <row r="68" spans="1:23" ht="39.950000000000003" customHeight="1" x14ac:dyDescent="0.25">
      <c r="A68" s="292"/>
      <c r="B68" s="493"/>
      <c r="C68" s="493"/>
      <c r="D68" s="493"/>
      <c r="E68" s="494" t="str">
        <f t="shared" si="11"/>
        <v>Select Supply Category in Column B</v>
      </c>
      <c r="F68" s="494"/>
      <c r="G68" s="494"/>
      <c r="H68" s="494"/>
      <c r="I68" s="494"/>
      <c r="J68" s="494"/>
      <c r="K68" s="494"/>
      <c r="L68" s="494"/>
      <c r="M68" s="494"/>
      <c r="N68" s="494"/>
      <c r="O68" s="494"/>
      <c r="P68" s="494"/>
      <c r="Q68" s="225"/>
      <c r="R68" s="292"/>
      <c r="S68" s="293"/>
      <c r="T68" s="293"/>
      <c r="U68" s="293"/>
    </row>
    <row r="69" spans="1:23" ht="18" customHeight="1" x14ac:dyDescent="0.25">
      <c r="A69" s="292"/>
      <c r="B69" s="490" t="s">
        <v>58</v>
      </c>
      <c r="C69" s="491"/>
      <c r="D69" s="491"/>
      <c r="E69" s="491"/>
      <c r="F69" s="491"/>
      <c r="G69" s="491"/>
      <c r="H69" s="491"/>
      <c r="I69" s="491"/>
      <c r="J69" s="491"/>
      <c r="K69" s="491"/>
      <c r="L69" s="491"/>
      <c r="M69" s="491"/>
      <c r="N69" s="491"/>
      <c r="O69" s="491"/>
      <c r="P69" s="492"/>
      <c r="Q69" s="226">
        <f>SUM(Q63:Q68)</f>
        <v>0</v>
      </c>
      <c r="R69" s="292"/>
      <c r="S69" s="293"/>
      <c r="T69" s="293"/>
      <c r="U69" s="293"/>
      <c r="W69" s="192">
        <f>Q69</f>
        <v>0</v>
      </c>
    </row>
    <row r="70" spans="1:23" ht="15.75" customHeight="1" x14ac:dyDescent="0.25">
      <c r="A70" s="292"/>
      <c r="B70" s="509" t="s">
        <v>65</v>
      </c>
      <c r="C70" s="510"/>
      <c r="D70" s="510"/>
      <c r="E70" s="510"/>
      <c r="F70" s="510"/>
      <c r="G70" s="510"/>
      <c r="H70" s="510"/>
      <c r="I70" s="510"/>
      <c r="J70" s="510"/>
      <c r="K70" s="510"/>
      <c r="L70" s="510"/>
      <c r="M70" s="510"/>
      <c r="N70" s="510"/>
      <c r="O70" s="510"/>
      <c r="P70" s="510"/>
      <c r="Q70" s="511"/>
      <c r="R70" s="292"/>
      <c r="S70" s="293"/>
      <c r="T70" s="293"/>
      <c r="U70" s="293"/>
    </row>
    <row r="71" spans="1:23" s="111" customFormat="1" ht="39.950000000000003" customHeight="1" x14ac:dyDescent="0.25">
      <c r="A71" s="292"/>
      <c r="B71" s="565" t="s">
        <v>424</v>
      </c>
      <c r="C71" s="566"/>
      <c r="D71" s="567"/>
      <c r="E71" s="515" t="s">
        <v>227</v>
      </c>
      <c r="F71" s="515"/>
      <c r="G71" s="515"/>
      <c r="H71" s="515" t="s">
        <v>228</v>
      </c>
      <c r="I71" s="515"/>
      <c r="J71" s="515"/>
      <c r="K71" s="515"/>
      <c r="L71" s="515"/>
      <c r="M71" s="515"/>
      <c r="N71" s="515"/>
      <c r="O71" s="280" t="s">
        <v>444</v>
      </c>
      <c r="P71" s="280" t="s">
        <v>115</v>
      </c>
      <c r="Q71" s="81" t="s">
        <v>52</v>
      </c>
      <c r="R71" s="292"/>
      <c r="S71" s="293"/>
      <c r="T71" s="293"/>
      <c r="U71" s="293"/>
    </row>
    <row r="72" spans="1:23" s="111" customFormat="1" ht="39.950000000000003" customHeight="1" x14ac:dyDescent="0.25">
      <c r="A72" s="292"/>
      <c r="B72" s="498"/>
      <c r="C72" s="499"/>
      <c r="D72" s="500"/>
      <c r="E72" s="495" t="str">
        <f t="shared" ref="E72:E76" si="12">IF(B72="","Select Category in Column B",0)</f>
        <v>Select Category in Column B</v>
      </c>
      <c r="F72" s="496"/>
      <c r="G72" s="497"/>
      <c r="H72" s="495" t="str">
        <f t="shared" ref="H72:H76" si="13">IF(B72="","Select Category in Column B",0)</f>
        <v>Select Category in Column B</v>
      </c>
      <c r="I72" s="496"/>
      <c r="J72" s="496"/>
      <c r="K72" s="496"/>
      <c r="L72" s="496"/>
      <c r="M72" s="496"/>
      <c r="N72" s="497"/>
      <c r="O72" s="299"/>
      <c r="P72" s="357"/>
      <c r="Q72" s="85">
        <f>ROUND(P72*O72,0)</f>
        <v>0</v>
      </c>
      <c r="R72" s="292"/>
      <c r="S72" s="294">
        <f>IF(OR(B72='DROP-DOWNS'!S18,B72='DROP-DOWNS'!S19,B72='DROP-DOWNS'!S20,B72='DROP-DOWNS'!S21),Q72,0)</f>
        <v>0</v>
      </c>
      <c r="T72" s="278"/>
      <c r="U72" s="293"/>
    </row>
    <row r="73" spans="1:23" s="111" customFormat="1" ht="39.950000000000003" customHeight="1" x14ac:dyDescent="0.25">
      <c r="A73" s="292"/>
      <c r="B73" s="498"/>
      <c r="C73" s="499"/>
      <c r="D73" s="500"/>
      <c r="E73" s="495" t="str">
        <f t="shared" si="12"/>
        <v>Select Category in Column B</v>
      </c>
      <c r="F73" s="496"/>
      <c r="G73" s="497"/>
      <c r="H73" s="495" t="str">
        <f t="shared" si="13"/>
        <v>Select Category in Column B</v>
      </c>
      <c r="I73" s="496"/>
      <c r="J73" s="496"/>
      <c r="K73" s="496"/>
      <c r="L73" s="496"/>
      <c r="M73" s="496"/>
      <c r="N73" s="497"/>
      <c r="O73" s="299"/>
      <c r="P73" s="357"/>
      <c r="Q73" s="85">
        <f t="shared" ref="Q73:Q76" si="14">ROUND(P73*O73,0)</f>
        <v>0</v>
      </c>
      <c r="R73" s="292"/>
      <c r="S73" s="294">
        <f>IF(OR(B73='DROP-DOWNS'!S19,'DROP-DOWNS'!S20,'DROP-DOWNS'!S21,'DROP-DOWNS'!S22,),Q73,0)</f>
        <v>0</v>
      </c>
      <c r="T73" s="278"/>
      <c r="U73" s="293"/>
    </row>
    <row r="74" spans="1:23" s="111" customFormat="1" ht="39.950000000000003" customHeight="1" x14ac:dyDescent="0.25">
      <c r="A74" s="292"/>
      <c r="B74" s="498"/>
      <c r="C74" s="499"/>
      <c r="D74" s="500"/>
      <c r="E74" s="495" t="str">
        <f t="shared" si="12"/>
        <v>Select Category in Column B</v>
      </c>
      <c r="F74" s="496"/>
      <c r="G74" s="497"/>
      <c r="H74" s="495" t="str">
        <f t="shared" si="13"/>
        <v>Select Category in Column B</v>
      </c>
      <c r="I74" s="496"/>
      <c r="J74" s="496"/>
      <c r="K74" s="496"/>
      <c r="L74" s="496"/>
      <c r="M74" s="496"/>
      <c r="N74" s="497"/>
      <c r="O74" s="299"/>
      <c r="P74" s="357"/>
      <c r="Q74" s="85">
        <f t="shared" si="14"/>
        <v>0</v>
      </c>
      <c r="R74" s="292"/>
      <c r="S74" s="294">
        <f>IF(OR(B74='DROP-DOWNS'!S20,'DROP-DOWNS'!S21,'DROP-DOWNS'!S22,'DROP-DOWNS'!S23,),Q74,0)</f>
        <v>0</v>
      </c>
      <c r="T74" s="278"/>
      <c r="U74" s="293"/>
    </row>
    <row r="75" spans="1:23" s="111" customFormat="1" ht="39.950000000000003" customHeight="1" x14ac:dyDescent="0.25">
      <c r="A75" s="292"/>
      <c r="B75" s="498"/>
      <c r="C75" s="499"/>
      <c r="D75" s="500"/>
      <c r="E75" s="495" t="str">
        <f t="shared" si="12"/>
        <v>Select Category in Column B</v>
      </c>
      <c r="F75" s="496"/>
      <c r="G75" s="497"/>
      <c r="H75" s="495" t="str">
        <f t="shared" si="13"/>
        <v>Select Category in Column B</v>
      </c>
      <c r="I75" s="496"/>
      <c r="J75" s="496"/>
      <c r="K75" s="496"/>
      <c r="L75" s="496"/>
      <c r="M75" s="496"/>
      <c r="N75" s="497"/>
      <c r="O75" s="258"/>
      <c r="P75" s="357"/>
      <c r="Q75" s="85">
        <f t="shared" si="14"/>
        <v>0</v>
      </c>
      <c r="R75" s="292"/>
      <c r="S75" s="294">
        <f>IF(OR(B75='DROP-DOWNS'!S21,'DROP-DOWNS'!S22,'DROP-DOWNS'!S23,'DROP-DOWNS'!S24,),Q75,0)</f>
        <v>0</v>
      </c>
      <c r="T75" s="278"/>
      <c r="U75" s="293"/>
    </row>
    <row r="76" spans="1:23" s="111" customFormat="1" ht="39.950000000000003" customHeight="1" x14ac:dyDescent="0.25">
      <c r="A76" s="292"/>
      <c r="B76" s="498"/>
      <c r="C76" s="499"/>
      <c r="D76" s="500"/>
      <c r="E76" s="495" t="str">
        <f t="shared" si="12"/>
        <v>Select Category in Column B</v>
      </c>
      <c r="F76" s="496"/>
      <c r="G76" s="497"/>
      <c r="H76" s="495" t="str">
        <f t="shared" si="13"/>
        <v>Select Category in Column B</v>
      </c>
      <c r="I76" s="496"/>
      <c r="J76" s="496"/>
      <c r="K76" s="496"/>
      <c r="L76" s="496"/>
      <c r="M76" s="496"/>
      <c r="N76" s="497"/>
      <c r="O76" s="258"/>
      <c r="P76" s="357"/>
      <c r="Q76" s="85">
        <f t="shared" si="14"/>
        <v>0</v>
      </c>
      <c r="R76" s="292"/>
      <c r="S76" s="294">
        <f>IF(OR(B76='DROP-DOWNS'!S22,'DROP-DOWNS'!S23,'DROP-DOWNS'!S24,'DROP-DOWNS'!S25,),Q76,0)</f>
        <v>0</v>
      </c>
      <c r="T76" s="278"/>
      <c r="U76" s="293"/>
    </row>
    <row r="77" spans="1:23" ht="18" customHeight="1" x14ac:dyDescent="0.25">
      <c r="A77" s="292"/>
      <c r="B77" s="490" t="s">
        <v>59</v>
      </c>
      <c r="C77" s="491"/>
      <c r="D77" s="491"/>
      <c r="E77" s="491"/>
      <c r="F77" s="491"/>
      <c r="G77" s="491"/>
      <c r="H77" s="491"/>
      <c r="I77" s="491"/>
      <c r="J77" s="491"/>
      <c r="K77" s="491"/>
      <c r="L77" s="491"/>
      <c r="M77" s="491"/>
      <c r="N77" s="491"/>
      <c r="O77" s="491"/>
      <c r="P77" s="492"/>
      <c r="Q77" s="226">
        <f>SUM(Q72:Q76)</f>
        <v>0</v>
      </c>
      <c r="R77" s="292"/>
      <c r="S77" s="227">
        <f>SUM(S72:S76)</f>
        <v>0</v>
      </c>
      <c r="T77" s="278"/>
      <c r="U77" s="293"/>
      <c r="W77" s="192">
        <f>Q77</f>
        <v>0</v>
      </c>
    </row>
    <row r="78" spans="1:23" ht="15.75" customHeight="1" x14ac:dyDescent="0.25">
      <c r="A78" s="292"/>
      <c r="B78" s="509" t="s">
        <v>66</v>
      </c>
      <c r="C78" s="510"/>
      <c r="D78" s="510"/>
      <c r="E78" s="510"/>
      <c r="F78" s="510"/>
      <c r="G78" s="510"/>
      <c r="H78" s="510"/>
      <c r="I78" s="510"/>
      <c r="J78" s="510"/>
      <c r="K78" s="510"/>
      <c r="L78" s="510"/>
      <c r="M78" s="510"/>
      <c r="N78" s="510"/>
      <c r="O78" s="510"/>
      <c r="P78" s="510"/>
      <c r="Q78" s="511"/>
      <c r="R78" s="292"/>
      <c r="S78" s="293"/>
      <c r="T78" s="279"/>
      <c r="U78" s="293"/>
    </row>
    <row r="79" spans="1:23" ht="39.950000000000003" customHeight="1" x14ac:dyDescent="0.25">
      <c r="A79" s="292"/>
      <c r="B79" s="504" t="s">
        <v>74</v>
      </c>
      <c r="C79" s="505"/>
      <c r="D79" s="506"/>
      <c r="E79" s="504" t="s">
        <v>426</v>
      </c>
      <c r="F79" s="505"/>
      <c r="G79" s="505"/>
      <c r="H79" s="505"/>
      <c r="I79" s="505"/>
      <c r="J79" s="505"/>
      <c r="K79" s="505"/>
      <c r="L79" s="505"/>
      <c r="M79" s="505"/>
      <c r="N79" s="505"/>
      <c r="O79" s="505"/>
      <c r="P79" s="505"/>
      <c r="Q79" s="506"/>
      <c r="R79" s="292"/>
      <c r="S79" s="293"/>
      <c r="T79" s="279"/>
      <c r="U79" s="293"/>
    </row>
    <row r="80" spans="1:23" ht="39.950000000000003" customHeight="1" x14ac:dyDescent="0.25">
      <c r="A80" s="292"/>
      <c r="B80" s="493"/>
      <c r="C80" s="493"/>
      <c r="D80" s="493"/>
      <c r="E80" s="494" t="str">
        <f t="shared" ref="E80:E85" si="15">IF(B80="","Select Category in Column B",0)</f>
        <v>Select Category in Column B</v>
      </c>
      <c r="F80" s="494"/>
      <c r="G80" s="494"/>
      <c r="H80" s="494"/>
      <c r="I80" s="494"/>
      <c r="J80" s="494"/>
      <c r="K80" s="494"/>
      <c r="L80" s="494"/>
      <c r="M80" s="494"/>
      <c r="N80" s="494"/>
      <c r="O80" s="494"/>
      <c r="P80" s="494"/>
      <c r="Q80" s="225"/>
      <c r="R80" s="292"/>
      <c r="S80" s="293"/>
      <c r="T80" s="278"/>
      <c r="U80" s="293"/>
    </row>
    <row r="81" spans="1:23" ht="39.950000000000003" customHeight="1" x14ac:dyDescent="0.25">
      <c r="A81" s="292"/>
      <c r="B81" s="493"/>
      <c r="C81" s="493"/>
      <c r="D81" s="493"/>
      <c r="E81" s="494" t="str">
        <f t="shared" si="15"/>
        <v>Select Category in Column B</v>
      </c>
      <c r="F81" s="494"/>
      <c r="G81" s="494"/>
      <c r="H81" s="494"/>
      <c r="I81" s="494"/>
      <c r="J81" s="494"/>
      <c r="K81" s="494"/>
      <c r="L81" s="494"/>
      <c r="M81" s="494"/>
      <c r="N81" s="494"/>
      <c r="O81" s="494"/>
      <c r="P81" s="494"/>
      <c r="Q81" s="225"/>
      <c r="R81" s="292"/>
      <c r="S81" s="293"/>
      <c r="T81" s="278"/>
      <c r="U81" s="293"/>
    </row>
    <row r="82" spans="1:23" ht="39.950000000000003" customHeight="1" x14ac:dyDescent="0.25">
      <c r="A82" s="292"/>
      <c r="B82" s="493"/>
      <c r="C82" s="493"/>
      <c r="D82" s="493"/>
      <c r="E82" s="494" t="str">
        <f t="shared" si="15"/>
        <v>Select Category in Column B</v>
      </c>
      <c r="F82" s="494"/>
      <c r="G82" s="494"/>
      <c r="H82" s="494"/>
      <c r="I82" s="494"/>
      <c r="J82" s="494"/>
      <c r="K82" s="494"/>
      <c r="L82" s="494"/>
      <c r="M82" s="494"/>
      <c r="N82" s="494"/>
      <c r="O82" s="494"/>
      <c r="P82" s="494"/>
      <c r="Q82" s="225"/>
      <c r="R82" s="292"/>
      <c r="S82" s="293"/>
      <c r="T82" s="279"/>
      <c r="U82" s="293"/>
    </row>
    <row r="83" spans="1:23" ht="39.950000000000003" customHeight="1" x14ac:dyDescent="0.25">
      <c r="A83" s="292"/>
      <c r="B83" s="493"/>
      <c r="C83" s="493"/>
      <c r="D83" s="493"/>
      <c r="E83" s="494" t="str">
        <f t="shared" si="15"/>
        <v>Select Category in Column B</v>
      </c>
      <c r="F83" s="494"/>
      <c r="G83" s="494"/>
      <c r="H83" s="494"/>
      <c r="I83" s="494"/>
      <c r="J83" s="494"/>
      <c r="K83" s="494"/>
      <c r="L83" s="494"/>
      <c r="M83" s="494"/>
      <c r="N83" s="494"/>
      <c r="O83" s="494"/>
      <c r="P83" s="494"/>
      <c r="Q83" s="225"/>
      <c r="R83" s="292"/>
      <c r="S83" s="293"/>
      <c r="T83" s="293"/>
      <c r="U83" s="293"/>
    </row>
    <row r="84" spans="1:23" ht="39.950000000000003" customHeight="1" x14ac:dyDescent="0.25">
      <c r="A84" s="292"/>
      <c r="B84" s="493"/>
      <c r="C84" s="493"/>
      <c r="D84" s="493"/>
      <c r="E84" s="494" t="str">
        <f t="shared" si="15"/>
        <v>Select Category in Column B</v>
      </c>
      <c r="F84" s="494"/>
      <c r="G84" s="494"/>
      <c r="H84" s="494"/>
      <c r="I84" s="494"/>
      <c r="J84" s="494"/>
      <c r="K84" s="494"/>
      <c r="L84" s="494"/>
      <c r="M84" s="494"/>
      <c r="N84" s="494"/>
      <c r="O84" s="494"/>
      <c r="P84" s="494"/>
      <c r="Q84" s="225"/>
      <c r="R84" s="292"/>
      <c r="S84" s="293"/>
      <c r="T84" s="293"/>
      <c r="U84" s="293"/>
    </row>
    <row r="85" spans="1:23" ht="39.950000000000003" customHeight="1" x14ac:dyDescent="0.25">
      <c r="A85" s="292"/>
      <c r="B85" s="493"/>
      <c r="C85" s="493"/>
      <c r="D85" s="493"/>
      <c r="E85" s="494" t="str">
        <f t="shared" si="15"/>
        <v>Select Category in Column B</v>
      </c>
      <c r="F85" s="494"/>
      <c r="G85" s="494"/>
      <c r="H85" s="494"/>
      <c r="I85" s="494"/>
      <c r="J85" s="494"/>
      <c r="K85" s="494"/>
      <c r="L85" s="494"/>
      <c r="M85" s="494"/>
      <c r="N85" s="494"/>
      <c r="O85" s="494"/>
      <c r="P85" s="494"/>
      <c r="Q85" s="225"/>
      <c r="R85" s="292"/>
      <c r="S85" s="293"/>
      <c r="T85" s="293"/>
      <c r="U85" s="293"/>
    </row>
    <row r="86" spans="1:23" ht="19.350000000000001" customHeight="1" x14ac:dyDescent="0.25">
      <c r="A86" s="292"/>
      <c r="B86" s="490" t="s">
        <v>75</v>
      </c>
      <c r="C86" s="491"/>
      <c r="D86" s="491"/>
      <c r="E86" s="491"/>
      <c r="F86" s="491"/>
      <c r="G86" s="491"/>
      <c r="H86" s="491"/>
      <c r="I86" s="491"/>
      <c r="J86" s="491"/>
      <c r="K86" s="491"/>
      <c r="L86" s="491"/>
      <c r="M86" s="491"/>
      <c r="N86" s="491"/>
      <c r="O86" s="491"/>
      <c r="P86" s="492"/>
      <c r="Q86" s="226">
        <f>SUM(Q80:Q85)</f>
        <v>0</v>
      </c>
      <c r="R86" s="292"/>
      <c r="S86" s="293"/>
      <c r="T86" s="293"/>
      <c r="U86" s="293"/>
      <c r="W86" s="192">
        <f>Q86</f>
        <v>0</v>
      </c>
    </row>
    <row r="87" spans="1:23" ht="15.75" customHeight="1" x14ac:dyDescent="0.25">
      <c r="A87" s="259"/>
      <c r="B87" s="521" t="s">
        <v>67</v>
      </c>
      <c r="C87" s="522"/>
      <c r="D87" s="522"/>
      <c r="E87" s="522"/>
      <c r="F87" s="522"/>
      <c r="G87" s="522"/>
      <c r="H87" s="522"/>
      <c r="I87" s="522"/>
      <c r="J87" s="522"/>
      <c r="K87" s="522"/>
      <c r="L87" s="522"/>
      <c r="M87" s="522"/>
      <c r="N87" s="522"/>
      <c r="O87" s="522"/>
      <c r="P87" s="522"/>
      <c r="Q87" s="511"/>
      <c r="R87" s="259"/>
      <c r="S87" s="190"/>
      <c r="T87" s="190"/>
      <c r="U87" s="190"/>
      <c r="V87" s="190"/>
    </row>
    <row r="88" spans="1:23" ht="15.75" customHeight="1" x14ac:dyDescent="0.25">
      <c r="A88" s="259"/>
      <c r="B88" s="228"/>
      <c r="C88" s="229"/>
      <c r="D88" s="229"/>
      <c r="E88" s="229"/>
      <c r="F88" s="229"/>
      <c r="G88" s="229"/>
      <c r="H88" s="229"/>
      <c r="I88" s="229"/>
      <c r="J88" s="229"/>
      <c r="K88" s="229"/>
      <c r="L88" s="229"/>
      <c r="M88" s="229"/>
      <c r="N88" s="229"/>
      <c r="O88" s="229"/>
      <c r="P88" s="230"/>
      <c r="Q88" s="231"/>
      <c r="R88" s="259"/>
      <c r="S88" s="190"/>
      <c r="T88" s="190"/>
      <c r="U88" s="190"/>
      <c r="V88" s="190"/>
    </row>
    <row r="89" spans="1:23" ht="15.75" customHeight="1" x14ac:dyDescent="0.25">
      <c r="A89" s="259"/>
      <c r="B89" s="232"/>
      <c r="C89" s="611" t="s">
        <v>321</v>
      </c>
      <c r="D89" s="611"/>
      <c r="E89" s="611"/>
      <c r="F89" s="611"/>
      <c r="G89" s="611"/>
      <c r="H89" s="351"/>
      <c r="I89" s="613" t="s">
        <v>360</v>
      </c>
      <c r="J89" s="614"/>
      <c r="K89" s="614"/>
      <c r="L89" s="614"/>
      <c r="M89" s="614"/>
      <c r="N89" s="617">
        <f>E9</f>
        <v>0</v>
      </c>
      <c r="O89" s="618"/>
      <c r="P89" s="233"/>
      <c r="Q89" s="234"/>
      <c r="R89" s="259"/>
      <c r="S89" s="194">
        <f>N89</f>
        <v>0</v>
      </c>
      <c r="T89" s="190"/>
      <c r="U89" s="190"/>
      <c r="V89" s="190"/>
    </row>
    <row r="90" spans="1:23" ht="15.75" hidden="1" customHeight="1" x14ac:dyDescent="0.25">
      <c r="A90" s="259"/>
      <c r="B90" s="232"/>
      <c r="C90" s="229"/>
      <c r="D90" s="229"/>
      <c r="E90" s="229"/>
      <c r="F90" s="229"/>
      <c r="G90" s="229"/>
      <c r="H90" s="351"/>
      <c r="I90" s="619" t="s">
        <v>112</v>
      </c>
      <c r="J90" s="620"/>
      <c r="K90" s="620"/>
      <c r="L90" s="620"/>
      <c r="M90" s="620"/>
      <c r="N90" s="621">
        <f>(Q86+Q77+Q69+Q60+Q53+Q44+Q39+Q33+Q18)-F113</f>
        <v>0</v>
      </c>
      <c r="O90" s="622"/>
      <c r="P90" s="233"/>
      <c r="Q90" s="234"/>
      <c r="R90" s="259"/>
      <c r="S90" s="190"/>
      <c r="T90" s="190"/>
      <c r="U90" s="190"/>
      <c r="V90" s="190"/>
    </row>
    <row r="91" spans="1:23" ht="15.75" hidden="1" customHeight="1" x14ac:dyDescent="0.25">
      <c r="A91" s="259"/>
      <c r="B91" s="232" t="s">
        <v>113</v>
      </c>
      <c r="C91" s="235"/>
      <c r="D91" s="235"/>
      <c r="E91" s="235"/>
      <c r="F91" s="235"/>
      <c r="G91" s="236"/>
      <c r="H91" s="351"/>
      <c r="I91" s="352"/>
      <c r="J91" s="353"/>
      <c r="K91" s="353"/>
      <c r="L91" s="353"/>
      <c r="M91" s="353"/>
      <c r="N91" s="623">
        <f>(N89+1)*N90</f>
        <v>0</v>
      </c>
      <c r="O91" s="622"/>
      <c r="P91" s="233"/>
      <c r="Q91" s="234"/>
      <c r="R91" s="259"/>
      <c r="S91" s="190"/>
      <c r="T91" s="190"/>
      <c r="U91" s="190"/>
      <c r="V91" s="190"/>
    </row>
    <row r="92" spans="1:23" ht="15.75" customHeight="1" x14ac:dyDescent="0.25">
      <c r="A92" s="259"/>
      <c r="B92" s="232"/>
      <c r="C92" s="611" t="s">
        <v>260</v>
      </c>
      <c r="D92" s="611"/>
      <c r="E92" s="611"/>
      <c r="F92" s="611"/>
      <c r="G92" s="239">
        <f>F107</f>
        <v>0</v>
      </c>
      <c r="H92" s="351"/>
      <c r="I92" s="611" t="s">
        <v>515</v>
      </c>
      <c r="J92" s="611"/>
      <c r="K92" s="611"/>
      <c r="L92" s="611"/>
      <c r="M92" s="611"/>
      <c r="N92" s="612">
        <f>E5-F113</f>
        <v>0</v>
      </c>
      <c r="O92" s="612"/>
      <c r="P92" s="233"/>
      <c r="Q92" s="234"/>
      <c r="R92" s="259"/>
      <c r="S92" s="190"/>
      <c r="T92" s="190"/>
      <c r="U92" s="190"/>
      <c r="V92" s="190"/>
    </row>
    <row r="93" spans="1:23" ht="15.75" customHeight="1" x14ac:dyDescent="0.25">
      <c r="A93" s="259"/>
      <c r="B93" s="232"/>
      <c r="C93" s="611" t="s">
        <v>322</v>
      </c>
      <c r="D93" s="611"/>
      <c r="E93" s="611"/>
      <c r="F93" s="611"/>
      <c r="G93" s="239">
        <f>F108+F109+F110+F111</f>
        <v>0</v>
      </c>
      <c r="H93" s="351"/>
      <c r="I93" s="229"/>
      <c r="J93" s="229"/>
      <c r="K93" s="229"/>
      <c r="L93" s="229"/>
      <c r="M93" s="229"/>
      <c r="N93" s="229"/>
      <c r="O93" s="229"/>
      <c r="P93" s="233"/>
      <c r="Q93" s="234"/>
      <c r="R93" s="259"/>
      <c r="S93" s="190"/>
      <c r="T93" s="190"/>
      <c r="U93" s="190"/>
      <c r="V93" s="190"/>
    </row>
    <row r="94" spans="1:23" ht="15.75" customHeight="1" x14ac:dyDescent="0.25">
      <c r="A94" s="259"/>
      <c r="B94" s="232"/>
      <c r="C94" s="611" t="s">
        <v>261</v>
      </c>
      <c r="D94" s="611"/>
      <c r="E94" s="611"/>
      <c r="F94" s="611"/>
      <c r="G94" s="239">
        <f>Q100</f>
        <v>0</v>
      </c>
      <c r="H94" s="351"/>
      <c r="I94" s="613" t="s">
        <v>111</v>
      </c>
      <c r="J94" s="614"/>
      <c r="K94" s="614"/>
      <c r="L94" s="614"/>
      <c r="M94" s="614"/>
      <c r="N94" s="615">
        <f>ROUND((N92-(N92/(1+E9))),0)</f>
        <v>0</v>
      </c>
      <c r="O94" s="616"/>
      <c r="P94" s="233"/>
      <c r="Q94" s="234"/>
      <c r="R94" s="259"/>
      <c r="S94" s="190"/>
      <c r="T94" s="190"/>
      <c r="U94" s="190"/>
      <c r="V94" s="190"/>
    </row>
    <row r="95" spans="1:23" ht="16.5" customHeight="1" x14ac:dyDescent="0.25">
      <c r="A95" s="259"/>
      <c r="B95" s="232"/>
      <c r="C95" s="351"/>
      <c r="D95" s="620"/>
      <c r="E95" s="620"/>
      <c r="F95" s="620"/>
      <c r="G95" s="351"/>
      <c r="H95" s="351"/>
      <c r="I95" s="351"/>
      <c r="J95" s="351"/>
      <c r="K95" s="351"/>
      <c r="L95" s="351"/>
      <c r="M95" s="624"/>
      <c r="N95" s="624"/>
      <c r="O95" s="624"/>
      <c r="P95" s="624"/>
      <c r="Q95" s="241" t="s">
        <v>52</v>
      </c>
      <c r="R95" s="259"/>
      <c r="S95" s="190"/>
      <c r="T95" s="190"/>
      <c r="U95" s="190"/>
      <c r="V95" s="190"/>
    </row>
    <row r="96" spans="1:23" x14ac:dyDescent="0.25">
      <c r="A96" s="259"/>
      <c r="B96" s="345"/>
      <c r="C96" s="491"/>
      <c r="D96" s="491"/>
      <c r="E96" s="491"/>
      <c r="F96" s="346"/>
      <c r="G96" s="346"/>
      <c r="H96" s="346"/>
      <c r="I96" s="491" t="s">
        <v>323</v>
      </c>
      <c r="J96" s="491"/>
      <c r="K96" s="491"/>
      <c r="L96" s="491"/>
      <c r="M96" s="491"/>
      <c r="N96" s="491"/>
      <c r="O96" s="491"/>
      <c r="P96" s="492"/>
      <c r="Q96" s="244"/>
      <c r="R96" s="259"/>
      <c r="S96" s="190"/>
      <c r="T96" s="190"/>
      <c r="U96" s="190"/>
      <c r="V96" s="190"/>
      <c r="W96" s="192">
        <f>Q96</f>
        <v>0</v>
      </c>
    </row>
    <row r="97" spans="1:23" ht="15.75" customHeight="1" x14ac:dyDescent="0.25">
      <c r="A97" s="259"/>
      <c r="B97" s="521" t="s">
        <v>68</v>
      </c>
      <c r="C97" s="522"/>
      <c r="D97" s="522"/>
      <c r="E97" s="522"/>
      <c r="F97" s="522"/>
      <c r="G97" s="522"/>
      <c r="H97" s="522"/>
      <c r="I97" s="522"/>
      <c r="J97" s="522"/>
      <c r="K97" s="522"/>
      <c r="L97" s="522"/>
      <c r="M97" s="522"/>
      <c r="N97" s="522"/>
      <c r="O97" s="522"/>
      <c r="P97" s="522"/>
      <c r="Q97" s="349"/>
      <c r="R97" s="259"/>
      <c r="S97" s="190"/>
      <c r="T97" s="190"/>
      <c r="U97" s="190"/>
    </row>
    <row r="98" spans="1:23" ht="15.6" customHeight="1" x14ac:dyDescent="0.25">
      <c r="A98" s="259"/>
      <c r="B98" s="523" t="s">
        <v>76</v>
      </c>
      <c r="C98" s="524"/>
      <c r="D98" s="524"/>
      <c r="E98" s="524"/>
      <c r="F98" s="524"/>
      <c r="G98" s="524"/>
      <c r="H98" s="524"/>
      <c r="I98" s="524"/>
      <c r="J98" s="524"/>
      <c r="K98" s="524"/>
      <c r="L98" s="524"/>
      <c r="M98" s="524"/>
      <c r="N98" s="524"/>
      <c r="O98" s="524"/>
      <c r="P98" s="525"/>
      <c r="Q98" s="348" t="s">
        <v>52</v>
      </c>
      <c r="R98" s="259"/>
      <c r="S98" s="190"/>
      <c r="T98" s="190"/>
      <c r="U98" s="190"/>
    </row>
    <row r="99" spans="1:23" ht="30" customHeight="1" x14ac:dyDescent="0.25">
      <c r="A99" s="259"/>
      <c r="B99" s="526"/>
      <c r="C99" s="527"/>
      <c r="D99" s="527"/>
      <c r="E99" s="527"/>
      <c r="F99" s="527"/>
      <c r="G99" s="527"/>
      <c r="H99" s="527"/>
      <c r="I99" s="527"/>
      <c r="J99" s="527"/>
      <c r="K99" s="527"/>
      <c r="L99" s="527"/>
      <c r="M99" s="527"/>
      <c r="N99" s="527"/>
      <c r="O99" s="527"/>
      <c r="P99" s="528"/>
      <c r="Q99" s="246"/>
      <c r="R99" s="259"/>
      <c r="S99" s="190"/>
      <c r="T99" s="190"/>
      <c r="U99" s="190"/>
    </row>
    <row r="100" spans="1:23" ht="18.600000000000001" customHeight="1" x14ac:dyDescent="0.25">
      <c r="A100" s="259"/>
      <c r="B100" s="490" t="s">
        <v>77</v>
      </c>
      <c r="C100" s="491"/>
      <c r="D100" s="491"/>
      <c r="E100" s="491"/>
      <c r="F100" s="491"/>
      <c r="G100" s="491"/>
      <c r="H100" s="491"/>
      <c r="I100" s="491"/>
      <c r="J100" s="491"/>
      <c r="K100" s="491"/>
      <c r="L100" s="491"/>
      <c r="M100" s="491"/>
      <c r="N100" s="491"/>
      <c r="O100" s="491"/>
      <c r="P100" s="492"/>
      <c r="Q100" s="226">
        <f>Q99</f>
        <v>0</v>
      </c>
      <c r="R100" s="259"/>
      <c r="S100" s="190"/>
      <c r="T100" s="190"/>
      <c r="U100" s="190"/>
      <c r="W100" s="192">
        <f>Q100</f>
        <v>0</v>
      </c>
    </row>
    <row r="101" spans="1:23" ht="34.5" customHeight="1" x14ac:dyDescent="0.25">
      <c r="A101" s="259"/>
      <c r="B101" s="483" t="s">
        <v>417</v>
      </c>
      <c r="C101" s="484"/>
      <c r="D101" s="484"/>
      <c r="E101" s="484"/>
      <c r="F101" s="484"/>
      <c r="G101" s="484"/>
      <c r="H101" s="484"/>
      <c r="I101" s="484"/>
      <c r="J101" s="484"/>
      <c r="K101" s="484"/>
      <c r="L101" s="484"/>
      <c r="M101" s="484"/>
      <c r="N101" s="484"/>
      <c r="O101" s="484"/>
      <c r="P101" s="485"/>
      <c r="Q101" s="215">
        <f>SUM(Q100+Q96+Q86+Q77+Q69+Q60+Q53+Q44+Q39+Q33+Q18)</f>
        <v>0</v>
      </c>
      <c r="R101" s="259"/>
      <c r="S101" s="248"/>
      <c r="T101" s="249"/>
      <c r="U101" s="190"/>
    </row>
    <row r="102" spans="1:23" ht="34.5" customHeight="1" x14ac:dyDescent="0.25">
      <c r="A102" s="292"/>
      <c r="B102" s="483" t="s">
        <v>249</v>
      </c>
      <c r="C102" s="484"/>
      <c r="D102" s="484"/>
      <c r="E102" s="484"/>
      <c r="F102" s="484"/>
      <c r="G102" s="484"/>
      <c r="H102" s="484"/>
      <c r="I102" s="484"/>
      <c r="J102" s="484"/>
      <c r="K102" s="484"/>
      <c r="L102" s="484"/>
      <c r="M102" s="484"/>
      <c r="N102" s="484"/>
      <c r="O102" s="484"/>
      <c r="P102" s="485"/>
      <c r="Q102" s="215">
        <f>Q101-E5</f>
        <v>0</v>
      </c>
      <c r="R102" s="292"/>
      <c r="S102" s="248"/>
      <c r="T102" s="249"/>
      <c r="U102" s="293"/>
    </row>
    <row r="103" spans="1:23" ht="15.95" customHeight="1" x14ac:dyDescent="0.25">
      <c r="A103" s="259"/>
      <c r="B103" s="259"/>
      <c r="C103" s="259"/>
      <c r="D103" s="259"/>
      <c r="E103" s="259"/>
      <c r="F103" s="259"/>
      <c r="G103" s="259"/>
      <c r="H103" s="259"/>
      <c r="I103" s="259"/>
      <c r="J103" s="259"/>
      <c r="K103" s="259"/>
      <c r="L103" s="259"/>
      <c r="M103" s="259"/>
      <c r="N103" s="259"/>
      <c r="O103" s="259"/>
      <c r="P103" s="259"/>
      <c r="Q103" s="259"/>
      <c r="R103" s="259"/>
      <c r="S103" s="248" t="s">
        <v>114</v>
      </c>
      <c r="T103" s="249">
        <f>S77</f>
        <v>0</v>
      </c>
      <c r="U103" s="190"/>
    </row>
    <row r="104" spans="1:23" x14ac:dyDescent="0.25">
      <c r="A104" s="190"/>
      <c r="B104" s="190"/>
      <c r="C104" s="190"/>
      <c r="D104" s="190"/>
      <c r="E104" s="190"/>
      <c r="F104" s="190"/>
      <c r="G104" s="190"/>
      <c r="H104" s="190"/>
      <c r="I104" s="190"/>
      <c r="J104" s="190"/>
      <c r="K104" s="190"/>
      <c r="L104" s="190"/>
      <c r="M104" s="190"/>
      <c r="N104" s="190"/>
      <c r="O104" s="190"/>
      <c r="P104" s="190"/>
      <c r="Q104" s="190"/>
      <c r="R104" s="190"/>
      <c r="S104" s="190"/>
      <c r="T104" s="190"/>
      <c r="U104" s="190"/>
    </row>
    <row r="105" spans="1:23" hidden="1" x14ac:dyDescent="0.25"/>
    <row r="106" spans="1:23" hidden="1" x14ac:dyDescent="0.25">
      <c r="C106" s="195" t="s">
        <v>266</v>
      </c>
      <c r="D106" s="195"/>
      <c r="E106" s="196"/>
      <c r="F106" s="197"/>
    </row>
    <row r="107" spans="1:23" hidden="1" x14ac:dyDescent="0.25">
      <c r="C107" s="195" t="s">
        <v>260</v>
      </c>
      <c r="D107" s="195"/>
      <c r="E107" s="196"/>
      <c r="F107" s="203">
        <f>Q44</f>
        <v>0</v>
      </c>
    </row>
    <row r="108" spans="1:23" hidden="1" x14ac:dyDescent="0.25">
      <c r="C108" s="195" t="s">
        <v>262</v>
      </c>
      <c r="D108" s="195"/>
      <c r="E108" s="196">
        <f>U56</f>
        <v>0</v>
      </c>
      <c r="F108" s="197">
        <f>IF(E108&gt;25000,(E108-25000),0)</f>
        <v>0</v>
      </c>
    </row>
    <row r="109" spans="1:23" hidden="1" x14ac:dyDescent="0.25">
      <c r="C109" s="195" t="s">
        <v>263</v>
      </c>
      <c r="D109" s="195"/>
      <c r="E109" s="196">
        <f t="shared" ref="E109:E111" si="16">U57</f>
        <v>0</v>
      </c>
      <c r="F109" s="197">
        <f>IF(E109&gt;25000,(E109-25000),0)</f>
        <v>0</v>
      </c>
    </row>
    <row r="110" spans="1:23" hidden="1" x14ac:dyDescent="0.25">
      <c r="C110" s="195" t="s">
        <v>264</v>
      </c>
      <c r="D110" s="195"/>
      <c r="E110" s="196">
        <f t="shared" si="16"/>
        <v>0</v>
      </c>
      <c r="F110" s="197">
        <f>IF(E110&gt;25000,(E110-25000),0)</f>
        <v>0</v>
      </c>
    </row>
    <row r="111" spans="1:23" hidden="1" x14ac:dyDescent="0.25">
      <c r="C111" s="195" t="s">
        <v>265</v>
      </c>
      <c r="D111" s="195"/>
      <c r="E111" s="196">
        <f t="shared" si="16"/>
        <v>0</v>
      </c>
      <c r="F111" s="197">
        <f>IF(E111&gt;25000,(E111-25000),0)</f>
        <v>0</v>
      </c>
    </row>
    <row r="112" spans="1:23" hidden="1" x14ac:dyDescent="0.25">
      <c r="C112" s="195" t="s">
        <v>261</v>
      </c>
      <c r="D112" s="195"/>
      <c r="E112" s="196"/>
      <c r="F112" s="203">
        <f>Q100</f>
        <v>0</v>
      </c>
    </row>
    <row r="113" spans="6:6" hidden="1" x14ac:dyDescent="0.25">
      <c r="F113" s="90">
        <f>SUM(F107:F112)</f>
        <v>0</v>
      </c>
    </row>
  </sheetData>
  <sheetProtection algorithmName="SHA-512" hashValue="37dxlqzMTA6/BrTfbzP1VRKwKs161yy4f6Hv0BqB8NhgOQPyQIxZDXxULktpT8kdu/HFtnxIJ+xCNSMeOvlUIA==" saltValue="FXm9tPcbQqOoUO+xrUJrpA==" spinCount="100000" sheet="1" formatCells="0" formatRows="0" insertRows="0" deleteRows="0" selectLockedCells="1"/>
  <mergeCells count="172">
    <mergeCell ref="B99:P99"/>
    <mergeCell ref="B100:P100"/>
    <mergeCell ref="B101:P101"/>
    <mergeCell ref="B102:P102"/>
    <mergeCell ref="D95:F95"/>
    <mergeCell ref="M95:P95"/>
    <mergeCell ref="C96:E96"/>
    <mergeCell ref="I96:P96"/>
    <mergeCell ref="B97:P97"/>
    <mergeCell ref="B98:P98"/>
    <mergeCell ref="C92:F92"/>
    <mergeCell ref="I92:M92"/>
    <mergeCell ref="N92:O92"/>
    <mergeCell ref="C93:F93"/>
    <mergeCell ref="C94:F94"/>
    <mergeCell ref="I94:M94"/>
    <mergeCell ref="N94:O94"/>
    <mergeCell ref="C89:G89"/>
    <mergeCell ref="I89:M89"/>
    <mergeCell ref="N89:O89"/>
    <mergeCell ref="I90:M90"/>
    <mergeCell ref="N90:O90"/>
    <mergeCell ref="N91:O91"/>
    <mergeCell ref="B84:D84"/>
    <mergeCell ref="E84:P84"/>
    <mergeCell ref="B85:D85"/>
    <mergeCell ref="E85:P85"/>
    <mergeCell ref="B86:P86"/>
    <mergeCell ref="B87:Q87"/>
    <mergeCell ref="B81:D81"/>
    <mergeCell ref="E81:P81"/>
    <mergeCell ref="B82:D82"/>
    <mergeCell ref="E82:P82"/>
    <mergeCell ref="B83:D83"/>
    <mergeCell ref="E83:P83"/>
    <mergeCell ref="B77:P77"/>
    <mergeCell ref="B78:Q78"/>
    <mergeCell ref="B79:D79"/>
    <mergeCell ref="E79:Q79"/>
    <mergeCell ref="B80:D80"/>
    <mergeCell ref="E80:P80"/>
    <mergeCell ref="B75:D75"/>
    <mergeCell ref="E75:G75"/>
    <mergeCell ref="H75:N75"/>
    <mergeCell ref="B76:D76"/>
    <mergeCell ref="E76:G76"/>
    <mergeCell ref="H76:N76"/>
    <mergeCell ref="B73:D73"/>
    <mergeCell ref="E73:G73"/>
    <mergeCell ref="H73:N73"/>
    <mergeCell ref="B74:D74"/>
    <mergeCell ref="E74:G74"/>
    <mergeCell ref="H74:N74"/>
    <mergeCell ref="B69:P69"/>
    <mergeCell ref="B70:Q70"/>
    <mergeCell ref="B71:D71"/>
    <mergeCell ref="E71:G71"/>
    <mergeCell ref="H71:N71"/>
    <mergeCell ref="B72:D72"/>
    <mergeCell ref="E72:G72"/>
    <mergeCell ref="H72:N72"/>
    <mergeCell ref="B66:D66"/>
    <mergeCell ref="E66:P66"/>
    <mergeCell ref="B67:D67"/>
    <mergeCell ref="E67:P67"/>
    <mergeCell ref="B68:D68"/>
    <mergeCell ref="E68:P68"/>
    <mergeCell ref="B63:D63"/>
    <mergeCell ref="E63:P63"/>
    <mergeCell ref="B64:D64"/>
    <mergeCell ref="E64:P64"/>
    <mergeCell ref="B65:D65"/>
    <mergeCell ref="E65:P65"/>
    <mergeCell ref="B59:C59"/>
    <mergeCell ref="D59:E59"/>
    <mergeCell ref="F59:N59"/>
    <mergeCell ref="B60:P60"/>
    <mergeCell ref="B61:Q61"/>
    <mergeCell ref="B62:D62"/>
    <mergeCell ref="E62:P62"/>
    <mergeCell ref="B57:C57"/>
    <mergeCell ref="D57:E57"/>
    <mergeCell ref="F57:N57"/>
    <mergeCell ref="B58:C58"/>
    <mergeCell ref="D58:E58"/>
    <mergeCell ref="F58:N58"/>
    <mergeCell ref="B53:P53"/>
    <mergeCell ref="B54:Q54"/>
    <mergeCell ref="B55:C55"/>
    <mergeCell ref="D55:E55"/>
    <mergeCell ref="F55:N55"/>
    <mergeCell ref="B56:C56"/>
    <mergeCell ref="D56:E56"/>
    <mergeCell ref="F56:N56"/>
    <mergeCell ref="C50:E50"/>
    <mergeCell ref="F50:P50"/>
    <mergeCell ref="B51:C51"/>
    <mergeCell ref="D51:P51"/>
    <mergeCell ref="C52:E52"/>
    <mergeCell ref="F52:P52"/>
    <mergeCell ref="B47:C47"/>
    <mergeCell ref="D47:P47"/>
    <mergeCell ref="C48:E48"/>
    <mergeCell ref="F48:P48"/>
    <mergeCell ref="B49:C49"/>
    <mergeCell ref="D49:P49"/>
    <mergeCell ref="B43:C43"/>
    <mergeCell ref="D43:O43"/>
    <mergeCell ref="B44:P44"/>
    <mergeCell ref="B45:Q45"/>
    <mergeCell ref="B46:C46"/>
    <mergeCell ref="D46:P46"/>
    <mergeCell ref="B39:N39"/>
    <mergeCell ref="B40:Q40"/>
    <mergeCell ref="B41:C41"/>
    <mergeCell ref="D41:O41"/>
    <mergeCell ref="B42:C42"/>
    <mergeCell ref="D42:O42"/>
    <mergeCell ref="B36:C36"/>
    <mergeCell ref="D36:K36"/>
    <mergeCell ref="B37:C37"/>
    <mergeCell ref="D37:K37"/>
    <mergeCell ref="B38:C38"/>
    <mergeCell ref="D38:K38"/>
    <mergeCell ref="B32:C32"/>
    <mergeCell ref="D32:K32"/>
    <mergeCell ref="B33:N33"/>
    <mergeCell ref="B34:Q34"/>
    <mergeCell ref="B35:C35"/>
    <mergeCell ref="D35:K35"/>
    <mergeCell ref="B29:C29"/>
    <mergeCell ref="D29:K29"/>
    <mergeCell ref="B30:C30"/>
    <mergeCell ref="D30:K30"/>
    <mergeCell ref="B31:C31"/>
    <mergeCell ref="D31:K31"/>
    <mergeCell ref="B26:C26"/>
    <mergeCell ref="D26:K26"/>
    <mergeCell ref="B27:C27"/>
    <mergeCell ref="D27:K27"/>
    <mergeCell ref="B28:C28"/>
    <mergeCell ref="D28:K28"/>
    <mergeCell ref="B23:C23"/>
    <mergeCell ref="D23:K23"/>
    <mergeCell ref="B24:C24"/>
    <mergeCell ref="D24:K24"/>
    <mergeCell ref="B25:C25"/>
    <mergeCell ref="D25:K25"/>
    <mergeCell ref="B20:C20"/>
    <mergeCell ref="D20:K20"/>
    <mergeCell ref="B21:C21"/>
    <mergeCell ref="D21:K21"/>
    <mergeCell ref="B22:C22"/>
    <mergeCell ref="D22:K22"/>
    <mergeCell ref="B16:C16"/>
    <mergeCell ref="D16:K16"/>
    <mergeCell ref="B17:C17"/>
    <mergeCell ref="D17:K17"/>
    <mergeCell ref="B18:N18"/>
    <mergeCell ref="B19:Q19"/>
    <mergeCell ref="B13:C13"/>
    <mergeCell ref="D13:K13"/>
    <mergeCell ref="B14:C14"/>
    <mergeCell ref="D14:K14"/>
    <mergeCell ref="B15:C15"/>
    <mergeCell ref="D15:K15"/>
    <mergeCell ref="B2:Q2"/>
    <mergeCell ref="B3:Q3"/>
    <mergeCell ref="B5:D5"/>
    <mergeCell ref="B7:D7"/>
    <mergeCell ref="B9:D9"/>
    <mergeCell ref="B12:Q12"/>
  </mergeCells>
  <conditionalFormatting sqref="Q102">
    <cfRule type="cellIs" dxfId="37" priority="2" operator="notEqual">
      <formula>0</formula>
    </cfRule>
  </conditionalFormatting>
  <conditionalFormatting sqref="Q101">
    <cfRule type="cellIs" dxfId="36" priority="3" operator="notEqual">
      <formula>$E$5</formula>
    </cfRule>
  </conditionalFormatting>
  <pageMargins left="0.25" right="0.25" top="0.75" bottom="0.75" header="0.3" footer="0.3"/>
  <pageSetup scale="76" fitToHeight="50" orientation="landscape" r:id="rId1"/>
  <headerFooter>
    <oddFooter>Page &amp;P of &amp;N</oddFooter>
  </headerFooter>
  <extLst>
    <ext xmlns:x14="http://schemas.microsoft.com/office/spreadsheetml/2009/9/main" uri="{78C0D931-6437-407d-A8EE-F0AAD7539E65}">
      <x14:conditionalFormattings>
        <x14:conditionalFormatting xmlns:xm="http://schemas.microsoft.com/office/excel/2006/main">
          <x14:cfRule type="expression" priority="1" id="{8F215E6B-8C3F-479F-844C-737353087054}">
            <xm:f>'GRANT SUMMARY'!$J$106&lt;0</xm:f>
            <x14:dxf>
              <fill>
                <patternFill>
                  <bgColor rgb="FFFF0000"/>
                </patternFill>
              </fill>
            </x14:dxf>
          </x14:cfRule>
          <xm:sqref>Q96</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r:uid="{00000000-0002-0000-1400-000000000000}">
          <x14:formula1>
            <xm:f>'Match Budget'!$S$63:$S$66</xm:f>
          </x14:formula1>
          <xm:sqref>E5</xm:sqref>
        </x14:dataValidation>
        <x14:dataValidation type="list" allowBlank="1" showInputMessage="1" showErrorMessage="1" xr:uid="{00000000-0002-0000-1400-000001000000}">
          <x14:formula1>
            <xm:f>'Match Budget'!$T$63:$T$66</xm:f>
          </x14:formula1>
          <xm:sqref>B2:Q2</xm:sqref>
        </x14:dataValidation>
        <x14:dataValidation type="list" allowBlank="1" showInputMessage="1" showErrorMessage="1" xr:uid="{00000000-0002-0000-1400-000002000000}">
          <x14:formula1>
            <xm:f>'DROP-DOWNS'!$U$2:$U$8</xm:f>
          </x14:formula1>
          <xm:sqref>B81:D85</xm:sqref>
        </x14:dataValidation>
        <x14:dataValidation type="list" allowBlank="1" showInputMessage="1" showErrorMessage="1" xr:uid="{00000000-0002-0000-1400-000003000000}">
          <x14:formula1>
            <xm:f>'DROP-DOWNS'!$S$12:$S$21</xm:f>
          </x14:formula1>
          <xm:sqref>B72:C76</xm:sqref>
        </x14:dataValidation>
        <x14:dataValidation type="list" allowBlank="1" showInputMessage="1" showErrorMessage="1" xr:uid="{00000000-0002-0000-1400-000004000000}">
          <x14:formula1>
            <xm:f>'DROP-DOWNS'!$S$2:$S$6</xm:f>
          </x14:formula1>
          <xm:sqref>B63:C68</xm:sqref>
        </x14:dataValidation>
        <x14:dataValidation type="list" allowBlank="1" showInputMessage="1" showErrorMessage="1" xr:uid="{00000000-0002-0000-1400-000005000000}">
          <x14:formula1>
            <xm:f>'DROP-DOWNS'!$J$2:$J$3</xm:f>
          </x14:formula1>
          <xm:sqref>B56:C59</xm:sqref>
        </x14:dataValidation>
        <x14:dataValidation type="list" allowBlank="1" showInputMessage="1" showErrorMessage="1" xr:uid="{00000000-0002-0000-1400-000006000000}">
          <x14:formula1>
            <xm:f>'DROP-DOWNS'!$V$2:$V$8</xm:f>
          </x14:formula1>
          <xm:sqref>B80:D80</xm:sqref>
        </x14:dataValidation>
      </x14:dataValidation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FF00"/>
    <pageSetUpPr fitToPage="1"/>
  </sheetPr>
  <dimension ref="B2:R113"/>
  <sheetViews>
    <sheetView showGridLines="0" zoomScaleNormal="100" zoomScalePageLayoutView="110" workbookViewId="0">
      <selection activeCell="J69" sqref="J69"/>
    </sheetView>
  </sheetViews>
  <sheetFormatPr defaultColWidth="8.7109375" defaultRowHeight="15" x14ac:dyDescent="0.25"/>
  <cols>
    <col min="1" max="1" width="4.140625" style="54" customWidth="1"/>
    <col min="2" max="2" width="8.5703125" style="54" customWidth="1"/>
    <col min="3" max="3" width="8.140625" style="54" customWidth="1"/>
    <col min="4" max="4" width="7" style="54" customWidth="1"/>
    <col min="5" max="5" width="8.5703125" style="54" customWidth="1"/>
    <col min="6" max="6" width="6.42578125" style="54" customWidth="1"/>
    <col min="7" max="7" width="8.140625" style="54" customWidth="1"/>
    <col min="8" max="8" width="12.5703125" style="54" customWidth="1"/>
    <col min="9" max="9" width="7.85546875" style="54" bestFit="1" customWidth="1"/>
    <col min="10" max="10" width="14.140625" style="199" customWidth="1"/>
    <col min="11" max="17" width="8.7109375" style="54"/>
    <col min="18" max="18" width="10.85546875" style="54" bestFit="1" customWidth="1"/>
    <col min="19" max="16384" width="8.7109375" style="54"/>
  </cols>
  <sheetData>
    <row r="2" spans="2:13" ht="30" customHeight="1" x14ac:dyDescent="0.25">
      <c r="B2" s="687" t="s">
        <v>223</v>
      </c>
      <c r="C2" s="687"/>
      <c r="D2" s="687"/>
      <c r="E2" s="687"/>
      <c r="F2" s="687"/>
      <c r="G2" s="687"/>
      <c r="H2" s="687"/>
      <c r="I2" s="687"/>
      <c r="J2" s="687"/>
    </row>
    <row r="3" spans="2:13" ht="30" customHeight="1" x14ac:dyDescent="0.25">
      <c r="B3" s="704">
        <f>Cover!B6</f>
        <v>0</v>
      </c>
      <c r="C3" s="705"/>
      <c r="D3" s="705"/>
      <c r="E3" s="705"/>
      <c r="F3" s="705"/>
      <c r="G3" s="705"/>
      <c r="H3" s="705"/>
      <c r="I3" s="705"/>
      <c r="J3" s="705"/>
    </row>
    <row r="4" spans="2:13" ht="30" customHeight="1" x14ac:dyDescent="0.25">
      <c r="B4" s="704" t="s">
        <v>465</v>
      </c>
      <c r="C4" s="705"/>
      <c r="D4" s="712">
        <f>Cover!C8</f>
        <v>0</v>
      </c>
      <c r="E4" s="713"/>
      <c r="F4" s="713"/>
      <c r="G4" s="713"/>
      <c r="H4" s="713"/>
      <c r="I4" s="713"/>
      <c r="J4" s="714"/>
    </row>
    <row r="5" spans="2:13" s="111" customFormat="1" ht="27.95" customHeight="1" x14ac:dyDescent="0.25">
      <c r="B5" s="687" t="s">
        <v>245</v>
      </c>
      <c r="C5" s="687"/>
      <c r="D5" s="687"/>
      <c r="E5" s="687"/>
      <c r="F5" s="687"/>
      <c r="G5" s="687"/>
      <c r="H5" s="687"/>
      <c r="I5" s="687"/>
      <c r="J5" s="687"/>
    </row>
    <row r="6" spans="2:13" s="111" customFormat="1" ht="24.95" customHeight="1" x14ac:dyDescent="0.25">
      <c r="B6" s="672" t="str">
        <f>Cover!B10</f>
        <v>Number of ABE Seats:</v>
      </c>
      <c r="C6" s="673"/>
      <c r="D6" s="673"/>
      <c r="E6" s="673"/>
      <c r="F6" s="673"/>
      <c r="G6" s="673"/>
      <c r="H6" s="673"/>
      <c r="I6" s="674"/>
      <c r="J6" s="377">
        <f>Cover!C10</f>
        <v>0</v>
      </c>
      <c r="M6" s="378"/>
    </row>
    <row r="7" spans="2:13" s="111" customFormat="1" ht="24.95" customHeight="1" x14ac:dyDescent="0.25">
      <c r="B7" s="672" t="str">
        <f>Cover!B11</f>
        <v>Number of ESOL Seats:</v>
      </c>
      <c r="C7" s="673"/>
      <c r="D7" s="673"/>
      <c r="E7" s="673"/>
      <c r="F7" s="673"/>
      <c r="G7" s="673"/>
      <c r="H7" s="673"/>
      <c r="I7" s="674"/>
      <c r="J7" s="377">
        <f>Cover!C11</f>
        <v>0</v>
      </c>
    </row>
    <row r="8" spans="2:13" s="111" customFormat="1" ht="24.95" customHeight="1" x14ac:dyDescent="0.25">
      <c r="B8" s="672" t="str">
        <f>Cover!B12</f>
        <v>Cost-Per-(CALC) Seat</v>
      </c>
      <c r="C8" s="673"/>
      <c r="D8" s="673"/>
      <c r="E8" s="673"/>
      <c r="F8" s="673"/>
      <c r="G8" s="673"/>
      <c r="H8" s="673"/>
      <c r="I8" s="674"/>
      <c r="J8" s="379">
        <f>Cover!C12</f>
        <v>0</v>
      </c>
    </row>
    <row r="9" spans="2:13" s="111" customFormat="1" ht="24.95" customHeight="1" x14ac:dyDescent="0.25">
      <c r="B9" s="672" t="str">
        <f>Cover!B13</f>
        <v>FY21 Base ABE Funds</v>
      </c>
      <c r="C9" s="673"/>
      <c r="D9" s="673"/>
      <c r="E9" s="673"/>
      <c r="F9" s="673"/>
      <c r="G9" s="673"/>
      <c r="H9" s="673"/>
      <c r="I9" s="674"/>
      <c r="J9" s="379">
        <f>Cover!C13</f>
        <v>0</v>
      </c>
    </row>
    <row r="10" spans="2:13" s="111" customFormat="1" ht="24.95" customHeight="1" x14ac:dyDescent="0.25">
      <c r="B10" s="672" t="str">
        <f>Cover!B14</f>
        <v>Number of IET/IELCE  Participants</v>
      </c>
      <c r="C10" s="673"/>
      <c r="D10" s="673"/>
      <c r="E10" s="673"/>
      <c r="F10" s="673"/>
      <c r="G10" s="673"/>
      <c r="H10" s="673"/>
      <c r="I10" s="674"/>
      <c r="J10" s="377">
        <f>Cover!C14</f>
        <v>0</v>
      </c>
    </row>
    <row r="11" spans="2:13" s="111" customFormat="1" ht="24.95" customHeight="1" x14ac:dyDescent="0.25">
      <c r="B11" s="672" t="str">
        <f>Cover!B15</f>
        <v>IET/IELCE Funds</v>
      </c>
      <c r="C11" s="673"/>
      <c r="D11" s="673"/>
      <c r="E11" s="673"/>
      <c r="F11" s="673"/>
      <c r="G11" s="673"/>
      <c r="H11" s="673"/>
      <c r="I11" s="674"/>
      <c r="J11" s="379">
        <f>Cover!C15</f>
        <v>0</v>
      </c>
    </row>
    <row r="12" spans="2:13" s="111" customFormat="1" ht="24.95" customHeight="1" x14ac:dyDescent="0.25">
      <c r="B12" s="672" t="str">
        <f>Cover!B16</f>
        <v>Number of IET/IELCE II  Participants</v>
      </c>
      <c r="C12" s="673"/>
      <c r="D12" s="673"/>
      <c r="E12" s="673"/>
      <c r="F12" s="673"/>
      <c r="G12" s="673"/>
      <c r="H12" s="673"/>
      <c r="I12" s="674"/>
      <c r="J12" s="377">
        <f>Cover!C16</f>
        <v>0</v>
      </c>
    </row>
    <row r="13" spans="2:13" s="111" customFormat="1" ht="24.95" customHeight="1" x14ac:dyDescent="0.25">
      <c r="B13" s="672" t="str">
        <f>Cover!B17</f>
        <v>IET/IELCE II Funds</v>
      </c>
      <c r="C13" s="673"/>
      <c r="D13" s="673"/>
      <c r="E13" s="673"/>
      <c r="F13" s="673"/>
      <c r="G13" s="673"/>
      <c r="H13" s="673"/>
      <c r="I13" s="674"/>
      <c r="J13" s="379">
        <f>Cover!C17</f>
        <v>0</v>
      </c>
    </row>
    <row r="14" spans="2:13" s="111" customFormat="1" ht="24.95" customHeight="1" x14ac:dyDescent="0.25">
      <c r="B14" s="672" t="str">
        <f>Cover!B18</f>
        <v>Outstation Funds</v>
      </c>
      <c r="C14" s="673"/>
      <c r="D14" s="673"/>
      <c r="E14" s="673"/>
      <c r="F14" s="673"/>
      <c r="G14" s="673"/>
      <c r="H14" s="673"/>
      <c r="I14" s="674"/>
      <c r="J14" s="379">
        <f>Cover!C18</f>
        <v>0</v>
      </c>
    </row>
    <row r="15" spans="2:13" s="111" customFormat="1" ht="24.95" customHeight="1" x14ac:dyDescent="0.25">
      <c r="B15" s="672" t="s">
        <v>661</v>
      </c>
      <c r="C15" s="673"/>
      <c r="D15" s="673"/>
      <c r="E15" s="673"/>
      <c r="F15" s="673"/>
      <c r="G15" s="673"/>
      <c r="H15" s="673"/>
      <c r="I15" s="674"/>
      <c r="J15" s="377">
        <f>Cover!C21</f>
        <v>0</v>
      </c>
    </row>
    <row r="16" spans="2:13" s="111" customFormat="1" ht="24.95" customHeight="1" x14ac:dyDescent="0.25">
      <c r="B16" s="672" t="s">
        <v>662</v>
      </c>
      <c r="C16" s="673"/>
      <c r="D16" s="673"/>
      <c r="E16" s="673"/>
      <c r="F16" s="673"/>
      <c r="G16" s="673"/>
      <c r="H16" s="673"/>
      <c r="I16" s="674"/>
      <c r="J16" s="377">
        <f>Cover!C23</f>
        <v>0</v>
      </c>
    </row>
    <row r="17" spans="2:18" s="111" customFormat="1" ht="24.95" customHeight="1" x14ac:dyDescent="0.25">
      <c r="B17" s="672" t="s">
        <v>663</v>
      </c>
      <c r="C17" s="673"/>
      <c r="D17" s="673"/>
      <c r="E17" s="673"/>
      <c r="F17" s="673"/>
      <c r="G17" s="673"/>
      <c r="H17" s="673"/>
      <c r="I17" s="674"/>
      <c r="J17" s="379">
        <f>Cover!C27</f>
        <v>0</v>
      </c>
    </row>
    <row r="18" spans="2:18" s="111" customFormat="1" ht="24.95" customHeight="1" x14ac:dyDescent="0.25">
      <c r="B18" s="672" t="s">
        <v>664</v>
      </c>
      <c r="C18" s="673"/>
      <c r="D18" s="673"/>
      <c r="E18" s="673"/>
      <c r="F18" s="673"/>
      <c r="G18" s="673"/>
      <c r="H18" s="673"/>
      <c r="I18" s="674"/>
      <c r="J18" s="379">
        <f>Cover!C29</f>
        <v>0</v>
      </c>
    </row>
    <row r="19" spans="2:18" s="111" customFormat="1" ht="24.95" customHeight="1" x14ac:dyDescent="0.25">
      <c r="B19" s="672" t="s">
        <v>665</v>
      </c>
      <c r="C19" s="673"/>
      <c r="D19" s="673"/>
      <c r="E19" s="673"/>
      <c r="F19" s="673"/>
      <c r="G19" s="673"/>
      <c r="H19" s="673"/>
      <c r="I19" s="674"/>
      <c r="J19" s="379">
        <f>Cover!C31</f>
        <v>0</v>
      </c>
    </row>
    <row r="20" spans="2:18" s="111" customFormat="1" ht="24.95" customHeight="1" x14ac:dyDescent="0.25">
      <c r="B20" s="672" t="str">
        <f>[11]Cover!B34</f>
        <v>TOTAL FUNDS REQUESTED (Base Funding+ Outstationing + IET+Options)</v>
      </c>
      <c r="C20" s="673"/>
      <c r="D20" s="673"/>
      <c r="E20" s="673"/>
      <c r="F20" s="673"/>
      <c r="G20" s="673"/>
      <c r="H20" s="673"/>
      <c r="I20" s="674"/>
      <c r="J20" s="379">
        <f>Cover!C34</f>
        <v>0</v>
      </c>
      <c r="R20" s="380"/>
    </row>
    <row r="21" spans="2:18" s="111" customFormat="1" ht="24.95" customHeight="1" x14ac:dyDescent="0.25">
      <c r="B21" s="672"/>
      <c r="C21" s="673"/>
      <c r="D21" s="673"/>
      <c r="E21" s="673"/>
      <c r="F21" s="673"/>
      <c r="G21" s="673"/>
      <c r="H21" s="673"/>
      <c r="I21" s="673"/>
      <c r="J21" s="674"/>
    </row>
    <row r="22" spans="2:18" s="111" customFormat="1" ht="27.95" customHeight="1" x14ac:dyDescent="0.25">
      <c r="B22" s="707" t="s">
        <v>466</v>
      </c>
      <c r="C22" s="708"/>
      <c r="D22" s="708"/>
      <c r="E22" s="708"/>
      <c r="F22" s="708"/>
      <c r="G22" s="708"/>
      <c r="H22" s="708"/>
      <c r="I22" s="709"/>
      <c r="J22" s="381"/>
      <c r="R22" s="380"/>
    </row>
    <row r="23" spans="2:18" s="111" customFormat="1" ht="24.75" customHeight="1" x14ac:dyDescent="0.25">
      <c r="B23" s="702" t="s">
        <v>242</v>
      </c>
      <c r="C23" s="703"/>
      <c r="D23" s="703"/>
      <c r="E23" s="703"/>
      <c r="F23" s="703"/>
      <c r="G23" s="703"/>
      <c r="H23" s="710"/>
      <c r="I23" s="382">
        <f>'ABE Class Plan'!E4</f>
        <v>0</v>
      </c>
      <c r="J23" s="379">
        <f>'ABE Class Plan'!L4</f>
        <v>0</v>
      </c>
    </row>
    <row r="24" spans="2:18" s="111" customFormat="1" ht="24.75" customHeight="1" x14ac:dyDescent="0.25">
      <c r="B24" s="702" t="s">
        <v>243</v>
      </c>
      <c r="C24" s="703"/>
      <c r="D24" s="703"/>
      <c r="E24" s="703"/>
      <c r="F24" s="703"/>
      <c r="G24" s="703"/>
      <c r="H24" s="710"/>
      <c r="I24" s="382">
        <f>'ESOL Class Plan'!E4</f>
        <v>0</v>
      </c>
      <c r="J24" s="379">
        <f>'ESOL Class Plan'!L4</f>
        <v>0</v>
      </c>
    </row>
    <row r="25" spans="2:18" s="111" customFormat="1" ht="24.75" customHeight="1" x14ac:dyDescent="0.25">
      <c r="B25" s="702" t="s">
        <v>244</v>
      </c>
      <c r="C25" s="703"/>
      <c r="D25" s="703"/>
      <c r="E25" s="703"/>
      <c r="F25" s="703"/>
      <c r="G25" s="703"/>
      <c r="H25" s="710"/>
      <c r="I25" s="382">
        <f>SUM(I23:I24)</f>
        <v>0</v>
      </c>
      <c r="J25" s="379">
        <f>SUM(J23:J24)</f>
        <v>0</v>
      </c>
    </row>
    <row r="26" spans="2:18" s="111" customFormat="1" ht="24.95" customHeight="1" x14ac:dyDescent="0.25">
      <c r="B26" s="672" t="s">
        <v>251</v>
      </c>
      <c r="C26" s="673"/>
      <c r="D26" s="673"/>
      <c r="E26" s="673"/>
      <c r="F26" s="673"/>
      <c r="G26" s="673"/>
      <c r="H26" s="673"/>
      <c r="I26" s="674"/>
      <c r="J26" s="379" t="e">
        <f>ROUND(J25/I25,0)</f>
        <v>#DIV/0!</v>
      </c>
    </row>
    <row r="27" spans="2:18" s="111" customFormat="1" ht="27.95" customHeight="1" x14ac:dyDescent="0.25">
      <c r="B27" s="707" t="s">
        <v>467</v>
      </c>
      <c r="C27" s="708"/>
      <c r="D27" s="708"/>
      <c r="E27" s="708"/>
      <c r="F27" s="708"/>
      <c r="G27" s="708"/>
      <c r="H27" s="708"/>
      <c r="I27" s="709"/>
      <c r="J27" s="381"/>
    </row>
    <row r="28" spans="2:18" s="111" customFormat="1" ht="24.75" customHeight="1" x14ac:dyDescent="0.25">
      <c r="B28" s="702" t="s">
        <v>327</v>
      </c>
      <c r="C28" s="703"/>
      <c r="D28" s="703"/>
      <c r="E28" s="703"/>
      <c r="F28" s="703"/>
      <c r="G28" s="703"/>
      <c r="H28" s="710"/>
      <c r="I28" s="382">
        <f>'Match ABE Class Plan'!E4</f>
        <v>0</v>
      </c>
      <c r="J28" s="379">
        <f>'Match ABE Class Plan'!L4</f>
        <v>0</v>
      </c>
    </row>
    <row r="29" spans="2:18" s="111" customFormat="1" ht="24.75" customHeight="1" x14ac:dyDescent="0.25">
      <c r="B29" s="702" t="s">
        <v>328</v>
      </c>
      <c r="C29" s="703"/>
      <c r="D29" s="703"/>
      <c r="E29" s="703"/>
      <c r="F29" s="703"/>
      <c r="G29" s="703"/>
      <c r="H29" s="710"/>
      <c r="I29" s="382">
        <f>'Match ESOL Class Plan'!E4</f>
        <v>0</v>
      </c>
      <c r="J29" s="379">
        <f>'Match ESOL Class Plan'!L4</f>
        <v>0</v>
      </c>
    </row>
    <row r="30" spans="2:18" s="111" customFormat="1" ht="24.75" customHeight="1" x14ac:dyDescent="0.25">
      <c r="B30" s="702" t="s">
        <v>244</v>
      </c>
      <c r="C30" s="703"/>
      <c r="D30" s="703"/>
      <c r="E30" s="703"/>
      <c r="F30" s="703"/>
      <c r="G30" s="703"/>
      <c r="H30" s="710"/>
      <c r="I30" s="382">
        <f>SUM(I28:I29)</f>
        <v>0</v>
      </c>
      <c r="J30" s="379">
        <f>SUM(J28:J29)</f>
        <v>0</v>
      </c>
    </row>
    <row r="31" spans="2:18" s="111" customFormat="1" ht="24.95" customHeight="1" x14ac:dyDescent="0.25">
      <c r="B31" s="672" t="s">
        <v>329</v>
      </c>
      <c r="C31" s="673"/>
      <c r="D31" s="673"/>
      <c r="E31" s="673"/>
      <c r="F31" s="673"/>
      <c r="G31" s="673"/>
      <c r="H31" s="673"/>
      <c r="I31" s="674"/>
      <c r="J31" s="379" t="e">
        <f>J30/I30</f>
        <v>#DIV/0!</v>
      </c>
    </row>
    <row r="32" spans="2:18" s="111" customFormat="1" ht="24.95" customHeight="1" x14ac:dyDescent="0.25">
      <c r="B32" s="383"/>
      <c r="C32" s="384"/>
      <c r="D32" s="384"/>
      <c r="E32" s="384"/>
      <c r="F32" s="384"/>
      <c r="G32" s="384"/>
      <c r="H32" s="384"/>
      <c r="I32" s="385"/>
      <c r="J32" s="386"/>
    </row>
    <row r="33" spans="2:16" s="43" customFormat="1" ht="27.95" customHeight="1" x14ac:dyDescent="0.25">
      <c r="B33" s="678" t="s">
        <v>246</v>
      </c>
      <c r="C33" s="679"/>
      <c r="D33" s="679"/>
      <c r="E33" s="679"/>
      <c r="F33" s="679"/>
      <c r="G33" s="679"/>
      <c r="H33" s="679"/>
      <c r="I33" s="387" t="s">
        <v>1</v>
      </c>
      <c r="J33" s="388" t="s">
        <v>224</v>
      </c>
    </row>
    <row r="34" spans="2:16" s="111" customFormat="1" ht="24.95" customHeight="1" x14ac:dyDescent="0.25">
      <c r="B34" s="702" t="s">
        <v>474</v>
      </c>
      <c r="C34" s="703"/>
      <c r="D34" s="703"/>
      <c r="E34" s="703"/>
      <c r="F34" s="703"/>
      <c r="G34" s="703"/>
      <c r="H34" s="710"/>
      <c r="I34" s="389" t="e">
        <f>' Budget'!O18</f>
        <v>#DIV/0!</v>
      </c>
      <c r="J34" s="379">
        <f>' Budget'!Q18</f>
        <v>0</v>
      </c>
    </row>
    <row r="35" spans="2:16" s="111" customFormat="1" ht="24.95" customHeight="1" x14ac:dyDescent="0.25">
      <c r="B35" s="702" t="s">
        <v>470</v>
      </c>
      <c r="C35" s="703"/>
      <c r="D35" s="703"/>
      <c r="E35" s="703"/>
      <c r="F35" s="703"/>
      <c r="G35" s="703"/>
      <c r="H35" s="710"/>
      <c r="I35" s="389" t="e">
        <f>' IET Budget'!O20+' IET II Budget'!E85:P85</f>
        <v>#DIV/0!</v>
      </c>
      <c r="J35" s="379">
        <f>' IET Budget'!Q20+' IET II Budget'!Q19</f>
        <v>0</v>
      </c>
    </row>
    <row r="36" spans="2:16" s="111" customFormat="1" ht="24.95" customHeight="1" thickBot="1" x14ac:dyDescent="0.3">
      <c r="B36" s="693" t="s">
        <v>255</v>
      </c>
      <c r="C36" s="694"/>
      <c r="D36" s="694"/>
      <c r="E36" s="694"/>
      <c r="F36" s="694"/>
      <c r="G36" s="694"/>
      <c r="H36" s="711"/>
      <c r="I36" s="418" t="e">
        <f>SUM(I34:I35)</f>
        <v>#DIV/0!</v>
      </c>
      <c r="J36" s="417">
        <f>SUM(J34:J35)</f>
        <v>0</v>
      </c>
    </row>
    <row r="37" spans="2:16" s="111" customFormat="1" ht="24.95" customHeight="1" x14ac:dyDescent="0.25">
      <c r="B37" s="695" t="s">
        <v>473</v>
      </c>
      <c r="C37" s="696"/>
      <c r="D37" s="696"/>
      <c r="E37" s="696"/>
      <c r="F37" s="696"/>
      <c r="G37" s="696"/>
      <c r="H37" s="706"/>
      <c r="I37" s="390" t="e">
        <f>' Budget'!O46</f>
        <v>#DIV/0!</v>
      </c>
      <c r="J37" s="391">
        <f>' Budget'!Q46</f>
        <v>0</v>
      </c>
    </row>
    <row r="38" spans="2:16" s="111" customFormat="1" ht="24.95" customHeight="1" x14ac:dyDescent="0.3">
      <c r="B38" s="702" t="s">
        <v>471</v>
      </c>
      <c r="C38" s="703"/>
      <c r="D38" s="703"/>
      <c r="E38" s="703"/>
      <c r="F38" s="703"/>
      <c r="G38" s="703"/>
      <c r="H38" s="710"/>
      <c r="I38" s="389" t="e">
        <f>' IET Budget'!O35+' IET II Budget'!O34</f>
        <v>#DIV/0!</v>
      </c>
      <c r="J38" s="379">
        <f>' IET Budget'!Q35+' IET II Budget'!Q34</f>
        <v>0</v>
      </c>
      <c r="P38" s="414"/>
    </row>
    <row r="39" spans="2:16" s="111" customFormat="1" ht="24.95" customHeight="1" thickBot="1" x14ac:dyDescent="0.3">
      <c r="B39" s="693" t="s">
        <v>472</v>
      </c>
      <c r="C39" s="694"/>
      <c r="D39" s="694"/>
      <c r="E39" s="694"/>
      <c r="F39" s="694"/>
      <c r="G39" s="694"/>
      <c r="H39" s="711"/>
      <c r="I39" s="418" t="e">
        <f>I37+I38</f>
        <v>#DIV/0!</v>
      </c>
      <c r="J39" s="417">
        <f>J37+J38</f>
        <v>0</v>
      </c>
    </row>
    <row r="40" spans="2:16" s="111" customFormat="1" ht="24.95" customHeight="1" x14ac:dyDescent="0.25">
      <c r="B40" s="695" t="s">
        <v>475</v>
      </c>
      <c r="C40" s="696"/>
      <c r="D40" s="696"/>
      <c r="E40" s="696"/>
      <c r="F40" s="696"/>
      <c r="G40" s="696"/>
      <c r="H40" s="706"/>
      <c r="I40" s="390" t="e">
        <f>' Budget'!O54</f>
        <v>#DIV/0!</v>
      </c>
      <c r="J40" s="391">
        <f>' Budget'!Q54</f>
        <v>0</v>
      </c>
    </row>
    <row r="41" spans="2:16" s="111" customFormat="1" ht="24.95" customHeight="1" x14ac:dyDescent="0.25">
      <c r="B41" s="702" t="s">
        <v>476</v>
      </c>
      <c r="C41" s="703"/>
      <c r="D41" s="703"/>
      <c r="E41" s="703"/>
      <c r="F41" s="703"/>
      <c r="G41" s="703"/>
      <c r="H41" s="710"/>
      <c r="I41" s="389" t="e">
        <f>' IET II Budget'!O40+' Budget'!O54</f>
        <v>#DIV/0!</v>
      </c>
      <c r="J41" s="379">
        <f>' IET Budget'!Q41+' IET II Budget'!Q40</f>
        <v>0</v>
      </c>
    </row>
    <row r="42" spans="2:16" s="111" customFormat="1" ht="24.95" customHeight="1" thickBot="1" x14ac:dyDescent="0.3">
      <c r="B42" s="693" t="s">
        <v>256</v>
      </c>
      <c r="C42" s="694"/>
      <c r="D42" s="694"/>
      <c r="E42" s="694"/>
      <c r="F42" s="694"/>
      <c r="G42" s="694"/>
      <c r="H42" s="711"/>
      <c r="I42" s="418" t="e">
        <f>I40+I41</f>
        <v>#DIV/0!</v>
      </c>
      <c r="J42" s="417">
        <f>J40+J41</f>
        <v>0</v>
      </c>
    </row>
    <row r="43" spans="2:16" s="111" customFormat="1" ht="24.95" customHeight="1" x14ac:dyDescent="0.25">
      <c r="B43" s="695" t="s">
        <v>477</v>
      </c>
      <c r="C43" s="696"/>
      <c r="D43" s="696"/>
      <c r="E43" s="696"/>
      <c r="F43" s="696"/>
      <c r="G43" s="696"/>
      <c r="H43" s="696"/>
      <c r="I43" s="392"/>
      <c r="J43" s="391">
        <f>' Budget'!Q59</f>
        <v>0</v>
      </c>
    </row>
    <row r="44" spans="2:16" s="111" customFormat="1" ht="24.95" customHeight="1" x14ac:dyDescent="0.25">
      <c r="B44" s="702" t="s">
        <v>489</v>
      </c>
      <c r="C44" s="703"/>
      <c r="D44" s="703"/>
      <c r="E44" s="703"/>
      <c r="F44" s="703"/>
      <c r="G44" s="703"/>
      <c r="H44" s="703"/>
      <c r="I44" s="393"/>
      <c r="J44" s="379">
        <f>' IET Budget'!Q46+' IET II Budget'!Q45</f>
        <v>0</v>
      </c>
    </row>
    <row r="45" spans="2:16" s="43" customFormat="1" ht="24.95" customHeight="1" thickBot="1" x14ac:dyDescent="0.3">
      <c r="B45" s="693" t="s">
        <v>257</v>
      </c>
      <c r="C45" s="694"/>
      <c r="D45" s="694"/>
      <c r="E45" s="694"/>
      <c r="F45" s="694"/>
      <c r="G45" s="694"/>
      <c r="H45" s="694"/>
      <c r="I45" s="416"/>
      <c r="J45" s="417">
        <f>J43+J44</f>
        <v>0</v>
      </c>
    </row>
    <row r="46" spans="2:16" s="111" customFormat="1" ht="24.95" customHeight="1" x14ac:dyDescent="0.25">
      <c r="B46" s="695" t="s">
        <v>483</v>
      </c>
      <c r="C46" s="696"/>
      <c r="D46" s="696"/>
      <c r="E46" s="696"/>
      <c r="F46" s="696"/>
      <c r="G46" s="696"/>
      <c r="H46" s="696"/>
      <c r="I46" s="392"/>
      <c r="J46" s="391">
        <f>' Budget'!Q68</f>
        <v>0</v>
      </c>
    </row>
    <row r="47" spans="2:16" s="111" customFormat="1" ht="24.95" customHeight="1" x14ac:dyDescent="0.25">
      <c r="B47" s="702" t="s">
        <v>484</v>
      </c>
      <c r="C47" s="703"/>
      <c r="D47" s="703"/>
      <c r="E47" s="703"/>
      <c r="F47" s="703"/>
      <c r="G47" s="703"/>
      <c r="H47" s="703"/>
      <c r="I47" s="393"/>
      <c r="J47" s="379">
        <f>' IET Budget'!Q55+' IET II Budget'!Q54</f>
        <v>0</v>
      </c>
    </row>
    <row r="48" spans="2:16" s="43" customFormat="1" ht="24.95" customHeight="1" thickBot="1" x14ac:dyDescent="0.3">
      <c r="B48" s="693" t="s">
        <v>490</v>
      </c>
      <c r="C48" s="694"/>
      <c r="D48" s="694"/>
      <c r="E48" s="694"/>
      <c r="F48" s="694"/>
      <c r="G48" s="694"/>
      <c r="H48" s="694"/>
      <c r="I48" s="416"/>
      <c r="J48" s="417">
        <f>J46+J47</f>
        <v>0</v>
      </c>
    </row>
    <row r="49" spans="2:10" s="111" customFormat="1" ht="24.95" customHeight="1" x14ac:dyDescent="0.25">
      <c r="B49" s="695" t="s">
        <v>478</v>
      </c>
      <c r="C49" s="696"/>
      <c r="D49" s="696"/>
      <c r="E49" s="696"/>
      <c r="F49" s="696"/>
      <c r="G49" s="696"/>
      <c r="H49" s="696"/>
      <c r="I49" s="392"/>
      <c r="J49" s="391">
        <f>' Budget'!Q75</f>
        <v>0</v>
      </c>
    </row>
    <row r="50" spans="2:10" s="111" customFormat="1" ht="24.95" customHeight="1" x14ac:dyDescent="0.25">
      <c r="B50" s="702" t="s">
        <v>485</v>
      </c>
      <c r="C50" s="703"/>
      <c r="D50" s="703"/>
      <c r="E50" s="703"/>
      <c r="F50" s="703"/>
      <c r="G50" s="703"/>
      <c r="H50" s="703"/>
      <c r="I50" s="393"/>
      <c r="J50" s="379">
        <f>' IET Budget'!Q62+' IET II Budget'!Q61</f>
        <v>0</v>
      </c>
    </row>
    <row r="51" spans="2:10" s="43" customFormat="1" ht="24.95" customHeight="1" thickBot="1" x14ac:dyDescent="0.3">
      <c r="B51" s="693" t="s">
        <v>491</v>
      </c>
      <c r="C51" s="694"/>
      <c r="D51" s="694"/>
      <c r="E51" s="694"/>
      <c r="F51" s="694"/>
      <c r="G51" s="694"/>
      <c r="H51" s="694"/>
      <c r="I51" s="416"/>
      <c r="J51" s="417">
        <f>J49+J50</f>
        <v>0</v>
      </c>
    </row>
    <row r="52" spans="2:10" s="111" customFormat="1" ht="24.95" customHeight="1" x14ac:dyDescent="0.25">
      <c r="B52" s="695" t="s">
        <v>479</v>
      </c>
      <c r="C52" s="696"/>
      <c r="D52" s="696"/>
      <c r="E52" s="696"/>
      <c r="F52" s="696"/>
      <c r="G52" s="696"/>
      <c r="H52" s="696"/>
      <c r="I52" s="392"/>
      <c r="J52" s="391">
        <f>' Budget'!Q84</f>
        <v>0</v>
      </c>
    </row>
    <row r="53" spans="2:10" s="111" customFormat="1" ht="24.95" customHeight="1" x14ac:dyDescent="0.25">
      <c r="B53" s="702" t="s">
        <v>486</v>
      </c>
      <c r="C53" s="703"/>
      <c r="D53" s="703"/>
      <c r="E53" s="703"/>
      <c r="F53" s="703"/>
      <c r="G53" s="703"/>
      <c r="H53" s="703"/>
      <c r="I53" s="393"/>
      <c r="J53" s="379">
        <f>' IET Budget'!Q71+' IET II Budget'!Q70</f>
        <v>0</v>
      </c>
    </row>
    <row r="54" spans="2:10" s="43" customFormat="1" ht="24.95" customHeight="1" thickBot="1" x14ac:dyDescent="0.3">
      <c r="B54" s="693" t="s">
        <v>258</v>
      </c>
      <c r="C54" s="694"/>
      <c r="D54" s="694"/>
      <c r="E54" s="694"/>
      <c r="F54" s="694"/>
      <c r="G54" s="694"/>
      <c r="H54" s="694"/>
      <c r="I54" s="416"/>
      <c r="J54" s="417">
        <f>J52+J53</f>
        <v>0</v>
      </c>
    </row>
    <row r="55" spans="2:10" s="111" customFormat="1" ht="24.95" customHeight="1" x14ac:dyDescent="0.25">
      <c r="B55" s="695" t="s">
        <v>480</v>
      </c>
      <c r="C55" s="696"/>
      <c r="D55" s="696"/>
      <c r="E55" s="696"/>
      <c r="F55" s="696"/>
      <c r="G55" s="696"/>
      <c r="H55" s="696"/>
      <c r="I55" s="392"/>
      <c r="J55" s="391">
        <f>' Budget'!Q94</f>
        <v>0</v>
      </c>
    </row>
    <row r="56" spans="2:10" s="111" customFormat="1" ht="24.95" customHeight="1" x14ac:dyDescent="0.25">
      <c r="B56" s="702" t="s">
        <v>562</v>
      </c>
      <c r="C56" s="703"/>
      <c r="D56" s="703"/>
      <c r="E56" s="703"/>
      <c r="F56" s="703"/>
      <c r="G56" s="703"/>
      <c r="H56" s="703"/>
      <c r="I56" s="393"/>
      <c r="J56" s="379">
        <f>' IET Budget'!Q79+' IET II Budget'!Q78</f>
        <v>0</v>
      </c>
    </row>
    <row r="57" spans="2:10" s="43" customFormat="1" ht="24.95" customHeight="1" thickBot="1" x14ac:dyDescent="0.3">
      <c r="B57" s="693" t="s">
        <v>259</v>
      </c>
      <c r="C57" s="694"/>
      <c r="D57" s="694"/>
      <c r="E57" s="694"/>
      <c r="F57" s="694"/>
      <c r="G57" s="694"/>
      <c r="H57" s="694"/>
      <c r="I57" s="416"/>
      <c r="J57" s="417">
        <f>J55+J56</f>
        <v>0</v>
      </c>
    </row>
    <row r="58" spans="2:10" s="111" customFormat="1" ht="24.95" customHeight="1" x14ac:dyDescent="0.25">
      <c r="B58" s="695" t="s">
        <v>563</v>
      </c>
      <c r="C58" s="696"/>
      <c r="D58" s="696"/>
      <c r="E58" s="696"/>
      <c r="F58" s="696"/>
      <c r="G58" s="696"/>
      <c r="H58" s="696"/>
      <c r="I58" s="392"/>
      <c r="J58" s="391">
        <f>' Budget'!Q103</f>
        <v>0</v>
      </c>
    </row>
    <row r="59" spans="2:10" s="111" customFormat="1" ht="24.95" customHeight="1" x14ac:dyDescent="0.25">
      <c r="B59" s="702" t="s">
        <v>564</v>
      </c>
      <c r="C59" s="703"/>
      <c r="D59" s="703"/>
      <c r="E59" s="703"/>
      <c r="F59" s="703"/>
      <c r="G59" s="703"/>
      <c r="H59" s="703"/>
      <c r="I59" s="393"/>
      <c r="J59" s="379">
        <f>' IET Budget'!Q88+' IET II Budget'!Q87</f>
        <v>0</v>
      </c>
    </row>
    <row r="60" spans="2:10" s="43" customFormat="1" ht="24.95" customHeight="1" thickBot="1" x14ac:dyDescent="0.3">
      <c r="B60" s="693" t="s">
        <v>565</v>
      </c>
      <c r="C60" s="694"/>
      <c r="D60" s="694"/>
      <c r="E60" s="694"/>
      <c r="F60" s="694"/>
      <c r="G60" s="694"/>
      <c r="H60" s="694"/>
      <c r="I60" s="416"/>
      <c r="J60" s="417">
        <f>J58+J59</f>
        <v>0</v>
      </c>
    </row>
    <row r="61" spans="2:10" s="111" customFormat="1" ht="24.95" customHeight="1" x14ac:dyDescent="0.25">
      <c r="B61" s="695" t="s">
        <v>481</v>
      </c>
      <c r="C61" s="696"/>
      <c r="D61" s="696"/>
      <c r="E61" s="696"/>
      <c r="F61" s="696"/>
      <c r="G61" s="696"/>
      <c r="H61" s="696"/>
      <c r="I61" s="392"/>
      <c r="J61" s="391">
        <f>' Budget'!Q113</f>
        <v>0</v>
      </c>
    </row>
    <row r="62" spans="2:10" s="111" customFormat="1" ht="24.95" customHeight="1" x14ac:dyDescent="0.25">
      <c r="B62" s="702" t="s">
        <v>487</v>
      </c>
      <c r="C62" s="703"/>
      <c r="D62" s="703"/>
      <c r="E62" s="703"/>
      <c r="F62" s="703"/>
      <c r="G62" s="703"/>
      <c r="H62" s="703"/>
      <c r="I62" s="393"/>
      <c r="J62" s="379">
        <f>' IET Budget'!Q98+' IET II Budget'!Q97</f>
        <v>0</v>
      </c>
    </row>
    <row r="63" spans="2:10" s="43" customFormat="1" ht="24.95" customHeight="1" thickBot="1" x14ac:dyDescent="0.3">
      <c r="B63" s="693" t="s">
        <v>492</v>
      </c>
      <c r="C63" s="694"/>
      <c r="D63" s="694"/>
      <c r="E63" s="694"/>
      <c r="F63" s="694"/>
      <c r="G63" s="694"/>
      <c r="H63" s="694"/>
      <c r="I63" s="416"/>
      <c r="J63" s="417">
        <f>' Budget'!Q113</f>
        <v>0</v>
      </c>
    </row>
    <row r="64" spans="2:10" s="111" customFormat="1" ht="24.95" customHeight="1" x14ac:dyDescent="0.25">
      <c r="B64" s="695" t="s">
        <v>482</v>
      </c>
      <c r="C64" s="696"/>
      <c r="D64" s="696"/>
      <c r="E64" s="696"/>
      <c r="F64" s="696"/>
      <c r="G64" s="696"/>
      <c r="H64" s="696"/>
      <c r="I64" s="392"/>
      <c r="J64" s="391">
        <f>' Budget'!Q117</f>
        <v>0</v>
      </c>
    </row>
    <row r="65" spans="2:10" s="111" customFormat="1" ht="24.95" customHeight="1" x14ac:dyDescent="0.25">
      <c r="B65" s="702" t="s">
        <v>488</v>
      </c>
      <c r="C65" s="703"/>
      <c r="D65" s="703"/>
      <c r="E65" s="703"/>
      <c r="F65" s="703"/>
      <c r="G65" s="703"/>
      <c r="H65" s="703"/>
      <c r="I65" s="393"/>
      <c r="J65" s="379">
        <f>' IET Budget'!Q102+' IET II Budget'!Q101</f>
        <v>0</v>
      </c>
    </row>
    <row r="66" spans="2:10" s="43" customFormat="1" ht="24.95" customHeight="1" thickBot="1" x14ac:dyDescent="0.3">
      <c r="B66" s="693" t="s">
        <v>493</v>
      </c>
      <c r="C66" s="694"/>
      <c r="D66" s="694"/>
      <c r="E66" s="694"/>
      <c r="F66" s="694"/>
      <c r="G66" s="694"/>
      <c r="H66" s="694"/>
      <c r="I66" s="416"/>
      <c r="J66" s="417">
        <f>J64+J65</f>
        <v>0</v>
      </c>
    </row>
    <row r="67" spans="2:10" s="111" customFormat="1" ht="24.95" customHeight="1" thickBot="1" x14ac:dyDescent="0.3">
      <c r="B67" s="683" t="s">
        <v>494</v>
      </c>
      <c r="C67" s="684"/>
      <c r="D67" s="684"/>
      <c r="E67" s="684"/>
      <c r="F67" s="684"/>
      <c r="G67" s="684"/>
      <c r="H67" s="684"/>
      <c r="I67" s="685"/>
      <c r="J67" s="419">
        <f>' Budget'!Q118</f>
        <v>0</v>
      </c>
    </row>
    <row r="68" spans="2:10" s="111" customFormat="1" ht="24.95" customHeight="1" thickBot="1" x14ac:dyDescent="0.3">
      <c r="B68" s="697" t="s">
        <v>241</v>
      </c>
      <c r="C68" s="698"/>
      <c r="D68" s="698"/>
      <c r="E68" s="698"/>
      <c r="F68" s="698"/>
      <c r="G68" s="698"/>
      <c r="H68" s="698"/>
      <c r="I68" s="699"/>
      <c r="J68" s="394">
        <f>J67-J20</f>
        <v>0</v>
      </c>
    </row>
    <row r="69" spans="2:10" s="111" customFormat="1" ht="24.95" customHeight="1" x14ac:dyDescent="0.25">
      <c r="B69" s="395"/>
      <c r="C69" s="396"/>
      <c r="D69" s="396"/>
      <c r="E69" s="396"/>
      <c r="F69" s="396"/>
      <c r="G69" s="396"/>
      <c r="H69" s="396"/>
      <c r="I69" s="397"/>
      <c r="J69" s="398"/>
    </row>
    <row r="70" spans="2:10" s="111" customFormat="1" ht="27.95" customHeight="1" x14ac:dyDescent="0.25">
      <c r="B70" s="678" t="s">
        <v>247</v>
      </c>
      <c r="C70" s="679"/>
      <c r="D70" s="679"/>
      <c r="E70" s="679"/>
      <c r="F70" s="679"/>
      <c r="G70" s="679"/>
      <c r="H70" s="679"/>
      <c r="I70" s="679"/>
      <c r="J70" s="399"/>
    </row>
    <row r="71" spans="2:10" s="111" customFormat="1" ht="24.95" customHeight="1" x14ac:dyDescent="0.25">
      <c r="B71" s="672" t="s">
        <v>501</v>
      </c>
      <c r="C71" s="673"/>
      <c r="D71" s="673"/>
      <c r="E71" s="673"/>
      <c r="F71" s="673"/>
      <c r="G71" s="673"/>
      <c r="H71" s="673"/>
      <c r="I71" s="674"/>
      <c r="J71" s="379">
        <f>' Budget'!T18+' Budget'!Q63</f>
        <v>0</v>
      </c>
    </row>
    <row r="72" spans="2:10" s="111" customFormat="1" ht="24.95" customHeight="1" x14ac:dyDescent="0.25">
      <c r="B72" s="672" t="s">
        <v>495</v>
      </c>
      <c r="C72" s="673"/>
      <c r="D72" s="673"/>
      <c r="E72" s="673"/>
      <c r="F72" s="673"/>
      <c r="G72" s="673"/>
      <c r="H72" s="673"/>
      <c r="I72" s="674"/>
      <c r="J72" s="379">
        <f>'Sub Budget 1'!S18+'Sub Budget 1'!Q48+'Sub Budget 2'!S18+'Sub Budget 2'!Q48+'Sub Budget 3'!Q48</f>
        <v>0</v>
      </c>
    </row>
    <row r="73" spans="2:10" s="400" customFormat="1" ht="24.95" customHeight="1" x14ac:dyDescent="0.25">
      <c r="B73" s="672" t="s">
        <v>496</v>
      </c>
      <c r="C73" s="673"/>
      <c r="D73" s="673"/>
      <c r="E73" s="673"/>
      <c r="F73" s="673"/>
      <c r="G73" s="673"/>
      <c r="H73" s="673"/>
      <c r="I73" s="674"/>
      <c r="J73" s="379">
        <f>' IET Budget'!S20+' IET Budget'!Q50+' IET II Budget'!S19+' IET II Budget'!Q49</f>
        <v>0</v>
      </c>
    </row>
    <row r="74" spans="2:10" s="401" customFormat="1" ht="24.95" customHeight="1" x14ac:dyDescent="0.25">
      <c r="B74" s="672" t="s">
        <v>497</v>
      </c>
      <c r="C74" s="673"/>
      <c r="D74" s="673"/>
      <c r="E74" s="673"/>
      <c r="F74" s="673"/>
      <c r="G74" s="673"/>
      <c r="H74" s="673"/>
      <c r="I74" s="674"/>
      <c r="J74" s="379">
        <f>'IET Sub Budget '!S18+'IET Sub Budget '!Q48+'IET Sub Budget  2'!S18+'IET Sub Budget  2'!Q48+'IET Sub Budget  3'!S18+'IET Sub Budget  3'!Q48+'IET II Sub Budget'!S18+'IET II Sub Budget'!Q48+'IET II Sub Budget 2'!S18+'IET II Sub Budget 2'!Q48+'IET II Sub Budget 3'!S18+'IET II Sub Budget 3'!Q48</f>
        <v>0</v>
      </c>
    </row>
    <row r="75" spans="2:10" s="401" customFormat="1" ht="24.95" customHeight="1" x14ac:dyDescent="0.25">
      <c r="B75" s="672" t="s">
        <v>502</v>
      </c>
      <c r="C75" s="673"/>
      <c r="D75" s="673"/>
      <c r="E75" s="673"/>
      <c r="F75" s="673"/>
      <c r="G75" s="673"/>
      <c r="H75" s="673"/>
      <c r="I75" s="674"/>
      <c r="J75" s="379">
        <f>' Budget'!T54+' Budget'!Q67</f>
        <v>0</v>
      </c>
    </row>
    <row r="76" spans="2:10" s="401" customFormat="1" ht="24.95" customHeight="1" x14ac:dyDescent="0.25">
      <c r="B76" s="672" t="s">
        <v>498</v>
      </c>
      <c r="C76" s="673"/>
      <c r="D76" s="673"/>
      <c r="E76" s="673"/>
      <c r="F76" s="673"/>
      <c r="G76" s="673"/>
      <c r="H76" s="673"/>
      <c r="I76" s="674"/>
      <c r="J76" s="379">
        <f>'Sub Budget 1'!S39+'Sub Budget 1'!Q52+'Sub Budget 2'!S39+'Sub Budget 2'!Q52+'Sub Budget 3'!Q39+'Sub Budget 3'!Q52</f>
        <v>0</v>
      </c>
    </row>
    <row r="77" spans="2:10" s="401" customFormat="1" ht="24.95" customHeight="1" x14ac:dyDescent="0.25">
      <c r="B77" s="672" t="s">
        <v>499</v>
      </c>
      <c r="C77" s="673"/>
      <c r="D77" s="673"/>
      <c r="E77" s="673"/>
      <c r="F77" s="673"/>
      <c r="G77" s="673"/>
      <c r="H77" s="673"/>
      <c r="I77" s="674"/>
      <c r="J77" s="379">
        <f>' IET Budget'!S41+' IET Budget'!Q54+' IET II Budget'!S40+' IET II Budget'!Q53</f>
        <v>0</v>
      </c>
    </row>
    <row r="78" spans="2:10" s="401" customFormat="1" ht="24.95" customHeight="1" x14ac:dyDescent="0.25">
      <c r="B78" s="672" t="s">
        <v>500</v>
      </c>
      <c r="C78" s="673"/>
      <c r="D78" s="673"/>
      <c r="E78" s="673"/>
      <c r="F78" s="673"/>
      <c r="G78" s="673"/>
      <c r="H78" s="673"/>
      <c r="I78" s="674"/>
      <c r="J78" s="379">
        <f>'IET Sub Budget '!S39+'IET Sub Budget '!Q52+'IET Sub Budget  2'!S39+'IET Sub Budget  2'!Q52+'IET Sub Budget  3'!S39+'IET Sub Budget  3'!Q52+'IET II Sub Budget'!S39+'IET II Sub Budget'!Q52+'IET II Sub Budget 2'!S39+'IET II Sub Budget 2'!Q52+'IET II Sub Budget 3'!S39+'IET II Sub Budget 3'!Q52</f>
        <v>0</v>
      </c>
    </row>
    <row r="79" spans="2:10" s="402" customFormat="1" ht="24.95" customHeight="1" x14ac:dyDescent="0.25">
      <c r="B79" s="672" t="s">
        <v>646</v>
      </c>
      <c r="C79" s="673"/>
      <c r="D79" s="673"/>
      <c r="E79" s="673"/>
      <c r="F79" s="673"/>
      <c r="G79" s="673"/>
      <c r="H79" s="673"/>
      <c r="I79" s="674"/>
      <c r="J79" s="379">
        <f>' Budget'!U120</f>
        <v>0</v>
      </c>
    </row>
    <row r="80" spans="2:10" s="402" customFormat="1" ht="24.95" customHeight="1" x14ac:dyDescent="0.25">
      <c r="B80" s="672" t="s">
        <v>647</v>
      </c>
      <c r="C80" s="673"/>
      <c r="D80" s="673"/>
      <c r="E80" s="673"/>
      <c r="F80" s="673"/>
      <c r="G80" s="673"/>
      <c r="H80" s="673"/>
      <c r="I80" s="674"/>
      <c r="J80" s="379">
        <f>'Sub Budget 1'!T103+'Sub Budget 2'!T103+'Sub Budget 3'!T103</f>
        <v>0</v>
      </c>
    </row>
    <row r="81" spans="2:18" s="400" customFormat="1" ht="24.95" customHeight="1" x14ac:dyDescent="0.25">
      <c r="B81" s="672" t="s">
        <v>648</v>
      </c>
      <c r="C81" s="673"/>
      <c r="D81" s="673"/>
      <c r="E81" s="673"/>
      <c r="F81" s="673"/>
      <c r="G81" s="673"/>
      <c r="H81" s="673"/>
      <c r="I81" s="674"/>
      <c r="J81" s="379">
        <f>' IET Budget'!T105+' IET II Budget'!T104</f>
        <v>0</v>
      </c>
    </row>
    <row r="82" spans="2:18" s="400" customFormat="1" ht="24.95" customHeight="1" x14ac:dyDescent="0.25">
      <c r="B82" s="672" t="s">
        <v>649</v>
      </c>
      <c r="C82" s="673"/>
      <c r="D82" s="673"/>
      <c r="E82" s="673"/>
      <c r="F82" s="673"/>
      <c r="G82" s="673"/>
      <c r="H82" s="673"/>
      <c r="I82" s="674"/>
      <c r="J82" s="379">
        <f>'IET Sub Budget '!T102+'IET Sub Budget  2'!T102+'IET Sub Budget  3'!T102+'IET II Sub Budget'!T102+'IET II Sub Budget 2'!T102+'IET II Sub Budget 3'!T102</f>
        <v>0</v>
      </c>
    </row>
    <row r="83" spans="2:18" s="401" customFormat="1" ht="24.95" customHeight="1" x14ac:dyDescent="0.25">
      <c r="B83" s="672" t="s">
        <v>503</v>
      </c>
      <c r="C83" s="673"/>
      <c r="D83" s="673"/>
      <c r="E83" s="673"/>
      <c r="F83" s="673"/>
      <c r="G83" s="673"/>
      <c r="H83" s="673"/>
      <c r="I83" s="674"/>
      <c r="J83" s="379">
        <f>' Budget'!Q103</f>
        <v>0</v>
      </c>
    </row>
    <row r="84" spans="2:18" s="401" customFormat="1" ht="24.95" customHeight="1" x14ac:dyDescent="0.25">
      <c r="B84" s="672" t="s">
        <v>505</v>
      </c>
      <c r="C84" s="673"/>
      <c r="D84" s="673"/>
      <c r="E84" s="673"/>
      <c r="F84" s="673"/>
      <c r="G84" s="673"/>
      <c r="H84" s="673"/>
      <c r="I84" s="674"/>
      <c r="J84" s="379">
        <f>'Sub Budget 1'!Q86+'Sub Budget 2'!Q86+'Sub Budget 3'!Q86</f>
        <v>0</v>
      </c>
    </row>
    <row r="85" spans="2:18" s="401" customFormat="1" ht="24.95" customHeight="1" x14ac:dyDescent="0.25">
      <c r="B85" s="672" t="s">
        <v>504</v>
      </c>
      <c r="C85" s="673"/>
      <c r="D85" s="673"/>
      <c r="E85" s="673"/>
      <c r="F85" s="673"/>
      <c r="G85" s="673"/>
      <c r="H85" s="673"/>
      <c r="I85" s="674"/>
      <c r="J85" s="379">
        <f>' IET Budget'!Q88+' IET II Budget'!Q87</f>
        <v>0</v>
      </c>
    </row>
    <row r="86" spans="2:18" s="401" customFormat="1" ht="24.95" customHeight="1" x14ac:dyDescent="0.25">
      <c r="B86" s="672" t="s">
        <v>512</v>
      </c>
      <c r="C86" s="673"/>
      <c r="D86" s="673"/>
      <c r="E86" s="673"/>
      <c r="F86" s="673"/>
      <c r="G86" s="673"/>
      <c r="H86" s="673"/>
      <c r="I86" s="674"/>
      <c r="J86" s="379">
        <f>'IET Sub Budget '!Q86+'IET Sub Budget  2'!Q86+'IET Sub Budget  3'!Q86+'IET II Sub Budget'!Q86+'IET II Sub Budget 2'!Q86+'IET II Sub Budget 3'!Q86</f>
        <v>0</v>
      </c>
    </row>
    <row r="87" spans="2:18" s="401" customFormat="1" ht="24.95" customHeight="1" x14ac:dyDescent="0.25">
      <c r="B87" s="672" t="s">
        <v>506</v>
      </c>
      <c r="C87" s="673"/>
      <c r="D87" s="673"/>
      <c r="E87" s="673"/>
      <c r="F87" s="673"/>
      <c r="G87" s="673"/>
      <c r="H87" s="673"/>
      <c r="I87" s="674"/>
      <c r="J87" s="379">
        <f>' Budget'!Q113</f>
        <v>0</v>
      </c>
    </row>
    <row r="88" spans="2:18" s="401" customFormat="1" ht="24.95" customHeight="1" x14ac:dyDescent="0.25">
      <c r="B88" s="672" t="s">
        <v>507</v>
      </c>
      <c r="C88" s="673"/>
      <c r="D88" s="673"/>
      <c r="E88" s="673"/>
      <c r="F88" s="673"/>
      <c r="G88" s="673"/>
      <c r="H88" s="673"/>
      <c r="I88" s="674"/>
      <c r="J88" s="379">
        <f>'Sub Budget 1'!Q96+'Sub Budget 2'!Q96+'Sub Budget 3'!Q96</f>
        <v>0</v>
      </c>
    </row>
    <row r="89" spans="2:18" s="401" customFormat="1" ht="24.95" customHeight="1" x14ac:dyDescent="0.25">
      <c r="B89" s="672" t="s">
        <v>508</v>
      </c>
      <c r="C89" s="673"/>
      <c r="D89" s="673"/>
      <c r="E89" s="673"/>
      <c r="F89" s="673"/>
      <c r="G89" s="673"/>
      <c r="H89" s="673"/>
      <c r="I89" s="674"/>
      <c r="J89" s="379">
        <f>' IET Budget'!Q98+' IET II Budget'!Q97</f>
        <v>0</v>
      </c>
    </row>
    <row r="90" spans="2:18" s="401" customFormat="1" ht="24.95" customHeight="1" x14ac:dyDescent="0.25">
      <c r="B90" s="672" t="s">
        <v>513</v>
      </c>
      <c r="C90" s="673"/>
      <c r="D90" s="673"/>
      <c r="E90" s="673"/>
      <c r="F90" s="673"/>
      <c r="G90" s="673"/>
      <c r="H90" s="673"/>
      <c r="I90" s="674"/>
      <c r="J90" s="379">
        <f>'IET Sub Budget '!Q96+'IET Sub Budget  2'!Q96+'IET Sub Budget  3'!Q96+'IET II Sub Budget'!Q96+'IET II Sub Budget 2'!Q96+'IET II Sub Budget 3'!Q96</f>
        <v>0</v>
      </c>
    </row>
    <row r="91" spans="2:18" s="111" customFormat="1" ht="24.95" customHeight="1" x14ac:dyDescent="0.25">
      <c r="B91" s="672" t="s">
        <v>509</v>
      </c>
      <c r="C91" s="673"/>
      <c r="D91" s="673"/>
      <c r="E91" s="673"/>
      <c r="F91" s="673"/>
      <c r="G91" s="673"/>
      <c r="H91" s="673"/>
      <c r="I91" s="674"/>
      <c r="J91" s="379">
        <f>' Budget'!Q117</f>
        <v>0</v>
      </c>
    </row>
    <row r="92" spans="2:18" s="111" customFormat="1" ht="24.95" customHeight="1" x14ac:dyDescent="0.25">
      <c r="B92" s="672" t="s">
        <v>510</v>
      </c>
      <c r="C92" s="673"/>
      <c r="D92" s="673"/>
      <c r="E92" s="673"/>
      <c r="F92" s="673"/>
      <c r="G92" s="673"/>
      <c r="H92" s="673"/>
      <c r="I92" s="674"/>
      <c r="J92" s="379">
        <f>+'Sub Budget 1'!Q100+'Sub Budget 2'!Q100+'Sub Budget 3'!Q100</f>
        <v>0</v>
      </c>
    </row>
    <row r="93" spans="2:18" s="400" customFormat="1" ht="24.95" customHeight="1" x14ac:dyDescent="0.25">
      <c r="B93" s="672" t="s">
        <v>511</v>
      </c>
      <c r="C93" s="673"/>
      <c r="D93" s="673"/>
      <c r="E93" s="673"/>
      <c r="F93" s="673"/>
      <c r="G93" s="673"/>
      <c r="H93" s="673"/>
      <c r="I93" s="674"/>
      <c r="J93" s="379">
        <f>' IET Budget'!Q102+' IET II Budget'!Q101</f>
        <v>0</v>
      </c>
    </row>
    <row r="94" spans="2:18" s="400" customFormat="1" ht="24.95" customHeight="1" x14ac:dyDescent="0.25">
      <c r="B94" s="672" t="s">
        <v>514</v>
      </c>
      <c r="C94" s="673"/>
      <c r="D94" s="673"/>
      <c r="E94" s="673"/>
      <c r="F94" s="673"/>
      <c r="G94" s="673"/>
      <c r="H94" s="673"/>
      <c r="I94" s="674"/>
      <c r="J94" s="379">
        <f>'IET Sub Budget '!Q100+'IET Sub Budget  2'!Q100+'IET Sub Budget  3'!Q100+'IET II Sub Budget'!Q100+'IET II Sub Budget 2'!Q100+'IET II Sub Budget 3'!Q100</f>
        <v>0</v>
      </c>
    </row>
    <row r="95" spans="2:18" s="111" customFormat="1" ht="21.6" customHeight="1" x14ac:dyDescent="0.25">
      <c r="B95" s="690" t="s">
        <v>42</v>
      </c>
      <c r="C95" s="691"/>
      <c r="D95" s="691"/>
      <c r="E95" s="691"/>
      <c r="F95" s="691"/>
      <c r="G95" s="691"/>
      <c r="H95" s="691"/>
      <c r="I95" s="692"/>
      <c r="J95" s="403">
        <f>SUM(J71:J94)</f>
        <v>0</v>
      </c>
      <c r="R95" s="191"/>
    </row>
    <row r="96" spans="2:18" s="111" customFormat="1" ht="21.6" customHeight="1" x14ac:dyDescent="0.25">
      <c r="B96" s="690" t="s">
        <v>667</v>
      </c>
      <c r="C96" s="691"/>
      <c r="D96" s="691"/>
      <c r="E96" s="691"/>
      <c r="F96" s="691"/>
      <c r="G96" s="691"/>
      <c r="H96" s="691"/>
      <c r="I96" s="692"/>
      <c r="J96" s="403">
        <f>Cover!C34*0.25</f>
        <v>0</v>
      </c>
    </row>
    <row r="97" spans="2:11" s="111" customFormat="1" ht="22.35" customHeight="1" x14ac:dyDescent="0.25">
      <c r="B97" s="675" t="s">
        <v>668</v>
      </c>
      <c r="C97" s="676"/>
      <c r="D97" s="676"/>
      <c r="E97" s="676"/>
      <c r="F97" s="676"/>
      <c r="G97" s="676"/>
      <c r="H97" s="676"/>
      <c r="I97" s="677"/>
      <c r="J97" s="437" t="e">
        <f>J95/Cover!C34</f>
        <v>#DIV/0!</v>
      </c>
    </row>
    <row r="98" spans="2:11" s="402" customFormat="1" ht="22.35" customHeight="1" x14ac:dyDescent="0.25">
      <c r="B98" s="404"/>
      <c r="C98" s="405"/>
      <c r="D98" s="405"/>
      <c r="E98" s="405"/>
      <c r="F98" s="405"/>
      <c r="G98" s="405"/>
      <c r="H98" s="405"/>
      <c r="I98" s="405"/>
      <c r="J98" s="406"/>
    </row>
    <row r="99" spans="2:11" s="111" customFormat="1" ht="27.95" customHeight="1" x14ac:dyDescent="0.25">
      <c r="B99" s="678" t="s">
        <v>108</v>
      </c>
      <c r="C99" s="679"/>
      <c r="D99" s="679"/>
      <c r="E99" s="679"/>
      <c r="F99" s="679"/>
      <c r="G99" s="679"/>
      <c r="H99" s="679"/>
      <c r="I99" s="679"/>
      <c r="J99" s="688"/>
    </row>
    <row r="100" spans="2:11" s="111" customFormat="1" ht="34.5" customHeight="1" x14ac:dyDescent="0.25">
      <c r="B100" s="680" t="s">
        <v>650</v>
      </c>
      <c r="C100" s="681"/>
      <c r="D100" s="681"/>
      <c r="E100" s="681"/>
      <c r="F100" s="681"/>
      <c r="G100" s="681"/>
      <c r="H100" s="681"/>
      <c r="I100" s="682"/>
      <c r="J100" s="420">
        <f>' Budget'!F130+' IET Budget'!F115+' IET II Budget'!F115</f>
        <v>0</v>
      </c>
    </row>
    <row r="101" spans="2:11" s="111" customFormat="1" ht="34.5" hidden="1" customHeight="1" x14ac:dyDescent="0.25">
      <c r="B101" s="680" t="s">
        <v>669</v>
      </c>
      <c r="C101" s="681"/>
      <c r="D101" s="681"/>
      <c r="E101" s="681"/>
      <c r="F101" s="681"/>
      <c r="G101" s="681"/>
      <c r="H101" s="681"/>
      <c r="I101" s="682"/>
      <c r="J101" s="420">
        <f>Cover!C34-J100</f>
        <v>0</v>
      </c>
    </row>
    <row r="102" spans="2:11" s="43" customFormat="1" ht="34.5" customHeight="1" x14ac:dyDescent="0.25">
      <c r="B102" s="680" t="s">
        <v>670</v>
      </c>
      <c r="C102" s="681"/>
      <c r="D102" s="681"/>
      <c r="E102" s="681"/>
      <c r="F102" s="681"/>
      <c r="G102" s="681"/>
      <c r="H102" s="681"/>
      <c r="I102" s="682"/>
      <c r="J102" s="421">
        <f>ROUND((J101-(J101/(1+Cover!C37))),0)</f>
        <v>0</v>
      </c>
    </row>
    <row r="103" spans="2:11" s="111" customFormat="1" ht="24.75" customHeight="1" x14ac:dyDescent="0.25">
      <c r="B103" s="689" t="s">
        <v>651</v>
      </c>
      <c r="C103" s="689"/>
      <c r="D103" s="689"/>
      <c r="E103" s="689"/>
      <c r="F103" s="689"/>
      <c r="G103" s="689"/>
      <c r="H103" s="689"/>
      <c r="I103" s="689"/>
      <c r="J103" s="422">
        <f>' Budget'!Q113+' IET Budget'!Q98+' IET II Budget'!Q97</f>
        <v>0</v>
      </c>
      <c r="K103" s="408"/>
    </row>
    <row r="104" spans="2:11" s="111" customFormat="1" ht="24.75" customHeight="1" x14ac:dyDescent="0.25">
      <c r="B104" s="700" t="s">
        <v>109</v>
      </c>
      <c r="C104" s="701"/>
      <c r="D104" s="701"/>
      <c r="E104" s="701"/>
      <c r="F104" s="701"/>
      <c r="G104" s="701"/>
      <c r="H104" s="701"/>
      <c r="I104" s="701"/>
      <c r="J104" s="420">
        <f>'Match Budget'!Q103</f>
        <v>0</v>
      </c>
    </row>
    <row r="105" spans="2:11" s="111" customFormat="1" ht="24.75" customHeight="1" x14ac:dyDescent="0.25">
      <c r="B105" s="675" t="s">
        <v>110</v>
      </c>
      <c r="C105" s="676"/>
      <c r="D105" s="676"/>
      <c r="E105" s="676"/>
      <c r="F105" s="676"/>
      <c r="G105" s="676"/>
      <c r="H105" s="676"/>
      <c r="I105" s="677"/>
      <c r="J105" s="421">
        <f>SUM(J103:J104)</f>
        <v>0</v>
      </c>
    </row>
    <row r="106" spans="2:11" s="402" customFormat="1" ht="22.35" customHeight="1" x14ac:dyDescent="0.25">
      <c r="B106" s="675" t="s">
        <v>652</v>
      </c>
      <c r="C106" s="676"/>
      <c r="D106" s="676"/>
      <c r="E106" s="676"/>
      <c r="F106" s="676"/>
      <c r="G106" s="676"/>
      <c r="H106" s="676"/>
      <c r="I106" s="677"/>
      <c r="J106" s="421">
        <f>J102-J105</f>
        <v>0</v>
      </c>
    </row>
    <row r="107" spans="2:11" s="402" customFormat="1" ht="22.35" customHeight="1" x14ac:dyDescent="0.25">
      <c r="B107" s="675"/>
      <c r="C107" s="676"/>
      <c r="D107" s="676"/>
      <c r="E107" s="676"/>
      <c r="F107" s="676"/>
      <c r="G107" s="676"/>
      <c r="H107" s="676"/>
      <c r="I107" s="677"/>
      <c r="J107" s="407"/>
    </row>
    <row r="108" spans="2:11" s="111" customFormat="1" ht="27.95" customHeight="1" x14ac:dyDescent="0.25">
      <c r="B108" s="678" t="s">
        <v>248</v>
      </c>
      <c r="C108" s="679"/>
      <c r="D108" s="679"/>
      <c r="E108" s="679"/>
      <c r="F108" s="679"/>
      <c r="G108" s="679"/>
      <c r="H108" s="679"/>
      <c r="I108" s="679"/>
      <c r="J108" s="688"/>
    </row>
    <row r="109" spans="2:11" s="111" customFormat="1" ht="24.75" customHeight="1" x14ac:dyDescent="0.25">
      <c r="B109" s="671" t="s">
        <v>653</v>
      </c>
      <c r="C109" s="671"/>
      <c r="D109" s="671"/>
      <c r="E109" s="671"/>
      <c r="F109" s="671"/>
      <c r="G109" s="671"/>
      <c r="H109" s="671"/>
      <c r="I109" s="671"/>
      <c r="J109" s="409">
        <f>Cover!C34</f>
        <v>0</v>
      </c>
    </row>
    <row r="110" spans="2:11" s="111" customFormat="1" ht="24.75" customHeight="1" x14ac:dyDescent="0.25">
      <c r="B110" s="671" t="s">
        <v>561</v>
      </c>
      <c r="C110" s="671"/>
      <c r="D110" s="671"/>
      <c r="E110" s="671"/>
      <c r="F110" s="671"/>
      <c r="G110" s="671"/>
      <c r="H110" s="671"/>
      <c r="I110" s="671"/>
      <c r="J110" s="410">
        <f>Cover!C38</f>
        <v>0</v>
      </c>
    </row>
    <row r="111" spans="2:11" s="111" customFormat="1" ht="24.75" customHeight="1" x14ac:dyDescent="0.25">
      <c r="B111" s="671" t="s">
        <v>43</v>
      </c>
      <c r="C111" s="671"/>
      <c r="D111" s="671"/>
      <c r="E111" s="671"/>
      <c r="F111" s="671"/>
      <c r="G111" s="671"/>
      <c r="H111" s="671"/>
      <c r="I111" s="671"/>
      <c r="J111" s="409">
        <f>'Match Budget'!Q108</f>
        <v>0</v>
      </c>
    </row>
    <row r="112" spans="2:11" s="111" customFormat="1" ht="27.6" customHeight="1" x14ac:dyDescent="0.25">
      <c r="B112" s="686" t="s">
        <v>583</v>
      </c>
      <c r="C112" s="686"/>
      <c r="D112" s="686"/>
      <c r="E112" s="686"/>
      <c r="F112" s="686"/>
      <c r="G112" s="686"/>
      <c r="H112" s="686"/>
      <c r="I112" s="686"/>
      <c r="J112" s="413">
        <f>'Match Budget'!E7</f>
        <v>0</v>
      </c>
    </row>
    <row r="113" spans="2:12" s="111" customFormat="1" ht="24.95" customHeight="1" x14ac:dyDescent="0.25">
      <c r="B113" s="671" t="s">
        <v>249</v>
      </c>
      <c r="C113" s="671"/>
      <c r="D113" s="671"/>
      <c r="E113" s="671"/>
      <c r="F113" s="671"/>
      <c r="G113" s="671"/>
      <c r="H113" s="671"/>
      <c r="I113" s="671"/>
      <c r="J113" s="411" t="e">
        <f>J111/J112</f>
        <v>#DIV/0!</v>
      </c>
      <c r="L113" s="412"/>
    </row>
  </sheetData>
  <sheetProtection algorithmName="SHA-512" hashValue="5nkhR20YPH/utpewTsgcjp4RL5In3Rl24mnMg+zFp6JjGOU26sPBud8HCMtRN0LceRMnd7gUSXr1YyOpQ8W4lA==" saltValue="smikuQJhOtR7dLwONdyYPQ==" spinCount="100000" sheet="1" selectLockedCells="1" selectUnlockedCells="1"/>
  <mergeCells count="110">
    <mergeCell ref="B101:I101"/>
    <mergeCell ref="B64:H64"/>
    <mergeCell ref="B65:H65"/>
    <mergeCell ref="B73:I73"/>
    <mergeCell ref="B72:I72"/>
    <mergeCell ref="B57:H57"/>
    <mergeCell ref="B56:H56"/>
    <mergeCell ref="B59:H59"/>
    <mergeCell ref="B58:H58"/>
    <mergeCell ref="B61:H61"/>
    <mergeCell ref="B86:I86"/>
    <mergeCell ref="B82:I82"/>
    <mergeCell ref="B95:I95"/>
    <mergeCell ref="B87:I87"/>
    <mergeCell ref="B91:I91"/>
    <mergeCell ref="B79:I79"/>
    <mergeCell ref="B92:I92"/>
    <mergeCell ref="B81:I81"/>
    <mergeCell ref="B80:I80"/>
    <mergeCell ref="B93:I93"/>
    <mergeCell ref="B90:I90"/>
    <mergeCell ref="B94:I94"/>
    <mergeCell ref="B62:H62"/>
    <mergeCell ref="B54:H54"/>
    <mergeCell ref="B17:I17"/>
    <mergeCell ref="B18:I18"/>
    <mergeCell ref="B19:I19"/>
    <mergeCell ref="B22:I22"/>
    <mergeCell ref="B23:H23"/>
    <mergeCell ref="B24:H24"/>
    <mergeCell ref="B25:H25"/>
    <mergeCell ref="B26:I26"/>
    <mergeCell ref="B41:H41"/>
    <mergeCell ref="B45:H45"/>
    <mergeCell ref="B44:H44"/>
    <mergeCell ref="B48:H48"/>
    <mergeCell ref="B47:H47"/>
    <mergeCell ref="B42:H42"/>
    <mergeCell ref="B8:I8"/>
    <mergeCell ref="B20:I20"/>
    <mergeCell ref="B89:I89"/>
    <mergeCell ref="B88:I88"/>
    <mergeCell ref="B3:J3"/>
    <mergeCell ref="B37:H37"/>
    <mergeCell ref="B40:H40"/>
    <mergeCell ref="B2:J2"/>
    <mergeCell ref="B27:I27"/>
    <mergeCell ref="B28:H28"/>
    <mergeCell ref="B29:H29"/>
    <mergeCell ref="B30:H30"/>
    <mergeCell ref="B31:I31"/>
    <mergeCell ref="B34:H34"/>
    <mergeCell ref="B13:I13"/>
    <mergeCell ref="B14:I14"/>
    <mergeCell ref="B35:H35"/>
    <mergeCell ref="B36:H36"/>
    <mergeCell ref="B39:H39"/>
    <mergeCell ref="B38:H38"/>
    <mergeCell ref="B4:C4"/>
    <mergeCell ref="D4:J4"/>
    <mergeCell ref="B11:I11"/>
    <mergeCell ref="B12:I12"/>
    <mergeCell ref="B5:J5"/>
    <mergeCell ref="B99:J99"/>
    <mergeCell ref="B103:I103"/>
    <mergeCell ref="B96:I96"/>
    <mergeCell ref="B108:J108"/>
    <mergeCell ref="B111:I111"/>
    <mergeCell ref="B15:I15"/>
    <mergeCell ref="B66:H66"/>
    <mergeCell ref="B43:H43"/>
    <mergeCell ref="B46:H46"/>
    <mergeCell ref="B49:H49"/>
    <mergeCell ref="B52:H52"/>
    <mergeCell ref="B55:H55"/>
    <mergeCell ref="B60:H60"/>
    <mergeCell ref="B63:H63"/>
    <mergeCell ref="B83:I83"/>
    <mergeCell ref="B97:I97"/>
    <mergeCell ref="B68:I68"/>
    <mergeCell ref="B104:I104"/>
    <mergeCell ref="B102:I102"/>
    <mergeCell ref="B105:I105"/>
    <mergeCell ref="B51:H51"/>
    <mergeCell ref="B50:H50"/>
    <mergeCell ref="B53:H53"/>
    <mergeCell ref="B113:I113"/>
    <mergeCell ref="B110:I110"/>
    <mergeCell ref="B21:J21"/>
    <mergeCell ref="B106:I106"/>
    <mergeCell ref="B107:I107"/>
    <mergeCell ref="B33:H33"/>
    <mergeCell ref="B6:I6"/>
    <mergeCell ref="B7:I7"/>
    <mergeCell ref="B9:I9"/>
    <mergeCell ref="B10:I10"/>
    <mergeCell ref="B16:I16"/>
    <mergeCell ref="B100:I100"/>
    <mergeCell ref="B75:I75"/>
    <mergeCell ref="B67:I67"/>
    <mergeCell ref="B70:I70"/>
    <mergeCell ref="B71:I71"/>
    <mergeCell ref="B74:I74"/>
    <mergeCell ref="B76:I76"/>
    <mergeCell ref="B77:I77"/>
    <mergeCell ref="B78:I78"/>
    <mergeCell ref="B85:I85"/>
    <mergeCell ref="B84:I84"/>
    <mergeCell ref="B109:I109"/>
    <mergeCell ref="B112:I112"/>
  </mergeCells>
  <conditionalFormatting sqref="J98">
    <cfRule type="cellIs" dxfId="34" priority="33" operator="greaterThan">
      <formula>0.25</formula>
    </cfRule>
  </conditionalFormatting>
  <conditionalFormatting sqref="J67">
    <cfRule type="cellIs" dxfId="33" priority="20" operator="notEqual">
      <formula>$J$20</formula>
    </cfRule>
  </conditionalFormatting>
  <conditionalFormatting sqref="J68">
    <cfRule type="cellIs" dxfId="32" priority="18" operator="notEqual">
      <formula>0</formula>
    </cfRule>
  </conditionalFormatting>
  <conditionalFormatting sqref="J105">
    <cfRule type="cellIs" dxfId="31" priority="16" operator="greaterThan">
      <formula>$J$102</formula>
    </cfRule>
  </conditionalFormatting>
  <conditionalFormatting sqref="J106">
    <cfRule type="cellIs" dxfId="30" priority="13" operator="lessThan">
      <formula>0</formula>
    </cfRule>
  </conditionalFormatting>
  <conditionalFormatting sqref="J97">
    <cfRule type="cellIs" dxfId="29" priority="9" operator="greaterThan">
      <formula>25%</formula>
    </cfRule>
  </conditionalFormatting>
  <conditionalFormatting sqref="J112">
    <cfRule type="expression" dxfId="28" priority="6">
      <formula>#REF!&lt;$J$111</formula>
    </cfRule>
  </conditionalFormatting>
  <conditionalFormatting sqref="J113">
    <cfRule type="cellIs" dxfId="27" priority="5" operator="lessThan">
      <formula>1</formula>
    </cfRule>
  </conditionalFormatting>
  <conditionalFormatting sqref="I24">
    <cfRule type="cellIs" dxfId="26" priority="4" operator="notEqual">
      <formula>$J$7+J16</formula>
    </cfRule>
  </conditionalFormatting>
  <conditionalFormatting sqref="I25">
    <cfRule type="cellIs" dxfId="25" priority="3" operator="notEqual">
      <formula>$J$6+$J$7+J16+$J$16</formula>
    </cfRule>
  </conditionalFormatting>
  <conditionalFormatting sqref="I23">
    <cfRule type="cellIs" dxfId="24" priority="1" operator="notEqual">
      <formula>$J$6+J15</formula>
    </cfRule>
  </conditionalFormatting>
  <pageMargins left="0.7" right="0.7" top="0.75" bottom="0.75" header="0.3" footer="0.3"/>
  <pageSetup scale="90" fitToHeight="50" orientation="portrait" r:id="rId1"/>
  <headerFooter>
    <oddFooter>Page &amp;P of &amp;N</oddFooter>
  </headerFooter>
  <drawing r:id="rId2"/>
  <legacy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M28"/>
  <sheetViews>
    <sheetView showGridLines="0" zoomScaleNormal="100" workbookViewId="0"/>
  </sheetViews>
  <sheetFormatPr defaultRowHeight="15" x14ac:dyDescent="0.25"/>
  <cols>
    <col min="1" max="2" width="6.42578125" customWidth="1"/>
    <col min="3" max="3" width="56.5703125" style="9" customWidth="1"/>
    <col min="4" max="4" width="12.85546875" bestFit="1" customWidth="1"/>
    <col min="5" max="5" width="16.5703125" customWidth="1"/>
    <col min="6" max="6" width="25.42578125" style="8" customWidth="1"/>
    <col min="7" max="7" width="26.42578125" style="9" customWidth="1"/>
    <col min="8" max="8" width="24.42578125" customWidth="1"/>
    <col min="9" max="9" width="18.5703125" customWidth="1"/>
    <col min="10" max="10" width="13.28515625" hidden="1" customWidth="1"/>
    <col min="11" max="11" width="9.7109375" hidden="1" customWidth="1"/>
    <col min="12" max="12" width="12.7109375" hidden="1" customWidth="1"/>
    <col min="13" max="13" width="65.140625" customWidth="1"/>
  </cols>
  <sheetData>
    <row r="1" spans="1:13" ht="14.45" customHeight="1" thickBot="1" x14ac:dyDescent="0.3"/>
    <row r="2" spans="1:13" ht="15" customHeight="1" x14ac:dyDescent="0.25">
      <c r="G2" s="722" t="s">
        <v>267</v>
      </c>
      <c r="H2" s="723"/>
    </row>
    <row r="3" spans="1:13" ht="15.75" thickBot="1" x14ac:dyDescent="0.3">
      <c r="G3" s="724"/>
      <c r="H3" s="725"/>
    </row>
    <row r="5" spans="1:13" ht="60" x14ac:dyDescent="0.25">
      <c r="A5" s="726" t="s">
        <v>268</v>
      </c>
      <c r="B5" s="727"/>
      <c r="C5" s="728"/>
      <c r="D5" s="91" t="s">
        <v>269</v>
      </c>
      <c r="E5" s="92" t="s">
        <v>566</v>
      </c>
      <c r="F5" s="93" t="s">
        <v>330</v>
      </c>
      <c r="G5" s="729" t="s">
        <v>270</v>
      </c>
      <c r="H5" s="729"/>
      <c r="I5" s="729"/>
      <c r="J5" s="372" t="s">
        <v>332</v>
      </c>
      <c r="K5" s="372" t="s">
        <v>249</v>
      </c>
      <c r="L5" s="372" t="s">
        <v>333</v>
      </c>
      <c r="M5" s="94" t="s">
        <v>271</v>
      </c>
    </row>
    <row r="6" spans="1:13" s="53" customFormat="1" x14ac:dyDescent="0.25">
      <c r="A6" s="95"/>
      <c r="B6" s="95"/>
      <c r="C6" s="95"/>
      <c r="D6" s="96"/>
      <c r="E6" s="95"/>
      <c r="F6" s="97">
        <f>ROUNDUP(I16,0)</f>
        <v>0</v>
      </c>
      <c r="G6" s="95"/>
      <c r="H6" s="95"/>
      <c r="I6" s="95"/>
      <c r="J6" s="95"/>
      <c r="K6" s="95"/>
      <c r="L6" s="95"/>
      <c r="M6" s="95"/>
    </row>
    <row r="7" spans="1:13" s="54" customFormat="1" x14ac:dyDescent="0.25">
      <c r="A7" s="98">
        <v>2021</v>
      </c>
      <c r="B7" s="98" t="s">
        <v>272</v>
      </c>
      <c r="C7" s="99" t="s">
        <v>273</v>
      </c>
      <c r="D7" s="100">
        <v>0</v>
      </c>
      <c r="E7" s="101">
        <f>D7*38.88%</f>
        <v>0</v>
      </c>
      <c r="F7" s="100">
        <v>0</v>
      </c>
      <c r="G7" s="102" t="s">
        <v>274</v>
      </c>
      <c r="H7" s="103" t="s">
        <v>275</v>
      </c>
      <c r="I7" s="101">
        <f>'GRANT SUMMARY'!J36</f>
        <v>0</v>
      </c>
      <c r="J7" s="715">
        <f>SUM(I7:I10)</f>
        <v>0</v>
      </c>
      <c r="K7" s="715">
        <f>J7-L7</f>
        <v>0</v>
      </c>
      <c r="L7" s="715">
        <f>D7+D9</f>
        <v>0</v>
      </c>
      <c r="M7" s="104"/>
    </row>
    <row r="8" spans="1:13" s="54" customFormat="1" x14ac:dyDescent="0.25">
      <c r="A8" s="98"/>
      <c r="B8" s="98" t="s">
        <v>276</v>
      </c>
      <c r="C8" s="99" t="s">
        <v>277</v>
      </c>
      <c r="D8" s="100">
        <v>0</v>
      </c>
      <c r="E8" s="105"/>
      <c r="F8" s="100">
        <v>0</v>
      </c>
      <c r="G8" s="102" t="s">
        <v>278</v>
      </c>
      <c r="H8" s="103" t="s">
        <v>275</v>
      </c>
      <c r="I8" s="101">
        <f>'GRANT SUMMARY'!J39</f>
        <v>0</v>
      </c>
      <c r="J8" s="716"/>
      <c r="K8" s="716"/>
      <c r="L8" s="716"/>
      <c r="M8" s="104"/>
    </row>
    <row r="9" spans="1:13" s="54" customFormat="1" x14ac:dyDescent="0.25">
      <c r="A9" s="98"/>
      <c r="B9" s="98" t="s">
        <v>279</v>
      </c>
      <c r="C9" s="99" t="s">
        <v>280</v>
      </c>
      <c r="D9" s="100">
        <v>0</v>
      </c>
      <c r="E9" s="101">
        <f>D9*1.85%</f>
        <v>0</v>
      </c>
      <c r="F9" s="100">
        <v>0</v>
      </c>
      <c r="G9" s="102" t="s">
        <v>281</v>
      </c>
      <c r="H9" s="103" t="s">
        <v>275</v>
      </c>
      <c r="I9" s="101">
        <f>'GRANT SUMMARY'!J42</f>
        <v>0</v>
      </c>
      <c r="J9" s="716"/>
      <c r="K9" s="716"/>
      <c r="L9" s="716"/>
      <c r="M9" s="104"/>
    </row>
    <row r="10" spans="1:13" s="54" customFormat="1" x14ac:dyDescent="0.25">
      <c r="A10" s="98"/>
      <c r="B10" s="106" t="s">
        <v>282</v>
      </c>
      <c r="C10" s="99" t="s">
        <v>567</v>
      </c>
      <c r="D10" s="107">
        <f>E22</f>
        <v>0</v>
      </c>
      <c r="E10" s="105"/>
      <c r="F10" s="100">
        <v>0</v>
      </c>
      <c r="G10" s="102" t="s">
        <v>283</v>
      </c>
      <c r="H10" s="103" t="s">
        <v>275</v>
      </c>
      <c r="I10" s="101">
        <f>'GRANT SUMMARY'!J45</f>
        <v>0</v>
      </c>
      <c r="J10" s="717"/>
      <c r="K10" s="717"/>
      <c r="L10" s="717"/>
      <c r="M10" s="104"/>
    </row>
    <row r="11" spans="1:13" s="54" customFormat="1" x14ac:dyDescent="0.25">
      <c r="A11" s="98"/>
      <c r="B11" s="98" t="s">
        <v>285</v>
      </c>
      <c r="C11" s="99" t="s">
        <v>286</v>
      </c>
      <c r="D11" s="100">
        <v>0</v>
      </c>
      <c r="E11" s="105">
        <v>5</v>
      </c>
      <c r="F11" s="100">
        <v>0</v>
      </c>
      <c r="G11" s="102" t="s">
        <v>284</v>
      </c>
      <c r="H11" s="103" t="s">
        <v>282</v>
      </c>
      <c r="I11" s="101">
        <f>'GRANT SUMMARY'!J48</f>
        <v>0</v>
      </c>
      <c r="J11" s="143">
        <f>I11</f>
        <v>0</v>
      </c>
      <c r="K11" s="143">
        <f>L11-J11</f>
        <v>0</v>
      </c>
      <c r="L11" s="143">
        <f>D10</f>
        <v>0</v>
      </c>
      <c r="M11" s="104"/>
    </row>
    <row r="12" spans="1:13" s="54" customFormat="1" x14ac:dyDescent="0.25">
      <c r="A12" s="98"/>
      <c r="B12" s="98" t="s">
        <v>291</v>
      </c>
      <c r="C12" s="99" t="s">
        <v>292</v>
      </c>
      <c r="D12" s="100">
        <v>0</v>
      </c>
      <c r="E12" s="105"/>
      <c r="F12" s="100">
        <v>0</v>
      </c>
      <c r="G12" s="102" t="s">
        <v>287</v>
      </c>
      <c r="H12" s="103" t="s">
        <v>288</v>
      </c>
      <c r="I12" s="101">
        <f>'GRANT SUMMARY'!J51</f>
        <v>0</v>
      </c>
      <c r="J12" s="143">
        <f t="shared" ref="J12:J17" si="0">I12</f>
        <v>0</v>
      </c>
      <c r="K12" s="143">
        <f t="shared" ref="K12:K17" si="1">L12-J12</f>
        <v>0</v>
      </c>
      <c r="L12" s="143">
        <f>D13+D15+D16</f>
        <v>0</v>
      </c>
      <c r="M12" s="104"/>
    </row>
    <row r="13" spans="1:13" s="54" customFormat="1" ht="17.850000000000001" customHeight="1" x14ac:dyDescent="0.25">
      <c r="A13" s="98"/>
      <c r="B13" s="98" t="s">
        <v>295</v>
      </c>
      <c r="C13" s="99" t="s">
        <v>296</v>
      </c>
      <c r="D13" s="100">
        <v>0</v>
      </c>
      <c r="E13" s="105"/>
      <c r="F13" s="100">
        <v>0</v>
      </c>
      <c r="G13" s="109" t="s">
        <v>289</v>
      </c>
      <c r="H13" s="103" t="s">
        <v>290</v>
      </c>
      <c r="I13" s="101">
        <f>'GRANT SUMMARY'!J54</f>
        <v>0</v>
      </c>
      <c r="J13" s="143">
        <f t="shared" si="0"/>
        <v>0</v>
      </c>
      <c r="K13" s="143">
        <f t="shared" si="1"/>
        <v>0</v>
      </c>
      <c r="L13" s="143">
        <f>D11+D12+D17</f>
        <v>0</v>
      </c>
      <c r="M13" s="104"/>
    </row>
    <row r="14" spans="1:13" s="54" customFormat="1" x14ac:dyDescent="0.25">
      <c r="A14" s="98"/>
      <c r="B14" s="98" t="s">
        <v>299</v>
      </c>
      <c r="C14" s="99" t="s">
        <v>261</v>
      </c>
      <c r="D14" s="100">
        <v>0</v>
      </c>
      <c r="E14" s="105"/>
      <c r="F14" s="105"/>
      <c r="G14" s="102" t="s">
        <v>293</v>
      </c>
      <c r="H14" s="103" t="s">
        <v>294</v>
      </c>
      <c r="I14" s="101">
        <f>'GRANT SUMMARY'!J57</f>
        <v>0</v>
      </c>
      <c r="J14" s="143">
        <f t="shared" si="0"/>
        <v>0</v>
      </c>
      <c r="K14" s="143">
        <f t="shared" si="1"/>
        <v>0</v>
      </c>
      <c r="L14" s="143">
        <f>D8</f>
        <v>0</v>
      </c>
      <c r="M14" s="104"/>
    </row>
    <row r="15" spans="1:13" s="54" customFormat="1" x14ac:dyDescent="0.25">
      <c r="A15" s="98"/>
      <c r="B15" s="98" t="s">
        <v>301</v>
      </c>
      <c r="C15" s="99" t="s">
        <v>302</v>
      </c>
      <c r="D15" s="100">
        <v>0</v>
      </c>
      <c r="E15" s="105"/>
      <c r="F15" s="100">
        <v>0</v>
      </c>
      <c r="G15" s="102" t="s">
        <v>297</v>
      </c>
      <c r="H15" s="103" t="s">
        <v>298</v>
      </c>
      <c r="I15" s="101">
        <f>'GRANT SUMMARY'!J60</f>
        <v>0</v>
      </c>
      <c r="J15" s="143">
        <f t="shared" si="0"/>
        <v>0</v>
      </c>
      <c r="K15" s="143">
        <f t="shared" si="1"/>
        <v>0</v>
      </c>
      <c r="L15" s="143"/>
      <c r="M15" s="104"/>
    </row>
    <row r="16" spans="1:13" s="54" customFormat="1" x14ac:dyDescent="0.25">
      <c r="A16" s="98"/>
      <c r="B16" s="98" t="s">
        <v>305</v>
      </c>
      <c r="C16" s="99" t="s">
        <v>306</v>
      </c>
      <c r="D16" s="100">
        <v>0</v>
      </c>
      <c r="E16" s="105"/>
      <c r="F16" s="100">
        <v>0</v>
      </c>
      <c r="G16" s="102" t="s">
        <v>300</v>
      </c>
      <c r="H16" s="103" t="s">
        <v>285</v>
      </c>
      <c r="I16" s="101">
        <f>'GRANT SUMMARY'!J63</f>
        <v>0</v>
      </c>
      <c r="J16" s="143">
        <f t="shared" si="0"/>
        <v>0</v>
      </c>
      <c r="K16" s="143">
        <f t="shared" si="1"/>
        <v>0</v>
      </c>
      <c r="L16" s="143"/>
      <c r="M16" s="104"/>
    </row>
    <row r="17" spans="1:13" s="54" customFormat="1" x14ac:dyDescent="0.25">
      <c r="A17" s="98"/>
      <c r="B17" s="98" t="s">
        <v>307</v>
      </c>
      <c r="C17" s="99" t="s">
        <v>308</v>
      </c>
      <c r="D17" s="100">
        <v>0</v>
      </c>
      <c r="E17" s="105"/>
      <c r="F17" s="100">
        <v>0</v>
      </c>
      <c r="G17" s="102" t="s">
        <v>303</v>
      </c>
      <c r="H17" s="103" t="s">
        <v>304</v>
      </c>
      <c r="I17" s="101">
        <f>'GRANT SUMMARY'!J66</f>
        <v>0</v>
      </c>
      <c r="J17" s="143">
        <f t="shared" si="0"/>
        <v>0</v>
      </c>
      <c r="K17" s="143">
        <f t="shared" si="1"/>
        <v>0</v>
      </c>
      <c r="L17" s="143"/>
      <c r="M17" s="104"/>
    </row>
    <row r="18" spans="1:13" s="54" customFormat="1" x14ac:dyDescent="0.25">
      <c r="A18" s="98"/>
      <c r="B18" s="112"/>
      <c r="C18" s="112"/>
      <c r="D18" s="100">
        <v>0</v>
      </c>
      <c r="E18" s="105"/>
      <c r="F18" s="100">
        <v>0</v>
      </c>
      <c r="G18" s="105"/>
      <c r="H18" s="110" t="s">
        <v>254</v>
      </c>
      <c r="I18" s="101">
        <f>SUM(I7:I17)</f>
        <v>0</v>
      </c>
      <c r="J18" s="101">
        <f>SUM(J7:J17)</f>
        <v>0</v>
      </c>
      <c r="K18" s="101">
        <f t="shared" ref="K18:L18" si="2">SUM(K7:K17)</f>
        <v>0</v>
      </c>
      <c r="L18" s="101">
        <f t="shared" si="2"/>
        <v>0</v>
      </c>
      <c r="M18" s="105"/>
    </row>
    <row r="19" spans="1:13" s="54" customFormat="1" ht="15.75" thickBot="1" x14ac:dyDescent="0.3">
      <c r="A19" s="98"/>
      <c r="B19" s="112"/>
      <c r="C19" s="112"/>
      <c r="D19" s="100">
        <v>0</v>
      </c>
      <c r="E19" s="105"/>
      <c r="F19" s="100">
        <v>0</v>
      </c>
      <c r="G19" s="111"/>
    </row>
    <row r="20" spans="1:13" s="54" customFormat="1" ht="15.75" thickBot="1" x14ac:dyDescent="0.3">
      <c r="A20" s="98"/>
      <c r="B20" s="112"/>
      <c r="C20" s="112"/>
      <c r="D20" s="100">
        <v>0</v>
      </c>
      <c r="E20" s="105"/>
      <c r="F20" s="100">
        <v>0</v>
      </c>
      <c r="G20" s="113" t="s">
        <v>309</v>
      </c>
      <c r="H20" s="718" t="s">
        <v>310</v>
      </c>
      <c r="I20" s="719"/>
      <c r="J20" s="138"/>
      <c r="K20" s="138"/>
      <c r="L20" s="138"/>
    </row>
    <row r="21" spans="1:13" s="54" customFormat="1" x14ac:dyDescent="0.25">
      <c r="A21" s="98"/>
      <c r="B21" s="112"/>
      <c r="C21" s="112"/>
      <c r="D21" s="100">
        <v>0</v>
      </c>
      <c r="E21" s="105"/>
      <c r="F21" s="100">
        <v>0</v>
      </c>
      <c r="G21" s="114" t="s">
        <v>311</v>
      </c>
      <c r="H21" s="720" t="s">
        <v>312</v>
      </c>
      <c r="I21" s="721"/>
      <c r="J21" s="139"/>
      <c r="K21" s="139"/>
      <c r="L21" s="139"/>
    </row>
    <row r="22" spans="1:13" s="54" customFormat="1" ht="15.75" thickBot="1" x14ac:dyDescent="0.3">
      <c r="A22" s="98"/>
      <c r="B22" s="98"/>
      <c r="C22" s="99" t="s">
        <v>254</v>
      </c>
      <c r="D22" s="118">
        <f>SUM(D7:D21)</f>
        <v>0</v>
      </c>
      <c r="E22" s="101">
        <f>ROUNDUP(E7+E9,0)</f>
        <v>0</v>
      </c>
      <c r="F22" s="101">
        <f>SUM(F7:F21)</f>
        <v>0</v>
      </c>
      <c r="G22" s="114" t="s">
        <v>313</v>
      </c>
      <c r="H22" s="115" t="s">
        <v>314</v>
      </c>
      <c r="I22" s="116"/>
      <c r="J22" s="139"/>
      <c r="K22" s="139"/>
      <c r="L22" s="139"/>
    </row>
    <row r="23" spans="1:13" s="54" customFormat="1" ht="15.75" thickBot="1" x14ac:dyDescent="0.3">
      <c r="A23" s="105"/>
      <c r="B23" s="105"/>
      <c r="C23" s="105"/>
      <c r="D23" s="105"/>
      <c r="E23" s="105"/>
      <c r="F23" s="105"/>
      <c r="G23" s="117" t="s">
        <v>315</v>
      </c>
      <c r="H23"/>
      <c r="I23"/>
      <c r="J23"/>
      <c r="K23"/>
      <c r="L23"/>
    </row>
    <row r="24" spans="1:13" s="54" customFormat="1" x14ac:dyDescent="0.25">
      <c r="A24"/>
      <c r="B24"/>
      <c r="C24" s="128" t="s">
        <v>318</v>
      </c>
      <c r="D24" s="129">
        <f>D22</f>
        <v>0</v>
      </c>
      <c r="E24"/>
      <c r="F24" s="8"/>
      <c r="H24" s="9"/>
      <c r="I24" s="9"/>
      <c r="J24" s="9"/>
      <c r="K24" s="9"/>
      <c r="L24" s="9"/>
    </row>
    <row r="25" spans="1:13" s="54" customFormat="1" ht="15.75" thickBot="1" x14ac:dyDescent="0.3">
      <c r="A25"/>
      <c r="B25"/>
      <c r="C25" s="130" t="s">
        <v>319</v>
      </c>
      <c r="D25" s="131">
        <f>I18</f>
        <v>0</v>
      </c>
      <c r="E25"/>
      <c r="F25" s="8"/>
      <c r="G25"/>
      <c r="H25"/>
    </row>
    <row r="26" spans="1:13" ht="15.75" thickBot="1" x14ac:dyDescent="0.3">
      <c r="C26" s="132" t="s">
        <v>320</v>
      </c>
      <c r="D26" s="133">
        <f>D24-D25</f>
        <v>0</v>
      </c>
    </row>
    <row r="28" spans="1:13" x14ac:dyDescent="0.25">
      <c r="E28" s="134"/>
      <c r="F28" s="135"/>
    </row>
  </sheetData>
  <sheetProtection algorithmName="SHA-512" hashValue="xQXHYyIzv9sYmRDxL/WwEgqni2PCpk0PRYdOsCN8zJH6E4JvTLxdUTEAPXLzAWFApPKN0f7Gph0i5ca8Eqb9Zg==" saltValue="QNhMXV6b882E0FAQJjBG6A==" spinCount="100000" sheet="1" objects="1" scenarios="1"/>
  <mergeCells count="8">
    <mergeCell ref="L7:L10"/>
    <mergeCell ref="H20:I20"/>
    <mergeCell ref="H21:I21"/>
    <mergeCell ref="G2:H3"/>
    <mergeCell ref="A5:C5"/>
    <mergeCell ref="G5:I5"/>
    <mergeCell ref="J7:J10"/>
    <mergeCell ref="K7:K10"/>
  </mergeCells>
  <conditionalFormatting sqref="C26">
    <cfRule type="cellIs" dxfId="23" priority="10" operator="lessThan">
      <formula>-1</formula>
    </cfRule>
  </conditionalFormatting>
  <conditionalFormatting sqref="D26">
    <cfRule type="cellIs" dxfId="22" priority="8" operator="lessThan">
      <formula>-1</formula>
    </cfRule>
    <cfRule type="cellIs" dxfId="21" priority="9" operator="lessThan">
      <formula>-93550</formula>
    </cfRule>
  </conditionalFormatting>
  <conditionalFormatting sqref="B18:C21">
    <cfRule type="expression" dxfId="20" priority="7">
      <formula>AND(#REF!&gt;0, B18="Select One")</formula>
    </cfRule>
  </conditionalFormatting>
  <conditionalFormatting sqref="D10">
    <cfRule type="expression" dxfId="19" priority="5">
      <formula>AND(B10&gt;0, D10="Select One")</formula>
    </cfRule>
  </conditionalFormatting>
  <conditionalFormatting sqref="D10">
    <cfRule type="expression" dxfId="18" priority="6" stopIfTrue="1">
      <formula>AND($P10&gt;0,#REF!="")</formula>
    </cfRule>
  </conditionalFormatting>
  <conditionalFormatting sqref="D6">
    <cfRule type="expression" dxfId="17" priority="3">
      <formula>AND(B6&gt;0, D6="Select One")</formula>
    </cfRule>
  </conditionalFormatting>
  <conditionalFormatting sqref="D6">
    <cfRule type="expression" dxfId="16" priority="4" stopIfTrue="1">
      <formula>AND($P6&gt;0,#REF!="")</formula>
    </cfRule>
  </conditionalFormatting>
  <conditionalFormatting sqref="D5">
    <cfRule type="expression" dxfId="15" priority="1">
      <formula>AND(B5&gt;0, D5="Select One")</formula>
    </cfRule>
  </conditionalFormatting>
  <conditionalFormatting sqref="D5">
    <cfRule type="expression" dxfId="14" priority="2" stopIfTrue="1">
      <formula>AND($P5&gt;0,#REF!="")</formula>
    </cfRule>
  </conditionalFormatting>
  <conditionalFormatting sqref="C18:C21">
    <cfRule type="expression" dxfId="13" priority="11">
      <formula>AND(A20&gt;0, C18="")</formula>
    </cfRule>
  </conditionalFormatting>
  <conditionalFormatting sqref="B18:B21">
    <cfRule type="expression" dxfId="12" priority="12">
      <formula>AND(#REF!&gt;0, B18="")</formula>
    </cfRule>
  </conditionalFormatting>
  <hyperlinks>
    <hyperlink ref="E5" r:id="rId1" display="https://www.macomptroller.org/fiscal-year-updates" xr:uid="{00000000-0004-0000-1600-000000000000}"/>
    <hyperlink ref="G2" r:id="rId2" display="Expenditure Classification Handbook" xr:uid="{00000000-0004-0000-1600-000001000000}"/>
  </hyperlinks>
  <pageMargins left="0.7" right="0.7" top="0.75" bottom="0.75" header="0.3" footer="0.3"/>
  <pageSetup orientation="portrait" horizontalDpi="1200" verticalDpi="1200" r:id="rId3"/>
  <drawing r:id="rId4"/>
  <legacyDrawing r:id="rId5"/>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M46"/>
  <sheetViews>
    <sheetView showGridLines="0" zoomScaleNormal="100" workbookViewId="0"/>
  </sheetViews>
  <sheetFormatPr defaultRowHeight="15" x14ac:dyDescent="0.25"/>
  <cols>
    <col min="1" max="2" width="6.42578125" customWidth="1"/>
    <col min="3" max="3" width="56.5703125" style="9" customWidth="1"/>
    <col min="4" max="4" width="12.85546875" bestFit="1" customWidth="1"/>
    <col min="5" max="5" width="16.5703125" customWidth="1"/>
    <col min="6" max="6" width="18.28515625" style="8" customWidth="1"/>
    <col min="7" max="7" width="26.42578125" style="9" customWidth="1"/>
    <col min="8" max="8" width="24.42578125" customWidth="1"/>
    <col min="9" max="9" width="16.28515625" customWidth="1"/>
    <col min="10" max="12" width="18.5703125" hidden="1" customWidth="1"/>
    <col min="13" max="13" width="59.140625" customWidth="1"/>
  </cols>
  <sheetData>
    <row r="1" spans="1:13" ht="14.45" customHeight="1" thickBot="1" x14ac:dyDescent="0.3"/>
    <row r="2" spans="1:13" ht="15" customHeight="1" x14ac:dyDescent="0.25">
      <c r="G2" s="722" t="s">
        <v>267</v>
      </c>
      <c r="H2" s="723"/>
    </row>
    <row r="3" spans="1:13" ht="15.75" thickBot="1" x14ac:dyDescent="0.3">
      <c r="G3" s="724"/>
      <c r="H3" s="725"/>
    </row>
    <row r="5" spans="1:13" ht="75" x14ac:dyDescent="0.25">
      <c r="A5" s="726" t="s">
        <v>268</v>
      </c>
      <c r="B5" s="727"/>
      <c r="C5" s="728"/>
      <c r="D5" s="91" t="s">
        <v>269</v>
      </c>
      <c r="E5" s="92" t="s">
        <v>566</v>
      </c>
      <c r="F5" s="93" t="s">
        <v>331</v>
      </c>
      <c r="G5" s="729" t="s">
        <v>270</v>
      </c>
      <c r="H5" s="729"/>
      <c r="I5" s="729"/>
      <c r="J5" s="140" t="s">
        <v>332</v>
      </c>
      <c r="K5" s="140" t="s">
        <v>249</v>
      </c>
      <c r="L5" s="140" t="s">
        <v>333</v>
      </c>
      <c r="M5" s="94" t="s">
        <v>271</v>
      </c>
    </row>
    <row r="6" spans="1:13" s="53" customFormat="1" x14ac:dyDescent="0.25">
      <c r="A6" s="95"/>
      <c r="B6" s="95"/>
      <c r="C6" s="95"/>
      <c r="D6" s="96"/>
      <c r="E6" s="95"/>
      <c r="F6" s="97">
        <f>ROUNDUP(I16,0)</f>
        <v>0</v>
      </c>
      <c r="G6" s="95"/>
      <c r="H6" s="95"/>
      <c r="I6" s="95"/>
      <c r="J6" s="95"/>
      <c r="K6" s="95"/>
      <c r="L6" s="95"/>
      <c r="M6" s="95"/>
    </row>
    <row r="7" spans="1:13" s="54" customFormat="1" x14ac:dyDescent="0.25">
      <c r="A7" s="98">
        <v>2021</v>
      </c>
      <c r="B7" s="98" t="s">
        <v>272</v>
      </c>
      <c r="C7" s="99" t="s">
        <v>273</v>
      </c>
      <c r="D7" s="100">
        <v>0</v>
      </c>
      <c r="E7" s="101">
        <f>D7*38.88%</f>
        <v>0</v>
      </c>
      <c r="F7" s="100">
        <v>0</v>
      </c>
      <c r="G7" s="102" t="s">
        <v>274</v>
      </c>
      <c r="H7" s="103" t="s">
        <v>275</v>
      </c>
      <c r="I7" s="101">
        <f>'GRANT SUMMARY'!J36</f>
        <v>0</v>
      </c>
      <c r="J7" s="715">
        <f>SUM(I7:I10)</f>
        <v>0</v>
      </c>
      <c r="K7" s="715">
        <f>J7-L7</f>
        <v>0</v>
      </c>
      <c r="L7" s="715">
        <f>D7+D9+D25+D27</f>
        <v>0</v>
      </c>
      <c r="M7" s="104"/>
    </row>
    <row r="8" spans="1:13" s="54" customFormat="1" x14ac:dyDescent="0.25">
      <c r="A8" s="98"/>
      <c r="B8" s="98" t="s">
        <v>276</v>
      </c>
      <c r="C8" s="99" t="s">
        <v>277</v>
      </c>
      <c r="D8" s="100">
        <v>0</v>
      </c>
      <c r="E8" s="105"/>
      <c r="F8" s="100">
        <v>0</v>
      </c>
      <c r="G8" s="102" t="s">
        <v>278</v>
      </c>
      <c r="H8" s="103" t="s">
        <v>275</v>
      </c>
      <c r="I8" s="101">
        <f>'GRANT SUMMARY'!J39</f>
        <v>0</v>
      </c>
      <c r="J8" s="716"/>
      <c r="K8" s="716"/>
      <c r="L8" s="716"/>
      <c r="M8" s="104"/>
    </row>
    <row r="9" spans="1:13" s="54" customFormat="1" x14ac:dyDescent="0.25">
      <c r="A9" s="98"/>
      <c r="B9" s="98" t="s">
        <v>279</v>
      </c>
      <c r="C9" s="99" t="s">
        <v>280</v>
      </c>
      <c r="D9" s="100">
        <v>0</v>
      </c>
      <c r="E9" s="101">
        <f>D9*1.85%</f>
        <v>0</v>
      </c>
      <c r="F9" s="100">
        <v>0</v>
      </c>
      <c r="G9" s="102" t="s">
        <v>281</v>
      </c>
      <c r="H9" s="103" t="s">
        <v>275</v>
      </c>
      <c r="I9" s="101">
        <f>'GRANT SUMMARY'!J42</f>
        <v>0</v>
      </c>
      <c r="J9" s="716"/>
      <c r="K9" s="716"/>
      <c r="L9" s="716"/>
      <c r="M9" s="104"/>
    </row>
    <row r="10" spans="1:13" s="54" customFormat="1" x14ac:dyDescent="0.25">
      <c r="A10" s="98"/>
      <c r="B10" s="106" t="s">
        <v>282</v>
      </c>
      <c r="C10" s="99" t="s">
        <v>567</v>
      </c>
      <c r="D10" s="107">
        <f>E23</f>
        <v>0</v>
      </c>
      <c r="E10" s="105"/>
      <c r="F10" s="100">
        <v>0</v>
      </c>
      <c r="G10" s="102" t="s">
        <v>283</v>
      </c>
      <c r="H10" s="103" t="s">
        <v>275</v>
      </c>
      <c r="I10" s="101">
        <f>'GRANT SUMMARY'!J45</f>
        <v>0</v>
      </c>
      <c r="J10" s="717"/>
      <c r="K10" s="717"/>
      <c r="L10" s="717"/>
      <c r="M10" s="104"/>
    </row>
    <row r="11" spans="1:13" s="54" customFormat="1" x14ac:dyDescent="0.25">
      <c r="A11" s="98"/>
      <c r="B11" s="98" t="s">
        <v>285</v>
      </c>
      <c r="C11" s="99" t="s">
        <v>286</v>
      </c>
      <c r="D11" s="100">
        <v>0</v>
      </c>
      <c r="E11" s="105"/>
      <c r="F11" s="100">
        <v>0</v>
      </c>
      <c r="G11" s="102" t="s">
        <v>284</v>
      </c>
      <c r="H11" s="103" t="s">
        <v>282</v>
      </c>
      <c r="I11" s="101">
        <f>'GRANT SUMMARY'!J48</f>
        <v>0</v>
      </c>
      <c r="J11" s="141">
        <f>I11</f>
        <v>0</v>
      </c>
      <c r="K11" s="141">
        <f>L11-J11</f>
        <v>0</v>
      </c>
      <c r="L11" s="141">
        <f>D10+D28</f>
        <v>0</v>
      </c>
      <c r="M11" s="104"/>
    </row>
    <row r="12" spans="1:13" s="54" customFormat="1" x14ac:dyDescent="0.25">
      <c r="A12" s="98"/>
      <c r="B12" s="98" t="s">
        <v>285</v>
      </c>
      <c r="C12" s="108" t="s">
        <v>334</v>
      </c>
      <c r="D12" s="100">
        <v>0</v>
      </c>
      <c r="E12" s="105"/>
      <c r="F12" s="100">
        <v>0</v>
      </c>
      <c r="G12" s="102" t="s">
        <v>287</v>
      </c>
      <c r="H12" s="103" t="s">
        <v>288</v>
      </c>
      <c r="I12" s="101">
        <f>'GRANT SUMMARY'!J51</f>
        <v>0</v>
      </c>
      <c r="J12" s="141">
        <f t="shared" ref="J12:J17" si="0">I12</f>
        <v>0</v>
      </c>
      <c r="K12" s="141">
        <f t="shared" ref="K12:K17" si="1">L12-J12</f>
        <v>0</v>
      </c>
      <c r="L12" s="141">
        <f>D14+D16+D18+D32+D34+D35</f>
        <v>0</v>
      </c>
      <c r="M12" s="104"/>
    </row>
    <row r="13" spans="1:13" s="54" customFormat="1" ht="17.850000000000001" customHeight="1" x14ac:dyDescent="0.25">
      <c r="A13" s="98"/>
      <c r="B13" s="98" t="s">
        <v>291</v>
      </c>
      <c r="C13" s="99" t="s">
        <v>292</v>
      </c>
      <c r="D13" s="100">
        <v>0</v>
      </c>
      <c r="E13" s="105"/>
      <c r="F13" s="100">
        <v>0</v>
      </c>
      <c r="G13" s="109" t="s">
        <v>289</v>
      </c>
      <c r="H13" s="103" t="s">
        <v>290</v>
      </c>
      <c r="I13" s="101">
        <f>'GRANT SUMMARY'!J54</f>
        <v>0</v>
      </c>
      <c r="J13" s="141">
        <f t="shared" si="0"/>
        <v>0</v>
      </c>
      <c r="K13" s="141">
        <f t="shared" si="1"/>
        <v>0</v>
      </c>
      <c r="L13" s="141">
        <f>D11+D13+D18+D29+D31+D36</f>
        <v>0</v>
      </c>
      <c r="M13" s="104"/>
    </row>
    <row r="14" spans="1:13" s="54" customFormat="1" x14ac:dyDescent="0.25">
      <c r="A14" s="98"/>
      <c r="B14" s="98" t="s">
        <v>295</v>
      </c>
      <c r="C14" s="99" t="s">
        <v>296</v>
      </c>
      <c r="D14" s="100">
        <v>0</v>
      </c>
      <c r="E14" s="105"/>
      <c r="F14" s="100">
        <v>0</v>
      </c>
      <c r="G14" s="102" t="s">
        <v>293</v>
      </c>
      <c r="H14" s="103" t="s">
        <v>294</v>
      </c>
      <c r="I14" s="101">
        <f>'GRANT SUMMARY'!J57</f>
        <v>0</v>
      </c>
      <c r="J14" s="141">
        <f t="shared" si="0"/>
        <v>0</v>
      </c>
      <c r="K14" s="141">
        <f t="shared" si="1"/>
        <v>0</v>
      </c>
      <c r="L14" s="141">
        <f>D8</f>
        <v>0</v>
      </c>
      <c r="M14" s="104"/>
    </row>
    <row r="15" spans="1:13" s="54" customFormat="1" x14ac:dyDescent="0.25">
      <c r="A15" s="98"/>
      <c r="B15" s="98" t="s">
        <v>299</v>
      </c>
      <c r="C15" s="99" t="s">
        <v>261</v>
      </c>
      <c r="D15" s="100">
        <v>0</v>
      </c>
      <c r="E15" s="105"/>
      <c r="F15" s="105"/>
      <c r="G15" s="102" t="s">
        <v>297</v>
      </c>
      <c r="H15" s="103" t="s">
        <v>298</v>
      </c>
      <c r="I15" s="101">
        <f>'GRANT SUMMARY'!J60</f>
        <v>0</v>
      </c>
      <c r="J15" s="141">
        <f t="shared" si="0"/>
        <v>0</v>
      </c>
      <c r="K15" s="141">
        <f t="shared" si="1"/>
        <v>0</v>
      </c>
      <c r="L15" s="141"/>
      <c r="M15" s="104"/>
    </row>
    <row r="16" spans="1:13" s="54" customFormat="1" x14ac:dyDescent="0.25">
      <c r="A16" s="98"/>
      <c r="B16" s="98" t="s">
        <v>301</v>
      </c>
      <c r="C16" s="99" t="s">
        <v>302</v>
      </c>
      <c r="D16" s="100">
        <v>0</v>
      </c>
      <c r="E16" s="105"/>
      <c r="F16" s="100">
        <v>0</v>
      </c>
      <c r="G16" s="102" t="s">
        <v>300</v>
      </c>
      <c r="H16" s="103" t="s">
        <v>285</v>
      </c>
      <c r="I16" s="101">
        <f>'GRANT SUMMARY'!J63</f>
        <v>0</v>
      </c>
      <c r="J16" s="141">
        <f t="shared" si="0"/>
        <v>0</v>
      </c>
      <c r="K16" s="141">
        <f t="shared" si="1"/>
        <v>0</v>
      </c>
      <c r="L16" s="141"/>
      <c r="M16" s="104"/>
    </row>
    <row r="17" spans="1:13" s="54" customFormat="1" x14ac:dyDescent="0.25">
      <c r="A17" s="98"/>
      <c r="B17" s="98" t="s">
        <v>305</v>
      </c>
      <c r="C17" s="99" t="s">
        <v>306</v>
      </c>
      <c r="D17" s="100">
        <v>0</v>
      </c>
      <c r="E17" s="105"/>
      <c r="F17" s="100">
        <v>0</v>
      </c>
      <c r="G17" s="102" t="s">
        <v>303</v>
      </c>
      <c r="H17" s="103" t="s">
        <v>304</v>
      </c>
      <c r="I17" s="101">
        <f>'GRANT SUMMARY'!J66</f>
        <v>0</v>
      </c>
      <c r="J17" s="141">
        <f t="shared" si="0"/>
        <v>0</v>
      </c>
      <c r="K17" s="141">
        <f t="shared" si="1"/>
        <v>0</v>
      </c>
      <c r="L17" s="141"/>
      <c r="M17" s="104"/>
    </row>
    <row r="18" spans="1:13" s="54" customFormat="1" x14ac:dyDescent="0.25">
      <c r="A18" s="98"/>
      <c r="B18" s="98" t="s">
        <v>307</v>
      </c>
      <c r="C18" s="99" t="s">
        <v>308</v>
      </c>
      <c r="D18" s="100">
        <v>0</v>
      </c>
      <c r="E18" s="105"/>
      <c r="F18" s="100">
        <v>0</v>
      </c>
      <c r="G18" s="105"/>
      <c r="H18" s="110" t="s">
        <v>254</v>
      </c>
      <c r="I18" s="101">
        <f>SUM(I7:I17)</f>
        <v>0</v>
      </c>
      <c r="J18" s="142">
        <f>SUM(J7:J17)</f>
        <v>0</v>
      </c>
      <c r="K18" s="142">
        <f t="shared" ref="K18:L18" si="2">SUM(K7:K17)</f>
        <v>0</v>
      </c>
      <c r="L18" s="142">
        <f t="shared" si="2"/>
        <v>0</v>
      </c>
      <c r="M18" s="105"/>
    </row>
    <row r="19" spans="1:13" s="54" customFormat="1" ht="15.75" thickBot="1" x14ac:dyDescent="0.3">
      <c r="A19" s="98"/>
      <c r="B19" s="112"/>
      <c r="C19" s="112"/>
      <c r="D19" s="100">
        <v>0</v>
      </c>
      <c r="E19" s="105"/>
      <c r="F19" s="100">
        <v>0</v>
      </c>
      <c r="G19" s="111"/>
    </row>
    <row r="20" spans="1:13" s="54" customFormat="1" ht="15.75" thickBot="1" x14ac:dyDescent="0.3">
      <c r="A20" s="98"/>
      <c r="B20" s="112"/>
      <c r="C20" s="112"/>
      <c r="D20" s="100">
        <v>0</v>
      </c>
      <c r="E20" s="105"/>
      <c r="F20" s="100">
        <v>0</v>
      </c>
      <c r="G20" s="113" t="s">
        <v>309</v>
      </c>
      <c r="H20" s="718" t="s">
        <v>310</v>
      </c>
      <c r="I20" s="719"/>
      <c r="J20" s="138"/>
      <c r="K20" s="138"/>
      <c r="L20" s="138"/>
    </row>
    <row r="21" spans="1:13" s="54" customFormat="1" x14ac:dyDescent="0.25">
      <c r="A21" s="98"/>
      <c r="B21" s="112"/>
      <c r="C21" s="112"/>
      <c r="D21" s="100">
        <v>0</v>
      </c>
      <c r="E21" s="105"/>
      <c r="F21" s="100">
        <v>0</v>
      </c>
      <c r="G21" s="114" t="s">
        <v>311</v>
      </c>
      <c r="H21" s="720" t="s">
        <v>312</v>
      </c>
      <c r="I21" s="721"/>
      <c r="J21" s="139"/>
      <c r="K21" s="139"/>
      <c r="L21" s="139"/>
    </row>
    <row r="22" spans="1:13" s="54" customFormat="1" ht="15.75" thickBot="1" x14ac:dyDescent="0.3">
      <c r="A22" s="98"/>
      <c r="B22" s="112"/>
      <c r="C22" s="112"/>
      <c r="D22" s="100">
        <v>0</v>
      </c>
      <c r="E22" s="105"/>
      <c r="F22" s="100">
        <v>0</v>
      </c>
      <c r="G22" s="114" t="s">
        <v>313</v>
      </c>
      <c r="H22" s="115" t="s">
        <v>314</v>
      </c>
      <c r="I22" s="116"/>
      <c r="J22" s="139"/>
      <c r="K22" s="139"/>
      <c r="L22" s="139"/>
    </row>
    <row r="23" spans="1:13" s="54" customFormat="1" ht="15.75" thickBot="1" x14ac:dyDescent="0.3">
      <c r="A23" s="98"/>
      <c r="B23" s="98"/>
      <c r="C23" s="99" t="s">
        <v>254</v>
      </c>
      <c r="D23" s="118">
        <f>SUM(D7:D22)</f>
        <v>0</v>
      </c>
      <c r="E23" s="101">
        <f>ROUNDUP(E7+E9,0)</f>
        <v>0</v>
      </c>
      <c r="F23" s="101">
        <f>SUM(F7:F22)</f>
        <v>0</v>
      </c>
      <c r="G23" s="117" t="s">
        <v>315</v>
      </c>
      <c r="H23"/>
      <c r="I23"/>
      <c r="J23"/>
      <c r="K23"/>
      <c r="L23"/>
    </row>
    <row r="24" spans="1:13" s="54" customFormat="1" x14ac:dyDescent="0.25">
      <c r="A24" s="105"/>
      <c r="B24" s="105"/>
      <c r="C24" s="105"/>
      <c r="D24" s="105"/>
      <c r="E24" s="105"/>
      <c r="F24" s="105"/>
      <c r="H24" s="9"/>
      <c r="I24" s="9"/>
      <c r="J24" s="9"/>
      <c r="K24" s="9"/>
      <c r="L24" s="9"/>
    </row>
    <row r="25" spans="1:13" s="54" customFormat="1" x14ac:dyDescent="0.25">
      <c r="A25" s="119">
        <v>2022</v>
      </c>
      <c r="B25" s="98" t="s">
        <v>272</v>
      </c>
      <c r="C25" s="99" t="s">
        <v>273</v>
      </c>
      <c r="D25" s="100">
        <v>0</v>
      </c>
      <c r="E25" s="101">
        <f>D25*38.88%</f>
        <v>0</v>
      </c>
      <c r="F25" s="100">
        <v>0</v>
      </c>
      <c r="G25"/>
      <c r="H25"/>
    </row>
    <row r="26" spans="1:13" s="54" customFormat="1" x14ac:dyDescent="0.25">
      <c r="A26" s="98"/>
      <c r="B26" s="98" t="s">
        <v>276</v>
      </c>
      <c r="C26" s="99" t="s">
        <v>277</v>
      </c>
      <c r="D26" s="100">
        <v>0</v>
      </c>
      <c r="E26" s="105"/>
      <c r="F26" s="100">
        <v>0</v>
      </c>
      <c r="G26"/>
      <c r="H26"/>
    </row>
    <row r="27" spans="1:13" s="54" customFormat="1" x14ac:dyDescent="0.25">
      <c r="A27" s="98"/>
      <c r="B27" s="98" t="s">
        <v>279</v>
      </c>
      <c r="C27" s="99" t="s">
        <v>316</v>
      </c>
      <c r="D27" s="100">
        <v>0</v>
      </c>
      <c r="E27" s="101">
        <f>D27*1.85%</f>
        <v>0</v>
      </c>
      <c r="F27" s="100">
        <v>0</v>
      </c>
      <c r="G27"/>
      <c r="H27"/>
      <c r="I27"/>
      <c r="J27"/>
      <c r="K27"/>
      <c r="L27"/>
    </row>
    <row r="28" spans="1:13" x14ac:dyDescent="0.25">
      <c r="A28" s="98"/>
      <c r="B28" s="98" t="s">
        <v>282</v>
      </c>
      <c r="C28" s="99" t="s">
        <v>567</v>
      </c>
      <c r="D28" s="120">
        <f>E41</f>
        <v>0</v>
      </c>
      <c r="E28" s="105"/>
      <c r="F28" s="100">
        <v>0</v>
      </c>
      <c r="G28"/>
    </row>
    <row r="29" spans="1:13" x14ac:dyDescent="0.25">
      <c r="A29" s="98"/>
      <c r="B29" s="98" t="s">
        <v>285</v>
      </c>
      <c r="C29" s="99" t="s">
        <v>286</v>
      </c>
      <c r="D29" s="100">
        <v>0</v>
      </c>
      <c r="E29" s="105"/>
      <c r="F29" s="100">
        <v>0</v>
      </c>
      <c r="G29"/>
    </row>
    <row r="30" spans="1:13" x14ac:dyDescent="0.25">
      <c r="A30" s="98"/>
      <c r="B30" s="98" t="s">
        <v>285</v>
      </c>
      <c r="C30" s="108" t="s">
        <v>334</v>
      </c>
      <c r="D30" s="100">
        <v>0</v>
      </c>
      <c r="E30" s="105"/>
      <c r="F30" s="100">
        <v>0</v>
      </c>
      <c r="G30"/>
    </row>
    <row r="31" spans="1:13" x14ac:dyDescent="0.25">
      <c r="A31" s="98"/>
      <c r="B31" s="98" t="s">
        <v>291</v>
      </c>
      <c r="C31" s="99" t="s">
        <v>292</v>
      </c>
      <c r="D31" s="100">
        <v>0</v>
      </c>
      <c r="E31" s="105"/>
      <c r="F31" s="100">
        <v>0</v>
      </c>
      <c r="G31"/>
    </row>
    <row r="32" spans="1:13" x14ac:dyDescent="0.25">
      <c r="A32" s="98"/>
      <c r="B32" s="98" t="s">
        <v>295</v>
      </c>
      <c r="C32" s="99" t="s">
        <v>296</v>
      </c>
      <c r="D32" s="100">
        <v>0</v>
      </c>
      <c r="E32" s="105"/>
      <c r="F32" s="100">
        <v>0</v>
      </c>
    </row>
    <row r="33" spans="1:7" x14ac:dyDescent="0.25">
      <c r="A33" s="98"/>
      <c r="B33" s="98" t="s">
        <v>299</v>
      </c>
      <c r="C33" s="99" t="s">
        <v>261</v>
      </c>
      <c r="D33" s="100">
        <v>0</v>
      </c>
      <c r="E33" s="105"/>
      <c r="F33" s="100">
        <v>0</v>
      </c>
      <c r="G33" s="121"/>
    </row>
    <row r="34" spans="1:7" x14ac:dyDescent="0.25">
      <c r="A34" s="98"/>
      <c r="B34" s="98" t="s">
        <v>301</v>
      </c>
      <c r="C34" s="99" t="s">
        <v>302</v>
      </c>
      <c r="D34" s="100">
        <v>0</v>
      </c>
      <c r="E34" s="105"/>
      <c r="F34" s="100">
        <v>0</v>
      </c>
    </row>
    <row r="35" spans="1:7" x14ac:dyDescent="0.25">
      <c r="A35" s="98"/>
      <c r="B35" s="98" t="s">
        <v>305</v>
      </c>
      <c r="C35" s="99" t="s">
        <v>306</v>
      </c>
      <c r="D35" s="100">
        <v>0</v>
      </c>
      <c r="E35" s="105"/>
      <c r="F35" s="100">
        <v>0</v>
      </c>
    </row>
    <row r="36" spans="1:7" x14ac:dyDescent="0.25">
      <c r="A36" s="98"/>
      <c r="B36" s="98" t="s">
        <v>307</v>
      </c>
      <c r="C36" s="99" t="s">
        <v>317</v>
      </c>
      <c r="D36" s="100">
        <v>0</v>
      </c>
      <c r="E36" s="105"/>
      <c r="F36" s="100">
        <v>0</v>
      </c>
    </row>
    <row r="37" spans="1:7" x14ac:dyDescent="0.25">
      <c r="A37" s="98"/>
      <c r="B37" s="122"/>
      <c r="C37" s="123"/>
      <c r="D37" s="100">
        <v>0</v>
      </c>
      <c r="E37" s="105"/>
      <c r="F37" s="100">
        <v>0</v>
      </c>
    </row>
    <row r="38" spans="1:7" x14ac:dyDescent="0.25">
      <c r="A38" s="98"/>
      <c r="B38" s="122"/>
      <c r="C38" s="123"/>
      <c r="D38" s="100">
        <v>0</v>
      </c>
      <c r="E38" s="105"/>
      <c r="F38" s="100">
        <v>0</v>
      </c>
    </row>
    <row r="39" spans="1:7" x14ac:dyDescent="0.25">
      <c r="A39" s="98"/>
      <c r="B39" s="122"/>
      <c r="C39" s="123"/>
      <c r="D39" s="100">
        <v>0</v>
      </c>
      <c r="E39" s="105"/>
      <c r="F39" s="100">
        <v>0</v>
      </c>
    </row>
    <row r="40" spans="1:7" x14ac:dyDescent="0.25">
      <c r="A40" s="124"/>
      <c r="B40" s="122"/>
      <c r="C40" s="125"/>
      <c r="D40" s="100">
        <v>0</v>
      </c>
      <c r="E40" s="105"/>
      <c r="F40" s="100">
        <v>0</v>
      </c>
    </row>
    <row r="41" spans="1:7" ht="15.75" thickBot="1" x14ac:dyDescent="0.3">
      <c r="A41" s="105"/>
      <c r="B41" s="105"/>
      <c r="C41" s="126" t="s">
        <v>254</v>
      </c>
      <c r="D41" s="127">
        <f>SUM(D25:D40)</f>
        <v>0</v>
      </c>
      <c r="E41" s="101">
        <f>ROUNDUP(E25+E27,0)</f>
        <v>0</v>
      </c>
      <c r="F41" s="101">
        <f>SUM(F25:F40)</f>
        <v>0</v>
      </c>
    </row>
    <row r="42" spans="1:7" x14ac:dyDescent="0.25">
      <c r="C42" s="128" t="s">
        <v>318</v>
      </c>
      <c r="D42" s="129">
        <f>D23+D41</f>
        <v>0</v>
      </c>
    </row>
    <row r="43" spans="1:7" ht="15.75" thickBot="1" x14ac:dyDescent="0.3">
      <c r="C43" s="130" t="s">
        <v>319</v>
      </c>
      <c r="D43" s="131">
        <f>I18</f>
        <v>0</v>
      </c>
    </row>
    <row r="44" spans="1:7" ht="15.75" thickBot="1" x14ac:dyDescent="0.3">
      <c r="C44" s="132" t="s">
        <v>320</v>
      </c>
      <c r="D44" s="133">
        <f>D42-D43</f>
        <v>0</v>
      </c>
    </row>
    <row r="46" spans="1:7" x14ac:dyDescent="0.25">
      <c r="E46" s="134"/>
      <c r="F46" s="135"/>
    </row>
  </sheetData>
  <sheetProtection algorithmName="SHA-512" hashValue="h87vZpPVpy7mFeuuPQbzXW2JV6Trbl1aOsoTQnpL7XdprkVnVDKDyKSDlbeoQ+vHXCvw2t8hYs7Igzj81QfP6A==" saltValue="nG0eDVaPuov1ipWP1NQp+Q==" spinCount="100000" sheet="1" objects="1" scenarios="1"/>
  <mergeCells count="8">
    <mergeCell ref="L7:L10"/>
    <mergeCell ref="H20:I20"/>
    <mergeCell ref="H21:I21"/>
    <mergeCell ref="G2:H3"/>
    <mergeCell ref="A5:C5"/>
    <mergeCell ref="G5:I5"/>
    <mergeCell ref="J7:J10"/>
    <mergeCell ref="K7:K10"/>
  </mergeCells>
  <conditionalFormatting sqref="C44">
    <cfRule type="cellIs" dxfId="11" priority="10" operator="lessThan">
      <formula>-1</formula>
    </cfRule>
  </conditionalFormatting>
  <conditionalFormatting sqref="D44">
    <cfRule type="cellIs" dxfId="10" priority="8" operator="lessThan">
      <formula>-1</formula>
    </cfRule>
    <cfRule type="cellIs" dxfId="9" priority="9" operator="lessThan">
      <formula>-93550</formula>
    </cfRule>
  </conditionalFormatting>
  <conditionalFormatting sqref="B19:C22">
    <cfRule type="expression" dxfId="8" priority="7">
      <formula>AND(#REF!&gt;0, B19="Select One")</formula>
    </cfRule>
  </conditionalFormatting>
  <conditionalFormatting sqref="D10">
    <cfRule type="expression" dxfId="7" priority="5">
      <formula>AND(B10&gt;0, D10="Select One")</formula>
    </cfRule>
  </conditionalFormatting>
  <conditionalFormatting sqref="D10">
    <cfRule type="expression" dxfId="6" priority="6" stopIfTrue="1">
      <formula>AND($P10&gt;0,#REF!="")</formula>
    </cfRule>
  </conditionalFormatting>
  <conditionalFormatting sqref="D6">
    <cfRule type="expression" dxfId="5" priority="3">
      <formula>AND(B6&gt;0, D6="Select One")</formula>
    </cfRule>
  </conditionalFormatting>
  <conditionalFormatting sqref="D6">
    <cfRule type="expression" dxfId="4" priority="4" stopIfTrue="1">
      <formula>AND($P6&gt;0,#REF!="")</formula>
    </cfRule>
  </conditionalFormatting>
  <conditionalFormatting sqref="D5">
    <cfRule type="expression" dxfId="3" priority="1">
      <formula>AND(B5&gt;0, D5="Select One")</formula>
    </cfRule>
  </conditionalFormatting>
  <conditionalFormatting sqref="D5">
    <cfRule type="expression" dxfId="2" priority="2" stopIfTrue="1">
      <formula>AND($P5&gt;0,#REF!="")</formula>
    </cfRule>
  </conditionalFormatting>
  <conditionalFormatting sqref="C19:C22">
    <cfRule type="expression" dxfId="1" priority="11">
      <formula>AND(A19&gt;0, C19="")</formula>
    </cfRule>
  </conditionalFormatting>
  <conditionalFormatting sqref="B19:B22">
    <cfRule type="expression" dxfId="0" priority="12">
      <formula>AND(#REF!&gt;0, B19="")</formula>
    </cfRule>
  </conditionalFormatting>
  <hyperlinks>
    <hyperlink ref="G2" r:id="rId1" display="Expenditure Classification Handbook" xr:uid="{00000000-0004-0000-1700-000000000000}"/>
    <hyperlink ref="E5" r:id="rId2" display="https://www.macomptroller.org/fiscal-year-updates" xr:uid="{00000000-0004-0000-1700-000001000000}"/>
  </hyperlinks>
  <pageMargins left="0.7" right="0.7" top="0.75" bottom="0.75" header="0.3" footer="0.3"/>
  <pageSetup orientation="portrait" horizontalDpi="1200" verticalDpi="1200" r:id="rId3"/>
  <drawing r:id="rId4"/>
  <legacyDrawing r:id="rId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7"/>
  <dimension ref="A1:AD87"/>
  <sheetViews>
    <sheetView topLeftCell="F12" workbookViewId="0">
      <selection activeCell="X6" sqref="X6"/>
    </sheetView>
  </sheetViews>
  <sheetFormatPr defaultRowHeight="15" x14ac:dyDescent="0.25"/>
  <cols>
    <col min="1" max="1" width="54.28515625" bestFit="1" customWidth="1"/>
    <col min="2" max="2" width="18.5703125" bestFit="1" customWidth="1"/>
    <col min="3" max="3" width="58.28515625" bestFit="1" customWidth="1"/>
    <col min="19" max="19" width="19.140625" customWidth="1"/>
    <col min="20" max="20" width="5.5703125" style="42" customWidth="1"/>
    <col min="21" max="21" width="16.28515625" customWidth="1"/>
    <col min="22" max="22" width="19.7109375" customWidth="1"/>
    <col min="24" max="24" width="9.5703125" customWidth="1"/>
    <col min="25" max="25" width="19" bestFit="1" customWidth="1"/>
  </cols>
  <sheetData>
    <row r="1" spans="1:30" x14ac:dyDescent="0.25">
      <c r="A1" t="s">
        <v>521</v>
      </c>
      <c r="B1" t="s">
        <v>2</v>
      </c>
      <c r="C1" t="s">
        <v>2</v>
      </c>
      <c r="F1" t="s">
        <v>2</v>
      </c>
      <c r="H1" t="s">
        <v>2</v>
      </c>
      <c r="J1" t="s">
        <v>2</v>
      </c>
      <c r="L1" t="s">
        <v>2</v>
      </c>
      <c r="N1" t="s">
        <v>2</v>
      </c>
      <c r="P1" t="s">
        <v>2</v>
      </c>
      <c r="S1" s="264" t="s">
        <v>420</v>
      </c>
      <c r="T1" s="265"/>
      <c r="U1" s="266" t="s">
        <v>421</v>
      </c>
      <c r="V1" s="266" t="s">
        <v>423</v>
      </c>
    </row>
    <row r="2" spans="1:30" ht="60" x14ac:dyDescent="0.25">
      <c r="A2" t="s">
        <v>363</v>
      </c>
      <c r="B2" t="s">
        <v>5</v>
      </c>
      <c r="C2" t="s">
        <v>350</v>
      </c>
      <c r="D2" t="s">
        <v>29</v>
      </c>
      <c r="F2" t="s">
        <v>27</v>
      </c>
      <c r="H2" t="s">
        <v>12</v>
      </c>
      <c r="J2" t="s">
        <v>225</v>
      </c>
      <c r="L2" t="s">
        <v>361</v>
      </c>
      <c r="N2" s="373" t="s">
        <v>568</v>
      </c>
      <c r="P2" t="s">
        <v>105</v>
      </c>
      <c r="Q2" t="s">
        <v>346</v>
      </c>
      <c r="S2" s="264" t="s">
        <v>429</v>
      </c>
      <c r="T2" s="264"/>
      <c r="U2" s="264" t="s">
        <v>425</v>
      </c>
      <c r="V2" s="264" t="s">
        <v>422</v>
      </c>
    </row>
    <row r="3" spans="1:30" ht="45" x14ac:dyDescent="0.25">
      <c r="A3" t="s">
        <v>364</v>
      </c>
      <c r="B3" t="s">
        <v>37</v>
      </c>
      <c r="C3" t="s">
        <v>351</v>
      </c>
      <c r="D3" t="s">
        <v>26</v>
      </c>
      <c r="F3" t="s">
        <v>229</v>
      </c>
      <c r="H3" t="s">
        <v>20</v>
      </c>
      <c r="J3" t="s">
        <v>635</v>
      </c>
      <c r="L3" t="s">
        <v>362</v>
      </c>
      <c r="N3" s="373" t="s">
        <v>569</v>
      </c>
      <c r="P3" t="s">
        <v>222</v>
      </c>
      <c r="Q3" t="s">
        <v>347</v>
      </c>
      <c r="S3" s="264" t="s">
        <v>427</v>
      </c>
      <c r="T3" s="264"/>
      <c r="U3" s="264" t="s">
        <v>431</v>
      </c>
      <c r="V3" s="264" t="s">
        <v>431</v>
      </c>
    </row>
    <row r="4" spans="1:30" ht="45" x14ac:dyDescent="0.25">
      <c r="A4" t="s">
        <v>365</v>
      </c>
      <c r="B4" t="s">
        <v>107</v>
      </c>
      <c r="D4" t="s">
        <v>3</v>
      </c>
      <c r="F4" t="s">
        <v>16</v>
      </c>
      <c r="H4" t="s">
        <v>30</v>
      </c>
      <c r="N4" s="373" t="s">
        <v>570</v>
      </c>
      <c r="P4" t="s">
        <v>7</v>
      </c>
      <c r="Q4" t="s">
        <v>348</v>
      </c>
      <c r="S4" s="264" t="s">
        <v>430</v>
      </c>
      <c r="T4" s="264"/>
      <c r="U4" s="264" t="s">
        <v>432</v>
      </c>
      <c r="V4" s="264" t="s">
        <v>432</v>
      </c>
      <c r="X4" s="330" t="s">
        <v>450</v>
      </c>
      <c r="Y4" s="330" t="s">
        <v>450</v>
      </c>
      <c r="Z4" s="330" t="s">
        <v>451</v>
      </c>
      <c r="AA4" s="330" t="s">
        <v>451</v>
      </c>
      <c r="AC4" s="330" t="s">
        <v>452</v>
      </c>
      <c r="AD4" s="330" t="s">
        <v>452</v>
      </c>
    </row>
    <row r="5" spans="1:30" ht="45" x14ac:dyDescent="0.25">
      <c r="A5" t="s">
        <v>522</v>
      </c>
      <c r="B5" t="s">
        <v>22</v>
      </c>
      <c r="F5" t="s">
        <v>19</v>
      </c>
      <c r="H5" t="s">
        <v>31</v>
      </c>
      <c r="N5" s="373" t="s">
        <v>571</v>
      </c>
      <c r="P5" t="s">
        <v>22</v>
      </c>
      <c r="Q5" t="s">
        <v>349</v>
      </c>
      <c r="S5" s="264" t="s">
        <v>428</v>
      </c>
      <c r="T5" s="264"/>
      <c r="U5" s="264" t="s">
        <v>433</v>
      </c>
      <c r="V5" s="264" t="s">
        <v>433</v>
      </c>
      <c r="X5" s="82" t="str">
        <f>' Budget'!T71</f>
        <v/>
      </c>
      <c r="Y5" s="82" t="str">
        <f>' Budget'!U71</f>
        <v/>
      </c>
      <c r="Z5" s="82" t="str">
        <f>' IET Budget'!S58</f>
        <v/>
      </c>
      <c r="AA5" t="str">
        <f>' IET Budget'!T58</f>
        <v/>
      </c>
      <c r="AC5" s="82" t="str">
        <f>' IET II Budget'!S57</f>
        <v/>
      </c>
      <c r="AD5" t="str">
        <f>' IET II Budget'!T57</f>
        <v/>
      </c>
    </row>
    <row r="6" spans="1:30" ht="45" x14ac:dyDescent="0.25">
      <c r="A6" t="s">
        <v>523</v>
      </c>
      <c r="B6" t="s">
        <v>7</v>
      </c>
      <c r="F6" t="s">
        <v>21</v>
      </c>
      <c r="H6" t="s">
        <v>18</v>
      </c>
      <c r="N6" s="373" t="s">
        <v>572</v>
      </c>
      <c r="P6" t="s">
        <v>37</v>
      </c>
      <c r="S6" s="264" t="s">
        <v>419</v>
      </c>
      <c r="T6" s="264"/>
      <c r="U6" s="264" t="s">
        <v>434</v>
      </c>
      <c r="V6" s="264" t="s">
        <v>434</v>
      </c>
      <c r="X6" s="82" t="str">
        <f>' Budget'!T72</f>
        <v/>
      </c>
      <c r="Y6" s="82" t="str">
        <f>' Budget'!U72</f>
        <v/>
      </c>
      <c r="Z6" s="82" t="str">
        <f>' IET Budget'!S59</f>
        <v/>
      </c>
      <c r="AA6" t="str">
        <f>' IET Budget'!T59</f>
        <v/>
      </c>
      <c r="AC6" s="82" t="str">
        <f>' IET II Budget'!S58</f>
        <v/>
      </c>
      <c r="AD6" t="str">
        <f>' IET II Budget'!T58</f>
        <v/>
      </c>
    </row>
    <row r="7" spans="1:30" ht="30" x14ac:dyDescent="0.25">
      <c r="A7" t="s">
        <v>366</v>
      </c>
      <c r="B7" t="s">
        <v>229</v>
      </c>
      <c r="F7" t="s">
        <v>14</v>
      </c>
      <c r="H7" t="s">
        <v>11</v>
      </c>
      <c r="N7" s="373" t="s">
        <v>573</v>
      </c>
      <c r="P7" t="s">
        <v>410</v>
      </c>
      <c r="S7" s="264"/>
      <c r="T7" s="264"/>
      <c r="U7" s="264" t="s">
        <v>435</v>
      </c>
      <c r="V7" s="264" t="s">
        <v>435</v>
      </c>
      <c r="X7" s="82" t="str">
        <f>' Budget'!T73</f>
        <v/>
      </c>
      <c r="Y7" s="82" t="str">
        <f>' Budget'!U73</f>
        <v/>
      </c>
      <c r="Z7" s="82" t="str">
        <f>' IET Budget'!S60</f>
        <v/>
      </c>
      <c r="AA7" t="str">
        <f>' IET Budget'!T60</f>
        <v/>
      </c>
      <c r="AC7" s="82" t="str">
        <f>' IET II Budget'!S59</f>
        <v/>
      </c>
      <c r="AD7" t="str">
        <f>' IET II Budget'!T59</f>
        <v/>
      </c>
    </row>
    <row r="8" spans="1:30" x14ac:dyDescent="0.25">
      <c r="A8" t="s">
        <v>524</v>
      </c>
      <c r="B8" t="s">
        <v>16</v>
      </c>
      <c r="F8" t="s">
        <v>15</v>
      </c>
      <c r="H8" t="s">
        <v>32</v>
      </c>
      <c r="N8" s="373" t="s">
        <v>574</v>
      </c>
      <c r="S8" s="264"/>
      <c r="T8" s="264"/>
      <c r="U8" s="264" t="s">
        <v>436</v>
      </c>
      <c r="V8" s="264" t="s">
        <v>436</v>
      </c>
      <c r="X8" s="82" t="str">
        <f>' Budget'!T74</f>
        <v/>
      </c>
      <c r="Y8" s="82" t="str">
        <f>' Budget'!U74</f>
        <v/>
      </c>
      <c r="Z8" s="82" t="str">
        <f>' IET Budget'!S61</f>
        <v/>
      </c>
      <c r="AA8" t="str">
        <f>' IET Budget'!T61</f>
        <v/>
      </c>
      <c r="AC8" s="82" t="str">
        <f>' IET II Budget'!S60</f>
        <v/>
      </c>
      <c r="AD8" t="str">
        <f>' IET II Budget'!T60</f>
        <v/>
      </c>
    </row>
    <row r="9" spans="1:30" x14ac:dyDescent="0.25">
      <c r="A9" t="s">
        <v>525</v>
      </c>
      <c r="B9" t="s">
        <v>19</v>
      </c>
      <c r="F9" t="s">
        <v>39</v>
      </c>
      <c r="H9" t="s">
        <v>17</v>
      </c>
      <c r="N9" s="373" t="s">
        <v>575</v>
      </c>
      <c r="S9" s="264"/>
      <c r="T9" s="267"/>
      <c r="X9" s="82" t="str">
        <f>'Match Budget'!S63</f>
        <v/>
      </c>
      <c r="Y9" s="82" t="str">
        <f>'Match Budget'!T63</f>
        <v/>
      </c>
      <c r="Z9" s="82" t="e">
        <f>#REF!</f>
        <v>#REF!</v>
      </c>
      <c r="AA9" t="e">
        <f>#REF!</f>
        <v>#REF!</v>
      </c>
      <c r="AC9" s="82" t="e">
        <f>#REF!</f>
        <v>#REF!</v>
      </c>
      <c r="AD9" t="e">
        <f>#REF!</f>
        <v>#REF!</v>
      </c>
    </row>
    <row r="10" spans="1:30" x14ac:dyDescent="0.25">
      <c r="A10" t="s">
        <v>367</v>
      </c>
      <c r="B10" t="s">
        <v>21</v>
      </c>
      <c r="F10" t="s">
        <v>35</v>
      </c>
      <c r="H10" t="s">
        <v>9</v>
      </c>
      <c r="S10" s="264"/>
      <c r="T10" s="267"/>
      <c r="X10" s="82" t="str">
        <f>'Match Budget'!S64</f>
        <v/>
      </c>
      <c r="Y10" s="82" t="str">
        <f>'Match Budget'!T64</f>
        <v/>
      </c>
      <c r="Z10" s="82" t="e">
        <f>#REF!</f>
        <v>#REF!</v>
      </c>
      <c r="AA10" t="e">
        <f>#REF!</f>
        <v>#REF!</v>
      </c>
      <c r="AC10" s="82" t="e">
        <f>#REF!</f>
        <v>#REF!</v>
      </c>
      <c r="AD10" t="e">
        <f>#REF!</f>
        <v>#REF!</v>
      </c>
    </row>
    <row r="11" spans="1:30" x14ac:dyDescent="0.25">
      <c r="A11" t="s">
        <v>526</v>
      </c>
      <c r="B11" t="s">
        <v>14</v>
      </c>
      <c r="F11" t="s">
        <v>28</v>
      </c>
      <c r="H11" t="s">
        <v>13</v>
      </c>
      <c r="S11" s="266" t="s">
        <v>437</v>
      </c>
      <c r="T11" s="267"/>
      <c r="X11" s="82" t="str">
        <f>'Match Budget'!S65</f>
        <v/>
      </c>
      <c r="Y11" s="82" t="str">
        <f>'Match Budget'!T65</f>
        <v/>
      </c>
      <c r="Z11" s="82" t="e">
        <f>#REF!</f>
        <v>#REF!</v>
      </c>
      <c r="AA11" t="e">
        <f>#REF!</f>
        <v>#REF!</v>
      </c>
      <c r="AC11" s="82" t="e">
        <f>#REF!</f>
        <v>#REF!</v>
      </c>
      <c r="AD11" t="e">
        <f>#REF!</f>
        <v>#REF!</v>
      </c>
    </row>
    <row r="12" spans="1:30" ht="25.5" x14ac:dyDescent="0.25">
      <c r="A12" t="s">
        <v>527</v>
      </c>
      <c r="B12" t="s">
        <v>15</v>
      </c>
      <c r="F12" t="s">
        <v>23</v>
      </c>
      <c r="H12" t="s">
        <v>33</v>
      </c>
      <c r="S12" s="278" t="s">
        <v>438</v>
      </c>
      <c r="X12" s="82" t="str">
        <f>'Match Budget'!S66</f>
        <v/>
      </c>
      <c r="Y12" s="82" t="str">
        <f>'Match Budget'!T66</f>
        <v/>
      </c>
      <c r="Z12" s="82" t="e">
        <f>#REF!</f>
        <v>#REF!</v>
      </c>
      <c r="AA12" t="e">
        <f>#REF!</f>
        <v>#REF!</v>
      </c>
      <c r="AC12" s="82" t="e">
        <f>#REF!</f>
        <v>#REF!</v>
      </c>
      <c r="AD12" t="e">
        <f>#REF!</f>
        <v>#REF!</v>
      </c>
    </row>
    <row r="13" spans="1:30" ht="25.5" x14ac:dyDescent="0.25">
      <c r="A13" t="s">
        <v>528</v>
      </c>
      <c r="B13" t="s">
        <v>22</v>
      </c>
      <c r="F13" t="s">
        <v>34</v>
      </c>
      <c r="H13" t="s">
        <v>10</v>
      </c>
      <c r="S13" s="278" t="s">
        <v>439</v>
      </c>
    </row>
    <row r="14" spans="1:30" ht="25.5" x14ac:dyDescent="0.25">
      <c r="A14" t="s">
        <v>529</v>
      </c>
      <c r="B14" t="s">
        <v>39</v>
      </c>
      <c r="F14" t="s">
        <v>8</v>
      </c>
      <c r="S14" s="278" t="s">
        <v>440</v>
      </c>
    </row>
    <row r="15" spans="1:30" x14ac:dyDescent="0.25">
      <c r="A15" t="s">
        <v>368</v>
      </c>
      <c r="B15" t="s">
        <v>7</v>
      </c>
      <c r="F15" t="s">
        <v>3</v>
      </c>
      <c r="S15" s="278" t="s">
        <v>441</v>
      </c>
    </row>
    <row r="16" spans="1:30" ht="38.25" x14ac:dyDescent="0.25">
      <c r="A16" t="s">
        <v>369</v>
      </c>
      <c r="B16" t="s">
        <v>23</v>
      </c>
      <c r="S16" s="278" t="s">
        <v>443</v>
      </c>
    </row>
    <row r="17" spans="1:19" x14ac:dyDescent="0.25">
      <c r="A17" t="s">
        <v>370</v>
      </c>
      <c r="B17" t="s">
        <v>24</v>
      </c>
      <c r="S17" s="278" t="s">
        <v>442</v>
      </c>
    </row>
    <row r="18" spans="1:19" ht="25.5" x14ac:dyDescent="0.25">
      <c r="A18" t="s">
        <v>530</v>
      </c>
      <c r="B18" t="s">
        <v>25</v>
      </c>
      <c r="S18" s="279" t="s">
        <v>576</v>
      </c>
    </row>
    <row r="19" spans="1:19" ht="25.5" x14ac:dyDescent="0.25">
      <c r="A19" t="s">
        <v>371</v>
      </c>
      <c r="B19" t="s">
        <v>6</v>
      </c>
      <c r="S19" s="279" t="s">
        <v>577</v>
      </c>
    </row>
    <row r="20" spans="1:19" ht="38.25" x14ac:dyDescent="0.25">
      <c r="A20" t="s">
        <v>531</v>
      </c>
      <c r="B20" t="s">
        <v>8</v>
      </c>
      <c r="S20" s="278" t="s">
        <v>578</v>
      </c>
    </row>
    <row r="21" spans="1:19" ht="38.25" x14ac:dyDescent="0.25">
      <c r="A21" t="s">
        <v>372</v>
      </c>
      <c r="B21" t="s">
        <v>3</v>
      </c>
      <c r="S21" s="278" t="s">
        <v>579</v>
      </c>
    </row>
    <row r="22" spans="1:19" x14ac:dyDescent="0.25">
      <c r="A22" t="s">
        <v>532</v>
      </c>
    </row>
    <row r="23" spans="1:19" x14ac:dyDescent="0.25">
      <c r="A23" t="s">
        <v>533</v>
      </c>
      <c r="B23" t="s">
        <v>582</v>
      </c>
    </row>
    <row r="24" spans="1:19" x14ac:dyDescent="0.25">
      <c r="A24" t="s">
        <v>373</v>
      </c>
      <c r="B24" t="s">
        <v>581</v>
      </c>
    </row>
    <row r="25" spans="1:19" x14ac:dyDescent="0.25">
      <c r="A25" t="s">
        <v>374</v>
      </c>
    </row>
    <row r="26" spans="1:19" x14ac:dyDescent="0.25">
      <c r="A26" t="s">
        <v>375</v>
      </c>
    </row>
    <row r="27" spans="1:19" x14ac:dyDescent="0.25">
      <c r="A27" t="s">
        <v>534</v>
      </c>
    </row>
    <row r="28" spans="1:19" x14ac:dyDescent="0.25">
      <c r="A28" t="s">
        <v>376</v>
      </c>
    </row>
    <row r="29" spans="1:19" x14ac:dyDescent="0.25">
      <c r="A29" t="s">
        <v>377</v>
      </c>
    </row>
    <row r="30" spans="1:19" x14ac:dyDescent="0.25">
      <c r="A30" t="s">
        <v>378</v>
      </c>
    </row>
    <row r="31" spans="1:19" x14ac:dyDescent="0.25">
      <c r="A31" t="s">
        <v>535</v>
      </c>
    </row>
    <row r="32" spans="1:19" x14ac:dyDescent="0.25">
      <c r="A32" t="s">
        <v>379</v>
      </c>
    </row>
    <row r="33" spans="1:1" x14ac:dyDescent="0.25">
      <c r="A33" t="s">
        <v>380</v>
      </c>
    </row>
    <row r="34" spans="1:1" x14ac:dyDescent="0.25">
      <c r="A34" t="s">
        <v>381</v>
      </c>
    </row>
    <row r="35" spans="1:1" x14ac:dyDescent="0.25">
      <c r="A35" t="s">
        <v>536</v>
      </c>
    </row>
    <row r="36" spans="1:1" x14ac:dyDescent="0.25">
      <c r="A36" t="s">
        <v>537</v>
      </c>
    </row>
    <row r="37" spans="1:1" x14ac:dyDescent="0.25">
      <c r="A37" t="s">
        <v>382</v>
      </c>
    </row>
    <row r="38" spans="1:1" x14ac:dyDescent="0.25">
      <c r="A38" t="s">
        <v>383</v>
      </c>
    </row>
    <row r="39" spans="1:1" x14ac:dyDescent="0.25">
      <c r="A39" t="s">
        <v>384</v>
      </c>
    </row>
    <row r="40" spans="1:1" x14ac:dyDescent="0.25">
      <c r="A40" t="s">
        <v>385</v>
      </c>
    </row>
    <row r="41" spans="1:1" x14ac:dyDescent="0.25">
      <c r="A41" t="s">
        <v>538</v>
      </c>
    </row>
    <row r="42" spans="1:1" x14ac:dyDescent="0.25">
      <c r="A42" t="s">
        <v>386</v>
      </c>
    </row>
    <row r="43" spans="1:1" x14ac:dyDescent="0.25">
      <c r="A43" t="s">
        <v>539</v>
      </c>
    </row>
    <row r="44" spans="1:1" x14ac:dyDescent="0.25">
      <c r="A44" t="s">
        <v>540</v>
      </c>
    </row>
    <row r="45" spans="1:1" x14ac:dyDescent="0.25">
      <c r="A45" t="s">
        <v>541</v>
      </c>
    </row>
    <row r="46" spans="1:1" x14ac:dyDescent="0.25">
      <c r="A46" t="s">
        <v>542</v>
      </c>
    </row>
    <row r="47" spans="1:1" x14ac:dyDescent="0.25">
      <c r="A47" t="s">
        <v>543</v>
      </c>
    </row>
    <row r="48" spans="1:1" x14ac:dyDescent="0.25">
      <c r="A48" t="s">
        <v>544</v>
      </c>
    </row>
    <row r="49" spans="1:1" x14ac:dyDescent="0.25">
      <c r="A49" t="s">
        <v>545</v>
      </c>
    </row>
    <row r="50" spans="1:1" x14ac:dyDescent="0.25">
      <c r="A50" t="s">
        <v>387</v>
      </c>
    </row>
    <row r="51" spans="1:1" x14ac:dyDescent="0.25">
      <c r="A51" t="s">
        <v>388</v>
      </c>
    </row>
    <row r="52" spans="1:1" x14ac:dyDescent="0.25">
      <c r="A52" t="s">
        <v>389</v>
      </c>
    </row>
    <row r="53" spans="1:1" x14ac:dyDescent="0.25">
      <c r="A53" t="s">
        <v>390</v>
      </c>
    </row>
    <row r="54" spans="1:1" x14ac:dyDescent="0.25">
      <c r="A54" t="s">
        <v>391</v>
      </c>
    </row>
    <row r="55" spans="1:1" x14ac:dyDescent="0.25">
      <c r="A55" t="s">
        <v>392</v>
      </c>
    </row>
    <row r="56" spans="1:1" x14ac:dyDescent="0.25">
      <c r="A56" t="s">
        <v>393</v>
      </c>
    </row>
    <row r="57" spans="1:1" x14ac:dyDescent="0.25">
      <c r="A57" t="s">
        <v>394</v>
      </c>
    </row>
    <row r="58" spans="1:1" x14ac:dyDescent="0.25">
      <c r="A58" t="s">
        <v>395</v>
      </c>
    </row>
    <row r="59" spans="1:1" x14ac:dyDescent="0.25">
      <c r="A59" t="s">
        <v>546</v>
      </c>
    </row>
    <row r="60" spans="1:1" x14ac:dyDescent="0.25">
      <c r="A60" t="s">
        <v>396</v>
      </c>
    </row>
    <row r="61" spans="1:1" x14ac:dyDescent="0.25">
      <c r="A61" t="s">
        <v>397</v>
      </c>
    </row>
    <row r="62" spans="1:1" x14ac:dyDescent="0.25">
      <c r="A62" t="s">
        <v>398</v>
      </c>
    </row>
    <row r="63" spans="1:1" x14ac:dyDescent="0.25">
      <c r="A63" t="s">
        <v>547</v>
      </c>
    </row>
    <row r="64" spans="1:1" x14ac:dyDescent="0.25">
      <c r="A64" t="s">
        <v>399</v>
      </c>
    </row>
    <row r="65" spans="1:1" x14ac:dyDescent="0.25">
      <c r="A65" t="s">
        <v>400</v>
      </c>
    </row>
    <row r="66" spans="1:1" x14ac:dyDescent="0.25">
      <c r="A66" t="s">
        <v>401</v>
      </c>
    </row>
    <row r="67" spans="1:1" x14ac:dyDescent="0.25">
      <c r="A67" t="s">
        <v>402</v>
      </c>
    </row>
    <row r="68" spans="1:1" x14ac:dyDescent="0.25">
      <c r="A68" t="s">
        <v>548</v>
      </c>
    </row>
    <row r="69" spans="1:1" x14ac:dyDescent="0.25">
      <c r="A69" t="s">
        <v>549</v>
      </c>
    </row>
    <row r="70" spans="1:1" x14ac:dyDescent="0.25">
      <c r="A70" t="s">
        <v>550</v>
      </c>
    </row>
    <row r="71" spans="1:1" x14ac:dyDescent="0.25">
      <c r="A71" t="s">
        <v>403</v>
      </c>
    </row>
    <row r="72" spans="1:1" x14ac:dyDescent="0.25">
      <c r="A72" t="s">
        <v>404</v>
      </c>
    </row>
    <row r="73" spans="1:1" x14ac:dyDescent="0.25">
      <c r="A73" t="s">
        <v>551</v>
      </c>
    </row>
    <row r="74" spans="1:1" x14ac:dyDescent="0.25">
      <c r="A74" t="s">
        <v>552</v>
      </c>
    </row>
    <row r="75" spans="1:1" x14ac:dyDescent="0.25">
      <c r="A75" t="s">
        <v>553</v>
      </c>
    </row>
    <row r="76" spans="1:1" x14ac:dyDescent="0.25">
      <c r="A76" t="s">
        <v>554</v>
      </c>
    </row>
    <row r="77" spans="1:1" x14ac:dyDescent="0.25">
      <c r="A77" t="s">
        <v>555</v>
      </c>
    </row>
    <row r="78" spans="1:1" x14ac:dyDescent="0.25">
      <c r="A78" t="s">
        <v>556</v>
      </c>
    </row>
    <row r="79" spans="1:1" x14ac:dyDescent="0.25">
      <c r="A79" t="s">
        <v>557</v>
      </c>
    </row>
    <row r="80" spans="1:1" x14ac:dyDescent="0.25">
      <c r="A80" t="s">
        <v>405</v>
      </c>
    </row>
    <row r="81" spans="1:1" x14ac:dyDescent="0.25">
      <c r="A81" t="s">
        <v>406</v>
      </c>
    </row>
    <row r="82" spans="1:1" x14ac:dyDescent="0.25">
      <c r="A82" t="s">
        <v>407</v>
      </c>
    </row>
    <row r="83" spans="1:1" x14ac:dyDescent="0.25">
      <c r="A83" t="s">
        <v>558</v>
      </c>
    </row>
    <row r="84" spans="1:1" x14ac:dyDescent="0.25">
      <c r="A84" t="s">
        <v>408</v>
      </c>
    </row>
    <row r="85" spans="1:1" x14ac:dyDescent="0.25">
      <c r="A85" t="s">
        <v>409</v>
      </c>
    </row>
    <row r="86" spans="1:1" x14ac:dyDescent="0.25">
      <c r="A86" t="s">
        <v>559</v>
      </c>
    </row>
    <row r="87" spans="1:1" x14ac:dyDescent="0.25">
      <c r="A87" t="s">
        <v>560</v>
      </c>
    </row>
  </sheetData>
  <sheetProtection algorithmName="SHA-512" hashValue="CjE+ZALyZsPrRbqWREZnEJT/eVbsb2n4yOFmnbl8AWibHHv6uEB8ii2w59Z2eqa0TWlFpuiGs/tsJEW1rC0ygg==" saltValue="Dnp19T9gm6GREWEXXJjCwA==" spinCount="100000" sheet="1" selectLockedCells="1" selectUnlockedCells="1"/>
  <customSheetViews>
    <customSheetView guid="{3AA004D7-1BCB-479A-9134-355EA2FAD760}" state="hidden">
      <selection activeCell="C1" sqref="C1:C3"/>
      <pageMargins left="0.7" right="0.7" top="0.75" bottom="0.75" header="0.3" footer="0.3"/>
    </customSheetView>
  </customSheetView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3"/>
  <dimension ref="A1:H31"/>
  <sheetViews>
    <sheetView showGridLines="0" zoomScaleNormal="100" workbookViewId="0">
      <selection activeCell="D10" sqref="D10:D11"/>
    </sheetView>
  </sheetViews>
  <sheetFormatPr defaultColWidth="9.140625" defaultRowHeight="12.75" x14ac:dyDescent="0.2"/>
  <cols>
    <col min="1" max="1" width="3.5703125" style="10" customWidth="1"/>
    <col min="2" max="2" width="57.28515625" style="10" customWidth="1"/>
    <col min="3" max="3" width="11.7109375" style="10" customWidth="1"/>
    <col min="4" max="4" width="25.7109375" style="10" customWidth="1"/>
    <col min="5" max="5" width="3.5703125" style="11" customWidth="1"/>
    <col min="6" max="16384" width="9.140625" style="10"/>
  </cols>
  <sheetData>
    <row r="1" spans="1:8" ht="23.25" x14ac:dyDescent="0.35">
      <c r="A1" s="39"/>
      <c r="B1" s="40" t="s">
        <v>101</v>
      </c>
      <c r="C1" s="38"/>
      <c r="D1" s="38"/>
      <c r="E1" s="31"/>
    </row>
    <row r="2" spans="1:8" x14ac:dyDescent="0.2">
      <c r="A2" s="16"/>
      <c r="B2" s="15"/>
      <c r="C2" s="15"/>
      <c r="D2" s="15"/>
      <c r="E2" s="14"/>
    </row>
    <row r="3" spans="1:8" x14ac:dyDescent="0.2">
      <c r="A3" s="39"/>
      <c r="B3" s="38"/>
      <c r="C3" s="38"/>
      <c r="D3" s="38"/>
      <c r="E3" s="31"/>
    </row>
    <row r="4" spans="1:8" ht="24.75" customHeight="1" x14ac:dyDescent="0.2">
      <c r="A4" s="20"/>
      <c r="B4" s="730" t="s">
        <v>100</v>
      </c>
      <c r="C4" s="731"/>
      <c r="D4" s="732"/>
      <c r="E4" s="17"/>
    </row>
    <row r="5" spans="1:8" ht="27.75" customHeight="1" x14ac:dyDescent="0.2">
      <c r="A5" s="20"/>
      <c r="B5" s="733" t="s">
        <v>99</v>
      </c>
      <c r="C5" s="734"/>
      <c r="D5" s="735"/>
      <c r="E5" s="17"/>
      <c r="F5" s="37"/>
      <c r="G5" s="36"/>
      <c r="H5" s="36"/>
    </row>
    <row r="6" spans="1:8" ht="39.75" customHeight="1" x14ac:dyDescent="0.2">
      <c r="A6" s="20"/>
      <c r="B6" s="736" t="s">
        <v>98</v>
      </c>
      <c r="C6" s="737"/>
      <c r="D6" s="738"/>
      <c r="E6" s="17"/>
      <c r="F6" s="37"/>
      <c r="G6" s="36"/>
      <c r="H6" s="36"/>
    </row>
    <row r="7" spans="1:8" x14ac:dyDescent="0.2">
      <c r="A7" s="20"/>
      <c r="B7" s="32" t="s">
        <v>97</v>
      </c>
      <c r="C7" s="31"/>
      <c r="D7" s="30" t="s">
        <v>92</v>
      </c>
      <c r="E7" s="17"/>
    </row>
    <row r="8" spans="1:8" x14ac:dyDescent="0.2">
      <c r="A8" s="20"/>
      <c r="B8" s="29" t="s">
        <v>96</v>
      </c>
      <c r="C8" s="14"/>
      <c r="D8" s="28" t="s">
        <v>90</v>
      </c>
      <c r="E8" s="17"/>
    </row>
    <row r="9" spans="1:8" x14ac:dyDescent="0.2">
      <c r="A9" s="20"/>
      <c r="B9" s="22"/>
      <c r="C9" s="27" t="s">
        <v>89</v>
      </c>
      <c r="D9" s="26" t="s">
        <v>88</v>
      </c>
      <c r="E9" s="17"/>
    </row>
    <row r="10" spans="1:8" x14ac:dyDescent="0.2">
      <c r="A10" s="20"/>
      <c r="B10" s="22" t="s">
        <v>87</v>
      </c>
      <c r="C10" s="21">
        <v>100000</v>
      </c>
      <c r="D10" s="415"/>
      <c r="E10" s="17"/>
    </row>
    <row r="11" spans="1:8" x14ac:dyDescent="0.2">
      <c r="A11" s="20"/>
      <c r="B11" s="22" t="s">
        <v>95</v>
      </c>
      <c r="C11" s="35">
        <v>2.18E-2</v>
      </c>
      <c r="D11" s="84"/>
      <c r="E11" s="17"/>
    </row>
    <row r="12" spans="1:8" x14ac:dyDescent="0.2">
      <c r="A12" s="20"/>
      <c r="B12" s="22" t="s">
        <v>85</v>
      </c>
      <c r="C12" s="21">
        <f>+C10/(1+C11)</f>
        <v>97866.510080250533</v>
      </c>
      <c r="D12" s="21">
        <f>+D10/(1+D11)</f>
        <v>0</v>
      </c>
      <c r="E12" s="17"/>
    </row>
    <row r="13" spans="1:8" x14ac:dyDescent="0.2">
      <c r="A13" s="20"/>
      <c r="B13" s="19" t="s">
        <v>84</v>
      </c>
      <c r="C13" s="18">
        <f>+C10-C12</f>
        <v>2133.4899197494669</v>
      </c>
      <c r="D13" s="18">
        <f>+D10-D12</f>
        <v>0</v>
      </c>
      <c r="E13" s="17"/>
    </row>
    <row r="14" spans="1:8" x14ac:dyDescent="0.2">
      <c r="A14" s="20"/>
      <c r="B14" s="33" t="s">
        <v>94</v>
      </c>
      <c r="C14" s="34"/>
      <c r="D14" s="33"/>
      <c r="E14" s="17"/>
    </row>
    <row r="15" spans="1:8" x14ac:dyDescent="0.2">
      <c r="A15" s="20"/>
      <c r="B15" s="33" t="s">
        <v>94</v>
      </c>
      <c r="C15" s="34"/>
      <c r="D15" s="33"/>
      <c r="E15" s="17"/>
    </row>
    <row r="16" spans="1:8" x14ac:dyDescent="0.2">
      <c r="A16" s="20"/>
      <c r="B16" s="32" t="s">
        <v>93</v>
      </c>
      <c r="C16" s="31"/>
      <c r="D16" s="30" t="s">
        <v>92</v>
      </c>
      <c r="E16" s="17"/>
    </row>
    <row r="17" spans="1:5" x14ac:dyDescent="0.2">
      <c r="A17" s="20"/>
      <c r="B17" s="29" t="s">
        <v>91</v>
      </c>
      <c r="C17" s="14"/>
      <c r="D17" s="28" t="s">
        <v>90</v>
      </c>
      <c r="E17" s="17"/>
    </row>
    <row r="18" spans="1:5" x14ac:dyDescent="0.2">
      <c r="A18" s="20"/>
      <c r="B18" s="22"/>
      <c r="C18" s="27" t="s">
        <v>89</v>
      </c>
      <c r="D18" s="26" t="s">
        <v>88</v>
      </c>
      <c r="E18" s="17"/>
    </row>
    <row r="19" spans="1:5" x14ac:dyDescent="0.2">
      <c r="A19" s="20"/>
      <c r="B19" s="22" t="s">
        <v>87</v>
      </c>
      <c r="C19" s="21">
        <v>100000</v>
      </c>
      <c r="D19" s="25"/>
      <c r="E19" s="17"/>
    </row>
    <row r="20" spans="1:5" x14ac:dyDescent="0.2">
      <c r="A20" s="20"/>
      <c r="B20" s="22" t="s">
        <v>86</v>
      </c>
      <c r="C20" s="24">
        <v>2.18E-2</v>
      </c>
      <c r="D20" s="23"/>
      <c r="E20" s="17"/>
    </row>
    <row r="21" spans="1:5" x14ac:dyDescent="0.2">
      <c r="A21" s="20"/>
      <c r="B21" s="22" t="s">
        <v>85</v>
      </c>
      <c r="C21" s="21">
        <f>+C19/(1+C20)</f>
        <v>97866.510080250533</v>
      </c>
      <c r="D21" s="21">
        <f>+D19/(1+D20)</f>
        <v>0</v>
      </c>
      <c r="E21" s="17"/>
    </row>
    <row r="22" spans="1:5" x14ac:dyDescent="0.2">
      <c r="A22" s="20"/>
      <c r="B22" s="19" t="s">
        <v>84</v>
      </c>
      <c r="C22" s="18">
        <f>+C19-C21</f>
        <v>2133.4899197494669</v>
      </c>
      <c r="D22" s="18">
        <f>+D19-D21</f>
        <v>0</v>
      </c>
      <c r="E22" s="17"/>
    </row>
    <row r="23" spans="1:5" x14ac:dyDescent="0.2">
      <c r="A23" s="16"/>
      <c r="B23" s="15"/>
      <c r="C23" s="15"/>
      <c r="D23" s="15"/>
      <c r="E23" s="14"/>
    </row>
    <row r="24" spans="1:5" x14ac:dyDescent="0.2">
      <c r="A24" s="13"/>
      <c r="B24" s="13"/>
      <c r="C24" s="13"/>
      <c r="D24" s="13"/>
      <c r="E24" s="12"/>
    </row>
    <row r="26" spans="1:5" ht="15.75" x14ac:dyDescent="0.25">
      <c r="B26" s="739" t="s">
        <v>83</v>
      </c>
      <c r="C26" s="740"/>
      <c r="D26" s="741"/>
    </row>
    <row r="27" spans="1:5" ht="57.75" customHeight="1" x14ac:dyDescent="0.2">
      <c r="B27" s="742" t="s">
        <v>82</v>
      </c>
      <c r="C27" s="743"/>
      <c r="D27" s="744"/>
    </row>
    <row r="28" spans="1:5" ht="22.5" customHeight="1" x14ac:dyDescent="0.2">
      <c r="B28" s="745" t="s">
        <v>81</v>
      </c>
      <c r="C28" s="746"/>
      <c r="D28" s="747"/>
    </row>
    <row r="29" spans="1:5" ht="43.5" customHeight="1" x14ac:dyDescent="0.2">
      <c r="B29" s="742" t="s">
        <v>80</v>
      </c>
      <c r="C29" s="743"/>
      <c r="D29" s="744"/>
    </row>
    <row r="30" spans="1:5" ht="30" customHeight="1" x14ac:dyDescent="0.2">
      <c r="B30" s="742" t="s">
        <v>79</v>
      </c>
      <c r="C30" s="743"/>
      <c r="D30" s="744"/>
    </row>
    <row r="31" spans="1:5" ht="46.5" customHeight="1" x14ac:dyDescent="0.2">
      <c r="B31" s="742" t="s">
        <v>78</v>
      </c>
      <c r="C31" s="743"/>
      <c r="D31" s="744"/>
    </row>
  </sheetData>
  <sheetProtection password="C0E7" sheet="1" objects="1" scenarios="1"/>
  <mergeCells count="9">
    <mergeCell ref="B4:D4"/>
    <mergeCell ref="B5:D5"/>
    <mergeCell ref="B6:D6"/>
    <mergeCell ref="B26:D26"/>
    <mergeCell ref="B31:D31"/>
    <mergeCell ref="B27:D27"/>
    <mergeCell ref="B28:D28"/>
    <mergeCell ref="B29:D29"/>
    <mergeCell ref="B30:D30"/>
  </mergeCells>
  <pageMargins left="0.75" right="0.75" top="1" bottom="1" header="0.5" footer="0.5"/>
  <pageSetup scale="88"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79998168889431442"/>
    <pageSetUpPr fitToPage="1"/>
  </sheetPr>
  <dimension ref="A1:O107"/>
  <sheetViews>
    <sheetView showGridLines="0" zoomScaleNormal="100" workbookViewId="0">
      <pane xSplit="2" ySplit="7" topLeftCell="C8" activePane="bottomRight" state="frozen"/>
      <selection pane="topRight" activeCell="B1" sqref="B1"/>
      <selection pane="bottomLeft" activeCell="A4" sqref="A4"/>
      <selection pane="bottomRight" activeCell="C8" sqref="C8"/>
    </sheetView>
  </sheetViews>
  <sheetFormatPr defaultColWidth="9.140625" defaultRowHeight="12.75" x14ac:dyDescent="0.2"/>
  <cols>
    <col min="1" max="1" width="3.7109375" style="1" customWidth="1"/>
    <col min="2" max="3" width="8.5703125" style="1" customWidth="1"/>
    <col min="4" max="4" width="8.5703125" style="177" customWidth="1"/>
    <col min="5" max="5" width="8.5703125" style="178" customWidth="1"/>
    <col min="6" max="6" width="29.7109375" style="179" customWidth="1"/>
    <col min="7" max="7" width="30.7109375" style="179" customWidth="1"/>
    <col min="8" max="9" width="8.5703125" style="180" customWidth="1"/>
    <col min="10" max="10" width="8.5703125" style="1" customWidth="1"/>
    <col min="11" max="11" width="8.5703125" style="181" customWidth="1"/>
    <col min="12" max="12" width="8.5703125" style="182" customWidth="1"/>
    <col min="13" max="13" width="3.85546875" style="1" customWidth="1"/>
    <col min="14" max="16384" width="9.140625" style="1"/>
  </cols>
  <sheetData>
    <row r="1" spans="1:14" s="168" customFormat="1" ht="21.75" customHeight="1" x14ac:dyDescent="0.2">
      <c r="A1" s="167"/>
      <c r="B1" s="477"/>
      <c r="C1" s="477"/>
      <c r="D1" s="477"/>
      <c r="E1" s="477"/>
      <c r="F1" s="477"/>
      <c r="G1" s="477"/>
      <c r="H1" s="477"/>
      <c r="I1" s="477"/>
      <c r="J1" s="477"/>
      <c r="K1" s="477"/>
      <c r="L1" s="477"/>
      <c r="M1" s="167"/>
    </row>
    <row r="2" spans="1:14" ht="21.75" customHeight="1" x14ac:dyDescent="0.2">
      <c r="A2" s="156"/>
      <c r="B2" s="468">
        <f>Cover!B6</f>
        <v>0</v>
      </c>
      <c r="C2" s="469"/>
      <c r="D2" s="469"/>
      <c r="E2" s="469"/>
      <c r="F2" s="469"/>
      <c r="G2" s="469"/>
      <c r="H2" s="469"/>
      <c r="I2" s="469"/>
      <c r="J2" s="469"/>
      <c r="K2" s="469"/>
      <c r="L2" s="469"/>
      <c r="M2" s="156"/>
    </row>
    <row r="3" spans="1:14" ht="21.75" customHeight="1" x14ac:dyDescent="0.2">
      <c r="A3" s="156"/>
      <c r="B3" s="465" t="s">
        <v>411</v>
      </c>
      <c r="C3" s="465"/>
      <c r="D3" s="465"/>
      <c r="E3" s="465"/>
      <c r="F3" s="465"/>
      <c r="G3" s="465"/>
      <c r="H3" s="465"/>
      <c r="I3" s="465"/>
      <c r="J3" s="465"/>
      <c r="K3" s="465"/>
      <c r="L3" s="465"/>
      <c r="M3" s="156"/>
    </row>
    <row r="4" spans="1:14" ht="21.75" customHeight="1" x14ac:dyDescent="0.2">
      <c r="A4" s="156"/>
      <c r="B4" s="466" t="s">
        <v>357</v>
      </c>
      <c r="C4" s="466"/>
      <c r="D4" s="466"/>
      <c r="E4" s="187">
        <f>SUM(E8:E101)</f>
        <v>0</v>
      </c>
      <c r="F4" s="427"/>
      <c r="G4" s="427"/>
      <c r="H4" s="427"/>
      <c r="I4" s="466" t="s">
        <v>358</v>
      </c>
      <c r="J4" s="466"/>
      <c r="K4" s="466"/>
      <c r="L4" s="188">
        <f>SUM(L8:L101)</f>
        <v>0</v>
      </c>
      <c r="M4" s="156"/>
    </row>
    <row r="5" spans="1:14" s="168" customFormat="1" ht="21.75" customHeight="1" x14ac:dyDescent="0.2">
      <c r="A5" s="167"/>
      <c r="B5" s="472"/>
      <c r="C5" s="472"/>
      <c r="D5" s="472"/>
      <c r="E5" s="472"/>
      <c r="F5" s="472"/>
      <c r="G5" s="472"/>
      <c r="H5" s="472"/>
      <c r="I5" s="472"/>
      <c r="J5" s="472"/>
      <c r="K5" s="472"/>
      <c r="L5" s="472"/>
      <c r="M5" s="167"/>
    </row>
    <row r="6" spans="1:14" s="170" customFormat="1" ht="21" customHeight="1" x14ac:dyDescent="0.25">
      <c r="A6" s="169"/>
      <c r="B6" s="473" t="s">
        <v>117</v>
      </c>
      <c r="C6" s="473" t="s">
        <v>0</v>
      </c>
      <c r="D6" s="474" t="s">
        <v>412</v>
      </c>
      <c r="E6" s="467" t="s">
        <v>118</v>
      </c>
      <c r="F6" s="467" t="s">
        <v>355</v>
      </c>
      <c r="G6" s="467" t="s">
        <v>119</v>
      </c>
      <c r="H6" s="475" t="s">
        <v>38</v>
      </c>
      <c r="I6" s="475" t="s">
        <v>40</v>
      </c>
      <c r="J6" s="467" t="s">
        <v>41</v>
      </c>
      <c r="K6" s="476" t="s">
        <v>120</v>
      </c>
      <c r="L6" s="470" t="s">
        <v>121</v>
      </c>
      <c r="M6" s="169"/>
    </row>
    <row r="7" spans="1:14" ht="21.75" customHeight="1" x14ac:dyDescent="0.2">
      <c r="A7" s="156"/>
      <c r="B7" s="473"/>
      <c r="C7" s="473"/>
      <c r="D7" s="474"/>
      <c r="E7" s="467"/>
      <c r="F7" s="467"/>
      <c r="G7" s="467"/>
      <c r="H7" s="475"/>
      <c r="I7" s="475"/>
      <c r="J7" s="467"/>
      <c r="K7" s="476"/>
      <c r="L7" s="471"/>
      <c r="M7" s="156"/>
    </row>
    <row r="8" spans="1:14" ht="39.950000000000003" customHeight="1" x14ac:dyDescent="0.2">
      <c r="A8" s="156"/>
      <c r="B8" s="55" t="s">
        <v>584</v>
      </c>
      <c r="C8" s="189"/>
      <c r="D8" s="57"/>
      <c r="E8" s="58"/>
      <c r="F8" s="59"/>
      <c r="G8" s="59"/>
      <c r="H8" s="5"/>
      <c r="I8" s="6"/>
      <c r="J8" s="256">
        <f>H8*I8</f>
        <v>0</v>
      </c>
      <c r="K8" s="257"/>
      <c r="L8" s="62">
        <f>E8*K8</f>
        <v>0</v>
      </c>
      <c r="M8" s="156"/>
    </row>
    <row r="9" spans="1:14" ht="39.950000000000003" customHeight="1" x14ac:dyDescent="0.2">
      <c r="A9" s="156"/>
      <c r="B9" s="55" t="s">
        <v>585</v>
      </c>
      <c r="C9" s="189"/>
      <c r="D9" s="57"/>
      <c r="E9" s="58"/>
      <c r="F9" s="59"/>
      <c r="G9" s="59"/>
      <c r="H9" s="5"/>
      <c r="I9" s="6"/>
      <c r="J9" s="256">
        <f t="shared" ref="J9:J72" si="0">H9*I9</f>
        <v>0</v>
      </c>
      <c r="K9" s="257"/>
      <c r="L9" s="62">
        <f t="shared" ref="L9:L72" si="1">E9*K9</f>
        <v>0</v>
      </c>
      <c r="M9" s="156"/>
      <c r="N9" s="3"/>
    </row>
    <row r="10" spans="1:14" ht="39.950000000000003" customHeight="1" x14ac:dyDescent="0.2">
      <c r="A10" s="156"/>
      <c r="B10" s="55" t="s">
        <v>586</v>
      </c>
      <c r="C10" s="189"/>
      <c r="D10" s="57"/>
      <c r="E10" s="58"/>
      <c r="F10" s="59"/>
      <c r="G10" s="59"/>
      <c r="H10" s="5"/>
      <c r="I10" s="6"/>
      <c r="J10" s="256">
        <f t="shared" si="0"/>
        <v>0</v>
      </c>
      <c r="K10" s="257"/>
      <c r="L10" s="62">
        <f t="shared" si="1"/>
        <v>0</v>
      </c>
      <c r="M10" s="156"/>
    </row>
    <row r="11" spans="1:14" ht="39.950000000000003" customHeight="1" x14ac:dyDescent="0.2">
      <c r="A11" s="156"/>
      <c r="B11" s="55" t="s">
        <v>587</v>
      </c>
      <c r="C11" s="189"/>
      <c r="D11" s="57"/>
      <c r="E11" s="58"/>
      <c r="F11" s="59"/>
      <c r="G11" s="59"/>
      <c r="H11" s="5"/>
      <c r="I11" s="6"/>
      <c r="J11" s="256">
        <f t="shared" si="0"/>
        <v>0</v>
      </c>
      <c r="K11" s="257"/>
      <c r="L11" s="62">
        <f t="shared" si="1"/>
        <v>0</v>
      </c>
      <c r="M11" s="156"/>
    </row>
    <row r="12" spans="1:14" ht="39.950000000000003" customHeight="1" x14ac:dyDescent="0.2">
      <c r="A12" s="156"/>
      <c r="B12" s="55" t="s">
        <v>588</v>
      </c>
      <c r="C12" s="189"/>
      <c r="D12" s="63"/>
      <c r="E12" s="56"/>
      <c r="F12" s="59"/>
      <c r="G12" s="59"/>
      <c r="H12" s="64"/>
      <c r="I12" s="6"/>
      <c r="J12" s="256">
        <f t="shared" si="0"/>
        <v>0</v>
      </c>
      <c r="K12" s="257"/>
      <c r="L12" s="62">
        <f t="shared" si="1"/>
        <v>0</v>
      </c>
      <c r="M12" s="156"/>
    </row>
    <row r="13" spans="1:14" ht="39.950000000000003" customHeight="1" x14ac:dyDescent="0.2">
      <c r="A13" s="156"/>
      <c r="B13" s="55" t="s">
        <v>589</v>
      </c>
      <c r="C13" s="189"/>
      <c r="D13" s="63"/>
      <c r="E13" s="56"/>
      <c r="F13" s="59"/>
      <c r="G13" s="59"/>
      <c r="H13" s="64"/>
      <c r="I13" s="6"/>
      <c r="J13" s="256">
        <f t="shared" si="0"/>
        <v>0</v>
      </c>
      <c r="K13" s="257"/>
      <c r="L13" s="62">
        <f t="shared" si="1"/>
        <v>0</v>
      </c>
      <c r="M13" s="156"/>
    </row>
    <row r="14" spans="1:14" ht="39.950000000000003" customHeight="1" x14ac:dyDescent="0.2">
      <c r="A14" s="156"/>
      <c r="B14" s="55" t="s">
        <v>590</v>
      </c>
      <c r="C14" s="189"/>
      <c r="D14" s="63"/>
      <c r="E14" s="56"/>
      <c r="F14" s="59"/>
      <c r="G14" s="59"/>
      <c r="H14" s="64"/>
      <c r="I14" s="6"/>
      <c r="J14" s="256">
        <f t="shared" si="0"/>
        <v>0</v>
      </c>
      <c r="K14" s="257"/>
      <c r="L14" s="62">
        <f t="shared" si="1"/>
        <v>0</v>
      </c>
      <c r="M14" s="156"/>
    </row>
    <row r="15" spans="1:14" ht="39.950000000000003" customHeight="1" x14ac:dyDescent="0.2">
      <c r="A15" s="156"/>
      <c r="B15" s="55" t="s">
        <v>591</v>
      </c>
      <c r="C15" s="189"/>
      <c r="D15" s="63"/>
      <c r="E15" s="56"/>
      <c r="F15" s="59"/>
      <c r="G15" s="59"/>
      <c r="H15" s="64"/>
      <c r="I15" s="6"/>
      <c r="J15" s="256">
        <f t="shared" si="0"/>
        <v>0</v>
      </c>
      <c r="K15" s="257"/>
      <c r="L15" s="62">
        <f t="shared" si="1"/>
        <v>0</v>
      </c>
      <c r="M15" s="156"/>
    </row>
    <row r="16" spans="1:14" ht="39.950000000000003" customHeight="1" x14ac:dyDescent="0.2">
      <c r="A16" s="156"/>
      <c r="B16" s="55" t="s">
        <v>592</v>
      </c>
      <c r="C16" s="189"/>
      <c r="D16" s="57"/>
      <c r="E16" s="58"/>
      <c r="F16" s="59"/>
      <c r="G16" s="59"/>
      <c r="H16" s="5"/>
      <c r="I16" s="6"/>
      <c r="J16" s="256">
        <f t="shared" si="0"/>
        <v>0</v>
      </c>
      <c r="K16" s="257"/>
      <c r="L16" s="62">
        <f t="shared" si="1"/>
        <v>0</v>
      </c>
      <c r="M16" s="156"/>
    </row>
    <row r="17" spans="1:13" ht="39.950000000000003" customHeight="1" x14ac:dyDescent="0.2">
      <c r="A17" s="156"/>
      <c r="B17" s="55" t="s">
        <v>593</v>
      </c>
      <c r="C17" s="189"/>
      <c r="D17" s="57"/>
      <c r="E17" s="58"/>
      <c r="F17" s="59"/>
      <c r="G17" s="59"/>
      <c r="H17" s="5"/>
      <c r="I17" s="6"/>
      <c r="J17" s="256">
        <f t="shared" si="0"/>
        <v>0</v>
      </c>
      <c r="K17" s="257"/>
      <c r="L17" s="62">
        <f t="shared" si="1"/>
        <v>0</v>
      </c>
      <c r="M17" s="156"/>
    </row>
    <row r="18" spans="1:13" ht="39.950000000000003" customHeight="1" x14ac:dyDescent="0.2">
      <c r="A18" s="156"/>
      <c r="B18" s="55" t="s">
        <v>594</v>
      </c>
      <c r="C18" s="189"/>
      <c r="D18" s="57"/>
      <c r="E18" s="58"/>
      <c r="F18" s="59"/>
      <c r="G18" s="59"/>
      <c r="H18" s="5"/>
      <c r="I18" s="6"/>
      <c r="J18" s="256">
        <f t="shared" si="0"/>
        <v>0</v>
      </c>
      <c r="K18" s="257"/>
      <c r="L18" s="62">
        <f t="shared" si="1"/>
        <v>0</v>
      </c>
      <c r="M18" s="156"/>
    </row>
    <row r="19" spans="1:13" ht="39.950000000000003" customHeight="1" x14ac:dyDescent="0.2">
      <c r="A19" s="156"/>
      <c r="B19" s="55" t="s">
        <v>595</v>
      </c>
      <c r="C19" s="189"/>
      <c r="D19" s="57"/>
      <c r="E19" s="58"/>
      <c r="F19" s="59"/>
      <c r="G19" s="59"/>
      <c r="H19" s="5"/>
      <c r="I19" s="6"/>
      <c r="J19" s="256">
        <f t="shared" si="0"/>
        <v>0</v>
      </c>
      <c r="K19" s="257"/>
      <c r="L19" s="62">
        <f t="shared" si="1"/>
        <v>0</v>
      </c>
      <c r="M19" s="156"/>
    </row>
    <row r="20" spans="1:13" ht="39.950000000000003" customHeight="1" x14ac:dyDescent="0.2">
      <c r="A20" s="156"/>
      <c r="B20" s="55" t="s">
        <v>596</v>
      </c>
      <c r="C20" s="189"/>
      <c r="D20" s="57"/>
      <c r="E20" s="58"/>
      <c r="F20" s="59"/>
      <c r="G20" s="59"/>
      <c r="H20" s="5"/>
      <c r="I20" s="6"/>
      <c r="J20" s="256">
        <f t="shared" si="0"/>
        <v>0</v>
      </c>
      <c r="K20" s="257"/>
      <c r="L20" s="62">
        <f t="shared" si="1"/>
        <v>0</v>
      </c>
      <c r="M20" s="156"/>
    </row>
    <row r="21" spans="1:13" ht="39.950000000000003" customHeight="1" x14ac:dyDescent="0.2">
      <c r="A21" s="156"/>
      <c r="B21" s="55" t="s">
        <v>597</v>
      </c>
      <c r="C21" s="189"/>
      <c r="D21" s="63"/>
      <c r="E21" s="56"/>
      <c r="F21" s="59"/>
      <c r="G21" s="59"/>
      <c r="H21" s="5"/>
      <c r="I21" s="6"/>
      <c r="J21" s="256">
        <f t="shared" si="0"/>
        <v>0</v>
      </c>
      <c r="K21" s="257"/>
      <c r="L21" s="62">
        <f t="shared" si="1"/>
        <v>0</v>
      </c>
      <c r="M21" s="156"/>
    </row>
    <row r="22" spans="1:13" ht="39.950000000000003" customHeight="1" x14ac:dyDescent="0.2">
      <c r="A22" s="156"/>
      <c r="B22" s="55" t="s">
        <v>598</v>
      </c>
      <c r="C22" s="189"/>
      <c r="D22" s="63"/>
      <c r="E22" s="56"/>
      <c r="F22" s="59"/>
      <c r="G22" s="59"/>
      <c r="H22" s="64"/>
      <c r="I22" s="6"/>
      <c r="J22" s="256">
        <f t="shared" si="0"/>
        <v>0</v>
      </c>
      <c r="K22" s="257"/>
      <c r="L22" s="62">
        <f t="shared" si="1"/>
        <v>0</v>
      </c>
      <c r="M22" s="156"/>
    </row>
    <row r="23" spans="1:13" ht="39.950000000000003" customHeight="1" x14ac:dyDescent="0.2">
      <c r="A23" s="156"/>
      <c r="B23" s="55" t="s">
        <v>599</v>
      </c>
      <c r="C23" s="189"/>
      <c r="D23" s="63"/>
      <c r="E23" s="56"/>
      <c r="F23" s="59"/>
      <c r="G23" s="59"/>
      <c r="H23" s="64"/>
      <c r="I23" s="6"/>
      <c r="J23" s="256">
        <f t="shared" si="0"/>
        <v>0</v>
      </c>
      <c r="K23" s="257"/>
      <c r="L23" s="62">
        <f t="shared" si="1"/>
        <v>0</v>
      </c>
      <c r="M23" s="156"/>
    </row>
    <row r="24" spans="1:13" ht="39.950000000000003" customHeight="1" x14ac:dyDescent="0.2">
      <c r="A24" s="156"/>
      <c r="B24" s="55" t="s">
        <v>600</v>
      </c>
      <c r="C24" s="189"/>
      <c r="D24" s="63"/>
      <c r="E24" s="56"/>
      <c r="F24" s="59"/>
      <c r="G24" s="59"/>
      <c r="H24" s="64"/>
      <c r="I24" s="6"/>
      <c r="J24" s="256">
        <f t="shared" si="0"/>
        <v>0</v>
      </c>
      <c r="K24" s="257"/>
      <c r="L24" s="62">
        <f t="shared" si="1"/>
        <v>0</v>
      </c>
      <c r="M24" s="156"/>
    </row>
    <row r="25" spans="1:13" ht="39.950000000000003" customHeight="1" x14ac:dyDescent="0.2">
      <c r="A25" s="156"/>
      <c r="B25" s="55" t="s">
        <v>601</v>
      </c>
      <c r="C25" s="189"/>
      <c r="D25" s="63"/>
      <c r="E25" s="56"/>
      <c r="F25" s="59"/>
      <c r="G25" s="59"/>
      <c r="H25" s="64"/>
      <c r="I25" s="6"/>
      <c r="J25" s="256">
        <f t="shared" si="0"/>
        <v>0</v>
      </c>
      <c r="K25" s="257"/>
      <c r="L25" s="62">
        <f t="shared" si="1"/>
        <v>0</v>
      </c>
      <c r="M25" s="156"/>
    </row>
    <row r="26" spans="1:13" ht="39.950000000000003" customHeight="1" x14ac:dyDescent="0.2">
      <c r="A26" s="156"/>
      <c r="B26" s="55" t="s">
        <v>602</v>
      </c>
      <c r="C26" s="189"/>
      <c r="D26" s="65"/>
      <c r="E26" s="66"/>
      <c r="F26" s="59"/>
      <c r="G26" s="59"/>
      <c r="H26" s="67"/>
      <c r="I26" s="68"/>
      <c r="J26" s="256">
        <f t="shared" si="0"/>
        <v>0</v>
      </c>
      <c r="K26" s="257"/>
      <c r="L26" s="62">
        <f t="shared" si="1"/>
        <v>0</v>
      </c>
      <c r="M26" s="156"/>
    </row>
    <row r="27" spans="1:13" ht="39.950000000000003" customHeight="1" x14ac:dyDescent="0.2">
      <c r="A27" s="156"/>
      <c r="B27" s="55" t="s">
        <v>603</v>
      </c>
      <c r="C27" s="189"/>
      <c r="D27" s="65"/>
      <c r="E27" s="66"/>
      <c r="F27" s="59"/>
      <c r="G27" s="59"/>
      <c r="H27" s="67"/>
      <c r="I27" s="68"/>
      <c r="J27" s="256">
        <f t="shared" si="0"/>
        <v>0</v>
      </c>
      <c r="K27" s="257"/>
      <c r="L27" s="62">
        <f t="shared" si="1"/>
        <v>0</v>
      </c>
      <c r="M27" s="156"/>
    </row>
    <row r="28" spans="1:13" ht="39.950000000000003" customHeight="1" x14ac:dyDescent="0.2">
      <c r="A28" s="156"/>
      <c r="B28" s="55" t="s">
        <v>604</v>
      </c>
      <c r="C28" s="189"/>
      <c r="D28" s="65"/>
      <c r="E28" s="66"/>
      <c r="F28" s="59"/>
      <c r="G28" s="59"/>
      <c r="H28" s="67"/>
      <c r="I28" s="68"/>
      <c r="J28" s="256">
        <f t="shared" si="0"/>
        <v>0</v>
      </c>
      <c r="K28" s="257"/>
      <c r="L28" s="62">
        <f t="shared" si="1"/>
        <v>0</v>
      </c>
      <c r="M28" s="156"/>
    </row>
    <row r="29" spans="1:13" ht="39.950000000000003" customHeight="1" x14ac:dyDescent="0.2">
      <c r="A29" s="156"/>
      <c r="B29" s="55" t="s">
        <v>605</v>
      </c>
      <c r="C29" s="189"/>
      <c r="D29" s="65"/>
      <c r="E29" s="66"/>
      <c r="F29" s="59"/>
      <c r="G29" s="59"/>
      <c r="H29" s="67"/>
      <c r="I29" s="68"/>
      <c r="J29" s="256">
        <f t="shared" si="0"/>
        <v>0</v>
      </c>
      <c r="K29" s="257"/>
      <c r="L29" s="62">
        <f t="shared" si="1"/>
        <v>0</v>
      </c>
      <c r="M29" s="156"/>
    </row>
    <row r="30" spans="1:13" ht="39.950000000000003" customHeight="1" x14ac:dyDescent="0.2">
      <c r="A30" s="156"/>
      <c r="B30" s="55" t="s">
        <v>606</v>
      </c>
      <c r="C30" s="189"/>
      <c r="D30" s="65"/>
      <c r="E30" s="66"/>
      <c r="F30" s="59"/>
      <c r="G30" s="59"/>
      <c r="H30" s="67"/>
      <c r="I30" s="68"/>
      <c r="J30" s="256">
        <f t="shared" si="0"/>
        <v>0</v>
      </c>
      <c r="K30" s="257"/>
      <c r="L30" s="62">
        <f t="shared" si="1"/>
        <v>0</v>
      </c>
      <c r="M30" s="156"/>
    </row>
    <row r="31" spans="1:13" ht="39.950000000000003" customHeight="1" x14ac:dyDescent="0.2">
      <c r="A31" s="156"/>
      <c r="B31" s="55" t="s">
        <v>607</v>
      </c>
      <c r="C31" s="189"/>
      <c r="D31" s="65"/>
      <c r="E31" s="66"/>
      <c r="F31" s="59"/>
      <c r="G31" s="59"/>
      <c r="H31" s="67"/>
      <c r="I31" s="68"/>
      <c r="J31" s="256">
        <f t="shared" si="0"/>
        <v>0</v>
      </c>
      <c r="K31" s="257"/>
      <c r="L31" s="62">
        <f t="shared" si="1"/>
        <v>0</v>
      </c>
      <c r="M31" s="156"/>
    </row>
    <row r="32" spans="1:13" ht="39.950000000000003" customHeight="1" x14ac:dyDescent="0.2">
      <c r="A32" s="156"/>
      <c r="B32" s="55" t="s">
        <v>608</v>
      </c>
      <c r="C32" s="189"/>
      <c r="D32" s="65"/>
      <c r="E32" s="66"/>
      <c r="F32" s="59"/>
      <c r="G32" s="59"/>
      <c r="H32" s="67"/>
      <c r="I32" s="68"/>
      <c r="J32" s="256">
        <f t="shared" si="0"/>
        <v>0</v>
      </c>
      <c r="K32" s="257"/>
      <c r="L32" s="62">
        <f t="shared" si="1"/>
        <v>0</v>
      </c>
      <c r="M32" s="156"/>
    </row>
    <row r="33" spans="1:13" ht="39.950000000000003" customHeight="1" x14ac:dyDescent="0.2">
      <c r="A33" s="156"/>
      <c r="B33" s="55" t="s">
        <v>609</v>
      </c>
      <c r="C33" s="189"/>
      <c r="D33" s="65"/>
      <c r="E33" s="66"/>
      <c r="F33" s="59"/>
      <c r="G33" s="59"/>
      <c r="H33" s="67"/>
      <c r="I33" s="68"/>
      <c r="J33" s="256">
        <f t="shared" si="0"/>
        <v>0</v>
      </c>
      <c r="K33" s="257"/>
      <c r="L33" s="62">
        <f t="shared" si="1"/>
        <v>0</v>
      </c>
      <c r="M33" s="156"/>
    </row>
    <row r="34" spans="1:13" ht="39.950000000000003" customHeight="1" x14ac:dyDescent="0.2">
      <c r="A34" s="156"/>
      <c r="B34" s="55" t="s">
        <v>610</v>
      </c>
      <c r="C34" s="189"/>
      <c r="D34" s="65"/>
      <c r="E34" s="66"/>
      <c r="F34" s="59"/>
      <c r="G34" s="59"/>
      <c r="H34" s="67"/>
      <c r="I34" s="68"/>
      <c r="J34" s="256">
        <f t="shared" si="0"/>
        <v>0</v>
      </c>
      <c r="K34" s="257"/>
      <c r="L34" s="62">
        <f t="shared" si="1"/>
        <v>0</v>
      </c>
      <c r="M34" s="156"/>
    </row>
    <row r="35" spans="1:13" ht="39.950000000000003" customHeight="1" x14ac:dyDescent="0.2">
      <c r="A35" s="156"/>
      <c r="B35" s="55" t="s">
        <v>611</v>
      </c>
      <c r="C35" s="189"/>
      <c r="D35" s="65"/>
      <c r="E35" s="66"/>
      <c r="F35" s="59"/>
      <c r="G35" s="59"/>
      <c r="H35" s="67"/>
      <c r="I35" s="68"/>
      <c r="J35" s="256">
        <f t="shared" si="0"/>
        <v>0</v>
      </c>
      <c r="K35" s="257"/>
      <c r="L35" s="62">
        <f t="shared" si="1"/>
        <v>0</v>
      </c>
      <c r="M35" s="156"/>
    </row>
    <row r="36" spans="1:13" ht="39.950000000000003" customHeight="1" x14ac:dyDescent="0.2">
      <c r="A36" s="156"/>
      <c r="B36" s="55" t="s">
        <v>612</v>
      </c>
      <c r="C36" s="189"/>
      <c r="D36" s="65"/>
      <c r="E36" s="66"/>
      <c r="F36" s="59"/>
      <c r="G36" s="59"/>
      <c r="H36" s="67"/>
      <c r="I36" s="68"/>
      <c r="J36" s="256">
        <f t="shared" si="0"/>
        <v>0</v>
      </c>
      <c r="K36" s="257"/>
      <c r="L36" s="62">
        <f t="shared" si="1"/>
        <v>0</v>
      </c>
      <c r="M36" s="156"/>
    </row>
    <row r="37" spans="1:13" ht="39.950000000000003" customHeight="1" x14ac:dyDescent="0.2">
      <c r="A37" s="156"/>
      <c r="B37" s="55" t="s">
        <v>613</v>
      </c>
      <c r="C37" s="189"/>
      <c r="D37" s="65"/>
      <c r="E37" s="66"/>
      <c r="F37" s="59"/>
      <c r="G37" s="59"/>
      <c r="H37" s="67"/>
      <c r="I37" s="68"/>
      <c r="J37" s="256">
        <f t="shared" si="0"/>
        <v>0</v>
      </c>
      <c r="K37" s="257"/>
      <c r="L37" s="62">
        <f t="shared" si="1"/>
        <v>0</v>
      </c>
      <c r="M37" s="156"/>
    </row>
    <row r="38" spans="1:13" ht="39.950000000000003" customHeight="1" x14ac:dyDescent="0.2">
      <c r="A38" s="156"/>
      <c r="B38" s="55" t="s">
        <v>614</v>
      </c>
      <c r="C38" s="189"/>
      <c r="D38" s="65"/>
      <c r="E38" s="66"/>
      <c r="F38" s="59"/>
      <c r="G38" s="59"/>
      <c r="H38" s="67"/>
      <c r="I38" s="68"/>
      <c r="J38" s="256">
        <f t="shared" si="0"/>
        <v>0</v>
      </c>
      <c r="K38" s="257"/>
      <c r="L38" s="62">
        <f t="shared" si="1"/>
        <v>0</v>
      </c>
      <c r="M38" s="156"/>
    </row>
    <row r="39" spans="1:13" ht="39.950000000000003" customHeight="1" x14ac:dyDescent="0.2">
      <c r="A39" s="156"/>
      <c r="B39" s="55" t="s">
        <v>615</v>
      </c>
      <c r="C39" s="189"/>
      <c r="D39" s="65"/>
      <c r="E39" s="66"/>
      <c r="F39" s="59"/>
      <c r="G39" s="59"/>
      <c r="H39" s="67"/>
      <c r="I39" s="68"/>
      <c r="J39" s="256">
        <f t="shared" si="0"/>
        <v>0</v>
      </c>
      <c r="K39" s="257"/>
      <c r="L39" s="62">
        <f t="shared" si="1"/>
        <v>0</v>
      </c>
      <c r="M39" s="156"/>
    </row>
    <row r="40" spans="1:13" ht="39.950000000000003" customHeight="1" x14ac:dyDescent="0.2">
      <c r="A40" s="156"/>
      <c r="B40" s="55" t="s">
        <v>616</v>
      </c>
      <c r="C40" s="189"/>
      <c r="D40" s="65"/>
      <c r="E40" s="66"/>
      <c r="F40" s="59"/>
      <c r="G40" s="59"/>
      <c r="H40" s="67"/>
      <c r="I40" s="68"/>
      <c r="J40" s="256">
        <f t="shared" si="0"/>
        <v>0</v>
      </c>
      <c r="K40" s="257"/>
      <c r="L40" s="62">
        <f t="shared" si="1"/>
        <v>0</v>
      </c>
      <c r="M40" s="156"/>
    </row>
    <row r="41" spans="1:13" ht="39.950000000000003" customHeight="1" x14ac:dyDescent="0.2">
      <c r="A41" s="156"/>
      <c r="B41" s="55" t="s">
        <v>617</v>
      </c>
      <c r="C41" s="189"/>
      <c r="D41" s="65"/>
      <c r="E41" s="66"/>
      <c r="F41" s="59"/>
      <c r="G41" s="59"/>
      <c r="H41" s="67"/>
      <c r="I41" s="68"/>
      <c r="J41" s="256">
        <f t="shared" si="0"/>
        <v>0</v>
      </c>
      <c r="K41" s="257"/>
      <c r="L41" s="62">
        <f t="shared" si="1"/>
        <v>0</v>
      </c>
      <c r="M41" s="156"/>
    </row>
    <row r="42" spans="1:13" ht="39.950000000000003" customHeight="1" x14ac:dyDescent="0.2">
      <c r="A42" s="156"/>
      <c r="B42" s="55" t="s">
        <v>618</v>
      </c>
      <c r="C42" s="189"/>
      <c r="D42" s="65"/>
      <c r="E42" s="66"/>
      <c r="F42" s="59"/>
      <c r="G42" s="59"/>
      <c r="H42" s="67"/>
      <c r="I42" s="68"/>
      <c r="J42" s="256">
        <f t="shared" si="0"/>
        <v>0</v>
      </c>
      <c r="K42" s="257"/>
      <c r="L42" s="62">
        <f t="shared" si="1"/>
        <v>0</v>
      </c>
      <c r="M42" s="156"/>
    </row>
    <row r="43" spans="1:13" ht="39.950000000000003" customHeight="1" x14ac:dyDescent="0.2">
      <c r="A43" s="156"/>
      <c r="B43" s="55" t="s">
        <v>619</v>
      </c>
      <c r="C43" s="189"/>
      <c r="D43" s="65"/>
      <c r="E43" s="66"/>
      <c r="F43" s="59"/>
      <c r="G43" s="59"/>
      <c r="H43" s="67"/>
      <c r="I43" s="68"/>
      <c r="J43" s="256">
        <f t="shared" si="0"/>
        <v>0</v>
      </c>
      <c r="K43" s="257"/>
      <c r="L43" s="62">
        <f t="shared" si="1"/>
        <v>0</v>
      </c>
      <c r="M43" s="156"/>
    </row>
    <row r="44" spans="1:13" ht="39.950000000000003" customHeight="1" x14ac:dyDescent="0.2">
      <c r="A44" s="156"/>
      <c r="B44" s="55" t="s">
        <v>620</v>
      </c>
      <c r="C44" s="189"/>
      <c r="D44" s="65"/>
      <c r="E44" s="66"/>
      <c r="F44" s="59"/>
      <c r="G44" s="59"/>
      <c r="H44" s="67"/>
      <c r="I44" s="68"/>
      <c r="J44" s="256">
        <f t="shared" si="0"/>
        <v>0</v>
      </c>
      <c r="K44" s="257"/>
      <c r="L44" s="62">
        <f t="shared" si="1"/>
        <v>0</v>
      </c>
      <c r="M44" s="156"/>
    </row>
    <row r="45" spans="1:13" ht="39.950000000000003" customHeight="1" x14ac:dyDescent="0.2">
      <c r="A45" s="156"/>
      <c r="B45" s="55" t="s">
        <v>622</v>
      </c>
      <c r="C45" s="189"/>
      <c r="D45" s="65"/>
      <c r="E45" s="66"/>
      <c r="F45" s="59"/>
      <c r="G45" s="59"/>
      <c r="H45" s="67"/>
      <c r="I45" s="68"/>
      <c r="J45" s="256">
        <f t="shared" si="0"/>
        <v>0</v>
      </c>
      <c r="K45" s="257"/>
      <c r="L45" s="62">
        <f t="shared" si="1"/>
        <v>0</v>
      </c>
      <c r="M45" s="156"/>
    </row>
    <row r="46" spans="1:13" ht="39.950000000000003" customHeight="1" x14ac:dyDescent="0.2">
      <c r="A46" s="156"/>
      <c r="B46" s="55" t="s">
        <v>623</v>
      </c>
      <c r="C46" s="189"/>
      <c r="D46" s="65"/>
      <c r="E46" s="66"/>
      <c r="F46" s="59"/>
      <c r="G46" s="59"/>
      <c r="H46" s="67"/>
      <c r="I46" s="68"/>
      <c r="J46" s="256">
        <f t="shared" si="0"/>
        <v>0</v>
      </c>
      <c r="K46" s="257"/>
      <c r="L46" s="62">
        <f t="shared" si="1"/>
        <v>0</v>
      </c>
      <c r="M46" s="156"/>
    </row>
    <row r="47" spans="1:13" ht="39.950000000000003" customHeight="1" x14ac:dyDescent="0.2">
      <c r="A47" s="156"/>
      <c r="B47" s="55" t="s">
        <v>621</v>
      </c>
      <c r="C47" s="189"/>
      <c r="D47" s="65"/>
      <c r="E47" s="66"/>
      <c r="F47" s="59"/>
      <c r="G47" s="59"/>
      <c r="H47" s="67"/>
      <c r="I47" s="68"/>
      <c r="J47" s="256">
        <f t="shared" si="0"/>
        <v>0</v>
      </c>
      <c r="K47" s="257"/>
      <c r="L47" s="62">
        <f t="shared" si="1"/>
        <v>0</v>
      </c>
      <c r="M47" s="156"/>
    </row>
    <row r="48" spans="1:13" ht="39.950000000000003" customHeight="1" x14ac:dyDescent="0.2">
      <c r="A48" s="156"/>
      <c r="B48" s="55" t="s">
        <v>624</v>
      </c>
      <c r="C48" s="189"/>
      <c r="D48" s="65"/>
      <c r="E48" s="66"/>
      <c r="F48" s="59"/>
      <c r="G48" s="59"/>
      <c r="H48" s="67"/>
      <c r="I48" s="68"/>
      <c r="J48" s="256">
        <f t="shared" si="0"/>
        <v>0</v>
      </c>
      <c r="K48" s="257"/>
      <c r="L48" s="62">
        <f t="shared" si="1"/>
        <v>0</v>
      </c>
      <c r="M48" s="156"/>
    </row>
    <row r="49" spans="1:15" ht="39.950000000000003" customHeight="1" x14ac:dyDescent="0.2">
      <c r="A49" s="156"/>
      <c r="B49" s="55" t="s">
        <v>625</v>
      </c>
      <c r="C49" s="189"/>
      <c r="D49" s="65"/>
      <c r="E49" s="66"/>
      <c r="F49" s="59"/>
      <c r="G49" s="59"/>
      <c r="H49" s="67"/>
      <c r="I49" s="68"/>
      <c r="J49" s="256">
        <f t="shared" si="0"/>
        <v>0</v>
      </c>
      <c r="K49" s="257"/>
      <c r="L49" s="62">
        <f t="shared" si="1"/>
        <v>0</v>
      </c>
      <c r="M49" s="156"/>
    </row>
    <row r="50" spans="1:15" ht="39.950000000000003" customHeight="1" x14ac:dyDescent="0.2">
      <c r="A50" s="156"/>
      <c r="B50" s="55" t="s">
        <v>626</v>
      </c>
      <c r="C50" s="189"/>
      <c r="D50" s="65"/>
      <c r="E50" s="66"/>
      <c r="F50" s="59"/>
      <c r="G50" s="59"/>
      <c r="H50" s="67"/>
      <c r="I50" s="68"/>
      <c r="J50" s="256">
        <f t="shared" si="0"/>
        <v>0</v>
      </c>
      <c r="K50" s="257"/>
      <c r="L50" s="62">
        <f t="shared" si="1"/>
        <v>0</v>
      </c>
      <c r="M50" s="156"/>
      <c r="O50" s="255">
        <f>Cover!B6</f>
        <v>0</v>
      </c>
    </row>
    <row r="51" spans="1:15" ht="39.950000000000003" customHeight="1" x14ac:dyDescent="0.2">
      <c r="A51" s="156"/>
      <c r="B51" s="55" t="s">
        <v>627</v>
      </c>
      <c r="C51" s="189"/>
      <c r="D51" s="65"/>
      <c r="E51" s="66"/>
      <c r="F51" s="59"/>
      <c r="G51" s="59"/>
      <c r="H51" s="67"/>
      <c r="I51" s="68"/>
      <c r="J51" s="256">
        <f t="shared" si="0"/>
        <v>0</v>
      </c>
      <c r="K51" s="257"/>
      <c r="L51" s="62">
        <f t="shared" si="1"/>
        <v>0</v>
      </c>
      <c r="M51" s="156"/>
    </row>
    <row r="52" spans="1:15" ht="39.950000000000003" customHeight="1" x14ac:dyDescent="0.2">
      <c r="A52" s="156"/>
      <c r="B52" s="55" t="s">
        <v>628</v>
      </c>
      <c r="C52" s="189"/>
      <c r="D52" s="65"/>
      <c r="E52" s="66"/>
      <c r="F52" s="59"/>
      <c r="G52" s="59"/>
      <c r="H52" s="67"/>
      <c r="I52" s="68"/>
      <c r="J52" s="256">
        <f t="shared" si="0"/>
        <v>0</v>
      </c>
      <c r="K52" s="257"/>
      <c r="L52" s="62">
        <f t="shared" si="1"/>
        <v>0</v>
      </c>
      <c r="M52" s="156"/>
    </row>
    <row r="53" spans="1:15" ht="39.950000000000003" customHeight="1" x14ac:dyDescent="0.2">
      <c r="A53" s="156"/>
      <c r="B53" s="55" t="s">
        <v>629</v>
      </c>
      <c r="C53" s="189"/>
      <c r="D53" s="65"/>
      <c r="E53" s="66"/>
      <c r="F53" s="59"/>
      <c r="G53" s="59"/>
      <c r="H53" s="67"/>
      <c r="I53" s="68"/>
      <c r="J53" s="256">
        <f t="shared" si="0"/>
        <v>0</v>
      </c>
      <c r="K53" s="257"/>
      <c r="L53" s="62">
        <f t="shared" si="1"/>
        <v>0</v>
      </c>
      <c r="M53" s="156"/>
    </row>
    <row r="54" spans="1:15" ht="39.950000000000003" customHeight="1" x14ac:dyDescent="0.2">
      <c r="A54" s="156"/>
      <c r="B54" s="55" t="s">
        <v>630</v>
      </c>
      <c r="C54" s="189"/>
      <c r="D54" s="65"/>
      <c r="E54" s="66"/>
      <c r="F54" s="59"/>
      <c r="G54" s="59"/>
      <c r="H54" s="67"/>
      <c r="I54" s="68"/>
      <c r="J54" s="256">
        <f t="shared" si="0"/>
        <v>0</v>
      </c>
      <c r="K54" s="257"/>
      <c r="L54" s="62">
        <f t="shared" si="1"/>
        <v>0</v>
      </c>
      <c r="M54" s="156"/>
    </row>
    <row r="55" spans="1:15" ht="39.950000000000003" customHeight="1" x14ac:dyDescent="0.2">
      <c r="A55" s="156"/>
      <c r="B55" s="55" t="s">
        <v>631</v>
      </c>
      <c r="C55" s="189"/>
      <c r="D55" s="65"/>
      <c r="E55" s="66"/>
      <c r="F55" s="59"/>
      <c r="G55" s="59"/>
      <c r="H55" s="67"/>
      <c r="I55" s="68"/>
      <c r="J55" s="256">
        <f t="shared" si="0"/>
        <v>0</v>
      </c>
      <c r="K55" s="257"/>
      <c r="L55" s="62">
        <f t="shared" si="1"/>
        <v>0</v>
      </c>
      <c r="M55" s="156"/>
    </row>
    <row r="56" spans="1:15" ht="39.950000000000003" customHeight="1" x14ac:dyDescent="0.2">
      <c r="A56" s="156"/>
      <c r="B56" s="55" t="s">
        <v>632</v>
      </c>
      <c r="C56" s="189"/>
      <c r="D56" s="65"/>
      <c r="E56" s="66"/>
      <c r="F56" s="59"/>
      <c r="G56" s="59"/>
      <c r="H56" s="67"/>
      <c r="I56" s="68"/>
      <c r="J56" s="256">
        <f t="shared" si="0"/>
        <v>0</v>
      </c>
      <c r="K56" s="257"/>
      <c r="L56" s="62">
        <f t="shared" si="1"/>
        <v>0</v>
      </c>
      <c r="M56" s="156"/>
    </row>
    <row r="57" spans="1:15" ht="39.950000000000003" customHeight="1" x14ac:dyDescent="0.2">
      <c r="A57" s="156"/>
      <c r="B57" s="55" t="s">
        <v>633</v>
      </c>
      <c r="C57" s="189"/>
      <c r="D57" s="65"/>
      <c r="E57" s="66"/>
      <c r="F57" s="59"/>
      <c r="G57" s="59"/>
      <c r="H57" s="67"/>
      <c r="I57" s="68"/>
      <c r="J57" s="256">
        <f t="shared" si="0"/>
        <v>0</v>
      </c>
      <c r="K57" s="257"/>
      <c r="L57" s="62">
        <f t="shared" si="1"/>
        <v>0</v>
      </c>
      <c r="M57" s="156"/>
    </row>
    <row r="58" spans="1:15" ht="39.950000000000003" hidden="1" customHeight="1" x14ac:dyDescent="0.2">
      <c r="A58" s="156"/>
      <c r="B58" s="55" t="s">
        <v>172</v>
      </c>
      <c r="C58" s="56"/>
      <c r="D58" s="65"/>
      <c r="E58" s="66"/>
      <c r="F58" s="59"/>
      <c r="G58" s="59"/>
      <c r="H58" s="67"/>
      <c r="I58" s="68"/>
      <c r="J58" s="60">
        <f t="shared" si="0"/>
        <v>0</v>
      </c>
      <c r="K58" s="61"/>
      <c r="L58" s="62">
        <f t="shared" si="1"/>
        <v>0</v>
      </c>
      <c r="M58" s="156"/>
    </row>
    <row r="59" spans="1:15" ht="39.950000000000003" hidden="1" customHeight="1" x14ac:dyDescent="0.2">
      <c r="A59" s="156"/>
      <c r="B59" s="55" t="s">
        <v>173</v>
      </c>
      <c r="C59" s="56"/>
      <c r="D59" s="65"/>
      <c r="E59" s="66"/>
      <c r="F59" s="59"/>
      <c r="G59" s="59"/>
      <c r="H59" s="67"/>
      <c r="I59" s="68"/>
      <c r="J59" s="60">
        <f t="shared" si="0"/>
        <v>0</v>
      </c>
      <c r="K59" s="61"/>
      <c r="L59" s="62">
        <f t="shared" si="1"/>
        <v>0</v>
      </c>
      <c r="M59" s="156"/>
    </row>
    <row r="60" spans="1:15" ht="39.950000000000003" hidden="1" customHeight="1" x14ac:dyDescent="0.2">
      <c r="A60" s="156"/>
      <c r="B60" s="55" t="s">
        <v>174</v>
      </c>
      <c r="C60" s="56"/>
      <c r="D60" s="65"/>
      <c r="E60" s="66"/>
      <c r="F60" s="59"/>
      <c r="G60" s="59"/>
      <c r="H60" s="67"/>
      <c r="I60" s="68"/>
      <c r="J60" s="60">
        <f t="shared" si="0"/>
        <v>0</v>
      </c>
      <c r="K60" s="61"/>
      <c r="L60" s="62">
        <f t="shared" si="1"/>
        <v>0</v>
      </c>
      <c r="M60" s="156"/>
    </row>
    <row r="61" spans="1:15" ht="39.950000000000003" hidden="1" customHeight="1" x14ac:dyDescent="0.2">
      <c r="A61" s="156"/>
      <c r="B61" s="55" t="s">
        <v>175</v>
      </c>
      <c r="C61" s="56"/>
      <c r="D61" s="65"/>
      <c r="E61" s="66"/>
      <c r="F61" s="59"/>
      <c r="G61" s="59"/>
      <c r="H61" s="67"/>
      <c r="I61" s="68"/>
      <c r="J61" s="60">
        <f t="shared" si="0"/>
        <v>0</v>
      </c>
      <c r="K61" s="61"/>
      <c r="L61" s="62">
        <f t="shared" si="1"/>
        <v>0</v>
      </c>
      <c r="M61" s="156"/>
    </row>
    <row r="62" spans="1:15" ht="39.950000000000003" hidden="1" customHeight="1" x14ac:dyDescent="0.2">
      <c r="A62" s="156"/>
      <c r="B62" s="55" t="s">
        <v>176</v>
      </c>
      <c r="C62" s="56"/>
      <c r="D62" s="65"/>
      <c r="E62" s="66"/>
      <c r="F62" s="59"/>
      <c r="G62" s="59"/>
      <c r="H62" s="67"/>
      <c r="I62" s="68"/>
      <c r="J62" s="60">
        <f t="shared" si="0"/>
        <v>0</v>
      </c>
      <c r="K62" s="61"/>
      <c r="L62" s="62">
        <f t="shared" si="1"/>
        <v>0</v>
      </c>
      <c r="M62" s="156"/>
    </row>
    <row r="63" spans="1:15" ht="39.950000000000003" hidden="1" customHeight="1" x14ac:dyDescent="0.2">
      <c r="A63" s="156"/>
      <c r="B63" s="55" t="s">
        <v>177</v>
      </c>
      <c r="C63" s="56"/>
      <c r="D63" s="65"/>
      <c r="E63" s="66"/>
      <c r="F63" s="59"/>
      <c r="G63" s="59"/>
      <c r="H63" s="67"/>
      <c r="I63" s="68"/>
      <c r="J63" s="60">
        <f t="shared" si="0"/>
        <v>0</v>
      </c>
      <c r="K63" s="61"/>
      <c r="L63" s="62">
        <f t="shared" si="1"/>
        <v>0</v>
      </c>
      <c r="M63" s="156"/>
    </row>
    <row r="64" spans="1:15" ht="39.950000000000003" hidden="1" customHeight="1" x14ac:dyDescent="0.2">
      <c r="A64" s="156"/>
      <c r="B64" s="55" t="s">
        <v>178</v>
      </c>
      <c r="C64" s="56"/>
      <c r="D64" s="65"/>
      <c r="E64" s="66"/>
      <c r="F64" s="59"/>
      <c r="G64" s="59"/>
      <c r="H64" s="67"/>
      <c r="I64" s="68"/>
      <c r="J64" s="60">
        <f t="shared" si="0"/>
        <v>0</v>
      </c>
      <c r="K64" s="61"/>
      <c r="L64" s="62">
        <f t="shared" si="1"/>
        <v>0</v>
      </c>
      <c r="M64" s="156"/>
    </row>
    <row r="65" spans="1:13" ht="39.950000000000003" hidden="1" customHeight="1" x14ac:dyDescent="0.2">
      <c r="A65" s="156"/>
      <c r="B65" s="55" t="s">
        <v>179</v>
      </c>
      <c r="C65" s="56"/>
      <c r="D65" s="65"/>
      <c r="E65" s="66"/>
      <c r="F65" s="59"/>
      <c r="G65" s="59"/>
      <c r="H65" s="67"/>
      <c r="I65" s="68"/>
      <c r="J65" s="60">
        <f t="shared" si="0"/>
        <v>0</v>
      </c>
      <c r="K65" s="61"/>
      <c r="L65" s="62">
        <f t="shared" si="1"/>
        <v>0</v>
      </c>
      <c r="M65" s="156"/>
    </row>
    <row r="66" spans="1:13" ht="39.950000000000003" hidden="1" customHeight="1" x14ac:dyDescent="0.2">
      <c r="A66" s="156"/>
      <c r="B66" s="55" t="s">
        <v>180</v>
      </c>
      <c r="C66" s="56"/>
      <c r="D66" s="65"/>
      <c r="E66" s="66"/>
      <c r="F66" s="59"/>
      <c r="G66" s="59"/>
      <c r="H66" s="67"/>
      <c r="I66" s="68"/>
      <c r="J66" s="60">
        <f t="shared" si="0"/>
        <v>0</v>
      </c>
      <c r="K66" s="61"/>
      <c r="L66" s="62">
        <f t="shared" si="1"/>
        <v>0</v>
      </c>
      <c r="M66" s="156"/>
    </row>
    <row r="67" spans="1:13" ht="39.950000000000003" hidden="1" customHeight="1" x14ac:dyDescent="0.2">
      <c r="A67" s="156"/>
      <c r="B67" s="55" t="s">
        <v>181</v>
      </c>
      <c r="C67" s="56"/>
      <c r="D67" s="65"/>
      <c r="E67" s="66"/>
      <c r="F67" s="59"/>
      <c r="G67" s="59"/>
      <c r="H67" s="67"/>
      <c r="I67" s="68"/>
      <c r="J67" s="60">
        <f t="shared" si="0"/>
        <v>0</v>
      </c>
      <c r="K67" s="61"/>
      <c r="L67" s="62">
        <f t="shared" si="1"/>
        <v>0</v>
      </c>
      <c r="M67" s="156"/>
    </row>
    <row r="68" spans="1:13" ht="39.950000000000003" hidden="1" customHeight="1" x14ac:dyDescent="0.2">
      <c r="A68" s="156"/>
      <c r="B68" s="55" t="s">
        <v>182</v>
      </c>
      <c r="C68" s="56"/>
      <c r="D68" s="65"/>
      <c r="E68" s="66"/>
      <c r="F68" s="59"/>
      <c r="G68" s="59"/>
      <c r="H68" s="67"/>
      <c r="I68" s="68"/>
      <c r="J68" s="60">
        <f t="shared" si="0"/>
        <v>0</v>
      </c>
      <c r="K68" s="61"/>
      <c r="L68" s="62">
        <f t="shared" si="1"/>
        <v>0</v>
      </c>
      <c r="M68" s="156"/>
    </row>
    <row r="69" spans="1:13" ht="39.950000000000003" hidden="1" customHeight="1" x14ac:dyDescent="0.2">
      <c r="A69" s="156"/>
      <c r="B69" s="55" t="s">
        <v>183</v>
      </c>
      <c r="C69" s="56"/>
      <c r="D69" s="65"/>
      <c r="E69" s="66"/>
      <c r="F69" s="59"/>
      <c r="G69" s="59"/>
      <c r="H69" s="67"/>
      <c r="I69" s="68"/>
      <c r="J69" s="60">
        <f t="shared" si="0"/>
        <v>0</v>
      </c>
      <c r="K69" s="61"/>
      <c r="L69" s="62">
        <f t="shared" si="1"/>
        <v>0</v>
      </c>
      <c r="M69" s="156"/>
    </row>
    <row r="70" spans="1:13" ht="39.950000000000003" hidden="1" customHeight="1" x14ac:dyDescent="0.2">
      <c r="A70" s="156"/>
      <c r="B70" s="55" t="s">
        <v>184</v>
      </c>
      <c r="C70" s="56"/>
      <c r="D70" s="65"/>
      <c r="E70" s="66"/>
      <c r="F70" s="59"/>
      <c r="G70" s="59"/>
      <c r="H70" s="67"/>
      <c r="I70" s="68"/>
      <c r="J70" s="60">
        <f t="shared" si="0"/>
        <v>0</v>
      </c>
      <c r="K70" s="61"/>
      <c r="L70" s="62">
        <f t="shared" si="1"/>
        <v>0</v>
      </c>
      <c r="M70" s="156"/>
    </row>
    <row r="71" spans="1:13" ht="39.950000000000003" hidden="1" customHeight="1" x14ac:dyDescent="0.2">
      <c r="A71" s="156"/>
      <c r="B71" s="55" t="s">
        <v>185</v>
      </c>
      <c r="C71" s="56"/>
      <c r="D71" s="65"/>
      <c r="E71" s="66"/>
      <c r="F71" s="59"/>
      <c r="G71" s="59"/>
      <c r="H71" s="67"/>
      <c r="I71" s="68"/>
      <c r="J71" s="60">
        <f t="shared" si="0"/>
        <v>0</v>
      </c>
      <c r="K71" s="61"/>
      <c r="L71" s="62">
        <f t="shared" si="1"/>
        <v>0</v>
      </c>
      <c r="M71" s="156"/>
    </row>
    <row r="72" spans="1:13" ht="39.950000000000003" hidden="1" customHeight="1" x14ac:dyDescent="0.2">
      <c r="A72" s="156"/>
      <c r="B72" s="55" t="s">
        <v>186</v>
      </c>
      <c r="C72" s="56"/>
      <c r="D72" s="65"/>
      <c r="E72" s="66"/>
      <c r="F72" s="59"/>
      <c r="G72" s="59"/>
      <c r="H72" s="67"/>
      <c r="I72" s="68"/>
      <c r="J72" s="60">
        <f t="shared" si="0"/>
        <v>0</v>
      </c>
      <c r="K72" s="61"/>
      <c r="L72" s="62">
        <f t="shared" si="1"/>
        <v>0</v>
      </c>
      <c r="M72" s="156"/>
    </row>
    <row r="73" spans="1:13" ht="39.950000000000003" hidden="1" customHeight="1" x14ac:dyDescent="0.2">
      <c r="A73" s="156"/>
      <c r="B73" s="55" t="s">
        <v>187</v>
      </c>
      <c r="C73" s="56"/>
      <c r="D73" s="65"/>
      <c r="E73" s="66"/>
      <c r="F73" s="59"/>
      <c r="G73" s="59"/>
      <c r="H73" s="67"/>
      <c r="I73" s="68"/>
      <c r="J73" s="60">
        <f t="shared" ref="J73:J106" si="2">H73*I73</f>
        <v>0</v>
      </c>
      <c r="K73" s="61"/>
      <c r="L73" s="62">
        <f t="shared" ref="L73:L106" si="3">E73*K73</f>
        <v>0</v>
      </c>
      <c r="M73" s="156"/>
    </row>
    <row r="74" spans="1:13" ht="39.950000000000003" hidden="1" customHeight="1" x14ac:dyDescent="0.2">
      <c r="A74" s="156"/>
      <c r="B74" s="55" t="s">
        <v>188</v>
      </c>
      <c r="C74" s="56"/>
      <c r="D74" s="65"/>
      <c r="E74" s="66"/>
      <c r="F74" s="59"/>
      <c r="G74" s="59"/>
      <c r="H74" s="67"/>
      <c r="I74" s="68"/>
      <c r="J74" s="60">
        <f t="shared" si="2"/>
        <v>0</v>
      </c>
      <c r="K74" s="61"/>
      <c r="L74" s="62">
        <f t="shared" si="3"/>
        <v>0</v>
      </c>
      <c r="M74" s="156"/>
    </row>
    <row r="75" spans="1:13" ht="39.950000000000003" hidden="1" customHeight="1" x14ac:dyDescent="0.2">
      <c r="A75" s="156"/>
      <c r="B75" s="55" t="s">
        <v>189</v>
      </c>
      <c r="C75" s="56"/>
      <c r="D75" s="65"/>
      <c r="E75" s="66"/>
      <c r="F75" s="59"/>
      <c r="G75" s="59"/>
      <c r="H75" s="67"/>
      <c r="I75" s="68"/>
      <c r="J75" s="60">
        <f t="shared" si="2"/>
        <v>0</v>
      </c>
      <c r="K75" s="61"/>
      <c r="L75" s="62">
        <f t="shared" si="3"/>
        <v>0</v>
      </c>
      <c r="M75" s="156"/>
    </row>
    <row r="76" spans="1:13" ht="39.950000000000003" hidden="1" customHeight="1" x14ac:dyDescent="0.2">
      <c r="A76" s="156"/>
      <c r="B76" s="55" t="s">
        <v>190</v>
      </c>
      <c r="C76" s="56"/>
      <c r="D76" s="65"/>
      <c r="E76" s="66"/>
      <c r="F76" s="59"/>
      <c r="G76" s="59"/>
      <c r="H76" s="67"/>
      <c r="I76" s="68"/>
      <c r="J76" s="60">
        <f t="shared" si="2"/>
        <v>0</v>
      </c>
      <c r="K76" s="61"/>
      <c r="L76" s="62">
        <f t="shared" si="3"/>
        <v>0</v>
      </c>
      <c r="M76" s="156"/>
    </row>
    <row r="77" spans="1:13" ht="39.950000000000003" hidden="1" customHeight="1" x14ac:dyDescent="0.2">
      <c r="A77" s="156"/>
      <c r="B77" s="55" t="s">
        <v>191</v>
      </c>
      <c r="C77" s="56"/>
      <c r="D77" s="65"/>
      <c r="E77" s="66"/>
      <c r="F77" s="59"/>
      <c r="G77" s="59"/>
      <c r="H77" s="67"/>
      <c r="I77" s="68"/>
      <c r="J77" s="60">
        <f t="shared" si="2"/>
        <v>0</v>
      </c>
      <c r="K77" s="61"/>
      <c r="L77" s="62">
        <f t="shared" si="3"/>
        <v>0</v>
      </c>
      <c r="M77" s="156"/>
    </row>
    <row r="78" spans="1:13" ht="39.950000000000003" hidden="1" customHeight="1" x14ac:dyDescent="0.2">
      <c r="A78" s="156"/>
      <c r="B78" s="55" t="s">
        <v>192</v>
      </c>
      <c r="C78" s="56"/>
      <c r="D78" s="65"/>
      <c r="E78" s="66"/>
      <c r="F78" s="59"/>
      <c r="G78" s="59"/>
      <c r="H78" s="67"/>
      <c r="I78" s="68"/>
      <c r="J78" s="60">
        <f t="shared" si="2"/>
        <v>0</v>
      </c>
      <c r="K78" s="61"/>
      <c r="L78" s="62">
        <f t="shared" si="3"/>
        <v>0</v>
      </c>
      <c r="M78" s="156"/>
    </row>
    <row r="79" spans="1:13" ht="39.950000000000003" hidden="1" customHeight="1" x14ac:dyDescent="0.2">
      <c r="A79" s="156"/>
      <c r="B79" s="55" t="s">
        <v>193</v>
      </c>
      <c r="C79" s="56"/>
      <c r="D79" s="65"/>
      <c r="E79" s="66"/>
      <c r="F79" s="59"/>
      <c r="G79" s="59"/>
      <c r="H79" s="67"/>
      <c r="I79" s="68"/>
      <c r="J79" s="60">
        <f t="shared" si="2"/>
        <v>0</v>
      </c>
      <c r="K79" s="61"/>
      <c r="L79" s="62">
        <f t="shared" si="3"/>
        <v>0</v>
      </c>
      <c r="M79" s="156"/>
    </row>
    <row r="80" spans="1:13" ht="39.950000000000003" hidden="1" customHeight="1" x14ac:dyDescent="0.2">
      <c r="A80" s="156"/>
      <c r="B80" s="55" t="s">
        <v>194</v>
      </c>
      <c r="C80" s="56"/>
      <c r="D80" s="65"/>
      <c r="E80" s="66"/>
      <c r="F80" s="59"/>
      <c r="G80" s="59"/>
      <c r="H80" s="67"/>
      <c r="I80" s="68"/>
      <c r="J80" s="60">
        <f t="shared" si="2"/>
        <v>0</v>
      </c>
      <c r="K80" s="61"/>
      <c r="L80" s="62">
        <f t="shared" si="3"/>
        <v>0</v>
      </c>
      <c r="M80" s="156"/>
    </row>
    <row r="81" spans="1:13" ht="39.950000000000003" hidden="1" customHeight="1" x14ac:dyDescent="0.2">
      <c r="A81" s="156"/>
      <c r="B81" s="55" t="s">
        <v>195</v>
      </c>
      <c r="C81" s="56"/>
      <c r="D81" s="65"/>
      <c r="E81" s="66"/>
      <c r="F81" s="59"/>
      <c r="G81" s="59"/>
      <c r="H81" s="67"/>
      <c r="I81" s="68"/>
      <c r="J81" s="60">
        <f t="shared" si="2"/>
        <v>0</v>
      </c>
      <c r="K81" s="61"/>
      <c r="L81" s="62">
        <f t="shared" si="3"/>
        <v>0</v>
      </c>
      <c r="M81" s="156"/>
    </row>
    <row r="82" spans="1:13" ht="39.950000000000003" hidden="1" customHeight="1" x14ac:dyDescent="0.2">
      <c r="A82" s="156"/>
      <c r="B82" s="55" t="s">
        <v>196</v>
      </c>
      <c r="C82" s="56"/>
      <c r="D82" s="65"/>
      <c r="E82" s="66"/>
      <c r="F82" s="59"/>
      <c r="G82" s="59"/>
      <c r="H82" s="67"/>
      <c r="I82" s="68"/>
      <c r="J82" s="60">
        <f t="shared" si="2"/>
        <v>0</v>
      </c>
      <c r="K82" s="61"/>
      <c r="L82" s="62">
        <f t="shared" si="3"/>
        <v>0</v>
      </c>
      <c r="M82" s="156"/>
    </row>
    <row r="83" spans="1:13" ht="39.950000000000003" hidden="1" customHeight="1" x14ac:dyDescent="0.2">
      <c r="A83" s="156"/>
      <c r="B83" s="55" t="s">
        <v>197</v>
      </c>
      <c r="C83" s="56"/>
      <c r="D83" s="65"/>
      <c r="E83" s="66"/>
      <c r="F83" s="59"/>
      <c r="G83" s="59"/>
      <c r="H83" s="67"/>
      <c r="I83" s="68"/>
      <c r="J83" s="60">
        <f t="shared" si="2"/>
        <v>0</v>
      </c>
      <c r="K83" s="61"/>
      <c r="L83" s="62">
        <f t="shared" si="3"/>
        <v>0</v>
      </c>
      <c r="M83" s="156"/>
    </row>
    <row r="84" spans="1:13" ht="39.950000000000003" hidden="1" customHeight="1" x14ac:dyDescent="0.2">
      <c r="A84" s="156"/>
      <c r="B84" s="55" t="s">
        <v>198</v>
      </c>
      <c r="C84" s="56"/>
      <c r="D84" s="65"/>
      <c r="E84" s="66"/>
      <c r="F84" s="59"/>
      <c r="G84" s="59"/>
      <c r="H84" s="67"/>
      <c r="I84" s="68"/>
      <c r="J84" s="60">
        <f t="shared" si="2"/>
        <v>0</v>
      </c>
      <c r="K84" s="61"/>
      <c r="L84" s="62">
        <f t="shared" si="3"/>
        <v>0</v>
      </c>
      <c r="M84" s="156"/>
    </row>
    <row r="85" spans="1:13" ht="39.950000000000003" hidden="1" customHeight="1" x14ac:dyDescent="0.2">
      <c r="A85" s="156"/>
      <c r="B85" s="55" t="s">
        <v>199</v>
      </c>
      <c r="C85" s="56"/>
      <c r="D85" s="65"/>
      <c r="E85" s="66"/>
      <c r="F85" s="59"/>
      <c r="G85" s="59"/>
      <c r="H85" s="67"/>
      <c r="I85" s="68"/>
      <c r="J85" s="60">
        <f t="shared" si="2"/>
        <v>0</v>
      </c>
      <c r="K85" s="61"/>
      <c r="L85" s="62">
        <f t="shared" si="3"/>
        <v>0</v>
      </c>
      <c r="M85" s="156"/>
    </row>
    <row r="86" spans="1:13" ht="39.950000000000003" hidden="1" customHeight="1" x14ac:dyDescent="0.2">
      <c r="A86" s="156"/>
      <c r="B86" s="55" t="s">
        <v>200</v>
      </c>
      <c r="C86" s="56"/>
      <c r="D86" s="65"/>
      <c r="E86" s="66"/>
      <c r="F86" s="59"/>
      <c r="G86" s="59"/>
      <c r="H86" s="67"/>
      <c r="I86" s="68"/>
      <c r="J86" s="60">
        <f t="shared" si="2"/>
        <v>0</v>
      </c>
      <c r="K86" s="61"/>
      <c r="L86" s="62">
        <f t="shared" si="3"/>
        <v>0</v>
      </c>
      <c r="M86" s="156"/>
    </row>
    <row r="87" spans="1:13" ht="39.950000000000003" hidden="1" customHeight="1" x14ac:dyDescent="0.2">
      <c r="A87" s="156"/>
      <c r="B87" s="55" t="s">
        <v>201</v>
      </c>
      <c r="C87" s="56"/>
      <c r="D87" s="65"/>
      <c r="E87" s="66"/>
      <c r="F87" s="59"/>
      <c r="G87" s="59"/>
      <c r="H87" s="67"/>
      <c r="I87" s="68"/>
      <c r="J87" s="60">
        <f t="shared" si="2"/>
        <v>0</v>
      </c>
      <c r="K87" s="61"/>
      <c r="L87" s="62">
        <f t="shared" si="3"/>
        <v>0</v>
      </c>
      <c r="M87" s="156"/>
    </row>
    <row r="88" spans="1:13" ht="39.950000000000003" hidden="1" customHeight="1" x14ac:dyDescent="0.2">
      <c r="A88" s="156"/>
      <c r="B88" s="55" t="s">
        <v>202</v>
      </c>
      <c r="C88" s="56"/>
      <c r="D88" s="65"/>
      <c r="E88" s="66"/>
      <c r="F88" s="59"/>
      <c r="G88" s="59"/>
      <c r="H88" s="67"/>
      <c r="I88" s="68"/>
      <c r="J88" s="60">
        <f t="shared" si="2"/>
        <v>0</v>
      </c>
      <c r="K88" s="61"/>
      <c r="L88" s="62">
        <f t="shared" si="3"/>
        <v>0</v>
      </c>
      <c r="M88" s="156"/>
    </row>
    <row r="89" spans="1:13" ht="39.950000000000003" hidden="1" customHeight="1" x14ac:dyDescent="0.2">
      <c r="A89" s="156"/>
      <c r="B89" s="55" t="s">
        <v>203</v>
      </c>
      <c r="C89" s="56"/>
      <c r="D89" s="65"/>
      <c r="E89" s="66"/>
      <c r="F89" s="59"/>
      <c r="G89" s="59"/>
      <c r="H89" s="67"/>
      <c r="I89" s="68"/>
      <c r="J89" s="60">
        <f t="shared" si="2"/>
        <v>0</v>
      </c>
      <c r="K89" s="61"/>
      <c r="L89" s="62">
        <f t="shared" si="3"/>
        <v>0</v>
      </c>
      <c r="M89" s="156"/>
    </row>
    <row r="90" spans="1:13" ht="39.950000000000003" hidden="1" customHeight="1" x14ac:dyDescent="0.2">
      <c r="A90" s="156"/>
      <c r="B90" s="55" t="s">
        <v>204</v>
      </c>
      <c r="C90" s="56"/>
      <c r="D90" s="65"/>
      <c r="E90" s="66"/>
      <c r="F90" s="59"/>
      <c r="G90" s="59"/>
      <c r="H90" s="67"/>
      <c r="I90" s="68"/>
      <c r="J90" s="60">
        <f t="shared" si="2"/>
        <v>0</v>
      </c>
      <c r="K90" s="61"/>
      <c r="L90" s="62">
        <f t="shared" si="3"/>
        <v>0</v>
      </c>
      <c r="M90" s="156"/>
    </row>
    <row r="91" spans="1:13" ht="39.950000000000003" hidden="1" customHeight="1" x14ac:dyDescent="0.2">
      <c r="A91" s="156"/>
      <c r="B91" s="55" t="s">
        <v>205</v>
      </c>
      <c r="C91" s="56"/>
      <c r="D91" s="65"/>
      <c r="E91" s="66"/>
      <c r="F91" s="59"/>
      <c r="G91" s="59"/>
      <c r="H91" s="67"/>
      <c r="I91" s="68"/>
      <c r="J91" s="60">
        <f t="shared" si="2"/>
        <v>0</v>
      </c>
      <c r="K91" s="61"/>
      <c r="L91" s="62">
        <f t="shared" si="3"/>
        <v>0</v>
      </c>
      <c r="M91" s="156"/>
    </row>
    <row r="92" spans="1:13" ht="39.950000000000003" hidden="1" customHeight="1" x14ac:dyDescent="0.2">
      <c r="A92" s="156"/>
      <c r="B92" s="55" t="s">
        <v>206</v>
      </c>
      <c r="C92" s="56"/>
      <c r="D92" s="65"/>
      <c r="E92" s="66"/>
      <c r="F92" s="59"/>
      <c r="G92" s="59"/>
      <c r="H92" s="67"/>
      <c r="I92" s="68"/>
      <c r="J92" s="60">
        <f t="shared" si="2"/>
        <v>0</v>
      </c>
      <c r="K92" s="61"/>
      <c r="L92" s="62">
        <f t="shared" si="3"/>
        <v>0</v>
      </c>
      <c r="M92" s="156"/>
    </row>
    <row r="93" spans="1:13" ht="39.950000000000003" hidden="1" customHeight="1" x14ac:dyDescent="0.2">
      <c r="A93" s="156"/>
      <c r="B93" s="55" t="s">
        <v>207</v>
      </c>
      <c r="C93" s="56"/>
      <c r="D93" s="65"/>
      <c r="E93" s="66"/>
      <c r="F93" s="59"/>
      <c r="G93" s="59"/>
      <c r="H93" s="67"/>
      <c r="I93" s="68"/>
      <c r="J93" s="60">
        <f t="shared" si="2"/>
        <v>0</v>
      </c>
      <c r="K93" s="61"/>
      <c r="L93" s="62">
        <f t="shared" si="3"/>
        <v>0</v>
      </c>
      <c r="M93" s="156"/>
    </row>
    <row r="94" spans="1:13" ht="39.950000000000003" hidden="1" customHeight="1" x14ac:dyDescent="0.2">
      <c r="A94" s="156"/>
      <c r="B94" s="55" t="s">
        <v>208</v>
      </c>
      <c r="C94" s="56"/>
      <c r="D94" s="65"/>
      <c r="E94" s="66"/>
      <c r="F94" s="59"/>
      <c r="G94" s="59"/>
      <c r="H94" s="67"/>
      <c r="I94" s="68"/>
      <c r="J94" s="60">
        <f t="shared" si="2"/>
        <v>0</v>
      </c>
      <c r="K94" s="61"/>
      <c r="L94" s="62">
        <f t="shared" si="3"/>
        <v>0</v>
      </c>
      <c r="M94" s="156"/>
    </row>
    <row r="95" spans="1:13" ht="39.950000000000003" hidden="1" customHeight="1" x14ac:dyDescent="0.2">
      <c r="A95" s="156"/>
      <c r="B95" s="55" t="s">
        <v>209</v>
      </c>
      <c r="C95" s="56"/>
      <c r="D95" s="65"/>
      <c r="E95" s="66"/>
      <c r="F95" s="59"/>
      <c r="G95" s="59"/>
      <c r="H95" s="67"/>
      <c r="I95" s="68"/>
      <c r="J95" s="60">
        <f t="shared" si="2"/>
        <v>0</v>
      </c>
      <c r="K95" s="61"/>
      <c r="L95" s="62">
        <f t="shared" si="3"/>
        <v>0</v>
      </c>
      <c r="M95" s="156"/>
    </row>
    <row r="96" spans="1:13" ht="39.950000000000003" hidden="1" customHeight="1" x14ac:dyDescent="0.2">
      <c r="A96" s="156"/>
      <c r="B96" s="55" t="s">
        <v>210</v>
      </c>
      <c r="C96" s="56"/>
      <c r="D96" s="65"/>
      <c r="E96" s="66"/>
      <c r="F96" s="59"/>
      <c r="G96" s="59"/>
      <c r="H96" s="67"/>
      <c r="I96" s="68"/>
      <c r="J96" s="60">
        <f t="shared" si="2"/>
        <v>0</v>
      </c>
      <c r="K96" s="61"/>
      <c r="L96" s="62">
        <f t="shared" si="3"/>
        <v>0</v>
      </c>
      <c r="M96" s="156"/>
    </row>
    <row r="97" spans="1:13" ht="39.950000000000003" hidden="1" customHeight="1" x14ac:dyDescent="0.2">
      <c r="A97" s="156"/>
      <c r="B97" s="55" t="s">
        <v>211</v>
      </c>
      <c r="C97" s="56"/>
      <c r="D97" s="65"/>
      <c r="E97" s="66"/>
      <c r="F97" s="59"/>
      <c r="G97" s="59"/>
      <c r="H97" s="67"/>
      <c r="I97" s="68"/>
      <c r="J97" s="60">
        <f t="shared" si="2"/>
        <v>0</v>
      </c>
      <c r="K97" s="61"/>
      <c r="L97" s="62">
        <f t="shared" si="3"/>
        <v>0</v>
      </c>
      <c r="M97" s="156"/>
    </row>
    <row r="98" spans="1:13" ht="39.950000000000003" hidden="1" customHeight="1" x14ac:dyDescent="0.2">
      <c r="A98" s="156"/>
      <c r="B98" s="55" t="s">
        <v>212</v>
      </c>
      <c r="C98" s="56"/>
      <c r="D98" s="65"/>
      <c r="E98" s="66"/>
      <c r="F98" s="59"/>
      <c r="G98" s="59"/>
      <c r="H98" s="67"/>
      <c r="I98" s="68"/>
      <c r="J98" s="60">
        <f t="shared" si="2"/>
        <v>0</v>
      </c>
      <c r="K98" s="61"/>
      <c r="L98" s="62">
        <f t="shared" si="3"/>
        <v>0</v>
      </c>
      <c r="M98" s="156"/>
    </row>
    <row r="99" spans="1:13" ht="39.950000000000003" hidden="1" customHeight="1" x14ac:dyDescent="0.2">
      <c r="A99" s="156"/>
      <c r="B99" s="55" t="s">
        <v>213</v>
      </c>
      <c r="C99" s="56"/>
      <c r="D99" s="65"/>
      <c r="E99" s="66"/>
      <c r="F99" s="59"/>
      <c r="G99" s="59"/>
      <c r="H99" s="67"/>
      <c r="I99" s="68"/>
      <c r="J99" s="60">
        <f t="shared" si="2"/>
        <v>0</v>
      </c>
      <c r="K99" s="61"/>
      <c r="L99" s="62">
        <f t="shared" si="3"/>
        <v>0</v>
      </c>
      <c r="M99" s="156"/>
    </row>
    <row r="100" spans="1:13" ht="39.950000000000003" hidden="1" customHeight="1" x14ac:dyDescent="0.2">
      <c r="A100" s="156"/>
      <c r="B100" s="55" t="s">
        <v>214</v>
      </c>
      <c r="C100" s="56"/>
      <c r="D100" s="65"/>
      <c r="E100" s="66"/>
      <c r="F100" s="59"/>
      <c r="G100" s="59"/>
      <c r="H100" s="67"/>
      <c r="I100" s="68"/>
      <c r="J100" s="60">
        <f t="shared" si="2"/>
        <v>0</v>
      </c>
      <c r="K100" s="61"/>
      <c r="L100" s="62">
        <f t="shared" si="3"/>
        <v>0</v>
      </c>
      <c r="M100" s="156"/>
    </row>
    <row r="101" spans="1:13" ht="39.950000000000003" hidden="1" customHeight="1" x14ac:dyDescent="0.2">
      <c r="A101" s="156"/>
      <c r="B101" s="55" t="s">
        <v>215</v>
      </c>
      <c r="C101" s="56"/>
      <c r="D101" s="65"/>
      <c r="E101" s="66"/>
      <c r="F101" s="59"/>
      <c r="G101" s="59"/>
      <c r="H101" s="67"/>
      <c r="I101" s="68"/>
      <c r="J101" s="60">
        <f t="shared" si="2"/>
        <v>0</v>
      </c>
      <c r="K101" s="61"/>
      <c r="L101" s="62">
        <f t="shared" si="3"/>
        <v>0</v>
      </c>
      <c r="M101" s="156"/>
    </row>
    <row r="102" spans="1:13" ht="39.950000000000003" hidden="1" customHeight="1" x14ac:dyDescent="0.2">
      <c r="A102" s="156"/>
      <c r="B102" s="55" t="s">
        <v>216</v>
      </c>
      <c r="C102" s="56"/>
      <c r="D102" s="65"/>
      <c r="E102" s="66"/>
      <c r="F102" s="59"/>
      <c r="G102" s="59"/>
      <c r="H102" s="67"/>
      <c r="I102" s="68"/>
      <c r="J102" s="60">
        <f t="shared" si="2"/>
        <v>0</v>
      </c>
      <c r="K102" s="61"/>
      <c r="L102" s="62">
        <f t="shared" si="3"/>
        <v>0</v>
      </c>
      <c r="M102" s="156"/>
    </row>
    <row r="103" spans="1:13" ht="39.950000000000003" hidden="1" customHeight="1" x14ac:dyDescent="0.2">
      <c r="A103" s="156"/>
      <c r="B103" s="55" t="s">
        <v>217</v>
      </c>
      <c r="C103" s="56"/>
      <c r="D103" s="65"/>
      <c r="E103" s="66"/>
      <c r="F103" s="59"/>
      <c r="G103" s="59"/>
      <c r="H103" s="67"/>
      <c r="I103" s="68"/>
      <c r="J103" s="60">
        <f t="shared" si="2"/>
        <v>0</v>
      </c>
      <c r="K103" s="61"/>
      <c r="L103" s="62">
        <f t="shared" si="3"/>
        <v>0</v>
      </c>
      <c r="M103" s="156"/>
    </row>
    <row r="104" spans="1:13" ht="39.950000000000003" hidden="1" customHeight="1" x14ac:dyDescent="0.2">
      <c r="A104" s="156"/>
      <c r="B104" s="55" t="s">
        <v>218</v>
      </c>
      <c r="C104" s="56"/>
      <c r="D104" s="65"/>
      <c r="E104" s="66"/>
      <c r="F104" s="59"/>
      <c r="G104" s="59"/>
      <c r="H104" s="67"/>
      <c r="I104" s="68"/>
      <c r="J104" s="60">
        <f t="shared" si="2"/>
        <v>0</v>
      </c>
      <c r="K104" s="61"/>
      <c r="L104" s="62">
        <f t="shared" si="3"/>
        <v>0</v>
      </c>
      <c r="M104" s="156"/>
    </row>
    <row r="105" spans="1:13" ht="39.950000000000003" hidden="1" customHeight="1" x14ac:dyDescent="0.2">
      <c r="A105" s="156"/>
      <c r="B105" s="55" t="s">
        <v>219</v>
      </c>
      <c r="C105" s="56"/>
      <c r="D105" s="65"/>
      <c r="E105" s="66"/>
      <c r="F105" s="59"/>
      <c r="G105" s="59"/>
      <c r="H105" s="67"/>
      <c r="I105" s="68"/>
      <c r="J105" s="60">
        <f t="shared" si="2"/>
        <v>0</v>
      </c>
      <c r="K105" s="61"/>
      <c r="L105" s="62">
        <f t="shared" si="3"/>
        <v>0</v>
      </c>
      <c r="M105" s="156"/>
    </row>
    <row r="106" spans="1:13" ht="39.950000000000003" hidden="1" customHeight="1" x14ac:dyDescent="0.2">
      <c r="A106" s="156"/>
      <c r="B106" s="55" t="s">
        <v>220</v>
      </c>
      <c r="C106" s="56"/>
      <c r="D106" s="65"/>
      <c r="E106" s="66"/>
      <c r="F106" s="59"/>
      <c r="G106" s="59"/>
      <c r="H106" s="67"/>
      <c r="I106" s="68"/>
      <c r="J106" s="60">
        <f t="shared" si="2"/>
        <v>0</v>
      </c>
      <c r="K106" s="61"/>
      <c r="L106" s="62">
        <f t="shared" si="3"/>
        <v>0</v>
      </c>
      <c r="M106" s="156"/>
    </row>
    <row r="107" spans="1:13" x14ac:dyDescent="0.2">
      <c r="A107" s="156"/>
      <c r="B107" s="156"/>
      <c r="C107" s="156"/>
      <c r="D107" s="171"/>
      <c r="E107" s="172"/>
      <c r="F107" s="173"/>
      <c r="G107" s="173"/>
      <c r="H107" s="174"/>
      <c r="I107" s="174"/>
      <c r="J107" s="156"/>
      <c r="K107" s="175"/>
      <c r="L107" s="176"/>
      <c r="M107" s="156"/>
    </row>
  </sheetData>
  <sheetProtection algorithmName="SHA-512" hashValue="BFFyntRVop/JDp/0YmReSBL4f3x2n4YM51s1JIzr38U+eLINtvXIXifCC9IvDkLm3hb9NKfS2s2Uv8PjMnF5Aw==" saltValue="27o1mQcU5Dx4p+LzTymIrg==" spinCount="100000" sheet="1" formatRows="0" deleteRows="0" selectLockedCells="1"/>
  <mergeCells count="17">
    <mergeCell ref="B1:L1"/>
    <mergeCell ref="B2:L2"/>
    <mergeCell ref="B3:L3"/>
    <mergeCell ref="B4:D4"/>
    <mergeCell ref="I4:K4"/>
    <mergeCell ref="B5:L5"/>
    <mergeCell ref="B6:B7"/>
    <mergeCell ref="C6:C7"/>
    <mergeCell ref="D6:D7"/>
    <mergeCell ref="E6:E7"/>
    <mergeCell ref="F6:F7"/>
    <mergeCell ref="H6:H7"/>
    <mergeCell ref="I6:I7"/>
    <mergeCell ref="J6:J7"/>
    <mergeCell ref="K6:K7"/>
    <mergeCell ref="L6:L7"/>
    <mergeCell ref="G6:G7"/>
  </mergeCells>
  <pageMargins left="0.25" right="0.25" top="0.5" bottom="0.5" header="0.3" footer="0.3"/>
  <pageSetup scale="70" fitToHeight="500" orientation="landscape" r:id="rId1"/>
  <headerFooter>
    <oddFooter>Page &amp;P of &amp;N</oddFooter>
  </headerFooter>
  <legacyDrawing r:id="rId2"/>
  <extLst>
    <ext xmlns:x14="http://schemas.microsoft.com/office/spreadsheetml/2009/9/main" uri="{78C0D931-6437-407d-A8EE-F0AAD7539E65}">
      <x14:conditionalFormattings>
        <x14:conditionalFormatting xmlns:xm="http://schemas.microsoft.com/office/excel/2006/main">
          <x14:cfRule type="cellIs" priority="1" operator="notEqual" id="{CE756F23-0F60-42C3-AD7B-7E51A726E1DB}">
            <xm:f>Cover!$C$11+Cover!$C$23</xm:f>
            <x14:dxf>
              <fill>
                <patternFill>
                  <bgColor rgb="FFFF0000"/>
                </patternFill>
              </fill>
            </x14:dxf>
          </x14:cfRule>
          <xm:sqref>E4</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'DROP-DOWNS'!$B$2:$B$21</xm:f>
          </x14:formula1>
          <xm:sqref>C8:C57</xm:sqref>
        </x14:dataValidation>
        <x14:dataValidation type="list" allowBlank="1" showInputMessage="1" showErrorMessage="1" xr:uid="{00000000-0002-0000-0200-000001000000}">
          <x14:formula1>
            <xm:f>'DROP-DOWNS'!$B$2:$B$20</xm:f>
          </x14:formula1>
          <xm:sqref>C58:C106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79998168889431442"/>
  </sheetPr>
  <dimension ref="A1:Z130"/>
  <sheetViews>
    <sheetView showGridLines="0" zoomScaleNormal="100" workbookViewId="0"/>
  </sheetViews>
  <sheetFormatPr defaultColWidth="9.140625" defaultRowHeight="15" x14ac:dyDescent="0.25"/>
  <cols>
    <col min="1" max="1" width="3.42578125" style="54" customWidth="1"/>
    <col min="2" max="2" width="8.140625" style="54" customWidth="1"/>
    <col min="3" max="3" width="8.42578125" style="54" customWidth="1"/>
    <col min="4" max="4" width="11.85546875" style="54" customWidth="1"/>
    <col min="5" max="5" width="11.85546875" style="204" customWidth="1"/>
    <col min="6" max="6" width="11.85546875" style="201" customWidth="1"/>
    <col min="7" max="8" width="11.85546875" style="198" customWidth="1"/>
    <col min="9" max="9" width="12.85546875" style="198" bestFit="1" customWidth="1"/>
    <col min="10" max="10" width="11.85546875" style="198" customWidth="1"/>
    <col min="11" max="11" width="6.42578125" style="198" customWidth="1"/>
    <col min="12" max="12" width="9.7109375" style="199" customWidth="1"/>
    <col min="13" max="13" width="9.7109375" style="200" customWidth="1"/>
    <col min="14" max="14" width="9.7109375" style="199" customWidth="1"/>
    <col min="15" max="15" width="9.7109375" style="201" customWidth="1"/>
    <col min="16" max="16" width="9.7109375" style="54" customWidth="1"/>
    <col min="17" max="17" width="12.85546875" style="54" customWidth="1"/>
    <col min="18" max="18" width="3.42578125" style="298" customWidth="1"/>
    <col min="19" max="19" width="4.28515625" style="54" hidden="1" customWidth="1"/>
    <col min="20" max="20" width="15.7109375" style="54" hidden="1" customWidth="1"/>
    <col min="21" max="21" width="27.5703125" style="54" hidden="1" customWidth="1"/>
    <col min="22" max="22" width="17.28515625" style="54" hidden="1" customWidth="1"/>
    <col min="23" max="23" width="9.140625" style="54" hidden="1" customWidth="1"/>
    <col min="24" max="24" width="10.5703125" style="54" hidden="1" customWidth="1"/>
    <col min="25" max="25" width="9.140625" style="54" customWidth="1"/>
    <col min="26" max="26" width="10.5703125" style="54" bestFit="1" customWidth="1"/>
    <col min="27" max="16384" width="9.140625" style="54"/>
  </cols>
  <sheetData>
    <row r="1" spans="1:26" x14ac:dyDescent="0.25">
      <c r="A1" s="292"/>
      <c r="B1" s="292"/>
      <c r="C1" s="292"/>
      <c r="D1" s="292"/>
      <c r="E1" s="292"/>
      <c r="F1" s="292"/>
      <c r="G1" s="292"/>
      <c r="H1" s="292"/>
      <c r="I1" s="292"/>
      <c r="J1" s="292"/>
      <c r="K1" s="292"/>
      <c r="L1" s="292"/>
      <c r="M1" s="292"/>
      <c r="N1" s="292"/>
      <c r="O1" s="292"/>
      <c r="P1" s="292"/>
      <c r="Q1" s="292"/>
      <c r="R1" s="292"/>
      <c r="S1" s="293"/>
      <c r="T1" s="293"/>
      <c r="U1" s="293"/>
      <c r="V1" s="293"/>
    </row>
    <row r="2" spans="1:26" ht="29.45" customHeight="1" x14ac:dyDescent="0.25">
      <c r="A2" s="292"/>
      <c r="B2" s="518">
        <f>Cover!B6</f>
        <v>0</v>
      </c>
      <c r="C2" s="519"/>
      <c r="D2" s="519"/>
      <c r="E2" s="519"/>
      <c r="F2" s="519"/>
      <c r="G2" s="519"/>
      <c r="H2" s="519"/>
      <c r="I2" s="519"/>
      <c r="J2" s="519"/>
      <c r="K2" s="519"/>
      <c r="L2" s="519"/>
      <c r="M2" s="519"/>
      <c r="N2" s="519"/>
      <c r="O2" s="519"/>
      <c r="P2" s="519"/>
      <c r="Q2" s="520"/>
      <c r="R2" s="292"/>
      <c r="S2" s="293"/>
      <c r="T2" s="293"/>
      <c r="U2" s="293"/>
      <c r="V2" s="293"/>
    </row>
    <row r="3" spans="1:26" ht="29.45" customHeight="1" x14ac:dyDescent="0.25">
      <c r="A3" s="292"/>
      <c r="B3" s="537" t="s">
        <v>468</v>
      </c>
      <c r="C3" s="538"/>
      <c r="D3" s="538"/>
      <c r="E3" s="538"/>
      <c r="F3" s="538"/>
      <c r="G3" s="538"/>
      <c r="H3" s="538"/>
      <c r="I3" s="538"/>
      <c r="J3" s="538"/>
      <c r="K3" s="538"/>
      <c r="L3" s="538"/>
      <c r="M3" s="538"/>
      <c r="N3" s="538"/>
      <c r="O3" s="538"/>
      <c r="P3" s="538"/>
      <c r="Q3" s="539"/>
      <c r="R3" s="292"/>
      <c r="S3" s="293"/>
      <c r="T3" s="293"/>
      <c r="U3" s="293"/>
      <c r="V3" s="293"/>
    </row>
    <row r="4" spans="1:26" ht="8.25" customHeight="1" x14ac:dyDescent="0.25">
      <c r="A4" s="292"/>
      <c r="B4" s="362"/>
      <c r="C4" s="362"/>
      <c r="D4" s="362"/>
      <c r="E4" s="362"/>
      <c r="F4" s="362"/>
      <c r="G4" s="362"/>
      <c r="H4" s="362"/>
      <c r="I4" s="362"/>
      <c r="J4" s="362"/>
      <c r="K4" s="362"/>
      <c r="L4" s="362"/>
      <c r="M4" s="362"/>
      <c r="N4" s="362"/>
      <c r="O4" s="362"/>
      <c r="P4" s="362"/>
      <c r="Q4" s="362"/>
      <c r="R4" s="292"/>
      <c r="S4" s="293"/>
      <c r="T4" s="293"/>
      <c r="U4" s="293"/>
      <c r="V4" s="293"/>
    </row>
    <row r="5" spans="1:26" ht="30" customHeight="1" x14ac:dyDescent="0.25">
      <c r="A5" s="292"/>
      <c r="B5" s="548" t="str">
        <f>Cover!B13</f>
        <v>FY21 Base ABE Funds</v>
      </c>
      <c r="C5" s="549"/>
      <c r="D5" s="550"/>
      <c r="E5" s="363">
        <f>Cover!C13</f>
        <v>0</v>
      </c>
      <c r="F5" s="362"/>
      <c r="G5" s="552" t="str">
        <f>IF(Cover!C36="", "Enter Agency FTE on Cover Page","Agency FTE")</f>
        <v>Enter Agency FTE on Cover Page</v>
      </c>
      <c r="H5" s="549"/>
      <c r="I5" s="550"/>
      <c r="J5" s="364">
        <f>Cover!C36</f>
        <v>0</v>
      </c>
      <c r="K5" s="362"/>
      <c r="L5" s="362"/>
      <c r="M5" s="362"/>
      <c r="N5" s="362"/>
      <c r="O5" s="362"/>
      <c r="P5" s="362"/>
      <c r="Q5" s="362"/>
      <c r="R5" s="292"/>
      <c r="S5" s="293"/>
      <c r="T5" s="293"/>
      <c r="U5" s="293"/>
      <c r="V5" s="293"/>
    </row>
    <row r="6" spans="1:26" ht="8.25" customHeight="1" x14ac:dyDescent="0.25">
      <c r="A6" s="292"/>
      <c r="B6" s="362"/>
      <c r="C6" s="362"/>
      <c r="D6" s="365"/>
      <c r="E6" s="362"/>
      <c r="F6" s="362"/>
      <c r="G6" s="362"/>
      <c r="H6" s="362"/>
      <c r="I6" s="362"/>
      <c r="J6" s="362"/>
      <c r="K6" s="362"/>
      <c r="L6" s="362"/>
      <c r="M6" s="362"/>
      <c r="N6" s="362"/>
      <c r="O6" s="362"/>
      <c r="P6" s="362"/>
      <c r="Q6" s="362"/>
      <c r="R6" s="292"/>
      <c r="S6" s="293"/>
      <c r="T6" s="293"/>
      <c r="U6" s="293"/>
      <c r="V6" s="293"/>
    </row>
    <row r="7" spans="1:26" ht="30" customHeight="1" x14ac:dyDescent="0.25">
      <c r="A7" s="292"/>
      <c r="B7" s="548" t="str">
        <f>Cover!B18</f>
        <v>Outstation Funds</v>
      </c>
      <c r="C7" s="549"/>
      <c r="D7" s="550"/>
      <c r="E7" s="363">
        <f>Cover!C18</f>
        <v>0</v>
      </c>
      <c r="F7" s="362"/>
      <c r="G7" s="553" t="str">
        <f>IF(Cover!C37="","Enter Indirect Cost Rate on Cover Page", "DESE Approved Indirect Cost Rate")</f>
        <v>Enter Indirect Cost Rate on Cover Page</v>
      </c>
      <c r="H7" s="554"/>
      <c r="I7" s="555"/>
      <c r="J7" s="366">
        <f>Cover!C37</f>
        <v>0</v>
      </c>
      <c r="K7" s="362"/>
      <c r="L7" s="362"/>
      <c r="M7" s="362"/>
      <c r="N7" s="362"/>
      <c r="O7" s="362"/>
      <c r="P7" s="362"/>
      <c r="Q7" s="362"/>
      <c r="R7" s="292"/>
      <c r="S7" s="293"/>
      <c r="T7" s="293"/>
      <c r="U7" s="293"/>
      <c r="V7" s="293"/>
    </row>
    <row r="8" spans="1:26" ht="8.25" customHeight="1" x14ac:dyDescent="0.25">
      <c r="A8" s="292"/>
      <c r="B8" s="362"/>
      <c r="C8" s="362"/>
      <c r="D8" s="365"/>
      <c r="E8" s="362"/>
      <c r="F8" s="362"/>
      <c r="G8" s="362"/>
      <c r="H8" s="362"/>
      <c r="I8" s="362"/>
      <c r="J8" s="362"/>
      <c r="K8" s="362"/>
      <c r="L8" s="362"/>
      <c r="M8" s="362"/>
      <c r="N8" s="362"/>
      <c r="O8" s="362"/>
      <c r="P8" s="362"/>
      <c r="Q8" s="362"/>
      <c r="R8" s="292"/>
      <c r="S8" s="293"/>
      <c r="T8" s="293"/>
      <c r="U8" s="293"/>
      <c r="V8" s="293"/>
    </row>
    <row r="9" spans="1:26" ht="30" customHeight="1" x14ac:dyDescent="0.25">
      <c r="A9" s="292"/>
      <c r="B9" s="548" t="s">
        <v>659</v>
      </c>
      <c r="C9" s="549"/>
      <c r="D9" s="550"/>
      <c r="E9" s="363">
        <f>Cover!C32</f>
        <v>0</v>
      </c>
      <c r="F9" s="362"/>
      <c r="G9" s="553" t="s">
        <v>660</v>
      </c>
      <c r="H9" s="554"/>
      <c r="I9" s="555"/>
      <c r="J9" s="363">
        <f>E5+E7+E9</f>
        <v>0</v>
      </c>
      <c r="K9" s="362"/>
      <c r="L9" s="362"/>
      <c r="M9" s="362"/>
      <c r="N9" s="362"/>
      <c r="O9" s="362"/>
      <c r="P9" s="362"/>
      <c r="Q9" s="362"/>
      <c r="R9" s="292"/>
      <c r="S9" s="293"/>
      <c r="T9" s="293"/>
      <c r="U9" s="293"/>
      <c r="V9" s="293"/>
      <c r="Z9" s="199"/>
    </row>
    <row r="10" spans="1:26" ht="8.25" customHeight="1" x14ac:dyDescent="0.25">
      <c r="A10" s="292"/>
      <c r="B10" s="362"/>
      <c r="C10" s="362"/>
      <c r="D10" s="362"/>
      <c r="E10" s="362"/>
      <c r="F10" s="362"/>
      <c r="G10" s="362"/>
      <c r="H10" s="362"/>
      <c r="I10" s="362"/>
      <c r="J10" s="362"/>
      <c r="K10" s="362"/>
      <c r="L10" s="362"/>
      <c r="M10" s="362"/>
      <c r="N10" s="362"/>
      <c r="O10" s="362"/>
      <c r="P10" s="362"/>
      <c r="Q10" s="362"/>
      <c r="R10" s="292"/>
      <c r="S10" s="293"/>
      <c r="T10" s="293"/>
      <c r="U10" s="293"/>
      <c r="V10" s="293"/>
    </row>
    <row r="11" spans="1:26" ht="9" customHeight="1" x14ac:dyDescent="0.25">
      <c r="A11" s="292"/>
      <c r="B11" s="362"/>
      <c r="C11" s="362"/>
      <c r="D11" s="362"/>
      <c r="E11" s="362"/>
      <c r="F11" s="362"/>
      <c r="G11" s="362"/>
      <c r="H11" s="362"/>
      <c r="I11" s="362"/>
      <c r="J11" s="362"/>
      <c r="K11" s="362"/>
      <c r="L11" s="362"/>
      <c r="M11" s="362"/>
      <c r="N11" s="362"/>
      <c r="O11" s="362"/>
      <c r="P11" s="362"/>
      <c r="Q11" s="362"/>
      <c r="R11" s="292"/>
      <c r="S11" s="293"/>
      <c r="T11" s="293"/>
      <c r="U11" s="293"/>
      <c r="V11" s="293"/>
    </row>
    <row r="12" spans="1:26" ht="15.75" customHeight="1" x14ac:dyDescent="0.25">
      <c r="A12" s="292"/>
      <c r="B12" s="540" t="s">
        <v>44</v>
      </c>
      <c r="C12" s="541"/>
      <c r="D12" s="541"/>
      <c r="E12" s="541"/>
      <c r="F12" s="541"/>
      <c r="G12" s="541"/>
      <c r="H12" s="541"/>
      <c r="I12" s="541"/>
      <c r="J12" s="541"/>
      <c r="K12" s="541"/>
      <c r="L12" s="541"/>
      <c r="M12" s="541"/>
      <c r="N12" s="541"/>
      <c r="O12" s="541"/>
      <c r="P12" s="541"/>
      <c r="Q12" s="542"/>
      <c r="R12" s="292"/>
      <c r="S12" s="293"/>
      <c r="T12" s="293"/>
      <c r="U12" s="294" t="s">
        <v>418</v>
      </c>
      <c r="V12" s="293"/>
    </row>
    <row r="13" spans="1:26" ht="39.950000000000003" customHeight="1" x14ac:dyDescent="0.25">
      <c r="A13" s="292"/>
      <c r="B13" s="546" t="s">
        <v>45</v>
      </c>
      <c r="C13" s="547"/>
      <c r="D13" s="546" t="s">
        <v>447</v>
      </c>
      <c r="E13" s="551"/>
      <c r="F13" s="551"/>
      <c r="G13" s="551"/>
      <c r="H13" s="551"/>
      <c r="I13" s="551"/>
      <c r="J13" s="551"/>
      <c r="K13" s="547"/>
      <c r="L13" s="369" t="s">
        <v>46</v>
      </c>
      <c r="M13" s="369" t="s">
        <v>47</v>
      </c>
      <c r="N13" s="369" t="s">
        <v>4</v>
      </c>
      <c r="O13" s="369" t="s">
        <v>1</v>
      </c>
      <c r="P13" s="369" t="s">
        <v>102</v>
      </c>
      <c r="Q13" s="369" t="s">
        <v>103</v>
      </c>
      <c r="R13" s="292"/>
      <c r="S13" s="293"/>
      <c r="T13" s="293"/>
      <c r="U13" s="294"/>
      <c r="V13" s="293"/>
    </row>
    <row r="14" spans="1:26" s="111" customFormat="1" ht="39.950000000000003" customHeight="1" x14ac:dyDescent="0.25">
      <c r="A14" s="292"/>
      <c r="B14" s="478"/>
      <c r="C14" s="479"/>
      <c r="D14" s="480"/>
      <c r="E14" s="481"/>
      <c r="F14" s="481"/>
      <c r="G14" s="481"/>
      <c r="H14" s="481"/>
      <c r="I14" s="481"/>
      <c r="J14" s="481"/>
      <c r="K14" s="482"/>
      <c r="L14" s="208"/>
      <c r="M14" s="209"/>
      <c r="N14" s="356"/>
      <c r="O14" s="210" t="e">
        <f>L14/$J$5</f>
        <v>#DIV/0!</v>
      </c>
      <c r="P14" s="211">
        <f>N14*Q14</f>
        <v>0</v>
      </c>
      <c r="Q14" s="212">
        <f>ROUND(L14*M14,0)</f>
        <v>0</v>
      </c>
      <c r="R14" s="292"/>
      <c r="S14" s="293"/>
      <c r="T14" s="293"/>
      <c r="U14" s="294">
        <f>P14+Q14</f>
        <v>0</v>
      </c>
      <c r="V14" s="293"/>
      <c r="Z14" s="191"/>
    </row>
    <row r="15" spans="1:26" s="111" customFormat="1" ht="39.950000000000003" customHeight="1" x14ac:dyDescent="0.25">
      <c r="A15" s="292"/>
      <c r="B15" s="478"/>
      <c r="C15" s="479"/>
      <c r="D15" s="480"/>
      <c r="E15" s="481"/>
      <c r="F15" s="481"/>
      <c r="G15" s="481"/>
      <c r="H15" s="481"/>
      <c r="I15" s="481"/>
      <c r="J15" s="481"/>
      <c r="K15" s="482"/>
      <c r="L15" s="208"/>
      <c r="M15" s="209"/>
      <c r="N15" s="356"/>
      <c r="O15" s="210" t="e">
        <f t="shared" ref="O15:O17" si="0">L15/$J$5</f>
        <v>#DIV/0!</v>
      </c>
      <c r="P15" s="211">
        <f t="shared" ref="P15:P17" si="1">N15*Q15</f>
        <v>0</v>
      </c>
      <c r="Q15" s="212">
        <f>ROUND(L15*M15,0)</f>
        <v>0</v>
      </c>
      <c r="R15" s="292"/>
      <c r="S15" s="293"/>
      <c r="T15" s="293"/>
      <c r="U15" s="294">
        <f t="shared" ref="U15:U17" si="2">P15+Q15</f>
        <v>0</v>
      </c>
      <c r="V15" s="293"/>
      <c r="Z15" s="191"/>
    </row>
    <row r="16" spans="1:26" s="111" customFormat="1" ht="39.950000000000003" customHeight="1" x14ac:dyDescent="0.25">
      <c r="A16" s="292"/>
      <c r="B16" s="478"/>
      <c r="C16" s="479"/>
      <c r="D16" s="480"/>
      <c r="E16" s="481"/>
      <c r="F16" s="481"/>
      <c r="G16" s="481"/>
      <c r="H16" s="481"/>
      <c r="I16" s="481"/>
      <c r="J16" s="481"/>
      <c r="K16" s="482"/>
      <c r="L16" s="208"/>
      <c r="M16" s="209"/>
      <c r="N16" s="356"/>
      <c r="O16" s="210" t="e">
        <f t="shared" si="0"/>
        <v>#DIV/0!</v>
      </c>
      <c r="P16" s="211">
        <f t="shared" si="1"/>
        <v>0</v>
      </c>
      <c r="Q16" s="212">
        <f>ROUND(L16*M16,0)</f>
        <v>0</v>
      </c>
      <c r="R16" s="292"/>
      <c r="S16" s="293"/>
      <c r="T16" s="293"/>
      <c r="U16" s="294">
        <f t="shared" si="2"/>
        <v>0</v>
      </c>
      <c r="V16" s="293"/>
      <c r="Z16" s="191"/>
    </row>
    <row r="17" spans="1:26" s="111" customFormat="1" ht="39.950000000000003" customHeight="1" x14ac:dyDescent="0.25">
      <c r="A17" s="292"/>
      <c r="B17" s="478"/>
      <c r="C17" s="479"/>
      <c r="D17" s="480"/>
      <c r="E17" s="481"/>
      <c r="F17" s="481"/>
      <c r="G17" s="481"/>
      <c r="H17" s="481"/>
      <c r="I17" s="481"/>
      <c r="J17" s="481"/>
      <c r="K17" s="482"/>
      <c r="L17" s="208"/>
      <c r="M17" s="209"/>
      <c r="N17" s="356"/>
      <c r="O17" s="210" t="e">
        <f t="shared" si="0"/>
        <v>#DIV/0!</v>
      </c>
      <c r="P17" s="211">
        <f t="shared" si="1"/>
        <v>0</v>
      </c>
      <c r="Q17" s="212">
        <f>ROUND(L17*M17,0)</f>
        <v>0</v>
      </c>
      <c r="R17" s="292"/>
      <c r="S17" s="293"/>
      <c r="T17" s="293"/>
      <c r="U17" s="294">
        <f t="shared" si="2"/>
        <v>0</v>
      </c>
      <c r="V17" s="293"/>
      <c r="Z17" s="191"/>
    </row>
    <row r="18" spans="1:26" ht="18.600000000000001" customHeight="1" x14ac:dyDescent="0.25">
      <c r="A18" s="292"/>
      <c r="B18" s="490" t="s">
        <v>221</v>
      </c>
      <c r="C18" s="491"/>
      <c r="D18" s="491"/>
      <c r="E18" s="491"/>
      <c r="F18" s="491"/>
      <c r="G18" s="491"/>
      <c r="H18" s="491"/>
      <c r="I18" s="491"/>
      <c r="J18" s="491"/>
      <c r="K18" s="491"/>
      <c r="L18" s="491"/>
      <c r="M18" s="491"/>
      <c r="N18" s="492"/>
      <c r="O18" s="213" t="e">
        <f>SUM(O14:O17)</f>
        <v>#DIV/0!</v>
      </c>
      <c r="P18" s="214">
        <f>SUM(P14:P17)</f>
        <v>0</v>
      </c>
      <c r="Q18" s="215">
        <f>SUM(Q14:Q17)</f>
        <v>0</v>
      </c>
      <c r="R18" s="292"/>
      <c r="S18" s="293"/>
      <c r="T18" s="293">
        <f>Q18+P18</f>
        <v>0</v>
      </c>
      <c r="U18" s="294"/>
      <c r="V18" s="293"/>
      <c r="W18" s="192"/>
      <c r="X18" s="192">
        <f>Q18</f>
        <v>0</v>
      </c>
    </row>
    <row r="19" spans="1:26" ht="15.75" customHeight="1" x14ac:dyDescent="0.25">
      <c r="A19" s="292"/>
      <c r="B19" s="543" t="s">
        <v>49</v>
      </c>
      <c r="C19" s="544"/>
      <c r="D19" s="544"/>
      <c r="E19" s="544"/>
      <c r="F19" s="544"/>
      <c r="G19" s="544"/>
      <c r="H19" s="544"/>
      <c r="I19" s="544"/>
      <c r="J19" s="544"/>
      <c r="K19" s="544"/>
      <c r="L19" s="544"/>
      <c r="M19" s="544"/>
      <c r="N19" s="544"/>
      <c r="O19" s="544"/>
      <c r="P19" s="544"/>
      <c r="Q19" s="545"/>
      <c r="R19" s="292"/>
      <c r="S19" s="293"/>
      <c r="T19" s="293"/>
      <c r="U19" s="294"/>
      <c r="V19" s="293"/>
    </row>
    <row r="20" spans="1:26" ht="39.950000000000003" customHeight="1" x14ac:dyDescent="0.25">
      <c r="A20" s="292"/>
      <c r="B20" s="516" t="s">
        <v>45</v>
      </c>
      <c r="C20" s="517"/>
      <c r="D20" s="516" t="s">
        <v>448</v>
      </c>
      <c r="E20" s="556"/>
      <c r="F20" s="556"/>
      <c r="G20" s="556"/>
      <c r="H20" s="556"/>
      <c r="I20" s="556"/>
      <c r="J20" s="556"/>
      <c r="K20" s="517"/>
      <c r="L20" s="277" t="s">
        <v>46</v>
      </c>
      <c r="M20" s="277" t="s">
        <v>47</v>
      </c>
      <c r="N20" s="277" t="s">
        <v>4</v>
      </c>
      <c r="O20" s="277" t="s">
        <v>1</v>
      </c>
      <c r="P20" s="277" t="s">
        <v>36</v>
      </c>
      <c r="Q20" s="277" t="s">
        <v>103</v>
      </c>
      <c r="R20" s="292"/>
      <c r="S20" s="293"/>
      <c r="T20" s="293"/>
      <c r="U20" s="294"/>
      <c r="V20" s="293"/>
    </row>
    <row r="21" spans="1:26" s="111" customFormat="1" ht="39.950000000000003" customHeight="1" x14ac:dyDescent="0.25">
      <c r="A21" s="292"/>
      <c r="B21" s="478"/>
      <c r="C21" s="479"/>
      <c r="D21" s="480"/>
      <c r="E21" s="481"/>
      <c r="F21" s="481"/>
      <c r="G21" s="481"/>
      <c r="H21" s="481"/>
      <c r="I21" s="481"/>
      <c r="J21" s="481"/>
      <c r="K21" s="482"/>
      <c r="L21" s="208"/>
      <c r="M21" s="209"/>
      <c r="N21" s="356"/>
      <c r="O21" s="210" t="e">
        <f t="shared" ref="O21:O22" si="3">L21/$J$5</f>
        <v>#DIV/0!</v>
      </c>
      <c r="P21" s="211">
        <f t="shared" ref="P21:P22" si="4">N21*Q21</f>
        <v>0</v>
      </c>
      <c r="Q21" s="212">
        <f t="shared" ref="Q21:Q22" si="5">ROUND(L21*M21,0)</f>
        <v>0</v>
      </c>
      <c r="R21" s="292"/>
      <c r="S21" s="293"/>
      <c r="T21" s="293"/>
      <c r="U21" s="294">
        <f t="shared" ref="U21:U45" si="6">P21+Q21</f>
        <v>0</v>
      </c>
      <c r="V21" s="293"/>
    </row>
    <row r="22" spans="1:26" s="111" customFormat="1" ht="39.950000000000003" customHeight="1" x14ac:dyDescent="0.25">
      <c r="A22" s="292"/>
      <c r="B22" s="478"/>
      <c r="C22" s="479"/>
      <c r="D22" s="480"/>
      <c r="E22" s="481"/>
      <c r="F22" s="481"/>
      <c r="G22" s="481"/>
      <c r="H22" s="481"/>
      <c r="I22" s="481"/>
      <c r="J22" s="481"/>
      <c r="K22" s="482"/>
      <c r="L22" s="208"/>
      <c r="M22" s="209"/>
      <c r="N22" s="356"/>
      <c r="O22" s="210" t="e">
        <f t="shared" si="3"/>
        <v>#DIV/0!</v>
      </c>
      <c r="P22" s="211">
        <f t="shared" si="4"/>
        <v>0</v>
      </c>
      <c r="Q22" s="212">
        <f t="shared" si="5"/>
        <v>0</v>
      </c>
      <c r="R22" s="292"/>
      <c r="S22" s="293"/>
      <c r="T22" s="293" t="s">
        <v>232</v>
      </c>
      <c r="U22" s="294">
        <f t="shared" si="6"/>
        <v>0</v>
      </c>
      <c r="V22" s="293"/>
      <c r="Z22" s="191"/>
    </row>
    <row r="23" spans="1:26" s="111" customFormat="1" ht="39.950000000000003" customHeight="1" x14ac:dyDescent="0.25">
      <c r="A23" s="292"/>
      <c r="B23" s="478"/>
      <c r="C23" s="479"/>
      <c r="D23" s="480"/>
      <c r="E23" s="481"/>
      <c r="F23" s="481"/>
      <c r="G23" s="481"/>
      <c r="H23" s="481"/>
      <c r="I23" s="481"/>
      <c r="J23" s="481"/>
      <c r="K23" s="482"/>
      <c r="L23" s="208"/>
      <c r="M23" s="209"/>
      <c r="N23" s="356"/>
      <c r="O23" s="210" t="e">
        <f t="shared" ref="O23:O39" si="7">L23/$J$5</f>
        <v>#DIV/0!</v>
      </c>
      <c r="P23" s="211">
        <f t="shared" ref="P23:P39" si="8">N23*Q23</f>
        <v>0</v>
      </c>
      <c r="Q23" s="212">
        <f t="shared" ref="Q23:Q39" si="9">ROUND(L23*M23,0)</f>
        <v>0</v>
      </c>
      <c r="R23" s="292"/>
      <c r="S23" s="293"/>
      <c r="T23" s="293"/>
      <c r="U23" s="294">
        <f t="shared" si="6"/>
        <v>0</v>
      </c>
      <c r="V23" s="293"/>
    </row>
    <row r="24" spans="1:26" s="111" customFormat="1" ht="39.950000000000003" customHeight="1" x14ac:dyDescent="0.25">
      <c r="A24" s="292"/>
      <c r="B24" s="478"/>
      <c r="C24" s="479"/>
      <c r="D24" s="480"/>
      <c r="E24" s="481"/>
      <c r="F24" s="481"/>
      <c r="G24" s="481"/>
      <c r="H24" s="481"/>
      <c r="I24" s="481"/>
      <c r="J24" s="481"/>
      <c r="K24" s="482"/>
      <c r="L24" s="208"/>
      <c r="M24" s="209"/>
      <c r="N24" s="356"/>
      <c r="O24" s="210" t="e">
        <f t="shared" si="7"/>
        <v>#DIV/0!</v>
      </c>
      <c r="P24" s="211">
        <f t="shared" si="8"/>
        <v>0</v>
      </c>
      <c r="Q24" s="212">
        <f t="shared" si="9"/>
        <v>0</v>
      </c>
      <c r="R24" s="292"/>
      <c r="S24" s="293"/>
      <c r="T24" s="293" t="s">
        <v>232</v>
      </c>
      <c r="U24" s="294">
        <f t="shared" si="6"/>
        <v>0</v>
      </c>
      <c r="V24" s="293"/>
      <c r="Z24" s="191"/>
    </row>
    <row r="25" spans="1:26" s="111" customFormat="1" ht="39.950000000000003" customHeight="1" x14ac:dyDescent="0.25">
      <c r="A25" s="292"/>
      <c r="B25" s="478"/>
      <c r="C25" s="479"/>
      <c r="D25" s="480"/>
      <c r="E25" s="481"/>
      <c r="F25" s="481"/>
      <c r="G25" s="481"/>
      <c r="H25" s="481"/>
      <c r="I25" s="481"/>
      <c r="J25" s="481"/>
      <c r="K25" s="482"/>
      <c r="L25" s="208"/>
      <c r="M25" s="209"/>
      <c r="N25" s="356"/>
      <c r="O25" s="210" t="e">
        <f t="shared" si="7"/>
        <v>#DIV/0!</v>
      </c>
      <c r="P25" s="211">
        <f t="shared" si="8"/>
        <v>0</v>
      </c>
      <c r="Q25" s="212">
        <f t="shared" si="9"/>
        <v>0</v>
      </c>
      <c r="R25" s="292"/>
      <c r="S25" s="293"/>
      <c r="T25" s="293"/>
      <c r="U25" s="294">
        <f t="shared" ref="U25:U37" si="10">P25+Q25</f>
        <v>0</v>
      </c>
      <c r="V25" s="293"/>
    </row>
    <row r="26" spans="1:26" s="111" customFormat="1" ht="39.950000000000003" customHeight="1" x14ac:dyDescent="0.25">
      <c r="A26" s="292"/>
      <c r="B26" s="478"/>
      <c r="C26" s="479"/>
      <c r="D26" s="480"/>
      <c r="E26" s="481"/>
      <c r="F26" s="481"/>
      <c r="G26" s="481"/>
      <c r="H26" s="481"/>
      <c r="I26" s="481"/>
      <c r="J26" s="481"/>
      <c r="K26" s="482"/>
      <c r="L26" s="208"/>
      <c r="M26" s="209"/>
      <c r="N26" s="356"/>
      <c r="O26" s="210" t="e">
        <f t="shared" si="7"/>
        <v>#DIV/0!</v>
      </c>
      <c r="P26" s="211">
        <f t="shared" si="8"/>
        <v>0</v>
      </c>
      <c r="Q26" s="212">
        <f t="shared" si="9"/>
        <v>0</v>
      </c>
      <c r="R26" s="292"/>
      <c r="S26" s="293"/>
      <c r="T26" s="293" t="s">
        <v>232</v>
      </c>
      <c r="U26" s="294">
        <f t="shared" si="10"/>
        <v>0</v>
      </c>
      <c r="V26" s="293"/>
      <c r="Z26" s="191"/>
    </row>
    <row r="27" spans="1:26" s="111" customFormat="1" ht="39.950000000000003" customHeight="1" x14ac:dyDescent="0.25">
      <c r="A27" s="292"/>
      <c r="B27" s="478"/>
      <c r="C27" s="479"/>
      <c r="D27" s="480"/>
      <c r="E27" s="481"/>
      <c r="F27" s="481"/>
      <c r="G27" s="481"/>
      <c r="H27" s="481"/>
      <c r="I27" s="481"/>
      <c r="J27" s="481"/>
      <c r="K27" s="482"/>
      <c r="L27" s="208"/>
      <c r="M27" s="209"/>
      <c r="N27" s="356"/>
      <c r="O27" s="210" t="e">
        <f t="shared" ref="O27:O34" si="11">L27/$J$5</f>
        <v>#DIV/0!</v>
      </c>
      <c r="P27" s="211">
        <f t="shared" ref="P27:P34" si="12">N27*Q27</f>
        <v>0</v>
      </c>
      <c r="Q27" s="212">
        <f t="shared" ref="Q27:Q34" si="13">ROUND(L27*M27,0)</f>
        <v>0</v>
      </c>
      <c r="R27" s="292"/>
      <c r="S27" s="293"/>
      <c r="T27" s="293"/>
      <c r="U27" s="294">
        <f t="shared" ref="U27:U34" si="14">P27+Q27</f>
        <v>0</v>
      </c>
      <c r="V27" s="293"/>
    </row>
    <row r="28" spans="1:26" s="111" customFormat="1" ht="39.950000000000003" customHeight="1" x14ac:dyDescent="0.25">
      <c r="A28" s="292"/>
      <c r="B28" s="478"/>
      <c r="C28" s="479"/>
      <c r="D28" s="480"/>
      <c r="E28" s="481"/>
      <c r="F28" s="481"/>
      <c r="G28" s="481"/>
      <c r="H28" s="481"/>
      <c r="I28" s="481"/>
      <c r="J28" s="481"/>
      <c r="K28" s="482"/>
      <c r="L28" s="208"/>
      <c r="M28" s="209"/>
      <c r="N28" s="356"/>
      <c r="O28" s="210" t="e">
        <f t="shared" si="11"/>
        <v>#DIV/0!</v>
      </c>
      <c r="P28" s="211">
        <f t="shared" si="12"/>
        <v>0</v>
      </c>
      <c r="Q28" s="212">
        <f t="shared" si="13"/>
        <v>0</v>
      </c>
      <c r="R28" s="292"/>
      <c r="S28" s="293"/>
      <c r="T28" s="293"/>
      <c r="U28" s="294">
        <f t="shared" si="14"/>
        <v>0</v>
      </c>
      <c r="V28" s="293"/>
    </row>
    <row r="29" spans="1:26" s="111" customFormat="1" ht="39.950000000000003" customHeight="1" x14ac:dyDescent="0.25">
      <c r="A29" s="292"/>
      <c r="B29" s="478"/>
      <c r="C29" s="479"/>
      <c r="D29" s="480"/>
      <c r="E29" s="481"/>
      <c r="F29" s="481"/>
      <c r="G29" s="481"/>
      <c r="H29" s="481"/>
      <c r="I29" s="481"/>
      <c r="J29" s="481"/>
      <c r="K29" s="482"/>
      <c r="L29" s="208"/>
      <c r="M29" s="209"/>
      <c r="N29" s="356"/>
      <c r="O29" s="210" t="e">
        <f t="shared" si="11"/>
        <v>#DIV/0!</v>
      </c>
      <c r="P29" s="211">
        <f t="shared" si="12"/>
        <v>0</v>
      </c>
      <c r="Q29" s="212">
        <f t="shared" si="13"/>
        <v>0</v>
      </c>
      <c r="R29" s="292"/>
      <c r="S29" s="293"/>
      <c r="T29" s="293" t="s">
        <v>232</v>
      </c>
      <c r="U29" s="294">
        <f t="shared" si="14"/>
        <v>0</v>
      </c>
      <c r="V29" s="293"/>
      <c r="Z29" s="191"/>
    </row>
    <row r="30" spans="1:26" s="111" customFormat="1" ht="39.950000000000003" customHeight="1" x14ac:dyDescent="0.25">
      <c r="A30" s="292"/>
      <c r="B30" s="478"/>
      <c r="C30" s="479"/>
      <c r="D30" s="480"/>
      <c r="E30" s="481"/>
      <c r="F30" s="481"/>
      <c r="G30" s="481"/>
      <c r="H30" s="481"/>
      <c r="I30" s="481"/>
      <c r="J30" s="481"/>
      <c r="K30" s="482"/>
      <c r="L30" s="208"/>
      <c r="M30" s="209"/>
      <c r="N30" s="356"/>
      <c r="O30" s="210" t="e">
        <f t="shared" si="11"/>
        <v>#DIV/0!</v>
      </c>
      <c r="P30" s="211">
        <f t="shared" si="12"/>
        <v>0</v>
      </c>
      <c r="Q30" s="212">
        <f t="shared" si="13"/>
        <v>0</v>
      </c>
      <c r="R30" s="292"/>
      <c r="S30" s="293"/>
      <c r="T30" s="293"/>
      <c r="U30" s="294">
        <f t="shared" si="14"/>
        <v>0</v>
      </c>
      <c r="V30" s="293"/>
    </row>
    <row r="31" spans="1:26" s="111" customFormat="1" ht="39.950000000000003" customHeight="1" x14ac:dyDescent="0.25">
      <c r="A31" s="292"/>
      <c r="B31" s="478"/>
      <c r="C31" s="479"/>
      <c r="D31" s="480"/>
      <c r="E31" s="481"/>
      <c r="F31" s="481"/>
      <c r="G31" s="481"/>
      <c r="H31" s="481"/>
      <c r="I31" s="481"/>
      <c r="J31" s="481"/>
      <c r="K31" s="482"/>
      <c r="L31" s="208"/>
      <c r="M31" s="209"/>
      <c r="N31" s="356"/>
      <c r="O31" s="210" t="e">
        <f t="shared" si="11"/>
        <v>#DIV/0!</v>
      </c>
      <c r="P31" s="211">
        <f t="shared" si="12"/>
        <v>0</v>
      </c>
      <c r="Q31" s="212">
        <f t="shared" si="13"/>
        <v>0</v>
      </c>
      <c r="R31" s="292"/>
      <c r="S31" s="293"/>
      <c r="T31" s="293" t="s">
        <v>232</v>
      </c>
      <c r="U31" s="294">
        <f t="shared" si="14"/>
        <v>0</v>
      </c>
      <c r="V31" s="293"/>
      <c r="Z31" s="191"/>
    </row>
    <row r="32" spans="1:26" s="111" customFormat="1" ht="39.950000000000003" customHeight="1" x14ac:dyDescent="0.25">
      <c r="A32" s="292"/>
      <c r="B32" s="478"/>
      <c r="C32" s="479"/>
      <c r="D32" s="480"/>
      <c r="E32" s="481"/>
      <c r="F32" s="481"/>
      <c r="G32" s="481"/>
      <c r="H32" s="481"/>
      <c r="I32" s="481"/>
      <c r="J32" s="481"/>
      <c r="K32" s="482"/>
      <c r="L32" s="208"/>
      <c r="M32" s="209"/>
      <c r="N32" s="356"/>
      <c r="O32" s="210" t="e">
        <f t="shared" si="11"/>
        <v>#DIV/0!</v>
      </c>
      <c r="P32" s="211">
        <f t="shared" si="12"/>
        <v>0</v>
      </c>
      <c r="Q32" s="212">
        <f t="shared" si="13"/>
        <v>0</v>
      </c>
      <c r="R32" s="292"/>
      <c r="S32" s="293"/>
      <c r="T32" s="293"/>
      <c r="U32" s="294">
        <f t="shared" si="14"/>
        <v>0</v>
      </c>
      <c r="V32" s="293"/>
    </row>
    <row r="33" spans="1:26" s="111" customFormat="1" ht="39.950000000000003" customHeight="1" x14ac:dyDescent="0.25">
      <c r="A33" s="292"/>
      <c r="B33" s="478"/>
      <c r="C33" s="479"/>
      <c r="D33" s="480"/>
      <c r="E33" s="481"/>
      <c r="F33" s="481"/>
      <c r="G33" s="481"/>
      <c r="H33" s="481"/>
      <c r="I33" s="481"/>
      <c r="J33" s="481"/>
      <c r="K33" s="482"/>
      <c r="L33" s="208"/>
      <c r="M33" s="209"/>
      <c r="N33" s="356"/>
      <c r="O33" s="210" t="e">
        <f t="shared" si="11"/>
        <v>#DIV/0!</v>
      </c>
      <c r="P33" s="211">
        <f t="shared" si="12"/>
        <v>0</v>
      </c>
      <c r="Q33" s="212">
        <f t="shared" si="13"/>
        <v>0</v>
      </c>
      <c r="R33" s="292"/>
      <c r="S33" s="293"/>
      <c r="T33" s="293" t="s">
        <v>232</v>
      </c>
      <c r="U33" s="294">
        <f t="shared" si="14"/>
        <v>0</v>
      </c>
      <c r="V33" s="293"/>
      <c r="Z33" s="191"/>
    </row>
    <row r="34" spans="1:26" s="111" customFormat="1" ht="39.950000000000003" customHeight="1" x14ac:dyDescent="0.25">
      <c r="A34" s="292"/>
      <c r="B34" s="478"/>
      <c r="C34" s="479"/>
      <c r="D34" s="480"/>
      <c r="E34" s="481"/>
      <c r="F34" s="481"/>
      <c r="G34" s="481"/>
      <c r="H34" s="481"/>
      <c r="I34" s="481"/>
      <c r="J34" s="481"/>
      <c r="K34" s="482"/>
      <c r="L34" s="208"/>
      <c r="M34" s="209"/>
      <c r="N34" s="356"/>
      <c r="O34" s="210" t="e">
        <f t="shared" si="11"/>
        <v>#DIV/0!</v>
      </c>
      <c r="P34" s="211">
        <f t="shared" si="12"/>
        <v>0</v>
      </c>
      <c r="Q34" s="212">
        <f t="shared" si="13"/>
        <v>0</v>
      </c>
      <c r="R34" s="292"/>
      <c r="S34" s="293"/>
      <c r="T34" s="293"/>
      <c r="U34" s="294">
        <f t="shared" si="14"/>
        <v>0</v>
      </c>
      <c r="V34" s="293"/>
    </row>
    <row r="35" spans="1:26" s="111" customFormat="1" ht="39.950000000000003" customHeight="1" x14ac:dyDescent="0.25">
      <c r="A35" s="292"/>
      <c r="B35" s="478"/>
      <c r="C35" s="479"/>
      <c r="D35" s="480"/>
      <c r="E35" s="481"/>
      <c r="F35" s="481"/>
      <c r="G35" s="481"/>
      <c r="H35" s="481"/>
      <c r="I35" s="481"/>
      <c r="J35" s="481"/>
      <c r="K35" s="482"/>
      <c r="L35" s="208"/>
      <c r="M35" s="209"/>
      <c r="N35" s="356"/>
      <c r="O35" s="210" t="e">
        <f t="shared" si="7"/>
        <v>#DIV/0!</v>
      </c>
      <c r="P35" s="211">
        <f t="shared" si="8"/>
        <v>0</v>
      </c>
      <c r="Q35" s="212">
        <f t="shared" si="9"/>
        <v>0</v>
      </c>
      <c r="R35" s="292"/>
      <c r="S35" s="293"/>
      <c r="T35" s="293"/>
      <c r="U35" s="294">
        <f t="shared" si="10"/>
        <v>0</v>
      </c>
      <c r="V35" s="293"/>
    </row>
    <row r="36" spans="1:26" s="111" customFormat="1" ht="39.950000000000003" hidden="1" customHeight="1" x14ac:dyDescent="0.25">
      <c r="A36" s="292"/>
      <c r="B36" s="478"/>
      <c r="C36" s="479"/>
      <c r="D36" s="480"/>
      <c r="E36" s="481"/>
      <c r="F36" s="481"/>
      <c r="G36" s="481"/>
      <c r="H36" s="481"/>
      <c r="I36" s="481"/>
      <c r="J36" s="481"/>
      <c r="K36" s="482"/>
      <c r="L36" s="208"/>
      <c r="M36" s="209"/>
      <c r="N36" s="356"/>
      <c r="O36" s="210" t="e">
        <f t="shared" si="7"/>
        <v>#DIV/0!</v>
      </c>
      <c r="P36" s="211">
        <f t="shared" si="8"/>
        <v>0</v>
      </c>
      <c r="Q36" s="212">
        <f t="shared" si="9"/>
        <v>0</v>
      </c>
      <c r="R36" s="292"/>
      <c r="S36" s="293"/>
      <c r="T36" s="293" t="s">
        <v>232</v>
      </c>
      <c r="U36" s="294">
        <f t="shared" si="10"/>
        <v>0</v>
      </c>
      <c r="V36" s="293"/>
      <c r="Z36" s="191"/>
    </row>
    <row r="37" spans="1:26" s="111" customFormat="1" ht="39.950000000000003" hidden="1" customHeight="1" x14ac:dyDescent="0.25">
      <c r="A37" s="292"/>
      <c r="B37" s="478"/>
      <c r="C37" s="479"/>
      <c r="D37" s="480"/>
      <c r="E37" s="481"/>
      <c r="F37" s="481"/>
      <c r="G37" s="481"/>
      <c r="H37" s="481"/>
      <c r="I37" s="481"/>
      <c r="J37" s="481"/>
      <c r="K37" s="482"/>
      <c r="L37" s="208"/>
      <c r="M37" s="209"/>
      <c r="N37" s="356"/>
      <c r="O37" s="210" t="e">
        <f t="shared" si="7"/>
        <v>#DIV/0!</v>
      </c>
      <c r="P37" s="211">
        <f t="shared" si="8"/>
        <v>0</v>
      </c>
      <c r="Q37" s="212">
        <f t="shared" si="9"/>
        <v>0</v>
      </c>
      <c r="R37" s="292"/>
      <c r="S37" s="293"/>
      <c r="T37" s="293"/>
      <c r="U37" s="294">
        <f t="shared" si="10"/>
        <v>0</v>
      </c>
      <c r="V37" s="293"/>
    </row>
    <row r="38" spans="1:26" s="111" customFormat="1" ht="39.950000000000003" hidden="1" customHeight="1" x14ac:dyDescent="0.25">
      <c r="A38" s="292"/>
      <c r="B38" s="478"/>
      <c r="C38" s="479"/>
      <c r="D38" s="480"/>
      <c r="E38" s="481"/>
      <c r="F38" s="481"/>
      <c r="G38" s="481"/>
      <c r="H38" s="481"/>
      <c r="I38" s="481"/>
      <c r="J38" s="481"/>
      <c r="K38" s="482"/>
      <c r="L38" s="208"/>
      <c r="M38" s="209"/>
      <c r="N38" s="356"/>
      <c r="O38" s="210" t="e">
        <f t="shared" si="7"/>
        <v>#DIV/0!</v>
      </c>
      <c r="P38" s="211">
        <f t="shared" si="8"/>
        <v>0</v>
      </c>
      <c r="Q38" s="212">
        <f t="shared" si="9"/>
        <v>0</v>
      </c>
      <c r="R38" s="292"/>
      <c r="S38" s="293"/>
      <c r="T38" s="293"/>
      <c r="U38" s="294">
        <f t="shared" si="6"/>
        <v>0</v>
      </c>
      <c r="V38" s="293"/>
    </row>
    <row r="39" spans="1:26" s="111" customFormat="1" ht="39.950000000000003" hidden="1" customHeight="1" x14ac:dyDescent="0.25">
      <c r="A39" s="292"/>
      <c r="B39" s="478"/>
      <c r="C39" s="479"/>
      <c r="D39" s="480"/>
      <c r="E39" s="481"/>
      <c r="F39" s="481"/>
      <c r="G39" s="481"/>
      <c r="H39" s="481"/>
      <c r="I39" s="481"/>
      <c r="J39" s="481"/>
      <c r="K39" s="482"/>
      <c r="L39" s="208"/>
      <c r="M39" s="209"/>
      <c r="N39" s="356"/>
      <c r="O39" s="210" t="e">
        <f t="shared" si="7"/>
        <v>#DIV/0!</v>
      </c>
      <c r="P39" s="211">
        <f t="shared" si="8"/>
        <v>0</v>
      </c>
      <c r="Q39" s="212">
        <f t="shared" si="9"/>
        <v>0</v>
      </c>
      <c r="R39" s="292"/>
      <c r="S39" s="293"/>
      <c r="T39" s="293" t="s">
        <v>232</v>
      </c>
      <c r="U39" s="294">
        <f t="shared" si="6"/>
        <v>0</v>
      </c>
      <c r="V39" s="293"/>
      <c r="Z39" s="191"/>
    </row>
    <row r="40" spans="1:26" s="111" customFormat="1" ht="39.950000000000003" hidden="1" customHeight="1" x14ac:dyDescent="0.25">
      <c r="A40" s="292"/>
      <c r="B40" s="478"/>
      <c r="C40" s="479"/>
      <c r="D40" s="480"/>
      <c r="E40" s="481"/>
      <c r="F40" s="481"/>
      <c r="G40" s="481"/>
      <c r="H40" s="481"/>
      <c r="I40" s="481"/>
      <c r="J40" s="481"/>
      <c r="K40" s="482"/>
      <c r="L40" s="208"/>
      <c r="M40" s="209"/>
      <c r="N40" s="356"/>
      <c r="O40" s="210" t="e">
        <f t="shared" ref="O40:O41" si="15">L40/$J$5</f>
        <v>#DIV/0!</v>
      </c>
      <c r="P40" s="211">
        <f t="shared" ref="P40:P41" si="16">N40*Q40</f>
        <v>0</v>
      </c>
      <c r="Q40" s="212">
        <f t="shared" ref="Q40:Q41" si="17">ROUND(L40*M40,0)</f>
        <v>0</v>
      </c>
      <c r="R40" s="292"/>
      <c r="S40" s="293"/>
      <c r="T40" s="293"/>
      <c r="U40" s="294">
        <f t="shared" si="6"/>
        <v>0</v>
      </c>
      <c r="V40" s="293"/>
    </row>
    <row r="41" spans="1:26" s="111" customFormat="1" ht="39.950000000000003" hidden="1" customHeight="1" x14ac:dyDescent="0.25">
      <c r="A41" s="292"/>
      <c r="B41" s="478"/>
      <c r="C41" s="479"/>
      <c r="D41" s="480"/>
      <c r="E41" s="481"/>
      <c r="F41" s="481"/>
      <c r="G41" s="481"/>
      <c r="H41" s="481"/>
      <c r="I41" s="481"/>
      <c r="J41" s="481"/>
      <c r="K41" s="482"/>
      <c r="L41" s="208"/>
      <c r="M41" s="209"/>
      <c r="N41" s="356"/>
      <c r="O41" s="210" t="e">
        <f t="shared" si="15"/>
        <v>#DIV/0!</v>
      </c>
      <c r="P41" s="211">
        <f t="shared" si="16"/>
        <v>0</v>
      </c>
      <c r="Q41" s="212">
        <f t="shared" si="17"/>
        <v>0</v>
      </c>
      <c r="R41" s="292"/>
      <c r="S41" s="293"/>
      <c r="T41" s="293" t="s">
        <v>232</v>
      </c>
      <c r="U41" s="294">
        <f t="shared" si="6"/>
        <v>0</v>
      </c>
      <c r="V41" s="293"/>
      <c r="Z41" s="191"/>
    </row>
    <row r="42" spans="1:26" s="111" customFormat="1" ht="39.950000000000003" hidden="1" customHeight="1" x14ac:dyDescent="0.25">
      <c r="A42" s="292"/>
      <c r="B42" s="478"/>
      <c r="C42" s="479"/>
      <c r="D42" s="480"/>
      <c r="E42" s="481"/>
      <c r="F42" s="481"/>
      <c r="G42" s="481"/>
      <c r="H42" s="481"/>
      <c r="I42" s="481"/>
      <c r="J42" s="481"/>
      <c r="K42" s="482"/>
      <c r="L42" s="208"/>
      <c r="M42" s="209"/>
      <c r="N42" s="356"/>
      <c r="O42" s="210" t="e">
        <f t="shared" ref="O42:O43" si="18">L42/$J$5</f>
        <v>#DIV/0!</v>
      </c>
      <c r="P42" s="211">
        <f t="shared" ref="P42:P43" si="19">N42*Q42</f>
        <v>0</v>
      </c>
      <c r="Q42" s="212">
        <f t="shared" ref="Q42:Q43" si="20">ROUND(L42*M42,0)</f>
        <v>0</v>
      </c>
      <c r="R42" s="292"/>
      <c r="S42" s="293"/>
      <c r="T42" s="293"/>
      <c r="U42" s="294">
        <f t="shared" si="6"/>
        <v>0</v>
      </c>
      <c r="V42" s="293"/>
    </row>
    <row r="43" spans="1:26" s="111" customFormat="1" ht="39.950000000000003" hidden="1" customHeight="1" x14ac:dyDescent="0.25">
      <c r="A43" s="292"/>
      <c r="B43" s="478"/>
      <c r="C43" s="479"/>
      <c r="D43" s="480"/>
      <c r="E43" s="481"/>
      <c r="F43" s="481"/>
      <c r="G43" s="481"/>
      <c r="H43" s="481"/>
      <c r="I43" s="481"/>
      <c r="J43" s="481"/>
      <c r="K43" s="482"/>
      <c r="L43" s="208"/>
      <c r="M43" s="209"/>
      <c r="N43" s="356"/>
      <c r="O43" s="210" t="e">
        <f t="shared" si="18"/>
        <v>#DIV/0!</v>
      </c>
      <c r="P43" s="211">
        <f t="shared" si="19"/>
        <v>0</v>
      </c>
      <c r="Q43" s="212">
        <f t="shared" si="20"/>
        <v>0</v>
      </c>
      <c r="R43" s="292"/>
      <c r="S43" s="293"/>
      <c r="T43" s="293" t="s">
        <v>232</v>
      </c>
      <c r="U43" s="294">
        <f t="shared" si="6"/>
        <v>0</v>
      </c>
      <c r="V43" s="293"/>
      <c r="Z43" s="191"/>
    </row>
    <row r="44" spans="1:26" s="111" customFormat="1" ht="39.950000000000003" hidden="1" customHeight="1" x14ac:dyDescent="0.25">
      <c r="A44" s="292"/>
      <c r="B44" s="478"/>
      <c r="C44" s="479"/>
      <c r="D44" s="480"/>
      <c r="E44" s="481"/>
      <c r="F44" s="481"/>
      <c r="G44" s="481"/>
      <c r="H44" s="481"/>
      <c r="I44" s="481"/>
      <c r="J44" s="481"/>
      <c r="K44" s="482"/>
      <c r="L44" s="208"/>
      <c r="M44" s="209"/>
      <c r="N44" s="356"/>
      <c r="O44" s="210" t="e">
        <f t="shared" ref="O44:O45" si="21">L44/$J$5</f>
        <v>#DIV/0!</v>
      </c>
      <c r="P44" s="211">
        <f t="shared" ref="P44:P45" si="22">N44*Q44</f>
        <v>0</v>
      </c>
      <c r="Q44" s="212">
        <f t="shared" ref="Q44:Q45" si="23">ROUND(L44*M44,0)</f>
        <v>0</v>
      </c>
      <c r="R44" s="292"/>
      <c r="S44" s="293"/>
      <c r="T44" s="293"/>
      <c r="U44" s="294">
        <f t="shared" si="6"/>
        <v>0</v>
      </c>
      <c r="V44" s="293"/>
    </row>
    <row r="45" spans="1:26" s="111" customFormat="1" ht="39.950000000000003" hidden="1" customHeight="1" x14ac:dyDescent="0.25">
      <c r="A45" s="292"/>
      <c r="B45" s="478"/>
      <c r="C45" s="479"/>
      <c r="D45" s="480"/>
      <c r="E45" s="481"/>
      <c r="F45" s="481"/>
      <c r="G45" s="481"/>
      <c r="H45" s="481"/>
      <c r="I45" s="481"/>
      <c r="J45" s="481"/>
      <c r="K45" s="482"/>
      <c r="L45" s="208"/>
      <c r="M45" s="209"/>
      <c r="N45" s="356"/>
      <c r="O45" s="210" t="e">
        <f t="shared" si="21"/>
        <v>#DIV/0!</v>
      </c>
      <c r="P45" s="211">
        <f t="shared" si="22"/>
        <v>0</v>
      </c>
      <c r="Q45" s="212">
        <f t="shared" si="23"/>
        <v>0</v>
      </c>
      <c r="R45" s="292"/>
      <c r="S45" s="293"/>
      <c r="T45" s="293" t="s">
        <v>232</v>
      </c>
      <c r="U45" s="294">
        <f t="shared" si="6"/>
        <v>0</v>
      </c>
      <c r="V45" s="293"/>
      <c r="Z45" s="191"/>
    </row>
    <row r="46" spans="1:26" ht="18.600000000000001" customHeight="1" x14ac:dyDescent="0.25">
      <c r="A46" s="292"/>
      <c r="B46" s="490" t="s">
        <v>221</v>
      </c>
      <c r="C46" s="491"/>
      <c r="D46" s="491"/>
      <c r="E46" s="491"/>
      <c r="F46" s="491"/>
      <c r="G46" s="491"/>
      <c r="H46" s="491"/>
      <c r="I46" s="491"/>
      <c r="J46" s="491"/>
      <c r="K46" s="491"/>
      <c r="L46" s="491"/>
      <c r="M46" s="491"/>
      <c r="N46" s="492"/>
      <c r="O46" s="213" t="e">
        <f>SUM(O21:O45)</f>
        <v>#DIV/0!</v>
      </c>
      <c r="P46" s="212">
        <f t="shared" ref="P46:Q46" si="24">SUM(P21:P45)</f>
        <v>0</v>
      </c>
      <c r="Q46" s="212">
        <f t="shared" si="24"/>
        <v>0</v>
      </c>
      <c r="R46" s="292"/>
      <c r="S46" s="293"/>
      <c r="T46" s="293">
        <f>Q46+P46</f>
        <v>0</v>
      </c>
      <c r="U46" s="293"/>
      <c r="V46" s="293"/>
      <c r="W46" s="192"/>
      <c r="X46" s="192">
        <f>Q46</f>
        <v>0</v>
      </c>
    </row>
    <row r="47" spans="1:26" ht="15.75" customHeight="1" x14ac:dyDescent="0.25">
      <c r="A47" s="292"/>
      <c r="B47" s="509" t="s">
        <v>50</v>
      </c>
      <c r="C47" s="510"/>
      <c r="D47" s="510"/>
      <c r="E47" s="510"/>
      <c r="F47" s="510"/>
      <c r="G47" s="510"/>
      <c r="H47" s="510"/>
      <c r="I47" s="510"/>
      <c r="J47" s="510"/>
      <c r="K47" s="510"/>
      <c r="L47" s="510"/>
      <c r="M47" s="510"/>
      <c r="N47" s="510"/>
      <c r="O47" s="510"/>
      <c r="P47" s="510"/>
      <c r="Q47" s="511"/>
      <c r="R47" s="292"/>
      <c r="S47" s="293"/>
      <c r="T47" s="293"/>
      <c r="U47" s="293"/>
      <c r="V47" s="293"/>
    </row>
    <row r="48" spans="1:26" ht="39.950000000000003" customHeight="1" x14ac:dyDescent="0.25">
      <c r="A48" s="292"/>
      <c r="B48" s="516" t="s">
        <v>45</v>
      </c>
      <c r="C48" s="517"/>
      <c r="D48" s="516" t="s">
        <v>449</v>
      </c>
      <c r="E48" s="556"/>
      <c r="F48" s="556"/>
      <c r="G48" s="556"/>
      <c r="H48" s="556"/>
      <c r="I48" s="556"/>
      <c r="J48" s="556"/>
      <c r="K48" s="517"/>
      <c r="L48" s="277" t="s">
        <v>46</v>
      </c>
      <c r="M48" s="277" t="s">
        <v>47</v>
      </c>
      <c r="N48" s="277" t="s">
        <v>4</v>
      </c>
      <c r="O48" s="277" t="s">
        <v>1</v>
      </c>
      <c r="P48" s="277" t="s">
        <v>36</v>
      </c>
      <c r="Q48" s="277" t="s">
        <v>103</v>
      </c>
      <c r="R48" s="292"/>
      <c r="S48" s="293"/>
      <c r="T48" s="293"/>
      <c r="U48" s="294"/>
      <c r="V48" s="293"/>
    </row>
    <row r="49" spans="1:24" s="111" customFormat="1" ht="39.950000000000003" customHeight="1" x14ac:dyDescent="0.25">
      <c r="A49" s="292"/>
      <c r="B49" s="480"/>
      <c r="C49" s="482"/>
      <c r="D49" s="480"/>
      <c r="E49" s="481"/>
      <c r="F49" s="481"/>
      <c r="G49" s="481"/>
      <c r="H49" s="481"/>
      <c r="I49" s="481"/>
      <c r="J49" s="481"/>
      <c r="K49" s="482"/>
      <c r="L49" s="208"/>
      <c r="M49" s="209"/>
      <c r="N49" s="356"/>
      <c r="O49" s="210" t="e">
        <f t="shared" ref="O49:O51" si="25">L49/$J$5</f>
        <v>#DIV/0!</v>
      </c>
      <c r="P49" s="211">
        <f t="shared" ref="P49:P51" si="26">N49*Q49</f>
        <v>0</v>
      </c>
      <c r="Q49" s="212">
        <f t="shared" ref="Q49:Q51" si="27">ROUND(L49*M49,0)</f>
        <v>0</v>
      </c>
      <c r="R49" s="292"/>
      <c r="S49" s="293"/>
      <c r="T49" s="293"/>
      <c r="U49" s="294">
        <f t="shared" ref="U49:U53" si="28">P49+Q49</f>
        <v>0</v>
      </c>
      <c r="V49" s="293"/>
    </row>
    <row r="50" spans="1:24" s="111" customFormat="1" ht="39.950000000000003" customHeight="1" x14ac:dyDescent="0.25">
      <c r="A50" s="292"/>
      <c r="B50" s="480"/>
      <c r="C50" s="482"/>
      <c r="D50" s="480"/>
      <c r="E50" s="481"/>
      <c r="F50" s="481"/>
      <c r="G50" s="481"/>
      <c r="H50" s="481"/>
      <c r="I50" s="481"/>
      <c r="J50" s="481"/>
      <c r="K50" s="482"/>
      <c r="L50" s="216"/>
      <c r="M50" s="217"/>
      <c r="N50" s="356"/>
      <c r="O50" s="210" t="e">
        <f t="shared" si="25"/>
        <v>#DIV/0!</v>
      </c>
      <c r="P50" s="211">
        <f t="shared" si="26"/>
        <v>0</v>
      </c>
      <c r="Q50" s="212">
        <f t="shared" si="27"/>
        <v>0</v>
      </c>
      <c r="R50" s="292"/>
      <c r="S50" s="293"/>
      <c r="T50" s="293"/>
      <c r="U50" s="294">
        <f t="shared" ref="U50:U51" si="29">P50+Q50</f>
        <v>0</v>
      </c>
      <c r="V50" s="293"/>
    </row>
    <row r="51" spans="1:24" s="111" customFormat="1" ht="39.950000000000003" customHeight="1" x14ac:dyDescent="0.25">
      <c r="A51" s="292"/>
      <c r="B51" s="480"/>
      <c r="C51" s="482"/>
      <c r="D51" s="480"/>
      <c r="E51" s="481"/>
      <c r="F51" s="481"/>
      <c r="G51" s="481"/>
      <c r="H51" s="481"/>
      <c r="I51" s="481"/>
      <c r="J51" s="481"/>
      <c r="K51" s="482"/>
      <c r="L51" s="216"/>
      <c r="M51" s="217"/>
      <c r="N51" s="356"/>
      <c r="O51" s="210" t="e">
        <f t="shared" si="25"/>
        <v>#DIV/0!</v>
      </c>
      <c r="P51" s="211">
        <f t="shared" si="26"/>
        <v>0</v>
      </c>
      <c r="Q51" s="212">
        <f t="shared" si="27"/>
        <v>0</v>
      </c>
      <c r="R51" s="292"/>
      <c r="S51" s="293"/>
      <c r="T51" s="293"/>
      <c r="U51" s="294">
        <f t="shared" si="29"/>
        <v>0</v>
      </c>
      <c r="V51" s="293"/>
    </row>
    <row r="52" spans="1:24" s="111" customFormat="1" ht="39.950000000000003" hidden="1" customHeight="1" x14ac:dyDescent="0.25">
      <c r="A52" s="292"/>
      <c r="B52" s="480"/>
      <c r="C52" s="482"/>
      <c r="D52" s="480"/>
      <c r="E52" s="481"/>
      <c r="F52" s="481"/>
      <c r="G52" s="481"/>
      <c r="H52" s="481"/>
      <c r="I52" s="481"/>
      <c r="J52" s="481"/>
      <c r="K52" s="482"/>
      <c r="L52" s="216"/>
      <c r="M52" s="217"/>
      <c r="N52" s="356"/>
      <c r="O52" s="210" t="e">
        <f t="shared" ref="O52" si="30">L52/$J$5</f>
        <v>#DIV/0!</v>
      </c>
      <c r="P52" s="211">
        <f t="shared" ref="P52" si="31">N52*Q52</f>
        <v>0</v>
      </c>
      <c r="Q52" s="212">
        <f t="shared" ref="Q52" si="32">ROUND(L52*M52,0)</f>
        <v>0</v>
      </c>
      <c r="R52" s="292"/>
      <c r="S52" s="293"/>
      <c r="T52" s="293"/>
      <c r="U52" s="294">
        <f t="shared" si="28"/>
        <v>0</v>
      </c>
      <c r="V52" s="293"/>
    </row>
    <row r="53" spans="1:24" s="111" customFormat="1" ht="39.950000000000003" hidden="1" customHeight="1" x14ac:dyDescent="0.25">
      <c r="A53" s="292"/>
      <c r="B53" s="480"/>
      <c r="C53" s="482"/>
      <c r="D53" s="480"/>
      <c r="E53" s="481"/>
      <c r="F53" s="481"/>
      <c r="G53" s="481"/>
      <c r="H53" s="481"/>
      <c r="I53" s="481"/>
      <c r="J53" s="481"/>
      <c r="K53" s="482"/>
      <c r="L53" s="216"/>
      <c r="M53" s="217"/>
      <c r="N53" s="356"/>
      <c r="O53" s="210" t="e">
        <f t="shared" ref="O53" si="33">L53/$J$5</f>
        <v>#DIV/0!</v>
      </c>
      <c r="P53" s="211">
        <f t="shared" ref="P53" si="34">N53*Q53</f>
        <v>0</v>
      </c>
      <c r="Q53" s="212">
        <f t="shared" ref="Q53" si="35">ROUND(L53*M53,0)</f>
        <v>0</v>
      </c>
      <c r="R53" s="292"/>
      <c r="S53" s="293"/>
      <c r="T53" s="293"/>
      <c r="U53" s="294">
        <f t="shared" si="28"/>
        <v>0</v>
      </c>
      <c r="V53" s="293"/>
    </row>
    <row r="54" spans="1:24" ht="18.600000000000001" customHeight="1" x14ac:dyDescent="0.25">
      <c r="A54" s="292"/>
      <c r="B54" s="490" t="s">
        <v>221</v>
      </c>
      <c r="C54" s="491"/>
      <c r="D54" s="491"/>
      <c r="E54" s="491"/>
      <c r="F54" s="491"/>
      <c r="G54" s="491"/>
      <c r="H54" s="491"/>
      <c r="I54" s="491"/>
      <c r="J54" s="491"/>
      <c r="K54" s="491"/>
      <c r="L54" s="491"/>
      <c r="M54" s="491"/>
      <c r="N54" s="492"/>
      <c r="O54" s="213" t="e">
        <f>SUM(O49:O53)</f>
        <v>#DIV/0!</v>
      </c>
      <c r="P54" s="212">
        <f t="shared" ref="P54:Q54" si="36">SUM(P49:P53)</f>
        <v>0</v>
      </c>
      <c r="Q54" s="212">
        <f t="shared" si="36"/>
        <v>0</v>
      </c>
      <c r="R54" s="292"/>
      <c r="S54" s="293"/>
      <c r="T54" s="293">
        <f>Q54+P54</f>
        <v>0</v>
      </c>
      <c r="U54" s="293"/>
      <c r="V54" s="293"/>
      <c r="W54" s="192"/>
      <c r="X54" s="192">
        <f>Q54</f>
        <v>0</v>
      </c>
    </row>
    <row r="55" spans="1:24" ht="15.75" customHeight="1" x14ac:dyDescent="0.25">
      <c r="A55" s="292"/>
      <c r="B55" s="509" t="s">
        <v>61</v>
      </c>
      <c r="C55" s="510"/>
      <c r="D55" s="510"/>
      <c r="E55" s="510"/>
      <c r="F55" s="510"/>
      <c r="G55" s="510"/>
      <c r="H55" s="510"/>
      <c r="I55" s="510"/>
      <c r="J55" s="510"/>
      <c r="K55" s="510"/>
      <c r="L55" s="510"/>
      <c r="M55" s="510"/>
      <c r="N55" s="510"/>
      <c r="O55" s="510"/>
      <c r="P55" s="510"/>
      <c r="Q55" s="511"/>
      <c r="R55" s="292"/>
      <c r="S55" s="293"/>
      <c r="T55" s="293"/>
      <c r="U55" s="293"/>
      <c r="V55" s="293"/>
    </row>
    <row r="56" spans="1:24" ht="39.950000000000003" customHeight="1" x14ac:dyDescent="0.25">
      <c r="A56" s="292"/>
      <c r="B56" s="564" t="s">
        <v>70</v>
      </c>
      <c r="C56" s="564"/>
      <c r="D56" s="516" t="s">
        <v>69</v>
      </c>
      <c r="E56" s="556"/>
      <c r="F56" s="556"/>
      <c r="G56" s="556"/>
      <c r="H56" s="556"/>
      <c r="I56" s="556"/>
      <c r="J56" s="556"/>
      <c r="K56" s="556"/>
      <c r="L56" s="556"/>
      <c r="M56" s="556"/>
      <c r="N56" s="556"/>
      <c r="O56" s="556"/>
      <c r="P56" s="271"/>
      <c r="Q56" s="277" t="s">
        <v>48</v>
      </c>
      <c r="R56" s="292"/>
      <c r="S56" s="293"/>
      <c r="T56" s="293"/>
      <c r="U56" s="293"/>
      <c r="V56" s="293"/>
    </row>
    <row r="57" spans="1:24" s="111" customFormat="1" ht="39.950000000000003" customHeight="1" x14ac:dyDescent="0.25">
      <c r="A57" s="292"/>
      <c r="B57" s="494"/>
      <c r="C57" s="494"/>
      <c r="D57" s="480"/>
      <c r="E57" s="481"/>
      <c r="F57" s="481"/>
      <c r="G57" s="481"/>
      <c r="H57" s="481"/>
      <c r="I57" s="481"/>
      <c r="J57" s="481"/>
      <c r="K57" s="481"/>
      <c r="L57" s="481"/>
      <c r="M57" s="481"/>
      <c r="N57" s="481"/>
      <c r="O57" s="481"/>
      <c r="P57" s="428"/>
      <c r="Q57" s="221"/>
      <c r="R57" s="292"/>
      <c r="S57" s="293"/>
      <c r="T57" s="293"/>
      <c r="U57" s="293"/>
      <c r="V57" s="293"/>
    </row>
    <row r="58" spans="1:24" s="111" customFormat="1" ht="39.950000000000003" customHeight="1" x14ac:dyDescent="0.25">
      <c r="A58" s="292"/>
      <c r="B58" s="494"/>
      <c r="C58" s="494"/>
      <c r="D58" s="480"/>
      <c r="E58" s="481"/>
      <c r="F58" s="481"/>
      <c r="G58" s="481"/>
      <c r="H58" s="481"/>
      <c r="I58" s="481"/>
      <c r="J58" s="481"/>
      <c r="K58" s="481"/>
      <c r="L58" s="481"/>
      <c r="M58" s="481"/>
      <c r="N58" s="481"/>
      <c r="O58" s="481"/>
      <c r="P58" s="428"/>
      <c r="Q58" s="221"/>
      <c r="R58" s="292"/>
      <c r="S58" s="293"/>
      <c r="T58" s="293"/>
      <c r="U58" s="293"/>
      <c r="V58" s="293"/>
    </row>
    <row r="59" spans="1:24" ht="18.600000000000001" customHeight="1" x14ac:dyDescent="0.25">
      <c r="A59" s="292"/>
      <c r="B59" s="561" t="s">
        <v>53</v>
      </c>
      <c r="C59" s="562"/>
      <c r="D59" s="562"/>
      <c r="E59" s="562"/>
      <c r="F59" s="562"/>
      <c r="G59" s="562"/>
      <c r="H59" s="562"/>
      <c r="I59" s="562"/>
      <c r="J59" s="562"/>
      <c r="K59" s="562"/>
      <c r="L59" s="562"/>
      <c r="M59" s="562"/>
      <c r="N59" s="562"/>
      <c r="O59" s="562"/>
      <c r="P59" s="563"/>
      <c r="Q59" s="73">
        <f>Q57+Q58</f>
        <v>0</v>
      </c>
      <c r="R59" s="292"/>
      <c r="S59" s="293"/>
      <c r="T59" s="293"/>
      <c r="U59" s="293"/>
      <c r="V59" s="293"/>
      <c r="X59" s="192">
        <f>Q59</f>
        <v>0</v>
      </c>
    </row>
    <row r="60" spans="1:24" ht="15.75" customHeight="1" x14ac:dyDescent="0.25">
      <c r="A60" s="292"/>
      <c r="B60" s="509" t="s">
        <v>62</v>
      </c>
      <c r="C60" s="510"/>
      <c r="D60" s="510"/>
      <c r="E60" s="510"/>
      <c r="F60" s="510"/>
      <c r="G60" s="510"/>
      <c r="H60" s="510"/>
      <c r="I60" s="510"/>
      <c r="J60" s="510"/>
      <c r="K60" s="510"/>
      <c r="L60" s="510"/>
      <c r="M60" s="510"/>
      <c r="N60" s="510"/>
      <c r="O60" s="510"/>
      <c r="P60" s="510"/>
      <c r="Q60" s="511"/>
      <c r="R60" s="292"/>
      <c r="S60" s="293"/>
      <c r="T60" s="293"/>
      <c r="U60" s="293"/>
      <c r="V60" s="293"/>
    </row>
    <row r="61" spans="1:24" ht="39.950000000000003" customHeight="1" x14ac:dyDescent="0.25">
      <c r="A61" s="292"/>
      <c r="B61" s="557"/>
      <c r="C61" s="558"/>
      <c r="D61" s="558" t="s">
        <v>51</v>
      </c>
      <c r="E61" s="558"/>
      <c r="F61" s="558"/>
      <c r="G61" s="558"/>
      <c r="H61" s="558"/>
      <c r="I61" s="558"/>
      <c r="J61" s="558"/>
      <c r="K61" s="558"/>
      <c r="L61" s="558"/>
      <c r="M61" s="558"/>
      <c r="N61" s="558"/>
      <c r="O61" s="558"/>
      <c r="P61" s="559"/>
      <c r="Q61" s="277" t="s">
        <v>52</v>
      </c>
      <c r="R61" s="292"/>
      <c r="S61" s="293"/>
      <c r="T61" s="293"/>
      <c r="U61" s="293"/>
      <c r="V61" s="293"/>
    </row>
    <row r="62" spans="1:24" s="111" customFormat="1" ht="39.950000000000003" customHeight="1" x14ac:dyDescent="0.25">
      <c r="A62" s="292"/>
      <c r="B62" s="560" t="s">
        <v>71</v>
      </c>
      <c r="C62" s="560"/>
      <c r="D62" s="494"/>
      <c r="E62" s="494"/>
      <c r="F62" s="494"/>
      <c r="G62" s="494"/>
      <c r="H62" s="494"/>
      <c r="I62" s="494"/>
      <c r="J62" s="494"/>
      <c r="K62" s="494"/>
      <c r="L62" s="494"/>
      <c r="M62" s="494"/>
      <c r="N62" s="494"/>
      <c r="O62" s="494"/>
      <c r="P62" s="494"/>
      <c r="Q62" s="374">
        <f>P18</f>
        <v>0</v>
      </c>
      <c r="R62" s="292"/>
      <c r="S62" s="293"/>
      <c r="T62" s="293"/>
      <c r="U62" s="293"/>
      <c r="V62" s="293"/>
    </row>
    <row r="63" spans="1:24" s="111" customFormat="1" ht="39.950000000000003" customHeight="1" x14ac:dyDescent="0.25">
      <c r="A63" s="292"/>
      <c r="B63" s="295"/>
      <c r="C63" s="579" t="s">
        <v>335</v>
      </c>
      <c r="D63" s="580"/>
      <c r="E63" s="581"/>
      <c r="F63" s="576"/>
      <c r="G63" s="577"/>
      <c r="H63" s="577"/>
      <c r="I63" s="577"/>
      <c r="J63" s="577"/>
      <c r="K63" s="577"/>
      <c r="L63" s="577"/>
      <c r="M63" s="577"/>
      <c r="N63" s="577"/>
      <c r="O63" s="577"/>
      <c r="P63" s="578"/>
      <c r="Q63" s="221"/>
      <c r="R63" s="292"/>
      <c r="S63" s="293"/>
      <c r="T63" s="293"/>
      <c r="U63" s="293"/>
      <c r="V63" s="293"/>
    </row>
    <row r="64" spans="1:24" s="111" customFormat="1" ht="39.950000000000003" customHeight="1" x14ac:dyDescent="0.25">
      <c r="A64" s="292"/>
      <c r="B64" s="579" t="s">
        <v>72</v>
      </c>
      <c r="C64" s="581"/>
      <c r="D64" s="480"/>
      <c r="E64" s="481"/>
      <c r="F64" s="481"/>
      <c r="G64" s="481"/>
      <c r="H64" s="481"/>
      <c r="I64" s="481"/>
      <c r="J64" s="481"/>
      <c r="K64" s="481"/>
      <c r="L64" s="481"/>
      <c r="M64" s="481"/>
      <c r="N64" s="481"/>
      <c r="O64" s="481"/>
      <c r="P64" s="482"/>
      <c r="Q64" s="374">
        <f>P46</f>
        <v>0</v>
      </c>
      <c r="R64" s="292"/>
      <c r="S64" s="293"/>
      <c r="T64" s="293"/>
      <c r="U64" s="293"/>
      <c r="V64" s="293"/>
    </row>
    <row r="65" spans="1:24" s="111" customFormat="1" ht="39.950000000000003" customHeight="1" x14ac:dyDescent="0.25">
      <c r="A65" s="292"/>
      <c r="B65" s="295"/>
      <c r="C65" s="579" t="s">
        <v>336</v>
      </c>
      <c r="D65" s="580"/>
      <c r="E65" s="581"/>
      <c r="F65" s="576"/>
      <c r="G65" s="577"/>
      <c r="H65" s="577"/>
      <c r="I65" s="577"/>
      <c r="J65" s="577"/>
      <c r="K65" s="577"/>
      <c r="L65" s="577"/>
      <c r="M65" s="577"/>
      <c r="N65" s="577"/>
      <c r="O65" s="577"/>
      <c r="P65" s="578"/>
      <c r="Q65" s="221"/>
      <c r="R65" s="292"/>
      <c r="S65" s="293"/>
      <c r="T65" s="293"/>
      <c r="U65" s="293"/>
      <c r="V65" s="293"/>
    </row>
    <row r="66" spans="1:24" s="111" customFormat="1" ht="39.950000000000003" customHeight="1" x14ac:dyDescent="0.25">
      <c r="A66" s="292"/>
      <c r="B66" s="560" t="s">
        <v>73</v>
      </c>
      <c r="C66" s="560"/>
      <c r="D66" s="494"/>
      <c r="E66" s="494"/>
      <c r="F66" s="494"/>
      <c r="G66" s="494"/>
      <c r="H66" s="494"/>
      <c r="I66" s="494"/>
      <c r="J66" s="494"/>
      <c r="K66" s="494"/>
      <c r="L66" s="494"/>
      <c r="M66" s="494"/>
      <c r="N66" s="494"/>
      <c r="O66" s="494"/>
      <c r="P66" s="494"/>
      <c r="Q66" s="374">
        <f>P54</f>
        <v>0</v>
      </c>
      <c r="R66" s="292"/>
      <c r="S66" s="293"/>
      <c r="T66" s="293"/>
      <c r="U66" s="293"/>
      <c r="V66" s="293"/>
    </row>
    <row r="67" spans="1:24" s="111" customFormat="1" ht="39.950000000000003" customHeight="1" x14ac:dyDescent="0.25">
      <c r="A67" s="292"/>
      <c r="B67" s="295"/>
      <c r="C67" s="579" t="s">
        <v>337</v>
      </c>
      <c r="D67" s="580"/>
      <c r="E67" s="581"/>
      <c r="F67" s="576"/>
      <c r="G67" s="577"/>
      <c r="H67" s="577"/>
      <c r="I67" s="577"/>
      <c r="J67" s="577"/>
      <c r="K67" s="577"/>
      <c r="L67" s="577"/>
      <c r="M67" s="577"/>
      <c r="N67" s="577"/>
      <c r="O67" s="577"/>
      <c r="P67" s="578"/>
      <c r="Q67" s="221"/>
      <c r="R67" s="292"/>
      <c r="S67" s="293"/>
      <c r="T67" s="293"/>
      <c r="U67" s="293"/>
      <c r="V67" s="293"/>
    </row>
    <row r="68" spans="1:24" ht="18.600000000000001" customHeight="1" x14ac:dyDescent="0.25">
      <c r="A68" s="292"/>
      <c r="B68" s="490" t="s">
        <v>55</v>
      </c>
      <c r="C68" s="491"/>
      <c r="D68" s="491"/>
      <c r="E68" s="491"/>
      <c r="F68" s="491"/>
      <c r="G68" s="491"/>
      <c r="H68" s="491"/>
      <c r="I68" s="491"/>
      <c r="J68" s="491"/>
      <c r="K68" s="491"/>
      <c r="L68" s="491"/>
      <c r="M68" s="491"/>
      <c r="N68" s="491"/>
      <c r="O68" s="491"/>
      <c r="P68" s="492"/>
      <c r="Q68" s="375">
        <f>IF(Cover!C39="Yes", ROUNDUP(SUM(Q62:Q67),0),ROUND(SUM(Q62:Q67),0))</f>
        <v>0</v>
      </c>
      <c r="R68" s="292"/>
      <c r="S68" s="293"/>
      <c r="T68" s="293"/>
      <c r="U68" s="293"/>
      <c r="V68" s="293"/>
      <c r="X68" s="192">
        <f>Q68</f>
        <v>0</v>
      </c>
    </row>
    <row r="69" spans="1:24" ht="15.75" customHeight="1" x14ac:dyDescent="0.25">
      <c r="A69" s="292"/>
      <c r="B69" s="543" t="s">
        <v>63</v>
      </c>
      <c r="C69" s="544"/>
      <c r="D69" s="544"/>
      <c r="E69" s="544"/>
      <c r="F69" s="544"/>
      <c r="G69" s="544"/>
      <c r="H69" s="544"/>
      <c r="I69" s="544"/>
      <c r="J69" s="544"/>
      <c r="K69" s="544"/>
      <c r="L69" s="544"/>
      <c r="M69" s="544"/>
      <c r="N69" s="544"/>
      <c r="O69" s="544"/>
      <c r="P69" s="544"/>
      <c r="Q69" s="545"/>
      <c r="R69" s="292"/>
      <c r="S69" s="293"/>
      <c r="T69" s="293"/>
      <c r="U69" s="293"/>
      <c r="V69" s="293"/>
    </row>
    <row r="70" spans="1:24" ht="39.950000000000003" customHeight="1" x14ac:dyDescent="0.25">
      <c r="A70" s="292"/>
      <c r="B70" s="571" t="s">
        <v>634</v>
      </c>
      <c r="C70" s="572"/>
      <c r="D70" s="486" t="s">
        <v>636</v>
      </c>
      <c r="E70" s="487"/>
      <c r="F70" s="486" t="s">
        <v>637</v>
      </c>
      <c r="G70" s="487"/>
      <c r="H70" s="487"/>
      <c r="I70" s="487"/>
      <c r="J70" s="487"/>
      <c r="K70" s="487"/>
      <c r="L70" s="487"/>
      <c r="M70" s="487"/>
      <c r="N70" s="488"/>
      <c r="O70" s="75" t="s">
        <v>359</v>
      </c>
      <c r="P70" s="185" t="s">
        <v>54</v>
      </c>
      <c r="Q70" s="185" t="s">
        <v>48</v>
      </c>
      <c r="R70" s="292"/>
      <c r="S70" s="293"/>
      <c r="T70" s="293"/>
      <c r="U70" s="293"/>
      <c r="V70" s="293"/>
    </row>
    <row r="71" spans="1:24" ht="39.950000000000003" customHeight="1" x14ac:dyDescent="0.25">
      <c r="A71" s="292"/>
      <c r="B71" s="573"/>
      <c r="C71" s="573"/>
      <c r="D71" s="478" t="str">
        <f>IF(B71="","Select Contractor or Sub Awardee in Column B","")</f>
        <v>Select Contractor or Sub Awardee in Column B</v>
      </c>
      <c r="E71" s="479"/>
      <c r="F71" s="478" t="str">
        <f>IF(B71="","Select Contractor or Sub Awardee in column B to continue",0)</f>
        <v>Select Contractor or Sub Awardee in column B to continue</v>
      </c>
      <c r="G71" s="489"/>
      <c r="H71" s="489"/>
      <c r="I71" s="489"/>
      <c r="J71" s="489"/>
      <c r="K71" s="489"/>
      <c r="L71" s="489"/>
      <c r="M71" s="489"/>
      <c r="N71" s="479"/>
      <c r="O71" s="184"/>
      <c r="P71" s="74"/>
      <c r="Q71" s="186">
        <f>ROUND(P71*O71,0)</f>
        <v>0</v>
      </c>
      <c r="R71" s="292"/>
      <c r="S71" s="293"/>
      <c r="T71" s="294" t="str">
        <f>IF(B71="","",IF(D71="","",Q71))</f>
        <v/>
      </c>
      <c r="U71" s="294" t="str">
        <f>IF(B71="","",IF(D71="","",D71))</f>
        <v/>
      </c>
      <c r="V71" s="294">
        <f>IF(B71="Contractor",0,Q71)</f>
        <v>0</v>
      </c>
    </row>
    <row r="72" spans="1:24" ht="39.950000000000003" customHeight="1" x14ac:dyDescent="0.25">
      <c r="A72" s="292"/>
      <c r="B72" s="573"/>
      <c r="C72" s="573"/>
      <c r="D72" s="478" t="str">
        <f>IF(B72="","Select Contractor or Sub Awardee in Column B","")</f>
        <v>Select Contractor or Sub Awardee in Column B</v>
      </c>
      <c r="E72" s="479"/>
      <c r="F72" s="478" t="str">
        <f>IF(B72="","Select Contractor or Sub Awardee in column B to continue",0)</f>
        <v>Select Contractor or Sub Awardee in column B to continue</v>
      </c>
      <c r="G72" s="489"/>
      <c r="H72" s="489"/>
      <c r="I72" s="489"/>
      <c r="J72" s="489"/>
      <c r="K72" s="489"/>
      <c r="L72" s="489"/>
      <c r="M72" s="489"/>
      <c r="N72" s="479"/>
      <c r="O72" s="184"/>
      <c r="P72" s="74"/>
      <c r="Q72" s="186">
        <f t="shared" ref="Q72:Q74" si="37">ROUND(P72*O72,0)</f>
        <v>0</v>
      </c>
      <c r="R72" s="292"/>
      <c r="S72" s="293"/>
      <c r="T72" s="294" t="str">
        <f t="shared" ref="T72:T74" si="38">IF(B72="","",IF(D72="","",Q72))</f>
        <v/>
      </c>
      <c r="U72" s="294" t="str">
        <f t="shared" ref="U72:U74" si="39">IF(B72="","",IF(D72="","",D72))</f>
        <v/>
      </c>
      <c r="V72" s="294">
        <f t="shared" ref="V72:V74" si="40">IF(B72="Contractor",0,Q72)</f>
        <v>0</v>
      </c>
      <c r="W72" s="294"/>
    </row>
    <row r="73" spans="1:24" ht="39.950000000000003" customHeight="1" x14ac:dyDescent="0.25">
      <c r="A73" s="292"/>
      <c r="B73" s="574"/>
      <c r="C73" s="575"/>
      <c r="D73" s="478" t="str">
        <f>IF(B73="","Select Contractor or Sub Awardee in Column B","")</f>
        <v>Select Contractor or Sub Awardee in Column B</v>
      </c>
      <c r="E73" s="479"/>
      <c r="F73" s="478" t="str">
        <f>IF(B73="","Select Contractor or Sub Awardee in column B to continue",0)</f>
        <v>Select Contractor or Sub Awardee in column B to continue</v>
      </c>
      <c r="G73" s="489"/>
      <c r="H73" s="489"/>
      <c r="I73" s="489"/>
      <c r="J73" s="489"/>
      <c r="K73" s="489"/>
      <c r="L73" s="489"/>
      <c r="M73" s="489"/>
      <c r="N73" s="479"/>
      <c r="O73" s="184"/>
      <c r="P73" s="74"/>
      <c r="Q73" s="186">
        <f t="shared" si="37"/>
        <v>0</v>
      </c>
      <c r="R73" s="292"/>
      <c r="S73" s="293"/>
      <c r="T73" s="294" t="str">
        <f t="shared" si="38"/>
        <v/>
      </c>
      <c r="U73" s="294" t="str">
        <f t="shared" si="39"/>
        <v/>
      </c>
      <c r="V73" s="294">
        <f t="shared" si="40"/>
        <v>0</v>
      </c>
    </row>
    <row r="74" spans="1:24" ht="39.950000000000003" customHeight="1" x14ac:dyDescent="0.25">
      <c r="A74" s="292"/>
      <c r="B74" s="574"/>
      <c r="C74" s="575"/>
      <c r="D74" s="478" t="str">
        <f>IF(B74="","Select Contractor or Sub Awardee in Column B","")</f>
        <v>Select Contractor or Sub Awardee in Column B</v>
      </c>
      <c r="E74" s="479"/>
      <c r="F74" s="478" t="str">
        <f>IF(B74="","Select Contractor or Sub Awardee in column B to continue",0)</f>
        <v>Select Contractor or Sub Awardee in column B to continue</v>
      </c>
      <c r="G74" s="489"/>
      <c r="H74" s="489"/>
      <c r="I74" s="489"/>
      <c r="J74" s="489"/>
      <c r="K74" s="489"/>
      <c r="L74" s="489"/>
      <c r="M74" s="489"/>
      <c r="N74" s="479"/>
      <c r="O74" s="184"/>
      <c r="P74" s="74"/>
      <c r="Q74" s="186">
        <f t="shared" si="37"/>
        <v>0</v>
      </c>
      <c r="R74" s="292"/>
      <c r="S74" s="293"/>
      <c r="T74" s="294" t="str">
        <f t="shared" si="38"/>
        <v/>
      </c>
      <c r="U74" s="294" t="str">
        <f t="shared" si="39"/>
        <v/>
      </c>
      <c r="V74" s="294">
        <f t="shared" si="40"/>
        <v>0</v>
      </c>
    </row>
    <row r="75" spans="1:24" ht="18.600000000000001" customHeight="1" x14ac:dyDescent="0.25">
      <c r="A75" s="292"/>
      <c r="B75" s="568" t="s">
        <v>57</v>
      </c>
      <c r="C75" s="569"/>
      <c r="D75" s="569"/>
      <c r="E75" s="569"/>
      <c r="F75" s="569"/>
      <c r="G75" s="569"/>
      <c r="H75" s="569"/>
      <c r="I75" s="569"/>
      <c r="J75" s="569"/>
      <c r="K75" s="569"/>
      <c r="L75" s="569"/>
      <c r="M75" s="569"/>
      <c r="N75" s="569"/>
      <c r="O75" s="569"/>
      <c r="P75" s="570"/>
      <c r="Q75" s="85">
        <f>SUM(Q71:Q74)</f>
        <v>0</v>
      </c>
      <c r="R75" s="292"/>
      <c r="S75" s="293"/>
      <c r="T75" s="294">
        <f>SUM(T71:T74)</f>
        <v>0</v>
      </c>
      <c r="U75" s="293"/>
      <c r="V75" s="293"/>
      <c r="X75" s="192">
        <f>Q75</f>
        <v>0</v>
      </c>
    </row>
    <row r="76" spans="1:24" ht="15.75" customHeight="1" x14ac:dyDescent="0.25">
      <c r="A76" s="292"/>
      <c r="B76" s="543" t="s">
        <v>64</v>
      </c>
      <c r="C76" s="544"/>
      <c r="D76" s="544"/>
      <c r="E76" s="544"/>
      <c r="F76" s="544"/>
      <c r="G76" s="544"/>
      <c r="H76" s="544"/>
      <c r="I76" s="544"/>
      <c r="J76" s="544"/>
      <c r="K76" s="544"/>
      <c r="L76" s="544"/>
      <c r="M76" s="544"/>
      <c r="N76" s="544"/>
      <c r="O76" s="544"/>
      <c r="P76" s="544"/>
      <c r="Q76" s="545"/>
      <c r="R76" s="292"/>
      <c r="S76" s="293"/>
      <c r="T76" s="293"/>
      <c r="U76" s="293"/>
      <c r="V76" s="293"/>
    </row>
    <row r="77" spans="1:24" ht="39.950000000000003" customHeight="1" x14ac:dyDescent="0.25">
      <c r="A77" s="292"/>
      <c r="B77" s="501" t="s">
        <v>424</v>
      </c>
      <c r="C77" s="502"/>
      <c r="D77" s="503"/>
      <c r="E77" s="501" t="s">
        <v>56</v>
      </c>
      <c r="F77" s="502"/>
      <c r="G77" s="502"/>
      <c r="H77" s="502"/>
      <c r="I77" s="502"/>
      <c r="J77" s="502"/>
      <c r="K77" s="502"/>
      <c r="L77" s="502"/>
      <c r="M77" s="502"/>
      <c r="N77" s="502"/>
      <c r="O77" s="502"/>
      <c r="P77" s="503"/>
      <c r="Q77" s="277" t="s">
        <v>48</v>
      </c>
      <c r="R77" s="292"/>
      <c r="S77" s="293"/>
      <c r="T77" s="293"/>
      <c r="U77" s="293"/>
      <c r="V77" s="293"/>
    </row>
    <row r="78" spans="1:24" ht="39.950000000000003" customHeight="1" x14ac:dyDescent="0.25">
      <c r="A78" s="292"/>
      <c r="B78" s="493"/>
      <c r="C78" s="493"/>
      <c r="D78" s="493"/>
      <c r="E78" s="494" t="str">
        <f t="shared" ref="E78:E83" si="41">IF(B78="","Select Supply Category in Column B",0)</f>
        <v>Select Supply Category in Column B</v>
      </c>
      <c r="F78" s="494"/>
      <c r="G78" s="494"/>
      <c r="H78" s="494"/>
      <c r="I78" s="494"/>
      <c r="J78" s="494"/>
      <c r="K78" s="494"/>
      <c r="L78" s="494"/>
      <c r="M78" s="494"/>
      <c r="N78" s="494"/>
      <c r="O78" s="494"/>
      <c r="P78" s="494"/>
      <c r="Q78" s="225"/>
      <c r="R78" s="292"/>
      <c r="S78" s="293"/>
      <c r="T78" s="293"/>
      <c r="U78" s="293"/>
      <c r="V78" s="293"/>
    </row>
    <row r="79" spans="1:24" ht="39.950000000000003" customHeight="1" x14ac:dyDescent="0.25">
      <c r="A79" s="292"/>
      <c r="B79" s="493"/>
      <c r="C79" s="493"/>
      <c r="D79" s="493"/>
      <c r="E79" s="494" t="str">
        <f t="shared" si="41"/>
        <v>Select Supply Category in Column B</v>
      </c>
      <c r="F79" s="494"/>
      <c r="G79" s="494"/>
      <c r="H79" s="494"/>
      <c r="I79" s="494"/>
      <c r="J79" s="494"/>
      <c r="K79" s="494"/>
      <c r="L79" s="494"/>
      <c r="M79" s="494"/>
      <c r="N79" s="494"/>
      <c r="O79" s="494"/>
      <c r="P79" s="494"/>
      <c r="Q79" s="225"/>
      <c r="R79" s="292"/>
      <c r="S79" s="293"/>
      <c r="T79" s="293"/>
      <c r="U79" s="293"/>
      <c r="V79" s="293"/>
    </row>
    <row r="80" spans="1:24" ht="39.950000000000003" customHeight="1" x14ac:dyDescent="0.25">
      <c r="A80" s="292"/>
      <c r="B80" s="493"/>
      <c r="C80" s="493"/>
      <c r="D80" s="493"/>
      <c r="E80" s="494" t="str">
        <f t="shared" si="41"/>
        <v>Select Supply Category in Column B</v>
      </c>
      <c r="F80" s="494"/>
      <c r="G80" s="494"/>
      <c r="H80" s="494"/>
      <c r="I80" s="494"/>
      <c r="J80" s="494"/>
      <c r="K80" s="494"/>
      <c r="L80" s="494"/>
      <c r="M80" s="494"/>
      <c r="N80" s="494"/>
      <c r="O80" s="494"/>
      <c r="P80" s="494"/>
      <c r="Q80" s="225"/>
      <c r="R80" s="292"/>
      <c r="S80" s="293"/>
      <c r="T80" s="293"/>
      <c r="U80" s="293"/>
      <c r="V80" s="293"/>
    </row>
    <row r="81" spans="1:24" ht="39.950000000000003" customHeight="1" x14ac:dyDescent="0.25">
      <c r="A81" s="292"/>
      <c r="B81" s="493"/>
      <c r="C81" s="493"/>
      <c r="D81" s="493"/>
      <c r="E81" s="494" t="str">
        <f t="shared" si="41"/>
        <v>Select Supply Category in Column B</v>
      </c>
      <c r="F81" s="494"/>
      <c r="G81" s="494"/>
      <c r="H81" s="494"/>
      <c r="I81" s="494"/>
      <c r="J81" s="494"/>
      <c r="K81" s="494"/>
      <c r="L81" s="494"/>
      <c r="M81" s="494"/>
      <c r="N81" s="494"/>
      <c r="O81" s="494"/>
      <c r="P81" s="494"/>
      <c r="Q81" s="225"/>
      <c r="R81" s="292"/>
      <c r="S81" s="293"/>
      <c r="T81" s="293"/>
      <c r="U81" s="293"/>
      <c r="V81" s="293"/>
    </row>
    <row r="82" spans="1:24" ht="39.950000000000003" customHeight="1" x14ac:dyDescent="0.25">
      <c r="A82" s="292"/>
      <c r="B82" s="493"/>
      <c r="C82" s="493"/>
      <c r="D82" s="493"/>
      <c r="E82" s="494" t="str">
        <f t="shared" si="41"/>
        <v>Select Supply Category in Column B</v>
      </c>
      <c r="F82" s="494"/>
      <c r="G82" s="494"/>
      <c r="H82" s="494"/>
      <c r="I82" s="494"/>
      <c r="J82" s="494"/>
      <c r="K82" s="494"/>
      <c r="L82" s="494"/>
      <c r="M82" s="494"/>
      <c r="N82" s="494"/>
      <c r="O82" s="494"/>
      <c r="P82" s="494"/>
      <c r="Q82" s="225"/>
      <c r="R82" s="292"/>
      <c r="S82" s="293"/>
      <c r="T82" s="293"/>
      <c r="U82" s="293"/>
      <c r="V82" s="293"/>
    </row>
    <row r="83" spans="1:24" ht="39.950000000000003" customHeight="1" x14ac:dyDescent="0.25">
      <c r="A83" s="292"/>
      <c r="B83" s="493"/>
      <c r="C83" s="493"/>
      <c r="D83" s="493"/>
      <c r="E83" s="494" t="str">
        <f t="shared" si="41"/>
        <v>Select Supply Category in Column B</v>
      </c>
      <c r="F83" s="494"/>
      <c r="G83" s="494"/>
      <c r="H83" s="494"/>
      <c r="I83" s="494"/>
      <c r="J83" s="494"/>
      <c r="K83" s="494"/>
      <c r="L83" s="494"/>
      <c r="M83" s="494"/>
      <c r="N83" s="494"/>
      <c r="O83" s="494"/>
      <c r="P83" s="494"/>
      <c r="Q83" s="225"/>
      <c r="R83" s="292"/>
      <c r="S83" s="293"/>
      <c r="T83" s="293"/>
      <c r="U83" s="293"/>
      <c r="V83" s="293"/>
    </row>
    <row r="84" spans="1:24" ht="18" customHeight="1" x14ac:dyDescent="0.25">
      <c r="A84" s="292"/>
      <c r="B84" s="490" t="s">
        <v>58</v>
      </c>
      <c r="C84" s="491"/>
      <c r="D84" s="491"/>
      <c r="E84" s="491"/>
      <c r="F84" s="491"/>
      <c r="G84" s="491"/>
      <c r="H84" s="491"/>
      <c r="I84" s="491"/>
      <c r="J84" s="491"/>
      <c r="K84" s="491"/>
      <c r="L84" s="491"/>
      <c r="M84" s="491"/>
      <c r="N84" s="491"/>
      <c r="O84" s="491"/>
      <c r="P84" s="492"/>
      <c r="Q84" s="226">
        <f>SUM(Q78:Q83)</f>
        <v>0</v>
      </c>
      <c r="R84" s="292"/>
      <c r="S84" s="293"/>
      <c r="T84" s="293"/>
      <c r="U84" s="293"/>
      <c r="V84" s="293"/>
      <c r="X84" s="192">
        <f>Q84</f>
        <v>0</v>
      </c>
    </row>
    <row r="85" spans="1:24" ht="15.75" customHeight="1" x14ac:dyDescent="0.25">
      <c r="A85" s="292"/>
      <c r="B85" s="509" t="s">
        <v>65</v>
      </c>
      <c r="C85" s="510"/>
      <c r="D85" s="510"/>
      <c r="E85" s="510"/>
      <c r="F85" s="510"/>
      <c r="G85" s="510"/>
      <c r="H85" s="510"/>
      <c r="I85" s="510"/>
      <c r="J85" s="510"/>
      <c r="K85" s="510"/>
      <c r="L85" s="510"/>
      <c r="M85" s="510"/>
      <c r="N85" s="510"/>
      <c r="O85" s="510"/>
      <c r="P85" s="510"/>
      <c r="Q85" s="511"/>
      <c r="R85" s="292"/>
      <c r="S85" s="293"/>
      <c r="T85" s="293"/>
      <c r="U85" s="293"/>
      <c r="V85" s="293"/>
    </row>
    <row r="86" spans="1:24" s="111" customFormat="1" ht="39.950000000000003" customHeight="1" x14ac:dyDescent="0.25">
      <c r="A86" s="292"/>
      <c r="B86" s="565" t="s">
        <v>424</v>
      </c>
      <c r="C86" s="566"/>
      <c r="D86" s="567"/>
      <c r="E86" s="515" t="s">
        <v>227</v>
      </c>
      <c r="F86" s="515"/>
      <c r="G86" s="515"/>
      <c r="H86" s="515" t="s">
        <v>228</v>
      </c>
      <c r="I86" s="515"/>
      <c r="J86" s="515"/>
      <c r="K86" s="515"/>
      <c r="L86" s="515"/>
      <c r="M86" s="515"/>
      <c r="N86" s="515"/>
      <c r="O86" s="280" t="s">
        <v>444</v>
      </c>
      <c r="P86" s="280" t="s">
        <v>115</v>
      </c>
      <c r="Q86" s="81" t="s">
        <v>52</v>
      </c>
      <c r="R86" s="292"/>
      <c r="S86" s="293"/>
      <c r="T86" s="293"/>
      <c r="U86" s="293"/>
      <c r="V86" s="293"/>
    </row>
    <row r="87" spans="1:24" s="111" customFormat="1" ht="39.950000000000003" customHeight="1" x14ac:dyDescent="0.25">
      <c r="A87" s="292"/>
      <c r="B87" s="498"/>
      <c r="C87" s="499"/>
      <c r="D87" s="500"/>
      <c r="E87" s="495" t="str">
        <f t="shared" ref="E87:E92" si="42">IF(B87="","Select Category in Column B",0)</f>
        <v>Select Category in Column B</v>
      </c>
      <c r="F87" s="496"/>
      <c r="G87" s="497"/>
      <c r="H87" s="495" t="str">
        <f t="shared" ref="H87:H92" si="43">IF(B87="","Select Category in Column B",0)</f>
        <v>Select Category in Column B</v>
      </c>
      <c r="I87" s="496"/>
      <c r="J87" s="496"/>
      <c r="K87" s="496"/>
      <c r="L87" s="496"/>
      <c r="M87" s="496"/>
      <c r="N87" s="497"/>
      <c r="O87" s="299"/>
      <c r="P87" s="357"/>
      <c r="Q87" s="85">
        <f>ROUND(P87*O87,0)</f>
        <v>0</v>
      </c>
      <c r="R87" s="292"/>
      <c r="S87" s="293"/>
      <c r="T87" s="294">
        <f>IF(OR(B87='DROP-DOWNS'!$S$18,B87='DROP-DOWNS'!$S$19,B87='DROP-DOWNS'!$S$20,B87='DROP-DOWNS'!$S$21),Q87,0)</f>
        <v>0</v>
      </c>
      <c r="U87" s="278"/>
      <c r="V87" s="293"/>
    </row>
    <row r="88" spans="1:24" s="111" customFormat="1" ht="39.950000000000003" customHeight="1" x14ac:dyDescent="0.25">
      <c r="A88" s="292"/>
      <c r="B88" s="498"/>
      <c r="C88" s="499"/>
      <c r="D88" s="500"/>
      <c r="E88" s="495" t="str">
        <f t="shared" si="42"/>
        <v>Select Category in Column B</v>
      </c>
      <c r="F88" s="496"/>
      <c r="G88" s="497"/>
      <c r="H88" s="495" t="str">
        <f t="shared" si="43"/>
        <v>Select Category in Column B</v>
      </c>
      <c r="I88" s="496"/>
      <c r="J88" s="496"/>
      <c r="K88" s="496"/>
      <c r="L88" s="496"/>
      <c r="M88" s="496"/>
      <c r="N88" s="497"/>
      <c r="O88" s="299"/>
      <c r="P88" s="357"/>
      <c r="Q88" s="85">
        <f t="shared" ref="Q88:Q93" si="44">ROUND(P88*O88,0)</f>
        <v>0</v>
      </c>
      <c r="R88" s="292"/>
      <c r="S88" s="293"/>
      <c r="T88" s="294">
        <f>IF(OR(B88='DROP-DOWNS'!$S$18,B88='DROP-DOWNS'!$S$19,B88='DROP-DOWNS'!$S$20,B88='DROP-DOWNS'!$S$21),Q88,0)</f>
        <v>0</v>
      </c>
      <c r="U88" s="278"/>
      <c r="V88" s="293"/>
    </row>
    <row r="89" spans="1:24" s="111" customFormat="1" ht="39.950000000000003" customHeight="1" x14ac:dyDescent="0.25">
      <c r="A89" s="292"/>
      <c r="B89" s="498"/>
      <c r="C89" s="499"/>
      <c r="D89" s="500"/>
      <c r="E89" s="495" t="str">
        <f t="shared" ref="E89" si="45">IF(B89="","Select Category in Column B",0)</f>
        <v>Select Category in Column B</v>
      </c>
      <c r="F89" s="496"/>
      <c r="G89" s="497"/>
      <c r="H89" s="495" t="str">
        <f t="shared" ref="H89" si="46">IF(B89="","Select Category in Column B",0)</f>
        <v>Select Category in Column B</v>
      </c>
      <c r="I89" s="496"/>
      <c r="J89" s="496"/>
      <c r="K89" s="496"/>
      <c r="L89" s="496"/>
      <c r="M89" s="496"/>
      <c r="N89" s="497"/>
      <c r="O89" s="258"/>
      <c r="P89" s="357"/>
      <c r="Q89" s="85">
        <f t="shared" ref="Q89" si="47">ROUND(P89*O89,0)</f>
        <v>0</v>
      </c>
      <c r="R89" s="292"/>
      <c r="S89" s="293"/>
      <c r="T89" s="294">
        <f>IF(OR(B89='DROP-DOWNS'!$S$18,B89='DROP-DOWNS'!$S$19,B89='DROP-DOWNS'!$S$20,B89='DROP-DOWNS'!$S$21),Q89,0)</f>
        <v>0</v>
      </c>
      <c r="U89" s="278"/>
      <c r="V89" s="293"/>
    </row>
    <row r="90" spans="1:24" s="111" customFormat="1" ht="39.950000000000003" customHeight="1" x14ac:dyDescent="0.25">
      <c r="A90" s="292"/>
      <c r="B90" s="498"/>
      <c r="C90" s="499"/>
      <c r="D90" s="500"/>
      <c r="E90" s="495" t="str">
        <f t="shared" ref="E90" si="48">IF(B90="","Select Category in Column B",0)</f>
        <v>Select Category in Column B</v>
      </c>
      <c r="F90" s="496"/>
      <c r="G90" s="497"/>
      <c r="H90" s="495" t="str">
        <f t="shared" ref="H90" si="49">IF(B90="","Select Category in Column B",0)</f>
        <v>Select Category in Column B</v>
      </c>
      <c r="I90" s="496"/>
      <c r="J90" s="496"/>
      <c r="K90" s="496"/>
      <c r="L90" s="496"/>
      <c r="M90" s="496"/>
      <c r="N90" s="497"/>
      <c r="O90" s="258"/>
      <c r="P90" s="357"/>
      <c r="Q90" s="85">
        <f t="shared" ref="Q90" si="50">ROUND(P90*O90,0)</f>
        <v>0</v>
      </c>
      <c r="R90" s="292"/>
      <c r="S90" s="293"/>
      <c r="T90" s="294">
        <f>IF(OR(B90='DROP-DOWNS'!$S$18,B90='DROP-DOWNS'!$S$19,B90='DROP-DOWNS'!$S$20,B90='DROP-DOWNS'!$S$21),Q90,0)</f>
        <v>0</v>
      </c>
      <c r="U90" s="278"/>
      <c r="V90" s="293"/>
    </row>
    <row r="91" spans="1:24" s="111" customFormat="1" ht="39.950000000000003" hidden="1" customHeight="1" x14ac:dyDescent="0.25">
      <c r="A91" s="292"/>
      <c r="B91" s="498"/>
      <c r="C91" s="499"/>
      <c r="D91" s="500"/>
      <c r="E91" s="495" t="str">
        <f t="shared" si="42"/>
        <v>Select Category in Column B</v>
      </c>
      <c r="F91" s="496"/>
      <c r="G91" s="497"/>
      <c r="H91" s="495" t="str">
        <f t="shared" si="43"/>
        <v>Select Category in Column B</v>
      </c>
      <c r="I91" s="496"/>
      <c r="J91" s="496"/>
      <c r="K91" s="496"/>
      <c r="L91" s="496"/>
      <c r="M91" s="496"/>
      <c r="N91" s="497"/>
      <c r="O91" s="299"/>
      <c r="P91" s="357"/>
      <c r="Q91" s="85">
        <f t="shared" si="44"/>
        <v>0</v>
      </c>
      <c r="R91" s="292"/>
      <c r="S91" s="293"/>
      <c r="T91" s="294">
        <f>IF(OR(B91='DROP-DOWNS'!S18,B91='DROP-DOWNS'!S19,B91='DROP-DOWNS'!S20,B91='DROP-DOWNS'!S21),Q91,0)</f>
        <v>0</v>
      </c>
      <c r="U91" s="278"/>
      <c r="V91" s="293"/>
    </row>
    <row r="92" spans="1:24" s="111" customFormat="1" ht="39.950000000000003" hidden="1" customHeight="1" x14ac:dyDescent="0.25">
      <c r="A92" s="292"/>
      <c r="B92" s="498"/>
      <c r="C92" s="499"/>
      <c r="D92" s="500"/>
      <c r="E92" s="495" t="str">
        <f t="shared" si="42"/>
        <v>Select Category in Column B</v>
      </c>
      <c r="F92" s="496"/>
      <c r="G92" s="497"/>
      <c r="H92" s="495" t="str">
        <f t="shared" si="43"/>
        <v>Select Category in Column B</v>
      </c>
      <c r="I92" s="496"/>
      <c r="J92" s="496"/>
      <c r="K92" s="496"/>
      <c r="L92" s="496"/>
      <c r="M92" s="496"/>
      <c r="N92" s="497"/>
      <c r="O92" s="258"/>
      <c r="P92" s="357"/>
      <c r="Q92" s="85">
        <f t="shared" si="44"/>
        <v>0</v>
      </c>
      <c r="R92" s="292"/>
      <c r="S92" s="293"/>
      <c r="T92" s="294">
        <f>IF(OR(B92='DROP-DOWNS'!S18,B92='DROP-DOWNS'!S19,B92='DROP-DOWNS'!S20,B92='DROP-DOWNS'!S21),Q92,0)</f>
        <v>0</v>
      </c>
      <c r="U92" s="278"/>
      <c r="V92" s="293"/>
    </row>
    <row r="93" spans="1:24" s="111" customFormat="1" ht="39.950000000000003" hidden="1" customHeight="1" x14ac:dyDescent="0.25">
      <c r="A93" s="292"/>
      <c r="B93" s="498"/>
      <c r="C93" s="499"/>
      <c r="D93" s="500" t="str">
        <f t="shared" ref="D93" si="51">IF(B93="","Select Travel Category in Column B.",0)</f>
        <v>Select Travel Category in Column B.</v>
      </c>
      <c r="E93" s="495" t="str">
        <f t="shared" ref="E93" si="52">IF(B93="","Select Category in Column B",0)</f>
        <v>Select Category in Column B</v>
      </c>
      <c r="F93" s="496"/>
      <c r="G93" s="497"/>
      <c r="H93" s="495" t="str">
        <f t="shared" ref="H93" si="53">IF(B93="","Select Category in Column B",0)</f>
        <v>Select Category in Column B</v>
      </c>
      <c r="I93" s="496"/>
      <c r="J93" s="496"/>
      <c r="K93" s="496"/>
      <c r="L93" s="496"/>
      <c r="M93" s="496"/>
      <c r="N93" s="497"/>
      <c r="O93" s="258"/>
      <c r="P93" s="357"/>
      <c r="Q93" s="85">
        <f t="shared" si="44"/>
        <v>0</v>
      </c>
      <c r="R93" s="292"/>
      <c r="S93" s="293"/>
      <c r="T93" s="294">
        <f>IF(OR(B93='DROP-DOWNS'!S18,B93='DROP-DOWNS'!S19,B93='DROP-DOWNS'!S20,B93='DROP-DOWNS'!S21),Q93,0)</f>
        <v>0</v>
      </c>
      <c r="U93" s="278"/>
      <c r="V93" s="293"/>
    </row>
    <row r="94" spans="1:24" ht="18" customHeight="1" x14ac:dyDescent="0.25">
      <c r="A94" s="292"/>
      <c r="B94" s="490" t="s">
        <v>59</v>
      </c>
      <c r="C94" s="491"/>
      <c r="D94" s="491"/>
      <c r="E94" s="491"/>
      <c r="F94" s="491"/>
      <c r="G94" s="491"/>
      <c r="H94" s="491"/>
      <c r="I94" s="491"/>
      <c r="J94" s="491"/>
      <c r="K94" s="491"/>
      <c r="L94" s="491"/>
      <c r="M94" s="491"/>
      <c r="N94" s="491"/>
      <c r="O94" s="491"/>
      <c r="P94" s="492"/>
      <c r="Q94" s="226">
        <f>SUM(Q87:Q93)</f>
        <v>0</v>
      </c>
      <c r="R94" s="292"/>
      <c r="S94" s="293"/>
      <c r="T94" s="227">
        <f>SUM(T87:T93)</f>
        <v>0</v>
      </c>
      <c r="U94" s="278"/>
      <c r="V94" s="293"/>
      <c r="X94" s="192">
        <f>Q94</f>
        <v>0</v>
      </c>
    </row>
    <row r="95" spans="1:24" ht="15.75" customHeight="1" x14ac:dyDescent="0.25">
      <c r="A95" s="292"/>
      <c r="B95" s="509" t="s">
        <v>66</v>
      </c>
      <c r="C95" s="510"/>
      <c r="D95" s="510"/>
      <c r="E95" s="510"/>
      <c r="F95" s="510"/>
      <c r="G95" s="510"/>
      <c r="H95" s="510"/>
      <c r="I95" s="510"/>
      <c r="J95" s="510"/>
      <c r="K95" s="510"/>
      <c r="L95" s="510"/>
      <c r="M95" s="510"/>
      <c r="N95" s="510"/>
      <c r="O95" s="510"/>
      <c r="P95" s="510"/>
      <c r="Q95" s="511"/>
      <c r="R95" s="292"/>
      <c r="S95" s="293"/>
      <c r="T95" s="293"/>
      <c r="U95" s="279"/>
      <c r="V95" s="293"/>
    </row>
    <row r="96" spans="1:24" ht="39.950000000000003" customHeight="1" x14ac:dyDescent="0.25">
      <c r="A96" s="292"/>
      <c r="B96" s="504" t="s">
        <v>74</v>
      </c>
      <c r="C96" s="505"/>
      <c r="D96" s="506"/>
      <c r="E96" s="504" t="s">
        <v>446</v>
      </c>
      <c r="F96" s="505"/>
      <c r="G96" s="505"/>
      <c r="H96" s="505"/>
      <c r="I96" s="505"/>
      <c r="J96" s="505"/>
      <c r="K96" s="505"/>
      <c r="L96" s="505"/>
      <c r="M96" s="505"/>
      <c r="N96" s="505"/>
      <c r="O96" s="505"/>
      <c r="P96" s="505"/>
      <c r="Q96" s="506"/>
      <c r="R96" s="292"/>
      <c r="S96" s="293"/>
      <c r="T96" s="293"/>
      <c r="U96" s="279"/>
      <c r="V96" s="293"/>
    </row>
    <row r="97" spans="1:24" ht="39.950000000000003" customHeight="1" x14ac:dyDescent="0.25">
      <c r="A97" s="292"/>
      <c r="B97" s="493"/>
      <c r="C97" s="493"/>
      <c r="D97" s="493"/>
      <c r="E97" s="494" t="str">
        <f t="shared" ref="E97:E99" si="54">IF(B97="","Select Category in Column B",0)</f>
        <v>Select Category in Column B</v>
      </c>
      <c r="F97" s="494"/>
      <c r="G97" s="494"/>
      <c r="H97" s="494"/>
      <c r="I97" s="494"/>
      <c r="J97" s="494"/>
      <c r="K97" s="494"/>
      <c r="L97" s="494"/>
      <c r="M97" s="494"/>
      <c r="N97" s="494"/>
      <c r="O97" s="494"/>
      <c r="P97" s="494"/>
      <c r="Q97" s="225"/>
      <c r="R97" s="292"/>
      <c r="S97" s="293"/>
      <c r="T97" s="293"/>
      <c r="U97" s="278"/>
      <c r="V97" s="293"/>
    </row>
    <row r="98" spans="1:24" ht="39.950000000000003" customHeight="1" x14ac:dyDescent="0.25">
      <c r="A98" s="292"/>
      <c r="B98" s="493"/>
      <c r="C98" s="493"/>
      <c r="D98" s="493"/>
      <c r="E98" s="494" t="str">
        <f t="shared" si="54"/>
        <v>Select Category in Column B</v>
      </c>
      <c r="F98" s="494"/>
      <c r="G98" s="494"/>
      <c r="H98" s="494"/>
      <c r="I98" s="494"/>
      <c r="J98" s="494"/>
      <c r="K98" s="494"/>
      <c r="L98" s="494"/>
      <c r="M98" s="494"/>
      <c r="N98" s="494"/>
      <c r="O98" s="494"/>
      <c r="P98" s="494"/>
      <c r="Q98" s="225"/>
      <c r="R98" s="292"/>
      <c r="S98" s="293"/>
      <c r="T98" s="293"/>
      <c r="U98" s="278"/>
      <c r="V98" s="293"/>
    </row>
    <row r="99" spans="1:24" ht="39.950000000000003" customHeight="1" x14ac:dyDescent="0.25">
      <c r="A99" s="292"/>
      <c r="B99" s="493"/>
      <c r="C99" s="493"/>
      <c r="D99" s="493"/>
      <c r="E99" s="494" t="str">
        <f t="shared" si="54"/>
        <v>Select Category in Column B</v>
      </c>
      <c r="F99" s="494"/>
      <c r="G99" s="494"/>
      <c r="H99" s="494"/>
      <c r="I99" s="494"/>
      <c r="J99" s="494"/>
      <c r="K99" s="494"/>
      <c r="L99" s="494"/>
      <c r="M99" s="494"/>
      <c r="N99" s="494"/>
      <c r="O99" s="494"/>
      <c r="P99" s="494"/>
      <c r="Q99" s="225"/>
      <c r="R99" s="292"/>
      <c r="S99" s="293"/>
      <c r="T99" s="293"/>
      <c r="U99" s="279"/>
      <c r="V99" s="293"/>
    </row>
    <row r="100" spans="1:24" ht="39.950000000000003" customHeight="1" x14ac:dyDescent="0.25">
      <c r="A100" s="292"/>
      <c r="B100" s="493"/>
      <c r="C100" s="493"/>
      <c r="D100" s="493"/>
      <c r="E100" s="494" t="str">
        <f t="shared" ref="E100:E102" si="55">IF(B100="","Select Category in Column B",0)</f>
        <v>Select Category in Column B</v>
      </c>
      <c r="F100" s="494"/>
      <c r="G100" s="494"/>
      <c r="H100" s="494"/>
      <c r="I100" s="494"/>
      <c r="J100" s="494"/>
      <c r="K100" s="494"/>
      <c r="L100" s="494"/>
      <c r="M100" s="494"/>
      <c r="N100" s="494"/>
      <c r="O100" s="494"/>
      <c r="P100" s="494"/>
      <c r="Q100" s="225"/>
      <c r="R100" s="292"/>
      <c r="S100" s="293"/>
      <c r="T100" s="293"/>
      <c r="U100" s="293"/>
      <c r="V100" s="293"/>
    </row>
    <row r="101" spans="1:24" ht="39.950000000000003" customHeight="1" x14ac:dyDescent="0.25">
      <c r="A101" s="292"/>
      <c r="B101" s="493"/>
      <c r="C101" s="493"/>
      <c r="D101" s="493"/>
      <c r="E101" s="494" t="str">
        <f t="shared" si="55"/>
        <v>Select Category in Column B</v>
      </c>
      <c r="F101" s="494"/>
      <c r="G101" s="494"/>
      <c r="H101" s="494"/>
      <c r="I101" s="494"/>
      <c r="J101" s="494"/>
      <c r="K101" s="494"/>
      <c r="L101" s="494"/>
      <c r="M101" s="494"/>
      <c r="N101" s="494"/>
      <c r="O101" s="494"/>
      <c r="P101" s="494"/>
      <c r="Q101" s="225"/>
      <c r="R101" s="292"/>
      <c r="S101" s="293"/>
      <c r="T101" s="293"/>
      <c r="U101" s="293"/>
      <c r="V101" s="293"/>
    </row>
    <row r="102" spans="1:24" ht="39.950000000000003" customHeight="1" x14ac:dyDescent="0.25">
      <c r="A102" s="292"/>
      <c r="B102" s="493"/>
      <c r="C102" s="493"/>
      <c r="D102" s="493"/>
      <c r="E102" s="494" t="str">
        <f t="shared" si="55"/>
        <v>Select Category in Column B</v>
      </c>
      <c r="F102" s="494"/>
      <c r="G102" s="494"/>
      <c r="H102" s="494"/>
      <c r="I102" s="494"/>
      <c r="J102" s="494"/>
      <c r="K102" s="494"/>
      <c r="L102" s="494"/>
      <c r="M102" s="494"/>
      <c r="N102" s="494"/>
      <c r="O102" s="494"/>
      <c r="P102" s="494"/>
      <c r="Q102" s="225"/>
      <c r="R102" s="292"/>
      <c r="S102" s="293"/>
      <c r="T102" s="293"/>
      <c r="U102" s="293"/>
      <c r="V102" s="293"/>
    </row>
    <row r="103" spans="1:24" ht="19.350000000000001" customHeight="1" x14ac:dyDescent="0.25">
      <c r="A103" s="292"/>
      <c r="B103" s="490" t="s">
        <v>75</v>
      </c>
      <c r="C103" s="491"/>
      <c r="D103" s="491"/>
      <c r="E103" s="491"/>
      <c r="F103" s="491"/>
      <c r="G103" s="491"/>
      <c r="H103" s="491"/>
      <c r="I103" s="491"/>
      <c r="J103" s="491"/>
      <c r="K103" s="491"/>
      <c r="L103" s="491"/>
      <c r="M103" s="491"/>
      <c r="N103" s="491"/>
      <c r="O103" s="491"/>
      <c r="P103" s="492"/>
      <c r="Q103" s="226">
        <f>SUM(Q97:Q102)</f>
        <v>0</v>
      </c>
      <c r="R103" s="292"/>
      <c r="S103" s="293"/>
      <c r="T103" s="293"/>
      <c r="U103" s="293"/>
      <c r="V103" s="293"/>
      <c r="X103" s="192">
        <f>Q103</f>
        <v>0</v>
      </c>
    </row>
    <row r="104" spans="1:24" ht="15.75" customHeight="1" x14ac:dyDescent="0.25">
      <c r="A104" s="292"/>
      <c r="B104" s="521" t="s">
        <v>67</v>
      </c>
      <c r="C104" s="522"/>
      <c r="D104" s="522"/>
      <c r="E104" s="522"/>
      <c r="F104" s="522"/>
      <c r="G104" s="522"/>
      <c r="H104" s="522"/>
      <c r="I104" s="522"/>
      <c r="J104" s="522"/>
      <c r="K104" s="522"/>
      <c r="L104" s="522"/>
      <c r="M104" s="522"/>
      <c r="N104" s="522"/>
      <c r="O104" s="522"/>
      <c r="P104" s="522"/>
      <c r="Q104" s="511"/>
      <c r="R104" s="292"/>
      <c r="S104" s="293"/>
      <c r="T104" s="293"/>
      <c r="U104" s="293"/>
      <c r="V104" s="293"/>
      <c r="W104" s="293"/>
    </row>
    <row r="105" spans="1:24" ht="15.75" customHeight="1" x14ac:dyDescent="0.25">
      <c r="A105" s="292"/>
      <c r="B105" s="443"/>
      <c r="C105" s="444"/>
      <c r="D105" s="444"/>
      <c r="E105" s="444"/>
      <c r="F105" s="444"/>
      <c r="G105" s="444"/>
      <c r="H105" s="444"/>
      <c r="I105" s="444"/>
      <c r="J105" s="444"/>
      <c r="K105" s="444"/>
      <c r="L105" s="444"/>
      <c r="M105" s="444"/>
      <c r="N105" s="444"/>
      <c r="O105" s="444"/>
      <c r="P105" s="445"/>
      <c r="Q105" s="446"/>
      <c r="R105" s="292"/>
      <c r="S105" s="293"/>
      <c r="T105" s="293"/>
      <c r="U105" s="293"/>
      <c r="V105" s="293"/>
      <c r="W105" s="293"/>
    </row>
    <row r="106" spans="1:24" ht="15.6" customHeight="1" x14ac:dyDescent="0.25">
      <c r="A106" s="292"/>
      <c r="B106" s="447"/>
      <c r="C106" s="514" t="s">
        <v>321</v>
      </c>
      <c r="D106" s="514"/>
      <c r="E106" s="514"/>
      <c r="F106" s="514"/>
      <c r="G106" s="514"/>
      <c r="H106" s="448"/>
      <c r="I106" s="529" t="s">
        <v>360</v>
      </c>
      <c r="J106" s="530"/>
      <c r="K106" s="530"/>
      <c r="L106" s="530"/>
      <c r="M106" s="530"/>
      <c r="N106" s="534" t="str">
        <f>IF(Cover!C37="", "Enter IDC Rate on Cover Page",Cover!C37)</f>
        <v>Enter IDC Rate on Cover Page</v>
      </c>
      <c r="O106" s="535"/>
      <c r="P106" s="449"/>
      <c r="Q106" s="450"/>
      <c r="R106" s="292"/>
      <c r="S106" s="293"/>
      <c r="T106" s="297" t="str">
        <f>N106</f>
        <v>Enter IDC Rate on Cover Page</v>
      </c>
      <c r="U106" s="293"/>
      <c r="V106" s="293"/>
      <c r="W106" s="293"/>
    </row>
    <row r="107" spans="1:24" ht="14.1" hidden="1" customHeight="1" x14ac:dyDescent="0.25">
      <c r="A107" s="292"/>
      <c r="B107" s="447"/>
      <c r="C107" s="444"/>
      <c r="D107" s="444"/>
      <c r="E107" s="444"/>
      <c r="F107" s="444"/>
      <c r="G107" s="444"/>
      <c r="H107" s="448"/>
      <c r="I107" s="536" t="s">
        <v>112</v>
      </c>
      <c r="J107" s="512"/>
      <c r="K107" s="512"/>
      <c r="L107" s="512"/>
      <c r="M107" s="512"/>
      <c r="N107" s="507">
        <f>(Q103+Q94+Q84+Q75+Q68+Q59+Q54+Q46+Q18)-F130</f>
        <v>0</v>
      </c>
      <c r="O107" s="508"/>
      <c r="P107" s="449"/>
      <c r="Q107" s="450"/>
      <c r="R107" s="292"/>
      <c r="S107" s="293"/>
      <c r="T107" s="293"/>
      <c r="U107" s="293"/>
      <c r="V107" s="293"/>
      <c r="W107" s="293"/>
    </row>
    <row r="108" spans="1:24" ht="14.1" hidden="1" customHeight="1" x14ac:dyDescent="0.25">
      <c r="A108" s="292"/>
      <c r="B108" s="447" t="s">
        <v>113</v>
      </c>
      <c r="C108" s="451"/>
      <c r="D108" s="451"/>
      <c r="E108" s="451"/>
      <c r="F108" s="451"/>
      <c r="G108" s="452"/>
      <c r="H108" s="448"/>
      <c r="I108" s="453"/>
      <c r="J108" s="454"/>
      <c r="K108" s="454"/>
      <c r="L108" s="454"/>
      <c r="M108" s="454"/>
      <c r="N108" s="533" t="e">
        <f>(N106+1)*N107</f>
        <v>#VALUE!</v>
      </c>
      <c r="O108" s="508"/>
      <c r="P108" s="449"/>
      <c r="Q108" s="450"/>
      <c r="R108" s="292"/>
      <c r="S108" s="293"/>
      <c r="T108" s="293"/>
      <c r="U108" s="293"/>
      <c r="V108" s="293"/>
      <c r="W108" s="293"/>
    </row>
    <row r="109" spans="1:24" ht="15.75" customHeight="1" x14ac:dyDescent="0.25">
      <c r="A109" s="292"/>
      <c r="B109" s="447"/>
      <c r="C109" s="514" t="s">
        <v>260</v>
      </c>
      <c r="D109" s="514"/>
      <c r="E109" s="514"/>
      <c r="F109" s="514"/>
      <c r="G109" s="455">
        <f>F124</f>
        <v>0</v>
      </c>
      <c r="H109" s="448"/>
      <c r="I109" s="444"/>
      <c r="J109" s="444"/>
      <c r="K109" s="444"/>
      <c r="L109" s="444"/>
      <c r="M109" s="444"/>
      <c r="N109" s="444"/>
      <c r="O109" s="444"/>
      <c r="P109" s="449"/>
      <c r="Q109" s="450"/>
      <c r="R109" s="292"/>
      <c r="S109" s="293"/>
      <c r="T109" s="293"/>
      <c r="U109" s="293"/>
      <c r="V109" s="293"/>
      <c r="W109" s="293"/>
    </row>
    <row r="110" spans="1:24" ht="15.75" customHeight="1" x14ac:dyDescent="0.25">
      <c r="A110" s="292"/>
      <c r="B110" s="447"/>
      <c r="C110" s="514" t="s">
        <v>644</v>
      </c>
      <c r="D110" s="514"/>
      <c r="E110" s="514"/>
      <c r="F110" s="514"/>
      <c r="G110" s="455">
        <f>F125+F126+F127+F128</f>
        <v>0</v>
      </c>
      <c r="H110" s="448"/>
      <c r="I110" s="456"/>
      <c r="J110" s="456"/>
      <c r="K110" s="456"/>
      <c r="L110" s="456"/>
      <c r="M110" s="456"/>
      <c r="N110" s="456"/>
      <c r="O110" s="456"/>
      <c r="P110" s="449"/>
      <c r="Q110" s="450"/>
      <c r="R110" s="292"/>
      <c r="S110" s="293"/>
      <c r="T110" s="293"/>
      <c r="U110" s="293"/>
      <c r="V110" s="293"/>
      <c r="W110" s="293"/>
    </row>
    <row r="111" spans="1:24" ht="15.75" customHeight="1" x14ac:dyDescent="0.25">
      <c r="A111" s="292"/>
      <c r="B111" s="447"/>
      <c r="C111" s="514" t="s">
        <v>261</v>
      </c>
      <c r="D111" s="514"/>
      <c r="E111" s="514"/>
      <c r="F111" s="514"/>
      <c r="G111" s="455">
        <f>Q117</f>
        <v>0</v>
      </c>
      <c r="H111" s="448"/>
      <c r="I111" s="529" t="s">
        <v>111</v>
      </c>
      <c r="J111" s="530"/>
      <c r="K111" s="530"/>
      <c r="L111" s="530"/>
      <c r="M111" s="530"/>
      <c r="N111" s="531">
        <f>'GRANT SUMMARY'!J102</f>
        <v>0</v>
      </c>
      <c r="O111" s="532"/>
      <c r="P111" s="449"/>
      <c r="Q111" s="450"/>
      <c r="R111" s="292"/>
      <c r="S111" s="293"/>
      <c r="T111" s="293"/>
      <c r="U111" s="293"/>
      <c r="V111" s="293"/>
      <c r="W111" s="293"/>
    </row>
    <row r="112" spans="1:24" ht="16.5" customHeight="1" x14ac:dyDescent="0.25">
      <c r="A112" s="292"/>
      <c r="B112" s="447"/>
      <c r="C112" s="448"/>
      <c r="D112" s="512"/>
      <c r="E112" s="512"/>
      <c r="F112" s="512"/>
      <c r="G112" s="448"/>
      <c r="H112" s="448"/>
      <c r="I112" s="448"/>
      <c r="J112" s="448"/>
      <c r="K112" s="448"/>
      <c r="L112" s="448"/>
      <c r="M112" s="513"/>
      <c r="N112" s="513"/>
      <c r="O112" s="513"/>
      <c r="P112" s="513"/>
      <c r="Q112" s="457" t="s">
        <v>52</v>
      </c>
      <c r="R112" s="292"/>
      <c r="S112" s="293"/>
      <c r="T112" s="293"/>
      <c r="U112" s="293"/>
      <c r="V112" s="293"/>
      <c r="W112" s="293"/>
    </row>
    <row r="113" spans="1:24" x14ac:dyDescent="0.25">
      <c r="A113" s="292"/>
      <c r="B113" s="268"/>
      <c r="C113" s="491"/>
      <c r="D113" s="491"/>
      <c r="E113" s="491"/>
      <c r="F113" s="269"/>
      <c r="G113" s="269"/>
      <c r="H113" s="269"/>
      <c r="I113" s="491" t="s">
        <v>323</v>
      </c>
      <c r="J113" s="491"/>
      <c r="K113" s="491"/>
      <c r="L113" s="491"/>
      <c r="M113" s="491"/>
      <c r="N113" s="491"/>
      <c r="O113" s="491"/>
      <c r="P113" s="492"/>
      <c r="Q113" s="244"/>
      <c r="R113" s="292"/>
      <c r="S113" s="293"/>
      <c r="T113" s="293"/>
      <c r="U113" s="293"/>
      <c r="V113" s="293"/>
      <c r="W113" s="293"/>
      <c r="X113" s="192">
        <f>Q113</f>
        <v>0</v>
      </c>
    </row>
    <row r="114" spans="1:24" ht="15.75" customHeight="1" x14ac:dyDescent="0.25">
      <c r="A114" s="292"/>
      <c r="B114" s="521" t="s">
        <v>68</v>
      </c>
      <c r="C114" s="522"/>
      <c r="D114" s="522"/>
      <c r="E114" s="522"/>
      <c r="F114" s="522"/>
      <c r="G114" s="522"/>
      <c r="H114" s="522"/>
      <c r="I114" s="522"/>
      <c r="J114" s="522"/>
      <c r="K114" s="522"/>
      <c r="L114" s="522"/>
      <c r="M114" s="522"/>
      <c r="N114" s="522"/>
      <c r="O114" s="522"/>
      <c r="P114" s="522"/>
      <c r="Q114" s="273"/>
      <c r="R114" s="292"/>
      <c r="S114" s="293"/>
      <c r="T114" s="293"/>
      <c r="U114" s="293"/>
      <c r="V114" s="293"/>
    </row>
    <row r="115" spans="1:24" s="111" customFormat="1" ht="39.950000000000003" customHeight="1" x14ac:dyDescent="0.25">
      <c r="A115" s="292"/>
      <c r="B115" s="523" t="s">
        <v>76</v>
      </c>
      <c r="C115" s="524"/>
      <c r="D115" s="524"/>
      <c r="E115" s="524"/>
      <c r="F115" s="524"/>
      <c r="G115" s="524"/>
      <c r="H115" s="524"/>
      <c r="I115" s="524"/>
      <c r="J115" s="524"/>
      <c r="K115" s="524"/>
      <c r="L115" s="524"/>
      <c r="M115" s="524"/>
      <c r="N115" s="524"/>
      <c r="O115" s="524"/>
      <c r="P115" s="525"/>
      <c r="Q115" s="272" t="s">
        <v>52</v>
      </c>
      <c r="R115" s="292"/>
      <c r="S115" s="293"/>
      <c r="T115" s="293"/>
      <c r="U115" s="293"/>
      <c r="V115" s="293"/>
    </row>
    <row r="116" spans="1:24" ht="30" customHeight="1" x14ac:dyDescent="0.25">
      <c r="A116" s="292"/>
      <c r="B116" s="526"/>
      <c r="C116" s="527"/>
      <c r="D116" s="527"/>
      <c r="E116" s="527"/>
      <c r="F116" s="527"/>
      <c r="G116" s="527"/>
      <c r="H116" s="527"/>
      <c r="I116" s="527"/>
      <c r="J116" s="527"/>
      <c r="K116" s="527"/>
      <c r="L116" s="527"/>
      <c r="M116" s="527"/>
      <c r="N116" s="527"/>
      <c r="O116" s="527"/>
      <c r="P116" s="528"/>
      <c r="Q116" s="246"/>
      <c r="R116" s="292"/>
      <c r="S116" s="293"/>
      <c r="T116" s="293"/>
      <c r="U116" s="293"/>
      <c r="V116" s="293"/>
    </row>
    <row r="117" spans="1:24" ht="18.600000000000001" customHeight="1" x14ac:dyDescent="0.25">
      <c r="A117" s="292"/>
      <c r="B117" s="490" t="s">
        <v>77</v>
      </c>
      <c r="C117" s="491"/>
      <c r="D117" s="491"/>
      <c r="E117" s="491"/>
      <c r="F117" s="491"/>
      <c r="G117" s="491"/>
      <c r="H117" s="491"/>
      <c r="I117" s="491"/>
      <c r="J117" s="491"/>
      <c r="K117" s="491"/>
      <c r="L117" s="491"/>
      <c r="M117" s="491"/>
      <c r="N117" s="491"/>
      <c r="O117" s="491"/>
      <c r="P117" s="492"/>
      <c r="Q117" s="226">
        <f>Q116</f>
        <v>0</v>
      </c>
      <c r="R117" s="292"/>
      <c r="S117" s="293"/>
      <c r="T117" s="293"/>
      <c r="U117" s="293"/>
      <c r="V117" s="293"/>
      <c r="X117" s="192">
        <f>Q117</f>
        <v>0</v>
      </c>
    </row>
    <row r="118" spans="1:24" ht="34.5" customHeight="1" x14ac:dyDescent="0.25">
      <c r="A118" s="292"/>
      <c r="B118" s="483" t="s">
        <v>60</v>
      </c>
      <c r="C118" s="484"/>
      <c r="D118" s="484"/>
      <c r="E118" s="484"/>
      <c r="F118" s="484"/>
      <c r="G118" s="484"/>
      <c r="H118" s="484"/>
      <c r="I118" s="484"/>
      <c r="J118" s="484"/>
      <c r="K118" s="484"/>
      <c r="L118" s="484"/>
      <c r="M118" s="484"/>
      <c r="N118" s="484"/>
      <c r="O118" s="484"/>
      <c r="P118" s="485"/>
      <c r="Q118" s="215">
        <f>SUM(Q117+Q113+Q103+Q94+Q84+Q75+Q68+Q59+Q54+Q46+Q18)</f>
        <v>0</v>
      </c>
      <c r="R118" s="292"/>
      <c r="S118" s="293"/>
      <c r="T118" s="248"/>
      <c r="U118" s="249"/>
      <c r="V118" s="293"/>
    </row>
    <row r="119" spans="1:24" ht="34.5" customHeight="1" x14ac:dyDescent="0.25">
      <c r="A119" s="292"/>
      <c r="B119" s="483" t="s">
        <v>249</v>
      </c>
      <c r="C119" s="484"/>
      <c r="D119" s="484"/>
      <c r="E119" s="484"/>
      <c r="F119" s="484"/>
      <c r="G119" s="484"/>
      <c r="H119" s="484"/>
      <c r="I119" s="484"/>
      <c r="J119" s="484"/>
      <c r="K119" s="484"/>
      <c r="L119" s="484"/>
      <c r="M119" s="484"/>
      <c r="N119" s="484"/>
      <c r="O119" s="484"/>
      <c r="P119" s="485"/>
      <c r="Q119" s="215">
        <f>Q118-J9</f>
        <v>0</v>
      </c>
      <c r="R119" s="292"/>
      <c r="S119" s="293"/>
      <c r="T119" s="248"/>
      <c r="U119" s="249"/>
      <c r="V119" s="293"/>
    </row>
    <row r="120" spans="1:24" ht="15" customHeight="1" x14ac:dyDescent="0.25">
      <c r="A120" s="292"/>
      <c r="B120" s="292"/>
      <c r="C120" s="292"/>
      <c r="D120" s="292"/>
      <c r="E120" s="292"/>
      <c r="F120" s="292"/>
      <c r="G120" s="292"/>
      <c r="H120" s="292"/>
      <c r="I120" s="292"/>
      <c r="J120" s="292"/>
      <c r="K120" s="292"/>
      <c r="L120" s="292"/>
      <c r="M120" s="292"/>
      <c r="N120" s="292"/>
      <c r="O120" s="292"/>
      <c r="P120" s="292"/>
      <c r="Q120" s="292"/>
      <c r="R120" s="292"/>
      <c r="S120" s="293"/>
      <c r="T120" s="248" t="s">
        <v>114</v>
      </c>
      <c r="U120" s="249">
        <f>T94</f>
        <v>0</v>
      </c>
      <c r="V120" s="293"/>
    </row>
    <row r="121" spans="1:24" x14ac:dyDescent="0.25">
      <c r="A121" s="293"/>
      <c r="B121" s="293"/>
      <c r="C121" s="293"/>
      <c r="D121" s="293"/>
      <c r="E121" s="293"/>
      <c r="F121" s="293"/>
      <c r="G121" s="293"/>
      <c r="H121" s="293"/>
      <c r="I121" s="293"/>
      <c r="J121" s="293"/>
      <c r="K121" s="293"/>
      <c r="L121" s="293"/>
      <c r="M121" s="293"/>
      <c r="N121" s="293"/>
      <c r="O121" s="293"/>
      <c r="P121" s="293"/>
      <c r="Q121" s="293"/>
      <c r="R121" s="293"/>
      <c r="S121" s="293"/>
      <c r="T121" s="293"/>
      <c r="U121" s="293"/>
      <c r="V121" s="293"/>
    </row>
    <row r="122" spans="1:24" hidden="1" x14ac:dyDescent="0.25"/>
    <row r="123" spans="1:24" hidden="1" x14ac:dyDescent="0.25">
      <c r="C123" s="195" t="s">
        <v>266</v>
      </c>
      <c r="D123" s="195"/>
      <c r="E123" s="196"/>
      <c r="F123" s="197"/>
    </row>
    <row r="124" spans="1:24" hidden="1" x14ac:dyDescent="0.25">
      <c r="C124" s="195" t="s">
        <v>260</v>
      </c>
      <c r="D124" s="195"/>
      <c r="E124" s="196"/>
      <c r="F124" s="203">
        <f>Q59</f>
        <v>0</v>
      </c>
    </row>
    <row r="125" spans="1:24" hidden="1" x14ac:dyDescent="0.25">
      <c r="C125" s="195" t="s">
        <v>262</v>
      </c>
      <c r="D125" s="195"/>
      <c r="E125" s="196">
        <f>V71</f>
        <v>0</v>
      </c>
      <c r="F125" s="197">
        <f>IF(E125&gt;25000,(E125-25000),0)</f>
        <v>0</v>
      </c>
    </row>
    <row r="126" spans="1:24" hidden="1" x14ac:dyDescent="0.25">
      <c r="C126" s="195" t="s">
        <v>263</v>
      </c>
      <c r="D126" s="195"/>
      <c r="E126" s="196">
        <f t="shared" ref="E126:E128" si="56">V72</f>
        <v>0</v>
      </c>
      <c r="F126" s="197">
        <f>IF(E126&gt;25000,(E126-25000),0)</f>
        <v>0</v>
      </c>
    </row>
    <row r="127" spans="1:24" hidden="1" x14ac:dyDescent="0.25">
      <c r="C127" s="195" t="s">
        <v>264</v>
      </c>
      <c r="D127" s="195"/>
      <c r="E127" s="196">
        <f t="shared" si="56"/>
        <v>0</v>
      </c>
      <c r="F127" s="197">
        <f>IF(E127&gt;25000,(E127-25000),0)</f>
        <v>0</v>
      </c>
    </row>
    <row r="128" spans="1:24" hidden="1" x14ac:dyDescent="0.25">
      <c r="C128" s="195" t="s">
        <v>265</v>
      </c>
      <c r="D128" s="195"/>
      <c r="E128" s="196">
        <f t="shared" si="56"/>
        <v>0</v>
      </c>
      <c r="F128" s="197">
        <f>IF(E128&gt;25000,(E128-25000),0)</f>
        <v>0</v>
      </c>
    </row>
    <row r="129" spans="3:6" hidden="1" x14ac:dyDescent="0.25">
      <c r="C129" s="195" t="s">
        <v>261</v>
      </c>
      <c r="D129" s="195"/>
      <c r="E129" s="196"/>
      <c r="F129" s="203">
        <f>Q117</f>
        <v>0</v>
      </c>
    </row>
    <row r="130" spans="3:6" hidden="1" x14ac:dyDescent="0.25">
      <c r="F130" s="90">
        <f>SUM(F124:F129)</f>
        <v>0</v>
      </c>
    </row>
  </sheetData>
  <sheetProtection algorithmName="SHA-512" hashValue="hnn8j9oI4evqyyskpqRnzNT7yKhtpvRPUbYBAgsv32fxDKj/jz2RMXXFQPRdEZjXog0lnw2y4fN0698XQg+8gw==" saltValue="9lv3LLNA5Zwvaimc53wJlQ==" spinCount="100000" sheet="1" formatCells="0" formatRows="0" deleteRows="0" selectLockedCells="1"/>
  <mergeCells count="209">
    <mergeCell ref="F63:P63"/>
    <mergeCell ref="C63:E63"/>
    <mergeCell ref="C65:E65"/>
    <mergeCell ref="B68:P68"/>
    <mergeCell ref="C67:E67"/>
    <mergeCell ref="B64:C64"/>
    <mergeCell ref="D64:P64"/>
    <mergeCell ref="B66:C66"/>
    <mergeCell ref="D66:P66"/>
    <mergeCell ref="F65:P65"/>
    <mergeCell ref="F67:P67"/>
    <mergeCell ref="B75:P75"/>
    <mergeCell ref="B76:Q76"/>
    <mergeCell ref="F74:N74"/>
    <mergeCell ref="B69:Q69"/>
    <mergeCell ref="B70:C70"/>
    <mergeCell ref="B71:C71"/>
    <mergeCell ref="D71:E71"/>
    <mergeCell ref="B72:C72"/>
    <mergeCell ref="D72:E72"/>
    <mergeCell ref="F72:N72"/>
    <mergeCell ref="B73:C73"/>
    <mergeCell ref="D73:E73"/>
    <mergeCell ref="B74:C74"/>
    <mergeCell ref="D74:E74"/>
    <mergeCell ref="F73:N73"/>
    <mergeCell ref="B78:D78"/>
    <mergeCell ref="E78:P78"/>
    <mergeCell ref="B79:D79"/>
    <mergeCell ref="E79:P79"/>
    <mergeCell ref="B80:D80"/>
    <mergeCell ref="E80:P80"/>
    <mergeCell ref="B81:D81"/>
    <mergeCell ref="E81:P81"/>
    <mergeCell ref="E87:G87"/>
    <mergeCell ref="B86:D86"/>
    <mergeCell ref="H86:N86"/>
    <mergeCell ref="B82:D82"/>
    <mergeCell ref="E82:P82"/>
    <mergeCell ref="B83:D83"/>
    <mergeCell ref="E83:P83"/>
    <mergeCell ref="B61:C61"/>
    <mergeCell ref="D61:P61"/>
    <mergeCell ref="B62:C62"/>
    <mergeCell ref="D62:P62"/>
    <mergeCell ref="D20:K20"/>
    <mergeCell ref="D44:K44"/>
    <mergeCell ref="D45:K45"/>
    <mergeCell ref="D48:K48"/>
    <mergeCell ref="D53:K53"/>
    <mergeCell ref="B58:C58"/>
    <mergeCell ref="D58:O58"/>
    <mergeCell ref="B42:C42"/>
    <mergeCell ref="D42:K42"/>
    <mergeCell ref="B43:C43"/>
    <mergeCell ref="D43:K43"/>
    <mergeCell ref="B38:C38"/>
    <mergeCell ref="D38:K38"/>
    <mergeCell ref="B45:C45"/>
    <mergeCell ref="B41:C41"/>
    <mergeCell ref="D41:K41"/>
    <mergeCell ref="B59:P59"/>
    <mergeCell ref="B60:Q60"/>
    <mergeCell ref="B55:Q55"/>
    <mergeCell ref="B56:C56"/>
    <mergeCell ref="D26:K26"/>
    <mergeCell ref="B35:C35"/>
    <mergeCell ref="D35:K35"/>
    <mergeCell ref="B36:C36"/>
    <mergeCell ref="D36:K36"/>
    <mergeCell ref="B37:C37"/>
    <mergeCell ref="D37:K37"/>
    <mergeCell ref="D56:O56"/>
    <mergeCell ref="B47:Q47"/>
    <mergeCell ref="B46:N46"/>
    <mergeCell ref="B52:C52"/>
    <mergeCell ref="D52:K52"/>
    <mergeCell ref="B49:C49"/>
    <mergeCell ref="B48:C48"/>
    <mergeCell ref="D51:K51"/>
    <mergeCell ref="D39:K39"/>
    <mergeCell ref="B40:C40"/>
    <mergeCell ref="D40:K40"/>
    <mergeCell ref="D50:K50"/>
    <mergeCell ref="B51:C51"/>
    <mergeCell ref="D49:K49"/>
    <mergeCell ref="B54:N54"/>
    <mergeCell ref="B27:C27"/>
    <mergeCell ref="D27:K27"/>
    <mergeCell ref="B13:C13"/>
    <mergeCell ref="B17:C17"/>
    <mergeCell ref="B5:D5"/>
    <mergeCell ref="B7:D7"/>
    <mergeCell ref="B9:D9"/>
    <mergeCell ref="D13:K13"/>
    <mergeCell ref="D17:K17"/>
    <mergeCell ref="G5:I5"/>
    <mergeCell ref="G7:I7"/>
    <mergeCell ref="B14:C14"/>
    <mergeCell ref="D14:K14"/>
    <mergeCell ref="B15:C15"/>
    <mergeCell ref="D15:K15"/>
    <mergeCell ref="B16:C16"/>
    <mergeCell ref="D16:K16"/>
    <mergeCell ref="G9:I9"/>
    <mergeCell ref="B2:Q2"/>
    <mergeCell ref="B114:P114"/>
    <mergeCell ref="B115:P115"/>
    <mergeCell ref="B116:P116"/>
    <mergeCell ref="C111:F111"/>
    <mergeCell ref="I111:M111"/>
    <mergeCell ref="N111:O111"/>
    <mergeCell ref="B91:D91"/>
    <mergeCell ref="E91:G91"/>
    <mergeCell ref="B97:D97"/>
    <mergeCell ref="E97:P97"/>
    <mergeCell ref="B98:D98"/>
    <mergeCell ref="E99:P99"/>
    <mergeCell ref="B92:D92"/>
    <mergeCell ref="H91:N91"/>
    <mergeCell ref="N108:O108"/>
    <mergeCell ref="B104:Q104"/>
    <mergeCell ref="C106:G106"/>
    <mergeCell ref="I106:M106"/>
    <mergeCell ref="N106:O106"/>
    <mergeCell ref="I107:M107"/>
    <mergeCell ref="B3:Q3"/>
    <mergeCell ref="B12:Q12"/>
    <mergeCell ref="B19:Q19"/>
    <mergeCell ref="B18:N18"/>
    <mergeCell ref="B24:C24"/>
    <mergeCell ref="D24:K24"/>
    <mergeCell ref="B25:C25"/>
    <mergeCell ref="B57:C57"/>
    <mergeCell ref="D57:O57"/>
    <mergeCell ref="B53:C53"/>
    <mergeCell ref="B50:C50"/>
    <mergeCell ref="B96:D96"/>
    <mergeCell ref="H89:N89"/>
    <mergeCell ref="B90:D90"/>
    <mergeCell ref="E90:G90"/>
    <mergeCell ref="H90:N90"/>
    <mergeCell ref="B21:C21"/>
    <mergeCell ref="D21:K21"/>
    <mergeCell ref="D23:K23"/>
    <mergeCell ref="B44:C44"/>
    <mergeCell ref="B20:C20"/>
    <mergeCell ref="B39:C39"/>
    <mergeCell ref="B22:C22"/>
    <mergeCell ref="D22:K22"/>
    <mergeCell ref="B23:C23"/>
    <mergeCell ref="D25:K25"/>
    <mergeCell ref="B26:C26"/>
    <mergeCell ref="B103:P103"/>
    <mergeCell ref="B95:Q95"/>
    <mergeCell ref="E98:P98"/>
    <mergeCell ref="B99:D99"/>
    <mergeCell ref="D112:F112"/>
    <mergeCell ref="M112:P112"/>
    <mergeCell ref="B85:Q85"/>
    <mergeCell ref="C109:F109"/>
    <mergeCell ref="C110:F110"/>
    <mergeCell ref="B87:D87"/>
    <mergeCell ref="E86:G86"/>
    <mergeCell ref="B93:D93"/>
    <mergeCell ref="E93:G93"/>
    <mergeCell ref="H93:N93"/>
    <mergeCell ref="E92:G92"/>
    <mergeCell ref="H92:N92"/>
    <mergeCell ref="B89:D89"/>
    <mergeCell ref="E89:G89"/>
    <mergeCell ref="B119:P119"/>
    <mergeCell ref="D70:E70"/>
    <mergeCell ref="F70:N70"/>
    <mergeCell ref="F71:N71"/>
    <mergeCell ref="B94:P94"/>
    <mergeCell ref="B100:D100"/>
    <mergeCell ref="E100:P100"/>
    <mergeCell ref="B101:D101"/>
    <mergeCell ref="E101:P101"/>
    <mergeCell ref="B102:D102"/>
    <mergeCell ref="E102:P102"/>
    <mergeCell ref="H87:N87"/>
    <mergeCell ref="B88:D88"/>
    <mergeCell ref="E88:G88"/>
    <mergeCell ref="H88:N88"/>
    <mergeCell ref="E77:P77"/>
    <mergeCell ref="B77:D77"/>
    <mergeCell ref="E96:Q96"/>
    <mergeCell ref="C113:E113"/>
    <mergeCell ref="I113:P113"/>
    <mergeCell ref="B118:P118"/>
    <mergeCell ref="B84:P84"/>
    <mergeCell ref="N107:O107"/>
    <mergeCell ref="B117:P117"/>
    <mergeCell ref="B33:C33"/>
    <mergeCell ref="D33:K33"/>
    <mergeCell ref="B34:C34"/>
    <mergeCell ref="D34:K34"/>
    <mergeCell ref="B28:C28"/>
    <mergeCell ref="D28:K28"/>
    <mergeCell ref="B29:C29"/>
    <mergeCell ref="D29:K29"/>
    <mergeCell ref="B30:C30"/>
    <mergeCell ref="D30:K30"/>
    <mergeCell ref="B31:C31"/>
    <mergeCell ref="D31:K31"/>
    <mergeCell ref="B32:C32"/>
    <mergeCell ref="D32:K32"/>
  </mergeCells>
  <conditionalFormatting sqref="Q118">
    <cfRule type="cellIs" dxfId="85" priority="5" operator="notEqual">
      <formula>$J$9</formula>
    </cfRule>
  </conditionalFormatting>
  <conditionalFormatting sqref="Q119">
    <cfRule type="cellIs" dxfId="84" priority="4" operator="notEqual">
      <formula>0</formula>
    </cfRule>
  </conditionalFormatting>
  <pageMargins left="0.25" right="0.25" top="0.75" bottom="0.75" header="0.3" footer="0.3"/>
  <pageSetup scale="76" fitToHeight="50" orientation="landscape" r:id="rId1"/>
  <headerFooter>
    <oddFooter>Page &amp;P of &amp;N</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1" id="{09AFADA6-4639-4C27-9584-7998F74BE7A3}">
            <xm:f>'GRANT SUMMARY'!$J$106&lt;0</xm:f>
            <x14:dxf>
              <fill>
                <patternFill>
                  <bgColor rgb="FFFF0000"/>
                </patternFill>
              </fill>
            </x14:dxf>
          </x14:cfRule>
          <xm:sqref>Q113</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'DROP-DOWNS'!$J$2:$J$3</xm:f>
          </x14:formula1>
          <xm:sqref>B71:C74</xm:sqref>
        </x14:dataValidation>
        <x14:dataValidation type="list" allowBlank="1" showInputMessage="1" showErrorMessage="1" xr:uid="{00000000-0002-0000-0300-000001000000}">
          <x14:formula1>
            <xm:f>'DROP-DOWNS'!$S$12:$S$21</xm:f>
          </x14:formula1>
          <xm:sqref>B87:C89 B91:C93 B90:D90</xm:sqref>
        </x14:dataValidation>
        <x14:dataValidation type="list" allowBlank="1" showInputMessage="1" showErrorMessage="1" xr:uid="{00000000-0002-0000-0300-000002000000}">
          <x14:formula1>
            <xm:f>'DROP-DOWNS'!$S$2:$S$6</xm:f>
          </x14:formula1>
          <xm:sqref>B78:C83</xm:sqref>
        </x14:dataValidation>
        <x14:dataValidation type="list" allowBlank="1" showInputMessage="1" showErrorMessage="1" xr:uid="{00000000-0002-0000-0300-000003000000}">
          <x14:formula1>
            <xm:f>'DROP-DOWNS'!$U$2:$U$8</xm:f>
          </x14:formula1>
          <xm:sqref>B97:D102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79998168889431442"/>
  </sheetPr>
  <dimension ref="A1:Y115"/>
  <sheetViews>
    <sheetView showGridLines="0" topLeftCell="A27" zoomScale="90" zoomScaleNormal="90" workbookViewId="0">
      <selection activeCell="B72" sqref="B72:D72"/>
    </sheetView>
  </sheetViews>
  <sheetFormatPr defaultColWidth="9.140625" defaultRowHeight="15" x14ac:dyDescent="0.25"/>
  <cols>
    <col min="1" max="1" width="3.42578125" style="54" customWidth="1"/>
    <col min="2" max="2" width="8.140625" style="54" customWidth="1"/>
    <col min="3" max="3" width="8.42578125" style="54" customWidth="1"/>
    <col min="4" max="4" width="11.85546875" style="54" customWidth="1"/>
    <col min="5" max="5" width="11.85546875" style="204" customWidth="1"/>
    <col min="6" max="6" width="11.85546875" style="201" customWidth="1"/>
    <col min="7" max="8" width="11.85546875" style="198" customWidth="1"/>
    <col min="9" max="9" width="12.85546875" style="198" bestFit="1" customWidth="1"/>
    <col min="10" max="10" width="11.85546875" style="198" customWidth="1"/>
    <col min="11" max="11" width="6.42578125" style="198" customWidth="1"/>
    <col min="12" max="12" width="9.7109375" style="199" customWidth="1"/>
    <col min="13" max="13" width="9.7109375" style="200" customWidth="1"/>
    <col min="14" max="14" width="9.7109375" style="199" customWidth="1"/>
    <col min="15" max="15" width="9.7109375" style="201" customWidth="1"/>
    <col min="16" max="16" width="9.7109375" style="54" customWidth="1"/>
    <col min="17" max="17" width="12.85546875" style="54" customWidth="1"/>
    <col min="18" max="18" width="3.5703125" style="202" customWidth="1"/>
    <col min="19" max="19" width="15.7109375" style="54" hidden="1" customWidth="1"/>
    <col min="20" max="20" width="27.5703125" style="54" hidden="1" customWidth="1"/>
    <col min="21" max="21" width="10.140625" style="54" hidden="1" customWidth="1"/>
    <col min="22" max="22" width="9.140625" style="54" hidden="1" customWidth="1"/>
    <col min="23" max="23" width="10.5703125" style="54" hidden="1" customWidth="1"/>
    <col min="24" max="24" width="9.140625" style="54" customWidth="1"/>
    <col min="25" max="25" width="10.5703125" style="54" customWidth="1"/>
    <col min="26" max="16384" width="9.140625" style="54"/>
  </cols>
  <sheetData>
    <row r="1" spans="1:25" x14ac:dyDescent="0.25">
      <c r="A1" s="259"/>
      <c r="B1" s="259"/>
      <c r="C1" s="259"/>
      <c r="D1" s="259"/>
      <c r="E1" s="259"/>
      <c r="F1" s="259"/>
      <c r="G1" s="259"/>
      <c r="H1" s="259"/>
      <c r="I1" s="259"/>
      <c r="J1" s="259"/>
      <c r="K1" s="259"/>
      <c r="L1" s="259"/>
      <c r="M1" s="259"/>
      <c r="N1" s="259"/>
      <c r="O1" s="259"/>
      <c r="P1" s="259"/>
      <c r="Q1" s="259"/>
      <c r="R1" s="259"/>
      <c r="S1" s="190"/>
      <c r="T1" s="190"/>
      <c r="U1" s="190"/>
    </row>
    <row r="2" spans="1:25" ht="30" customHeight="1" x14ac:dyDescent="0.25">
      <c r="A2" s="259"/>
      <c r="B2" s="582"/>
      <c r="C2" s="583"/>
      <c r="D2" s="583"/>
      <c r="E2" s="583"/>
      <c r="F2" s="583"/>
      <c r="G2" s="583"/>
      <c r="H2" s="583"/>
      <c r="I2" s="583"/>
      <c r="J2" s="583"/>
      <c r="K2" s="583"/>
      <c r="L2" s="583"/>
      <c r="M2" s="583"/>
      <c r="N2" s="583"/>
      <c r="O2" s="583"/>
      <c r="P2" s="583"/>
      <c r="Q2" s="584"/>
      <c r="R2" s="259"/>
      <c r="S2" s="190"/>
      <c r="T2" s="190"/>
      <c r="U2" s="190"/>
    </row>
    <row r="3" spans="1:25" ht="30" customHeight="1" x14ac:dyDescent="0.25">
      <c r="A3" s="259"/>
      <c r="B3" s="588" t="s">
        <v>413</v>
      </c>
      <c r="C3" s="589"/>
      <c r="D3" s="589"/>
      <c r="E3" s="589"/>
      <c r="F3" s="589"/>
      <c r="G3" s="589"/>
      <c r="H3" s="589"/>
      <c r="I3" s="589"/>
      <c r="J3" s="589"/>
      <c r="K3" s="589"/>
      <c r="L3" s="589"/>
      <c r="M3" s="589"/>
      <c r="N3" s="589"/>
      <c r="O3" s="589"/>
      <c r="P3" s="589"/>
      <c r="Q3" s="590"/>
      <c r="R3" s="259"/>
      <c r="S3" s="190"/>
      <c r="T3" s="190"/>
      <c r="U3" s="190"/>
    </row>
    <row r="4" spans="1:25" ht="8.25" customHeight="1" x14ac:dyDescent="0.25">
      <c r="A4" s="259"/>
      <c r="B4" s="259"/>
      <c r="C4" s="259"/>
      <c r="D4" s="259"/>
      <c r="E4" s="259"/>
      <c r="F4" s="259"/>
      <c r="G4" s="259"/>
      <c r="H4" s="259"/>
      <c r="I4" s="259"/>
      <c r="J4" s="259"/>
      <c r="K4" s="259"/>
      <c r="L4" s="259"/>
      <c r="M4" s="259"/>
      <c r="N4" s="259"/>
      <c r="O4" s="259"/>
      <c r="P4" s="259"/>
      <c r="Q4" s="259"/>
      <c r="R4" s="259"/>
      <c r="S4" s="190"/>
      <c r="T4" s="190"/>
      <c r="U4" s="190"/>
    </row>
    <row r="5" spans="1:25" ht="30" customHeight="1" x14ac:dyDescent="0.25">
      <c r="A5" s="259"/>
      <c r="B5" s="585" t="s">
        <v>231</v>
      </c>
      <c r="C5" s="586"/>
      <c r="D5" s="587"/>
      <c r="E5" s="360"/>
      <c r="F5" s="259"/>
      <c r="G5" s="259"/>
      <c r="H5" s="259"/>
      <c r="I5" s="259"/>
      <c r="J5" s="259"/>
      <c r="K5" s="259"/>
      <c r="L5" s="259"/>
      <c r="M5" s="259"/>
      <c r="N5" s="259"/>
      <c r="O5" s="259"/>
      <c r="P5" s="259"/>
      <c r="Q5" s="259"/>
      <c r="R5" s="259"/>
      <c r="S5" s="190"/>
      <c r="T5" s="190"/>
      <c r="U5" s="190"/>
    </row>
    <row r="6" spans="1:25" ht="8.25" customHeight="1" x14ac:dyDescent="0.25">
      <c r="A6" s="259"/>
      <c r="B6" s="259"/>
      <c r="C6" s="259"/>
      <c r="D6" s="260"/>
      <c r="E6" s="259"/>
      <c r="F6" s="259"/>
      <c r="G6" s="259"/>
      <c r="H6" s="259"/>
      <c r="I6" s="259"/>
      <c r="J6" s="259"/>
      <c r="K6" s="259"/>
      <c r="L6" s="259"/>
      <c r="M6" s="259"/>
      <c r="N6" s="259"/>
      <c r="O6" s="259"/>
      <c r="P6" s="259"/>
      <c r="Q6" s="259"/>
      <c r="R6" s="259"/>
      <c r="S6" s="190"/>
      <c r="T6" s="190"/>
      <c r="U6" s="190"/>
    </row>
    <row r="7" spans="1:25" ht="30" customHeight="1" x14ac:dyDescent="0.25">
      <c r="A7" s="259"/>
      <c r="B7" s="591" t="s">
        <v>638</v>
      </c>
      <c r="C7" s="586"/>
      <c r="D7" s="587"/>
      <c r="E7" s="358"/>
      <c r="F7" s="259"/>
      <c r="G7" s="259"/>
      <c r="H7" s="259"/>
      <c r="I7" s="259"/>
      <c r="J7" s="259"/>
      <c r="K7" s="259"/>
      <c r="L7" s="259"/>
      <c r="M7" s="259"/>
      <c r="N7" s="259"/>
      <c r="O7" s="259"/>
      <c r="P7" s="259"/>
      <c r="Q7" s="259"/>
      <c r="R7" s="259"/>
      <c r="S7" s="190"/>
      <c r="T7" s="190"/>
      <c r="U7" s="190"/>
    </row>
    <row r="8" spans="1:25" ht="8.25" customHeight="1" x14ac:dyDescent="0.25">
      <c r="A8" s="259"/>
      <c r="B8" s="259"/>
      <c r="C8" s="259"/>
      <c r="D8" s="260"/>
      <c r="E8" s="259"/>
      <c r="F8" s="259"/>
      <c r="G8" s="259"/>
      <c r="H8" s="259"/>
      <c r="I8" s="259"/>
      <c r="J8" s="259"/>
      <c r="K8" s="259"/>
      <c r="L8" s="259"/>
      <c r="M8" s="259"/>
      <c r="N8" s="259"/>
      <c r="O8" s="259"/>
      <c r="P8" s="259"/>
      <c r="Q8" s="259"/>
      <c r="R8" s="259"/>
      <c r="S8" s="190"/>
      <c r="T8" s="190"/>
      <c r="U8" s="190"/>
    </row>
    <row r="9" spans="1:25" ht="30" customHeight="1" x14ac:dyDescent="0.25">
      <c r="A9" s="259"/>
      <c r="B9" s="592" t="s">
        <v>639</v>
      </c>
      <c r="C9" s="510"/>
      <c r="D9" s="511"/>
      <c r="E9" s="359"/>
      <c r="F9" s="259"/>
      <c r="G9" s="259"/>
      <c r="H9" s="259"/>
      <c r="I9" s="259"/>
      <c r="J9" s="259"/>
      <c r="K9" s="259"/>
      <c r="L9" s="259"/>
      <c r="M9" s="259"/>
      <c r="N9" s="259"/>
      <c r="O9" s="259"/>
      <c r="P9" s="259"/>
      <c r="Q9" s="259"/>
      <c r="R9" s="259"/>
      <c r="S9" s="190"/>
      <c r="T9" s="190"/>
      <c r="U9" s="190"/>
    </row>
    <row r="10" spans="1:25" ht="8.25" customHeight="1" x14ac:dyDescent="0.25">
      <c r="A10" s="259"/>
      <c r="B10" s="259"/>
      <c r="C10" s="259"/>
      <c r="D10" s="259"/>
      <c r="E10" s="259"/>
      <c r="F10" s="259"/>
      <c r="G10" s="259"/>
      <c r="H10" s="259"/>
      <c r="I10" s="259"/>
      <c r="J10" s="259"/>
      <c r="K10" s="259"/>
      <c r="L10" s="259"/>
      <c r="M10" s="259"/>
      <c r="N10" s="259"/>
      <c r="O10" s="259"/>
      <c r="P10" s="259"/>
      <c r="Q10" s="259"/>
      <c r="R10" s="259"/>
      <c r="S10" s="190"/>
      <c r="T10" s="190"/>
      <c r="U10" s="190"/>
    </row>
    <row r="11" spans="1:25" ht="9" customHeight="1" x14ac:dyDescent="0.25">
      <c r="A11" s="259"/>
      <c r="B11" s="259"/>
      <c r="C11" s="259"/>
      <c r="D11" s="259"/>
      <c r="E11" s="259"/>
      <c r="F11" s="259"/>
      <c r="G11" s="259"/>
      <c r="H11" s="259"/>
      <c r="I11" s="259"/>
      <c r="J11" s="259"/>
      <c r="K11" s="259"/>
      <c r="L11" s="259"/>
      <c r="M11" s="259"/>
      <c r="N11" s="259"/>
      <c r="O11" s="259"/>
      <c r="P11" s="259"/>
      <c r="Q11" s="259"/>
      <c r="R11" s="259"/>
      <c r="S11" s="190"/>
      <c r="T11" s="190"/>
      <c r="U11" s="190"/>
    </row>
    <row r="12" spans="1:25" ht="15.75" customHeight="1" x14ac:dyDescent="0.25">
      <c r="A12" s="259"/>
      <c r="B12" s="543" t="s">
        <v>44</v>
      </c>
      <c r="C12" s="544"/>
      <c r="D12" s="544"/>
      <c r="E12" s="544"/>
      <c r="F12" s="544"/>
      <c r="G12" s="544"/>
      <c r="H12" s="544"/>
      <c r="I12" s="544"/>
      <c r="J12" s="544"/>
      <c r="K12" s="544"/>
      <c r="L12" s="544"/>
      <c r="M12" s="544"/>
      <c r="N12" s="544"/>
      <c r="O12" s="544"/>
      <c r="P12" s="544"/>
      <c r="Q12" s="545"/>
      <c r="R12" s="259"/>
      <c r="S12" s="190"/>
      <c r="T12" s="190"/>
      <c r="U12" s="190"/>
    </row>
    <row r="13" spans="1:25" ht="30" customHeight="1" x14ac:dyDescent="0.25">
      <c r="A13" s="259"/>
      <c r="B13" s="516" t="s">
        <v>45</v>
      </c>
      <c r="C13" s="517"/>
      <c r="D13" s="516" t="s">
        <v>447</v>
      </c>
      <c r="E13" s="556"/>
      <c r="F13" s="556"/>
      <c r="G13" s="556"/>
      <c r="H13" s="556"/>
      <c r="I13" s="556"/>
      <c r="J13" s="556"/>
      <c r="K13" s="517"/>
      <c r="L13" s="218" t="s">
        <v>46</v>
      </c>
      <c r="M13" s="218" t="s">
        <v>47</v>
      </c>
      <c r="N13" s="218" t="s">
        <v>4</v>
      </c>
      <c r="O13" s="218" t="s">
        <v>1</v>
      </c>
      <c r="P13" s="218" t="s">
        <v>102</v>
      </c>
      <c r="Q13" s="218" t="s">
        <v>103</v>
      </c>
      <c r="R13" s="259"/>
      <c r="S13" s="190"/>
      <c r="T13" s="190"/>
      <c r="U13" s="190"/>
    </row>
    <row r="14" spans="1:25" s="111" customFormat="1" ht="45" customHeight="1" x14ac:dyDescent="0.25">
      <c r="A14" s="259"/>
      <c r="B14" s="478"/>
      <c r="C14" s="479"/>
      <c r="D14" s="480"/>
      <c r="E14" s="481"/>
      <c r="F14" s="481"/>
      <c r="G14" s="481"/>
      <c r="H14" s="481"/>
      <c r="I14" s="481"/>
      <c r="J14" s="481"/>
      <c r="K14" s="482"/>
      <c r="L14" s="208"/>
      <c r="M14" s="209"/>
      <c r="N14" s="356"/>
      <c r="O14" s="210" t="e">
        <f>L14/$E$7</f>
        <v>#DIV/0!</v>
      </c>
      <c r="P14" s="211">
        <f>N14*Q14</f>
        <v>0</v>
      </c>
      <c r="Q14" s="212">
        <f>ROUND(L14*M14,0)</f>
        <v>0</v>
      </c>
      <c r="R14" s="259"/>
      <c r="S14" s="190"/>
      <c r="T14" s="190"/>
      <c r="U14" s="190"/>
      <c r="Y14" s="191"/>
    </row>
    <row r="15" spans="1:25" s="111" customFormat="1" ht="45" customHeight="1" x14ac:dyDescent="0.25">
      <c r="A15" s="259"/>
      <c r="B15" s="478"/>
      <c r="C15" s="479"/>
      <c r="D15" s="480"/>
      <c r="E15" s="481"/>
      <c r="F15" s="481"/>
      <c r="G15" s="481"/>
      <c r="H15" s="481"/>
      <c r="I15" s="481"/>
      <c r="J15" s="481"/>
      <c r="K15" s="482"/>
      <c r="L15" s="208"/>
      <c r="M15" s="209"/>
      <c r="N15" s="356"/>
      <c r="O15" s="210" t="e">
        <f t="shared" ref="O15:O17" si="0">L15/$E$7</f>
        <v>#DIV/0!</v>
      </c>
      <c r="P15" s="211">
        <f t="shared" ref="P15:P17" si="1">N15*Q15</f>
        <v>0</v>
      </c>
      <c r="Q15" s="212">
        <f>ROUND(L15*M15,0)</f>
        <v>0</v>
      </c>
      <c r="R15" s="259"/>
      <c r="S15" s="190"/>
      <c r="T15" s="190"/>
      <c r="U15" s="190"/>
      <c r="Y15" s="191"/>
    </row>
    <row r="16" spans="1:25" s="111" customFormat="1" ht="45" customHeight="1" x14ac:dyDescent="0.25">
      <c r="A16" s="259"/>
      <c r="B16" s="478"/>
      <c r="C16" s="479"/>
      <c r="D16" s="480"/>
      <c r="E16" s="481"/>
      <c r="F16" s="481"/>
      <c r="G16" s="481"/>
      <c r="H16" s="481"/>
      <c r="I16" s="481"/>
      <c r="J16" s="481"/>
      <c r="K16" s="482"/>
      <c r="L16" s="208"/>
      <c r="M16" s="209"/>
      <c r="N16" s="356"/>
      <c r="O16" s="210" t="e">
        <f t="shared" si="0"/>
        <v>#DIV/0!</v>
      </c>
      <c r="P16" s="211">
        <f t="shared" si="1"/>
        <v>0</v>
      </c>
      <c r="Q16" s="212">
        <f>ROUND(L16*M16,0)</f>
        <v>0</v>
      </c>
      <c r="R16" s="259"/>
      <c r="S16" s="190"/>
      <c r="T16" s="190"/>
      <c r="U16" s="190"/>
      <c r="Y16" s="191"/>
    </row>
    <row r="17" spans="1:25" s="111" customFormat="1" ht="45" customHeight="1" x14ac:dyDescent="0.25">
      <c r="A17" s="259"/>
      <c r="B17" s="478"/>
      <c r="C17" s="479"/>
      <c r="D17" s="480"/>
      <c r="E17" s="481"/>
      <c r="F17" s="481"/>
      <c r="G17" s="481"/>
      <c r="H17" s="481"/>
      <c r="I17" s="481"/>
      <c r="J17" s="481"/>
      <c r="K17" s="482"/>
      <c r="L17" s="208"/>
      <c r="M17" s="209"/>
      <c r="N17" s="356"/>
      <c r="O17" s="210" t="e">
        <f t="shared" si="0"/>
        <v>#DIV/0!</v>
      </c>
      <c r="P17" s="211">
        <f t="shared" si="1"/>
        <v>0</v>
      </c>
      <c r="Q17" s="212">
        <f>ROUND(L17*M17,0)</f>
        <v>0</v>
      </c>
      <c r="R17" s="259"/>
      <c r="S17" s="190"/>
      <c r="T17" s="190"/>
      <c r="U17" s="190"/>
      <c r="Y17" s="191"/>
    </row>
    <row r="18" spans="1:25" ht="18.600000000000001" customHeight="1" x14ac:dyDescent="0.25">
      <c r="A18" s="259"/>
      <c r="B18" s="490" t="s">
        <v>221</v>
      </c>
      <c r="C18" s="491"/>
      <c r="D18" s="491"/>
      <c r="E18" s="491"/>
      <c r="F18" s="491"/>
      <c r="G18" s="491"/>
      <c r="H18" s="491"/>
      <c r="I18" s="491"/>
      <c r="J18" s="491"/>
      <c r="K18" s="491"/>
      <c r="L18" s="491"/>
      <c r="M18" s="491"/>
      <c r="N18" s="492"/>
      <c r="O18" s="213" t="e">
        <f>SUM(O14:O17)</f>
        <v>#DIV/0!</v>
      </c>
      <c r="P18" s="214">
        <f>SUM(P14:P17)</f>
        <v>0</v>
      </c>
      <c r="Q18" s="215">
        <f>SUM(Q14:Q17)</f>
        <v>0</v>
      </c>
      <c r="R18" s="259"/>
      <c r="S18" s="190">
        <f>Q18+P18</f>
        <v>0</v>
      </c>
      <c r="T18" s="190"/>
      <c r="U18" s="190"/>
      <c r="V18" s="192"/>
      <c r="W18" s="192">
        <f>Q18</f>
        <v>0</v>
      </c>
    </row>
    <row r="19" spans="1:25" ht="15.75" customHeight="1" x14ac:dyDescent="0.25">
      <c r="A19" s="259"/>
      <c r="B19" s="543" t="s">
        <v>49</v>
      </c>
      <c r="C19" s="544"/>
      <c r="D19" s="544"/>
      <c r="E19" s="544"/>
      <c r="F19" s="544"/>
      <c r="G19" s="544"/>
      <c r="H19" s="544"/>
      <c r="I19" s="544"/>
      <c r="J19" s="544"/>
      <c r="K19" s="544"/>
      <c r="L19" s="544"/>
      <c r="M19" s="544"/>
      <c r="N19" s="544"/>
      <c r="O19" s="544"/>
      <c r="P19" s="544"/>
      <c r="Q19" s="545"/>
      <c r="R19" s="259"/>
      <c r="S19" s="190"/>
      <c r="T19" s="190"/>
      <c r="U19" s="190"/>
    </row>
    <row r="20" spans="1:25" ht="30" customHeight="1" x14ac:dyDescent="0.25">
      <c r="A20" s="259"/>
      <c r="B20" s="516" t="s">
        <v>45</v>
      </c>
      <c r="C20" s="517"/>
      <c r="D20" s="516" t="s">
        <v>448</v>
      </c>
      <c r="E20" s="556"/>
      <c r="F20" s="556"/>
      <c r="G20" s="556"/>
      <c r="H20" s="556"/>
      <c r="I20" s="556"/>
      <c r="J20" s="556"/>
      <c r="K20" s="517"/>
      <c r="L20" s="218" t="s">
        <v>46</v>
      </c>
      <c r="M20" s="218" t="s">
        <v>47</v>
      </c>
      <c r="N20" s="218" t="s">
        <v>4</v>
      </c>
      <c r="O20" s="218" t="s">
        <v>1</v>
      </c>
      <c r="P20" s="218" t="s">
        <v>36</v>
      </c>
      <c r="Q20" s="218" t="s">
        <v>103</v>
      </c>
      <c r="R20" s="259"/>
      <c r="S20" s="190"/>
      <c r="T20" s="190"/>
      <c r="U20" s="190"/>
    </row>
    <row r="21" spans="1:25" s="111" customFormat="1" ht="45" customHeight="1" x14ac:dyDescent="0.25">
      <c r="A21" s="259"/>
      <c r="B21" s="478"/>
      <c r="C21" s="479"/>
      <c r="D21" s="480"/>
      <c r="E21" s="481"/>
      <c r="F21" s="481"/>
      <c r="G21" s="481"/>
      <c r="H21" s="481"/>
      <c r="I21" s="481"/>
      <c r="J21" s="481"/>
      <c r="K21" s="482"/>
      <c r="L21" s="208"/>
      <c r="M21" s="209"/>
      <c r="N21" s="356"/>
      <c r="O21" s="210" t="e">
        <f t="shared" ref="O21:O32" si="2">L21/$E$7</f>
        <v>#DIV/0!</v>
      </c>
      <c r="P21" s="211">
        <f t="shared" ref="P21:P32" si="3">N21*Q21</f>
        <v>0</v>
      </c>
      <c r="Q21" s="212">
        <f t="shared" ref="Q21:Q32" si="4">ROUND(L21*M21,0)</f>
        <v>0</v>
      </c>
      <c r="R21" s="259"/>
      <c r="S21" s="190"/>
      <c r="T21" s="190"/>
      <c r="U21" s="190"/>
    </row>
    <row r="22" spans="1:25" s="111" customFormat="1" ht="45" customHeight="1" x14ac:dyDescent="0.25">
      <c r="A22" s="259"/>
      <c r="B22" s="478"/>
      <c r="C22" s="479"/>
      <c r="D22" s="480"/>
      <c r="E22" s="481"/>
      <c r="F22" s="481"/>
      <c r="G22" s="481"/>
      <c r="H22" s="481"/>
      <c r="I22" s="481"/>
      <c r="J22" s="481"/>
      <c r="K22" s="482"/>
      <c r="L22" s="208"/>
      <c r="M22" s="209"/>
      <c r="N22" s="356"/>
      <c r="O22" s="210" t="e">
        <f t="shared" si="2"/>
        <v>#DIV/0!</v>
      </c>
      <c r="P22" s="211">
        <f t="shared" si="3"/>
        <v>0</v>
      </c>
      <c r="Q22" s="212">
        <f t="shared" si="4"/>
        <v>0</v>
      </c>
      <c r="R22" s="259"/>
      <c r="S22" s="190" t="s">
        <v>232</v>
      </c>
      <c r="T22" s="190"/>
      <c r="U22" s="190"/>
      <c r="Y22" s="191"/>
    </row>
    <row r="23" spans="1:25" s="111" customFormat="1" ht="45" customHeight="1" x14ac:dyDescent="0.25">
      <c r="A23" s="259"/>
      <c r="B23" s="478"/>
      <c r="C23" s="479"/>
      <c r="D23" s="480"/>
      <c r="E23" s="481"/>
      <c r="F23" s="481"/>
      <c r="G23" s="481"/>
      <c r="H23" s="481"/>
      <c r="I23" s="481"/>
      <c r="J23" s="481"/>
      <c r="K23" s="482"/>
      <c r="L23" s="208"/>
      <c r="M23" s="209"/>
      <c r="N23" s="356"/>
      <c r="O23" s="210" t="e">
        <f t="shared" si="2"/>
        <v>#DIV/0!</v>
      </c>
      <c r="P23" s="211">
        <f t="shared" si="3"/>
        <v>0</v>
      </c>
      <c r="Q23" s="212">
        <f t="shared" si="4"/>
        <v>0</v>
      </c>
      <c r="R23" s="259"/>
      <c r="S23" s="190"/>
      <c r="T23" s="190"/>
      <c r="U23" s="190"/>
    </row>
    <row r="24" spans="1:25" s="111" customFormat="1" ht="45" customHeight="1" x14ac:dyDescent="0.25">
      <c r="A24" s="259"/>
      <c r="B24" s="478"/>
      <c r="C24" s="479"/>
      <c r="D24" s="480"/>
      <c r="E24" s="481"/>
      <c r="F24" s="481"/>
      <c r="G24" s="481"/>
      <c r="H24" s="481"/>
      <c r="I24" s="481"/>
      <c r="J24" s="481"/>
      <c r="K24" s="482"/>
      <c r="L24" s="208"/>
      <c r="M24" s="209"/>
      <c r="N24" s="356"/>
      <c r="O24" s="210" t="e">
        <f t="shared" si="2"/>
        <v>#DIV/0!</v>
      </c>
      <c r="P24" s="211">
        <f t="shared" si="3"/>
        <v>0</v>
      </c>
      <c r="Q24" s="212">
        <f t="shared" si="4"/>
        <v>0</v>
      </c>
      <c r="R24" s="259"/>
      <c r="S24" s="190" t="s">
        <v>232</v>
      </c>
      <c r="T24" s="190"/>
      <c r="U24" s="190"/>
      <c r="Y24" s="191"/>
    </row>
    <row r="25" spans="1:25" s="111" customFormat="1" ht="45" customHeight="1" x14ac:dyDescent="0.25">
      <c r="A25" s="259"/>
      <c r="B25" s="478"/>
      <c r="C25" s="479"/>
      <c r="D25" s="480"/>
      <c r="E25" s="481"/>
      <c r="F25" s="481"/>
      <c r="G25" s="481"/>
      <c r="H25" s="481"/>
      <c r="I25" s="481"/>
      <c r="J25" s="481"/>
      <c r="K25" s="482"/>
      <c r="L25" s="208"/>
      <c r="M25" s="209"/>
      <c r="N25" s="356"/>
      <c r="O25" s="210" t="e">
        <f t="shared" si="2"/>
        <v>#DIV/0!</v>
      </c>
      <c r="P25" s="211">
        <f t="shared" si="3"/>
        <v>0</v>
      </c>
      <c r="Q25" s="212">
        <f t="shared" si="4"/>
        <v>0</v>
      </c>
      <c r="R25" s="259"/>
      <c r="S25" s="190"/>
      <c r="T25" s="190"/>
      <c r="U25" s="190"/>
    </row>
    <row r="26" spans="1:25" s="111" customFormat="1" ht="45" customHeight="1" x14ac:dyDescent="0.25">
      <c r="A26" s="259"/>
      <c r="B26" s="478"/>
      <c r="C26" s="479"/>
      <c r="D26" s="480"/>
      <c r="E26" s="481"/>
      <c r="F26" s="481"/>
      <c r="G26" s="481"/>
      <c r="H26" s="481"/>
      <c r="I26" s="481"/>
      <c r="J26" s="481"/>
      <c r="K26" s="482"/>
      <c r="L26" s="208"/>
      <c r="M26" s="209"/>
      <c r="N26" s="356"/>
      <c r="O26" s="210" t="e">
        <f t="shared" si="2"/>
        <v>#DIV/0!</v>
      </c>
      <c r="P26" s="211">
        <f t="shared" si="3"/>
        <v>0</v>
      </c>
      <c r="Q26" s="212">
        <f t="shared" si="4"/>
        <v>0</v>
      </c>
      <c r="R26" s="259"/>
      <c r="S26" s="190" t="s">
        <v>232</v>
      </c>
      <c r="T26" s="190"/>
      <c r="U26" s="190"/>
      <c r="Y26" s="191"/>
    </row>
    <row r="27" spans="1:25" s="111" customFormat="1" ht="45" customHeight="1" x14ac:dyDescent="0.25">
      <c r="A27" s="259"/>
      <c r="B27" s="478"/>
      <c r="C27" s="479"/>
      <c r="D27" s="480"/>
      <c r="E27" s="481"/>
      <c r="F27" s="481"/>
      <c r="G27" s="481"/>
      <c r="H27" s="481"/>
      <c r="I27" s="481"/>
      <c r="J27" s="481"/>
      <c r="K27" s="482"/>
      <c r="L27" s="208"/>
      <c r="M27" s="209"/>
      <c r="N27" s="356"/>
      <c r="O27" s="210" t="e">
        <f t="shared" si="2"/>
        <v>#DIV/0!</v>
      </c>
      <c r="P27" s="211">
        <f t="shared" si="3"/>
        <v>0</v>
      </c>
      <c r="Q27" s="212">
        <f t="shared" si="4"/>
        <v>0</v>
      </c>
      <c r="R27" s="259"/>
      <c r="S27" s="190"/>
      <c r="T27" s="190"/>
      <c r="U27" s="190"/>
    </row>
    <row r="28" spans="1:25" s="111" customFormat="1" ht="45" customHeight="1" x14ac:dyDescent="0.25">
      <c r="A28" s="259"/>
      <c r="B28" s="478"/>
      <c r="C28" s="479"/>
      <c r="D28" s="480"/>
      <c r="E28" s="481"/>
      <c r="F28" s="481"/>
      <c r="G28" s="481"/>
      <c r="H28" s="481"/>
      <c r="I28" s="481"/>
      <c r="J28" s="481"/>
      <c r="K28" s="482"/>
      <c r="L28" s="208"/>
      <c r="M28" s="209"/>
      <c r="N28" s="356"/>
      <c r="O28" s="210" t="e">
        <f t="shared" si="2"/>
        <v>#DIV/0!</v>
      </c>
      <c r="P28" s="211">
        <f t="shared" si="3"/>
        <v>0</v>
      </c>
      <c r="Q28" s="212">
        <f t="shared" si="4"/>
        <v>0</v>
      </c>
      <c r="R28" s="259"/>
      <c r="S28" s="190" t="s">
        <v>232</v>
      </c>
      <c r="T28" s="190"/>
      <c r="U28" s="190"/>
      <c r="Y28" s="191"/>
    </row>
    <row r="29" spans="1:25" s="111" customFormat="1" ht="45" customHeight="1" x14ac:dyDescent="0.25">
      <c r="A29" s="259"/>
      <c r="B29" s="478"/>
      <c r="C29" s="479"/>
      <c r="D29" s="480"/>
      <c r="E29" s="481"/>
      <c r="F29" s="481"/>
      <c r="G29" s="481"/>
      <c r="H29" s="481"/>
      <c r="I29" s="481"/>
      <c r="J29" s="481"/>
      <c r="K29" s="482"/>
      <c r="L29" s="208"/>
      <c r="M29" s="209"/>
      <c r="N29" s="356"/>
      <c r="O29" s="210" t="e">
        <f t="shared" si="2"/>
        <v>#DIV/0!</v>
      </c>
      <c r="P29" s="211">
        <f t="shared" si="3"/>
        <v>0</v>
      </c>
      <c r="Q29" s="212">
        <f t="shared" si="4"/>
        <v>0</v>
      </c>
      <c r="R29" s="259"/>
      <c r="S29" s="190"/>
      <c r="T29" s="190"/>
      <c r="U29" s="190"/>
    </row>
    <row r="30" spans="1:25" s="111" customFormat="1" ht="45" customHeight="1" x14ac:dyDescent="0.25">
      <c r="A30" s="259"/>
      <c r="B30" s="478"/>
      <c r="C30" s="479"/>
      <c r="D30" s="480"/>
      <c r="E30" s="481"/>
      <c r="F30" s="481"/>
      <c r="G30" s="481"/>
      <c r="H30" s="481"/>
      <c r="I30" s="481"/>
      <c r="J30" s="481"/>
      <c r="K30" s="482"/>
      <c r="L30" s="208"/>
      <c r="M30" s="209"/>
      <c r="N30" s="356"/>
      <c r="O30" s="210" t="e">
        <f t="shared" si="2"/>
        <v>#DIV/0!</v>
      </c>
      <c r="P30" s="211">
        <f t="shared" si="3"/>
        <v>0</v>
      </c>
      <c r="Q30" s="212">
        <f t="shared" si="4"/>
        <v>0</v>
      </c>
      <c r="R30" s="259"/>
      <c r="S30" s="190" t="s">
        <v>232</v>
      </c>
      <c r="T30" s="190"/>
      <c r="U30" s="190"/>
      <c r="Y30" s="191"/>
    </row>
    <row r="31" spans="1:25" s="111" customFormat="1" ht="45" customHeight="1" x14ac:dyDescent="0.25">
      <c r="A31" s="259"/>
      <c r="B31" s="478"/>
      <c r="C31" s="479"/>
      <c r="D31" s="480"/>
      <c r="E31" s="481"/>
      <c r="F31" s="481"/>
      <c r="G31" s="481"/>
      <c r="H31" s="481"/>
      <c r="I31" s="481"/>
      <c r="J31" s="481"/>
      <c r="K31" s="482"/>
      <c r="L31" s="208"/>
      <c r="M31" s="209"/>
      <c r="N31" s="356"/>
      <c r="O31" s="210" t="e">
        <f t="shared" si="2"/>
        <v>#DIV/0!</v>
      </c>
      <c r="P31" s="211">
        <f t="shared" si="3"/>
        <v>0</v>
      </c>
      <c r="Q31" s="212">
        <f t="shared" si="4"/>
        <v>0</v>
      </c>
      <c r="R31" s="259"/>
      <c r="S31" s="190"/>
      <c r="T31" s="190"/>
      <c r="U31" s="190"/>
    </row>
    <row r="32" spans="1:25" s="111" customFormat="1" ht="45" customHeight="1" x14ac:dyDescent="0.25">
      <c r="A32" s="259"/>
      <c r="B32" s="478"/>
      <c r="C32" s="479"/>
      <c r="D32" s="480"/>
      <c r="E32" s="481"/>
      <c r="F32" s="481"/>
      <c r="G32" s="481"/>
      <c r="H32" s="481"/>
      <c r="I32" s="481"/>
      <c r="J32" s="481"/>
      <c r="K32" s="482"/>
      <c r="L32" s="208"/>
      <c r="M32" s="209"/>
      <c r="N32" s="356"/>
      <c r="O32" s="210" t="e">
        <f t="shared" si="2"/>
        <v>#DIV/0!</v>
      </c>
      <c r="P32" s="211">
        <f t="shared" si="3"/>
        <v>0</v>
      </c>
      <c r="Q32" s="212">
        <f t="shared" si="4"/>
        <v>0</v>
      </c>
      <c r="R32" s="259"/>
      <c r="S32" s="190" t="s">
        <v>232</v>
      </c>
      <c r="T32" s="190"/>
      <c r="U32" s="190"/>
      <c r="Y32" s="191"/>
    </row>
    <row r="33" spans="1:23" ht="18.600000000000001" customHeight="1" x14ac:dyDescent="0.25">
      <c r="A33" s="259"/>
      <c r="B33" s="490" t="s">
        <v>221</v>
      </c>
      <c r="C33" s="491"/>
      <c r="D33" s="491"/>
      <c r="E33" s="491"/>
      <c r="F33" s="491"/>
      <c r="G33" s="491"/>
      <c r="H33" s="491"/>
      <c r="I33" s="491"/>
      <c r="J33" s="491"/>
      <c r="K33" s="491"/>
      <c r="L33" s="491"/>
      <c r="M33" s="491"/>
      <c r="N33" s="492"/>
      <c r="O33" s="213" t="e">
        <f>SUM(O21:O32)</f>
        <v>#DIV/0!</v>
      </c>
      <c r="P33" s="212">
        <f t="shared" ref="P33:Q33" si="5">SUM(P21:P32)</f>
        <v>0</v>
      </c>
      <c r="Q33" s="212">
        <f t="shared" si="5"/>
        <v>0</v>
      </c>
      <c r="R33" s="259"/>
      <c r="S33" s="190">
        <f>Q33+P33</f>
        <v>0</v>
      </c>
      <c r="T33" s="190"/>
      <c r="U33" s="190"/>
      <c r="V33" s="192"/>
      <c r="W33" s="192">
        <f>Q33</f>
        <v>0</v>
      </c>
    </row>
    <row r="34" spans="1:23" ht="15.75" customHeight="1" x14ac:dyDescent="0.25">
      <c r="A34" s="259"/>
      <c r="B34" s="509" t="s">
        <v>50</v>
      </c>
      <c r="C34" s="510"/>
      <c r="D34" s="510"/>
      <c r="E34" s="510"/>
      <c r="F34" s="510"/>
      <c r="G34" s="510"/>
      <c r="H34" s="510"/>
      <c r="I34" s="510"/>
      <c r="J34" s="510"/>
      <c r="K34" s="510"/>
      <c r="L34" s="510"/>
      <c r="M34" s="510"/>
      <c r="N34" s="510"/>
      <c r="O34" s="510"/>
      <c r="P34" s="510"/>
      <c r="Q34" s="511"/>
      <c r="R34" s="259"/>
      <c r="S34" s="190"/>
      <c r="T34" s="190"/>
      <c r="U34" s="190"/>
    </row>
    <row r="35" spans="1:23" ht="30" customHeight="1" x14ac:dyDescent="0.25">
      <c r="A35" s="259"/>
      <c r="B35" s="516" t="s">
        <v>45</v>
      </c>
      <c r="C35" s="517"/>
      <c r="D35" s="516" t="s">
        <v>449</v>
      </c>
      <c r="E35" s="556"/>
      <c r="F35" s="556"/>
      <c r="G35" s="556"/>
      <c r="H35" s="556"/>
      <c r="I35" s="556"/>
      <c r="J35" s="556"/>
      <c r="K35" s="517"/>
      <c r="L35" s="218" t="s">
        <v>46</v>
      </c>
      <c r="M35" s="218" t="s">
        <v>47</v>
      </c>
      <c r="N35" s="218" t="s">
        <v>4</v>
      </c>
      <c r="O35" s="218" t="s">
        <v>1</v>
      </c>
      <c r="P35" s="218" t="s">
        <v>36</v>
      </c>
      <c r="Q35" s="218" t="s">
        <v>103</v>
      </c>
      <c r="R35" s="259"/>
      <c r="S35" s="190"/>
      <c r="T35" s="190"/>
      <c r="U35" s="190"/>
    </row>
    <row r="36" spans="1:23" s="111" customFormat="1" ht="45" customHeight="1" x14ac:dyDescent="0.25">
      <c r="A36" s="259"/>
      <c r="B36" s="480"/>
      <c r="C36" s="482"/>
      <c r="D36" s="480"/>
      <c r="E36" s="481"/>
      <c r="F36" s="481"/>
      <c r="G36" s="481"/>
      <c r="H36" s="481"/>
      <c r="I36" s="481"/>
      <c r="J36" s="481"/>
      <c r="K36" s="482"/>
      <c r="L36" s="216"/>
      <c r="M36" s="217"/>
      <c r="N36" s="356"/>
      <c r="O36" s="210" t="e">
        <f t="shared" ref="O36:O38" si="6">L36/$E$7</f>
        <v>#DIV/0!</v>
      </c>
      <c r="P36" s="211">
        <f t="shared" ref="P36:P38" si="7">N36*Q36</f>
        <v>0</v>
      </c>
      <c r="Q36" s="212">
        <f t="shared" ref="Q36:Q38" si="8">ROUND(L36*M36,0)</f>
        <v>0</v>
      </c>
      <c r="R36" s="259"/>
      <c r="S36" s="190"/>
      <c r="T36" s="190"/>
      <c r="U36" s="190"/>
    </row>
    <row r="37" spans="1:23" s="111" customFormat="1" ht="45" customHeight="1" x14ac:dyDescent="0.25">
      <c r="A37" s="259"/>
      <c r="B37" s="480"/>
      <c r="C37" s="482"/>
      <c r="D37" s="480"/>
      <c r="E37" s="481"/>
      <c r="F37" s="481"/>
      <c r="G37" s="481"/>
      <c r="H37" s="481"/>
      <c r="I37" s="481"/>
      <c r="J37" s="481"/>
      <c r="K37" s="482"/>
      <c r="L37" s="216"/>
      <c r="M37" s="217"/>
      <c r="N37" s="356"/>
      <c r="O37" s="210" t="e">
        <f t="shared" si="6"/>
        <v>#DIV/0!</v>
      </c>
      <c r="P37" s="211">
        <f t="shared" si="7"/>
        <v>0</v>
      </c>
      <c r="Q37" s="212">
        <f t="shared" si="8"/>
        <v>0</v>
      </c>
      <c r="R37" s="259"/>
      <c r="S37" s="190"/>
      <c r="T37" s="190"/>
      <c r="U37" s="190"/>
    </row>
    <row r="38" spans="1:23" s="111" customFormat="1" ht="45" customHeight="1" x14ac:dyDescent="0.25">
      <c r="A38" s="259"/>
      <c r="B38" s="480"/>
      <c r="C38" s="482"/>
      <c r="D38" s="480"/>
      <c r="E38" s="481"/>
      <c r="F38" s="481"/>
      <c r="G38" s="481"/>
      <c r="H38" s="481"/>
      <c r="I38" s="481"/>
      <c r="J38" s="481"/>
      <c r="K38" s="482"/>
      <c r="L38" s="216"/>
      <c r="M38" s="217"/>
      <c r="N38" s="356"/>
      <c r="O38" s="210" t="e">
        <f t="shared" si="6"/>
        <v>#DIV/0!</v>
      </c>
      <c r="P38" s="211">
        <f t="shared" si="7"/>
        <v>0</v>
      </c>
      <c r="Q38" s="212">
        <f t="shared" si="8"/>
        <v>0</v>
      </c>
      <c r="R38" s="259"/>
      <c r="S38" s="190"/>
      <c r="T38" s="190"/>
      <c r="U38" s="190"/>
    </row>
    <row r="39" spans="1:23" ht="18.600000000000001" customHeight="1" x14ac:dyDescent="0.25">
      <c r="A39" s="259"/>
      <c r="B39" s="490" t="s">
        <v>221</v>
      </c>
      <c r="C39" s="491"/>
      <c r="D39" s="491"/>
      <c r="E39" s="491"/>
      <c r="F39" s="491"/>
      <c r="G39" s="491"/>
      <c r="H39" s="491"/>
      <c r="I39" s="491"/>
      <c r="J39" s="491"/>
      <c r="K39" s="491"/>
      <c r="L39" s="491"/>
      <c r="M39" s="491"/>
      <c r="N39" s="492"/>
      <c r="O39" s="213" t="e">
        <f>SUM(O36:O38)</f>
        <v>#DIV/0!</v>
      </c>
      <c r="P39" s="212">
        <f t="shared" ref="P39:Q39" si="9">SUM(P36:P38)</f>
        <v>0</v>
      </c>
      <c r="Q39" s="212">
        <f t="shared" si="9"/>
        <v>0</v>
      </c>
      <c r="R39" s="259"/>
      <c r="S39" s="190">
        <f>Q39+P39</f>
        <v>0</v>
      </c>
      <c r="T39" s="190"/>
      <c r="U39" s="190"/>
      <c r="V39" s="192"/>
      <c r="W39" s="192">
        <f>Q39</f>
        <v>0</v>
      </c>
    </row>
    <row r="40" spans="1:23" ht="15.75" customHeight="1" x14ac:dyDescent="0.25">
      <c r="A40" s="259"/>
      <c r="B40" s="509" t="s">
        <v>61</v>
      </c>
      <c r="C40" s="510"/>
      <c r="D40" s="510"/>
      <c r="E40" s="510"/>
      <c r="F40" s="510"/>
      <c r="G40" s="510"/>
      <c r="H40" s="510"/>
      <c r="I40" s="510"/>
      <c r="J40" s="510"/>
      <c r="K40" s="510"/>
      <c r="L40" s="510"/>
      <c r="M40" s="510"/>
      <c r="N40" s="510"/>
      <c r="O40" s="510"/>
      <c r="P40" s="510"/>
      <c r="Q40" s="511"/>
      <c r="R40" s="259"/>
      <c r="S40" s="190"/>
      <c r="T40" s="190"/>
      <c r="U40" s="190"/>
    </row>
    <row r="41" spans="1:23" ht="15.95" customHeight="1" x14ac:dyDescent="0.25">
      <c r="A41" s="259"/>
      <c r="B41" s="564" t="s">
        <v>70</v>
      </c>
      <c r="C41" s="564"/>
      <c r="D41" s="516" t="s">
        <v>69</v>
      </c>
      <c r="E41" s="556"/>
      <c r="F41" s="556"/>
      <c r="G41" s="556"/>
      <c r="H41" s="556"/>
      <c r="I41" s="556"/>
      <c r="J41" s="556"/>
      <c r="K41" s="556"/>
      <c r="L41" s="556"/>
      <c r="M41" s="556"/>
      <c r="N41" s="556"/>
      <c r="O41" s="556"/>
      <c r="P41" s="219"/>
      <c r="Q41" s="218" t="s">
        <v>48</v>
      </c>
      <c r="R41" s="259"/>
      <c r="S41" s="190"/>
      <c r="T41" s="190"/>
      <c r="U41" s="190"/>
    </row>
    <row r="42" spans="1:23" s="111" customFormat="1" ht="30" customHeight="1" x14ac:dyDescent="0.25">
      <c r="A42" s="259"/>
      <c r="B42" s="494"/>
      <c r="C42" s="494"/>
      <c r="D42" s="480"/>
      <c r="E42" s="481"/>
      <c r="F42" s="481"/>
      <c r="G42" s="481"/>
      <c r="H42" s="481"/>
      <c r="I42" s="481"/>
      <c r="J42" s="481"/>
      <c r="K42" s="481"/>
      <c r="L42" s="481"/>
      <c r="M42" s="481"/>
      <c r="N42" s="481"/>
      <c r="O42" s="481"/>
      <c r="P42" s="220"/>
      <c r="Q42" s="221"/>
      <c r="R42" s="259"/>
      <c r="S42" s="190"/>
      <c r="T42" s="190"/>
      <c r="U42" s="190"/>
    </row>
    <row r="43" spans="1:23" s="111" customFormat="1" ht="30" customHeight="1" x14ac:dyDescent="0.25">
      <c r="A43" s="259"/>
      <c r="B43" s="494"/>
      <c r="C43" s="494"/>
      <c r="D43" s="480"/>
      <c r="E43" s="481"/>
      <c r="F43" s="481"/>
      <c r="G43" s="481"/>
      <c r="H43" s="481"/>
      <c r="I43" s="481"/>
      <c r="J43" s="481"/>
      <c r="K43" s="481"/>
      <c r="L43" s="481"/>
      <c r="M43" s="481"/>
      <c r="N43" s="481"/>
      <c r="O43" s="481"/>
      <c r="P43" s="220"/>
      <c r="Q43" s="221"/>
      <c r="R43" s="259"/>
      <c r="S43" s="190"/>
      <c r="T43" s="190"/>
      <c r="U43" s="190"/>
    </row>
    <row r="44" spans="1:23" ht="18.600000000000001" customHeight="1" x14ac:dyDescent="0.25">
      <c r="A44" s="259"/>
      <c r="B44" s="561" t="s">
        <v>53</v>
      </c>
      <c r="C44" s="562"/>
      <c r="D44" s="562"/>
      <c r="E44" s="562"/>
      <c r="F44" s="562"/>
      <c r="G44" s="562"/>
      <c r="H44" s="562"/>
      <c r="I44" s="562"/>
      <c r="J44" s="562"/>
      <c r="K44" s="562"/>
      <c r="L44" s="562"/>
      <c r="M44" s="562"/>
      <c r="N44" s="562"/>
      <c r="O44" s="562"/>
      <c r="P44" s="563"/>
      <c r="Q44" s="73">
        <f>Q42+Q43</f>
        <v>0</v>
      </c>
      <c r="R44" s="259"/>
      <c r="S44" s="190"/>
      <c r="T44" s="190"/>
      <c r="U44" s="190"/>
      <c r="W44" s="192">
        <f>Q44</f>
        <v>0</v>
      </c>
    </row>
    <row r="45" spans="1:23" ht="15.75" customHeight="1" x14ac:dyDescent="0.25">
      <c r="A45" s="259"/>
      <c r="B45" s="509" t="s">
        <v>62</v>
      </c>
      <c r="C45" s="510"/>
      <c r="D45" s="510"/>
      <c r="E45" s="510"/>
      <c r="F45" s="510"/>
      <c r="G45" s="510"/>
      <c r="H45" s="510"/>
      <c r="I45" s="510"/>
      <c r="J45" s="510"/>
      <c r="K45" s="510"/>
      <c r="L45" s="510"/>
      <c r="M45" s="510"/>
      <c r="N45" s="510"/>
      <c r="O45" s="510"/>
      <c r="P45" s="510"/>
      <c r="Q45" s="511"/>
      <c r="R45" s="259"/>
      <c r="S45" s="190"/>
      <c r="T45" s="190"/>
      <c r="U45" s="190"/>
    </row>
    <row r="46" spans="1:23" ht="16.5" customHeight="1" x14ac:dyDescent="0.25">
      <c r="A46" s="259"/>
      <c r="B46" s="557"/>
      <c r="C46" s="558"/>
      <c r="D46" s="558" t="s">
        <v>51</v>
      </c>
      <c r="E46" s="558"/>
      <c r="F46" s="558"/>
      <c r="G46" s="558"/>
      <c r="H46" s="558"/>
      <c r="I46" s="558"/>
      <c r="J46" s="558"/>
      <c r="K46" s="558"/>
      <c r="L46" s="558"/>
      <c r="M46" s="558"/>
      <c r="N46" s="558"/>
      <c r="O46" s="558"/>
      <c r="P46" s="559"/>
      <c r="Q46" s="218" t="s">
        <v>52</v>
      </c>
      <c r="R46" s="259"/>
      <c r="S46" s="190"/>
      <c r="T46" s="190"/>
      <c r="U46" s="190"/>
    </row>
    <row r="47" spans="1:23" s="111" customFormat="1" ht="30" customHeight="1" x14ac:dyDescent="0.25">
      <c r="A47" s="259"/>
      <c r="B47" s="602" t="s">
        <v>71</v>
      </c>
      <c r="C47" s="602"/>
      <c r="D47" s="603"/>
      <c r="E47" s="603"/>
      <c r="F47" s="603"/>
      <c r="G47" s="603"/>
      <c r="H47" s="603"/>
      <c r="I47" s="603"/>
      <c r="J47" s="603"/>
      <c r="K47" s="603"/>
      <c r="L47" s="603"/>
      <c r="M47" s="603"/>
      <c r="N47" s="603"/>
      <c r="O47" s="603"/>
      <c r="P47" s="603"/>
      <c r="Q47" s="374">
        <f>P18</f>
        <v>0</v>
      </c>
      <c r="R47" s="259"/>
      <c r="S47" s="190"/>
      <c r="T47" s="190"/>
      <c r="U47" s="190"/>
    </row>
    <row r="48" spans="1:23" s="111" customFormat="1" ht="30" customHeight="1" x14ac:dyDescent="0.25">
      <c r="A48" s="259"/>
      <c r="B48" s="223"/>
      <c r="C48" s="593" t="s">
        <v>335</v>
      </c>
      <c r="D48" s="598"/>
      <c r="E48" s="594"/>
      <c r="F48" s="599"/>
      <c r="G48" s="600"/>
      <c r="H48" s="600"/>
      <c r="I48" s="600"/>
      <c r="J48" s="600"/>
      <c r="K48" s="600"/>
      <c r="L48" s="600"/>
      <c r="M48" s="600"/>
      <c r="N48" s="600"/>
      <c r="O48" s="600"/>
      <c r="P48" s="601"/>
      <c r="Q48" s="221"/>
      <c r="R48" s="259"/>
      <c r="S48" s="190"/>
      <c r="T48" s="190"/>
      <c r="U48" s="190"/>
    </row>
    <row r="49" spans="1:23" s="111" customFormat="1" ht="30" customHeight="1" x14ac:dyDescent="0.25">
      <c r="A49" s="259"/>
      <c r="B49" s="593" t="s">
        <v>72</v>
      </c>
      <c r="C49" s="594"/>
      <c r="D49" s="595"/>
      <c r="E49" s="596"/>
      <c r="F49" s="596"/>
      <c r="G49" s="596"/>
      <c r="H49" s="596"/>
      <c r="I49" s="596"/>
      <c r="J49" s="596"/>
      <c r="K49" s="596"/>
      <c r="L49" s="596"/>
      <c r="M49" s="596"/>
      <c r="N49" s="596"/>
      <c r="O49" s="596"/>
      <c r="P49" s="597"/>
      <c r="Q49" s="374">
        <f>P33</f>
        <v>0</v>
      </c>
      <c r="R49" s="259"/>
      <c r="S49" s="190"/>
      <c r="T49" s="190"/>
      <c r="U49" s="190"/>
    </row>
    <row r="50" spans="1:23" s="111" customFormat="1" ht="30" customHeight="1" x14ac:dyDescent="0.25">
      <c r="A50" s="259"/>
      <c r="B50" s="223"/>
      <c r="C50" s="593" t="s">
        <v>336</v>
      </c>
      <c r="D50" s="598"/>
      <c r="E50" s="594"/>
      <c r="F50" s="599"/>
      <c r="G50" s="600"/>
      <c r="H50" s="600"/>
      <c r="I50" s="600"/>
      <c r="J50" s="600"/>
      <c r="K50" s="600"/>
      <c r="L50" s="600"/>
      <c r="M50" s="600"/>
      <c r="N50" s="600"/>
      <c r="O50" s="600"/>
      <c r="P50" s="601"/>
      <c r="Q50" s="221"/>
      <c r="R50" s="259"/>
      <c r="S50" s="190"/>
      <c r="T50" s="190"/>
      <c r="U50" s="190"/>
    </row>
    <row r="51" spans="1:23" s="111" customFormat="1" ht="30" customHeight="1" x14ac:dyDescent="0.25">
      <c r="A51" s="259"/>
      <c r="B51" s="602" t="s">
        <v>73</v>
      </c>
      <c r="C51" s="602"/>
      <c r="D51" s="603"/>
      <c r="E51" s="603"/>
      <c r="F51" s="603"/>
      <c r="G51" s="603"/>
      <c r="H51" s="603"/>
      <c r="I51" s="603"/>
      <c r="J51" s="603"/>
      <c r="K51" s="603"/>
      <c r="L51" s="603"/>
      <c r="M51" s="603"/>
      <c r="N51" s="603"/>
      <c r="O51" s="603"/>
      <c r="P51" s="603"/>
      <c r="Q51" s="374">
        <f>P39</f>
        <v>0</v>
      </c>
      <c r="R51" s="259"/>
      <c r="S51" s="190"/>
      <c r="T51" s="190"/>
      <c r="U51" s="190"/>
    </row>
    <row r="52" spans="1:23" s="111" customFormat="1" ht="30" customHeight="1" x14ac:dyDescent="0.25">
      <c r="A52" s="259"/>
      <c r="B52" s="223"/>
      <c r="C52" s="593" t="s">
        <v>337</v>
      </c>
      <c r="D52" s="598"/>
      <c r="E52" s="594"/>
      <c r="F52" s="599"/>
      <c r="G52" s="600"/>
      <c r="H52" s="600"/>
      <c r="I52" s="600"/>
      <c r="J52" s="600"/>
      <c r="K52" s="600"/>
      <c r="L52" s="600"/>
      <c r="M52" s="600"/>
      <c r="N52" s="600"/>
      <c r="O52" s="600"/>
      <c r="P52" s="601"/>
      <c r="Q52" s="221"/>
      <c r="R52" s="259"/>
      <c r="S52" s="190"/>
      <c r="T52" s="190"/>
      <c r="U52" s="190"/>
    </row>
    <row r="53" spans="1:23" ht="18.600000000000001" customHeight="1" x14ac:dyDescent="0.25">
      <c r="A53" s="259"/>
      <c r="B53" s="490" t="s">
        <v>55</v>
      </c>
      <c r="C53" s="491"/>
      <c r="D53" s="491"/>
      <c r="E53" s="491"/>
      <c r="F53" s="491"/>
      <c r="G53" s="491"/>
      <c r="H53" s="491"/>
      <c r="I53" s="491"/>
      <c r="J53" s="491"/>
      <c r="K53" s="491"/>
      <c r="L53" s="491"/>
      <c r="M53" s="491"/>
      <c r="N53" s="491"/>
      <c r="O53" s="491"/>
      <c r="P53" s="492"/>
      <c r="Q53" s="375">
        <f>SUM(Q47:Q52)</f>
        <v>0</v>
      </c>
      <c r="R53" s="259"/>
      <c r="S53" s="190"/>
      <c r="T53" s="190"/>
      <c r="U53" s="190"/>
      <c r="W53" s="192">
        <f>Q53</f>
        <v>0</v>
      </c>
    </row>
    <row r="54" spans="1:23" ht="15.75" customHeight="1" x14ac:dyDescent="0.25">
      <c r="A54" s="259"/>
      <c r="B54" s="543" t="s">
        <v>63</v>
      </c>
      <c r="C54" s="544"/>
      <c r="D54" s="544"/>
      <c r="E54" s="544"/>
      <c r="F54" s="544"/>
      <c r="G54" s="544"/>
      <c r="H54" s="544"/>
      <c r="I54" s="544"/>
      <c r="J54" s="544"/>
      <c r="K54" s="544"/>
      <c r="L54" s="544"/>
      <c r="M54" s="544"/>
      <c r="N54" s="544"/>
      <c r="O54" s="544"/>
      <c r="P54" s="544"/>
      <c r="Q54" s="545"/>
      <c r="R54" s="259"/>
      <c r="S54" s="190"/>
      <c r="T54" s="190"/>
      <c r="U54" s="190"/>
    </row>
    <row r="55" spans="1:23" ht="41.25" customHeight="1" x14ac:dyDescent="0.25">
      <c r="A55" s="259"/>
      <c r="B55" s="571" t="s">
        <v>634</v>
      </c>
      <c r="C55" s="572"/>
      <c r="D55" s="486" t="s">
        <v>636</v>
      </c>
      <c r="E55" s="487"/>
      <c r="F55" s="486" t="s">
        <v>637</v>
      </c>
      <c r="G55" s="487"/>
      <c r="H55" s="487"/>
      <c r="I55" s="487"/>
      <c r="J55" s="487"/>
      <c r="K55" s="487"/>
      <c r="L55" s="487"/>
      <c r="M55" s="487"/>
      <c r="N55" s="488"/>
      <c r="O55" s="75" t="s">
        <v>359</v>
      </c>
      <c r="P55" s="185" t="s">
        <v>54</v>
      </c>
      <c r="Q55" s="185" t="s">
        <v>48</v>
      </c>
      <c r="R55" s="259"/>
      <c r="S55" s="190"/>
      <c r="T55" s="190"/>
      <c r="U55" s="190"/>
    </row>
    <row r="56" spans="1:23" ht="45" customHeight="1" x14ac:dyDescent="0.25">
      <c r="A56" s="259"/>
      <c r="B56" s="610"/>
      <c r="C56" s="610"/>
      <c r="D56" s="606"/>
      <c r="E56" s="606"/>
      <c r="F56" s="607"/>
      <c r="G56" s="608"/>
      <c r="H56" s="608"/>
      <c r="I56" s="608"/>
      <c r="J56" s="608"/>
      <c r="K56" s="608"/>
      <c r="L56" s="608"/>
      <c r="M56" s="608"/>
      <c r="N56" s="609"/>
      <c r="O56" s="184"/>
      <c r="P56" s="74"/>
      <c r="Q56" s="186">
        <f>ROUND(P56*O56,0)</f>
        <v>0</v>
      </c>
      <c r="R56" s="259"/>
      <c r="S56" s="294" t="str">
        <f>IF(B56="","",IF(D56="","",Q56))</f>
        <v/>
      </c>
      <c r="T56" s="294" t="str">
        <f>IF(B56="","",IF(D56="",0,D56))</f>
        <v/>
      </c>
      <c r="U56" s="294">
        <f>IF(A56="Contractor","",Q56)</f>
        <v>0</v>
      </c>
    </row>
    <row r="57" spans="1:23" ht="45" customHeight="1" x14ac:dyDescent="0.25">
      <c r="A57" s="259"/>
      <c r="B57" s="610"/>
      <c r="C57" s="610"/>
      <c r="D57" s="606"/>
      <c r="E57" s="606"/>
      <c r="F57" s="607"/>
      <c r="G57" s="608"/>
      <c r="H57" s="608"/>
      <c r="I57" s="608"/>
      <c r="J57" s="608"/>
      <c r="K57" s="608"/>
      <c r="L57" s="608"/>
      <c r="M57" s="608"/>
      <c r="N57" s="609"/>
      <c r="O57" s="184"/>
      <c r="P57" s="74"/>
      <c r="Q57" s="186">
        <f t="shared" ref="Q57:Q59" si="10">ROUND(P57*O57,0)</f>
        <v>0</v>
      </c>
      <c r="R57" s="259"/>
      <c r="S57" s="294" t="str">
        <f t="shared" ref="S57:S59" si="11">IF(B57="","",IF(D57="","",Q57))</f>
        <v/>
      </c>
      <c r="T57" s="294" t="str">
        <f t="shared" ref="T57:T59" si="12">IF(B57="","",IF(D57="","",D57))</f>
        <v/>
      </c>
      <c r="U57" s="294">
        <f t="shared" ref="U57:U59" si="13">IF(A57="Contractor",0,Q57)</f>
        <v>0</v>
      </c>
      <c r="V57" s="193"/>
    </row>
    <row r="58" spans="1:23" ht="45" customHeight="1" x14ac:dyDescent="0.25">
      <c r="A58" s="259"/>
      <c r="B58" s="604"/>
      <c r="C58" s="605"/>
      <c r="D58" s="606"/>
      <c r="E58" s="606"/>
      <c r="F58" s="607"/>
      <c r="G58" s="608"/>
      <c r="H58" s="608"/>
      <c r="I58" s="608"/>
      <c r="J58" s="608"/>
      <c r="K58" s="608"/>
      <c r="L58" s="608"/>
      <c r="M58" s="608"/>
      <c r="N58" s="609"/>
      <c r="O58" s="184"/>
      <c r="P58" s="74"/>
      <c r="Q58" s="186">
        <f t="shared" si="10"/>
        <v>0</v>
      </c>
      <c r="R58" s="259"/>
      <c r="S58" s="294" t="str">
        <f t="shared" si="11"/>
        <v/>
      </c>
      <c r="T58" s="294" t="str">
        <f t="shared" si="12"/>
        <v/>
      </c>
      <c r="U58" s="294">
        <f t="shared" si="13"/>
        <v>0</v>
      </c>
    </row>
    <row r="59" spans="1:23" ht="45" customHeight="1" x14ac:dyDescent="0.25">
      <c r="A59" s="259"/>
      <c r="B59" s="604"/>
      <c r="C59" s="605"/>
      <c r="D59" s="606"/>
      <c r="E59" s="606"/>
      <c r="F59" s="607"/>
      <c r="G59" s="608"/>
      <c r="H59" s="608"/>
      <c r="I59" s="608"/>
      <c r="J59" s="608"/>
      <c r="K59" s="608"/>
      <c r="L59" s="608"/>
      <c r="M59" s="608"/>
      <c r="N59" s="609"/>
      <c r="O59" s="184"/>
      <c r="P59" s="74"/>
      <c r="Q59" s="186">
        <f t="shared" si="10"/>
        <v>0</v>
      </c>
      <c r="R59" s="259"/>
      <c r="S59" s="294" t="str">
        <f t="shared" si="11"/>
        <v/>
      </c>
      <c r="T59" s="294" t="str">
        <f t="shared" si="12"/>
        <v/>
      </c>
      <c r="U59" s="294">
        <f t="shared" si="13"/>
        <v>0</v>
      </c>
    </row>
    <row r="60" spans="1:23" ht="18.600000000000001" customHeight="1" x14ac:dyDescent="0.25">
      <c r="A60" s="259"/>
      <c r="B60" s="568" t="s">
        <v>57</v>
      </c>
      <c r="C60" s="569"/>
      <c r="D60" s="569"/>
      <c r="E60" s="569"/>
      <c r="F60" s="569"/>
      <c r="G60" s="569"/>
      <c r="H60" s="569"/>
      <c r="I60" s="569"/>
      <c r="J60" s="569"/>
      <c r="K60" s="569"/>
      <c r="L60" s="569"/>
      <c r="M60" s="569"/>
      <c r="N60" s="569"/>
      <c r="O60" s="569"/>
      <c r="P60" s="570"/>
      <c r="Q60" s="85">
        <f>SUM(Q56:Q59)</f>
        <v>0</v>
      </c>
      <c r="R60" s="259"/>
      <c r="S60" s="193">
        <f>SUM(S56:S59)</f>
        <v>0</v>
      </c>
      <c r="T60" s="190"/>
      <c r="U60" s="190"/>
      <c r="W60" s="192">
        <f>Q60</f>
        <v>0</v>
      </c>
    </row>
    <row r="61" spans="1:23" ht="15.75" customHeight="1" x14ac:dyDescent="0.25">
      <c r="A61" s="292"/>
      <c r="B61" s="543" t="s">
        <v>64</v>
      </c>
      <c r="C61" s="544"/>
      <c r="D61" s="544"/>
      <c r="E61" s="544"/>
      <c r="F61" s="544"/>
      <c r="G61" s="544"/>
      <c r="H61" s="544"/>
      <c r="I61" s="544"/>
      <c r="J61" s="544"/>
      <c r="K61" s="544"/>
      <c r="L61" s="544"/>
      <c r="M61" s="544"/>
      <c r="N61" s="544"/>
      <c r="O61" s="544"/>
      <c r="P61" s="544"/>
      <c r="Q61" s="545"/>
      <c r="R61" s="292"/>
      <c r="S61" s="293"/>
      <c r="T61" s="293"/>
      <c r="U61" s="293"/>
    </row>
    <row r="62" spans="1:23" ht="39.950000000000003" customHeight="1" x14ac:dyDescent="0.25">
      <c r="A62" s="292"/>
      <c r="B62" s="501" t="s">
        <v>424</v>
      </c>
      <c r="C62" s="502"/>
      <c r="D62" s="503"/>
      <c r="E62" s="501" t="s">
        <v>56</v>
      </c>
      <c r="F62" s="502"/>
      <c r="G62" s="502"/>
      <c r="H62" s="502"/>
      <c r="I62" s="502"/>
      <c r="J62" s="502"/>
      <c r="K62" s="502"/>
      <c r="L62" s="502"/>
      <c r="M62" s="502"/>
      <c r="N62" s="502"/>
      <c r="O62" s="502"/>
      <c r="P62" s="503"/>
      <c r="Q62" s="287" t="s">
        <v>48</v>
      </c>
      <c r="R62" s="292"/>
      <c r="S62" s="293"/>
      <c r="T62" s="293"/>
      <c r="U62" s="293"/>
    </row>
    <row r="63" spans="1:23" ht="39.950000000000003" customHeight="1" x14ac:dyDescent="0.25">
      <c r="A63" s="292"/>
      <c r="B63" s="493"/>
      <c r="C63" s="493"/>
      <c r="D63" s="493"/>
      <c r="E63" s="494" t="str">
        <f t="shared" ref="E63:E68" si="14">IF(B63="","Select Supply Category in Column B",0)</f>
        <v>Select Supply Category in Column B</v>
      </c>
      <c r="F63" s="494"/>
      <c r="G63" s="494"/>
      <c r="H63" s="494"/>
      <c r="I63" s="494"/>
      <c r="J63" s="494"/>
      <c r="K63" s="494"/>
      <c r="L63" s="494"/>
      <c r="M63" s="494"/>
      <c r="N63" s="494"/>
      <c r="O63" s="494"/>
      <c r="P63" s="494"/>
      <c r="Q63" s="225"/>
      <c r="R63" s="292"/>
      <c r="S63" s="293"/>
      <c r="T63" s="293"/>
      <c r="U63" s="293"/>
    </row>
    <row r="64" spans="1:23" ht="39.950000000000003" customHeight="1" x14ac:dyDescent="0.25">
      <c r="A64" s="292"/>
      <c r="B64" s="493"/>
      <c r="C64" s="493"/>
      <c r="D64" s="493"/>
      <c r="E64" s="494" t="str">
        <f t="shared" si="14"/>
        <v>Select Supply Category in Column B</v>
      </c>
      <c r="F64" s="494"/>
      <c r="G64" s="494"/>
      <c r="H64" s="494"/>
      <c r="I64" s="494"/>
      <c r="J64" s="494"/>
      <c r="K64" s="494"/>
      <c r="L64" s="494"/>
      <c r="M64" s="494"/>
      <c r="N64" s="494"/>
      <c r="O64" s="494"/>
      <c r="P64" s="494"/>
      <c r="Q64" s="225"/>
      <c r="R64" s="292"/>
      <c r="S64" s="293"/>
      <c r="T64" s="293"/>
      <c r="U64" s="293"/>
    </row>
    <row r="65" spans="1:23" ht="39.950000000000003" customHeight="1" x14ac:dyDescent="0.25">
      <c r="A65" s="292"/>
      <c r="B65" s="493"/>
      <c r="C65" s="493"/>
      <c r="D65" s="493"/>
      <c r="E65" s="494" t="str">
        <f t="shared" si="14"/>
        <v>Select Supply Category in Column B</v>
      </c>
      <c r="F65" s="494"/>
      <c r="G65" s="494"/>
      <c r="H65" s="494"/>
      <c r="I65" s="494"/>
      <c r="J65" s="494"/>
      <c r="K65" s="494"/>
      <c r="L65" s="494"/>
      <c r="M65" s="494"/>
      <c r="N65" s="494"/>
      <c r="O65" s="494"/>
      <c r="P65" s="494"/>
      <c r="Q65" s="225"/>
      <c r="R65" s="292"/>
      <c r="S65" s="293"/>
      <c r="T65" s="293"/>
      <c r="U65" s="293"/>
    </row>
    <row r="66" spans="1:23" ht="39.950000000000003" customHeight="1" x14ac:dyDescent="0.25">
      <c r="A66" s="292"/>
      <c r="B66" s="493"/>
      <c r="C66" s="493"/>
      <c r="D66" s="493"/>
      <c r="E66" s="494" t="str">
        <f t="shared" si="14"/>
        <v>Select Supply Category in Column B</v>
      </c>
      <c r="F66" s="494"/>
      <c r="G66" s="494"/>
      <c r="H66" s="494"/>
      <c r="I66" s="494"/>
      <c r="J66" s="494"/>
      <c r="K66" s="494"/>
      <c r="L66" s="494"/>
      <c r="M66" s="494"/>
      <c r="N66" s="494"/>
      <c r="O66" s="494"/>
      <c r="P66" s="494"/>
      <c r="Q66" s="225"/>
      <c r="R66" s="292"/>
      <c r="S66" s="293"/>
      <c r="T66" s="293"/>
      <c r="U66" s="293"/>
    </row>
    <row r="67" spans="1:23" ht="39.950000000000003" customHeight="1" x14ac:dyDescent="0.25">
      <c r="A67" s="292"/>
      <c r="B67" s="493"/>
      <c r="C67" s="493"/>
      <c r="D67" s="493"/>
      <c r="E67" s="494" t="str">
        <f t="shared" si="14"/>
        <v>Select Supply Category in Column B</v>
      </c>
      <c r="F67" s="494"/>
      <c r="G67" s="494"/>
      <c r="H67" s="494"/>
      <c r="I67" s="494"/>
      <c r="J67" s="494"/>
      <c r="K67" s="494"/>
      <c r="L67" s="494"/>
      <c r="M67" s="494"/>
      <c r="N67" s="494"/>
      <c r="O67" s="494"/>
      <c r="P67" s="494"/>
      <c r="Q67" s="225"/>
      <c r="R67" s="292"/>
      <c r="S67" s="293"/>
      <c r="T67" s="293"/>
      <c r="U67" s="293"/>
    </row>
    <row r="68" spans="1:23" ht="39.950000000000003" customHeight="1" x14ac:dyDescent="0.25">
      <c r="A68" s="292"/>
      <c r="B68" s="493"/>
      <c r="C68" s="493"/>
      <c r="D68" s="493"/>
      <c r="E68" s="494" t="str">
        <f t="shared" si="14"/>
        <v>Select Supply Category in Column B</v>
      </c>
      <c r="F68" s="494"/>
      <c r="G68" s="494"/>
      <c r="H68" s="494"/>
      <c r="I68" s="494"/>
      <c r="J68" s="494"/>
      <c r="K68" s="494"/>
      <c r="L68" s="494"/>
      <c r="M68" s="494"/>
      <c r="N68" s="494"/>
      <c r="O68" s="494"/>
      <c r="P68" s="494"/>
      <c r="Q68" s="225"/>
      <c r="R68" s="292"/>
      <c r="S68" s="293"/>
      <c r="T68" s="293"/>
      <c r="U68" s="293"/>
    </row>
    <row r="69" spans="1:23" ht="18" customHeight="1" x14ac:dyDescent="0.25">
      <c r="A69" s="292"/>
      <c r="B69" s="490" t="s">
        <v>58</v>
      </c>
      <c r="C69" s="491"/>
      <c r="D69" s="491"/>
      <c r="E69" s="491"/>
      <c r="F69" s="491"/>
      <c r="G69" s="491"/>
      <c r="H69" s="491"/>
      <c r="I69" s="491"/>
      <c r="J69" s="491"/>
      <c r="K69" s="491"/>
      <c r="L69" s="491"/>
      <c r="M69" s="491"/>
      <c r="N69" s="491"/>
      <c r="O69" s="491"/>
      <c r="P69" s="492"/>
      <c r="Q69" s="226">
        <f>SUM(Q63:Q68)</f>
        <v>0</v>
      </c>
      <c r="R69" s="292"/>
      <c r="S69" s="293"/>
      <c r="T69" s="293"/>
      <c r="U69" s="293"/>
      <c r="W69" s="192">
        <f>Q69</f>
        <v>0</v>
      </c>
    </row>
    <row r="70" spans="1:23" ht="15.75" customHeight="1" x14ac:dyDescent="0.25">
      <c r="A70" s="292"/>
      <c r="B70" s="509" t="s">
        <v>65</v>
      </c>
      <c r="C70" s="510"/>
      <c r="D70" s="510"/>
      <c r="E70" s="510"/>
      <c r="F70" s="510"/>
      <c r="G70" s="510"/>
      <c r="H70" s="510"/>
      <c r="I70" s="510"/>
      <c r="J70" s="510"/>
      <c r="K70" s="510"/>
      <c r="L70" s="510"/>
      <c r="M70" s="510"/>
      <c r="N70" s="510"/>
      <c r="O70" s="510"/>
      <c r="P70" s="510"/>
      <c r="Q70" s="511"/>
      <c r="R70" s="292"/>
      <c r="S70" s="293"/>
      <c r="T70" s="293"/>
      <c r="U70" s="293"/>
    </row>
    <row r="71" spans="1:23" s="111" customFormat="1" ht="39.950000000000003" customHeight="1" x14ac:dyDescent="0.25">
      <c r="A71" s="292"/>
      <c r="B71" s="565" t="s">
        <v>424</v>
      </c>
      <c r="C71" s="566"/>
      <c r="D71" s="567"/>
      <c r="E71" s="515" t="s">
        <v>227</v>
      </c>
      <c r="F71" s="515"/>
      <c r="G71" s="515"/>
      <c r="H71" s="515" t="s">
        <v>228</v>
      </c>
      <c r="I71" s="515"/>
      <c r="J71" s="515"/>
      <c r="K71" s="515"/>
      <c r="L71" s="515"/>
      <c r="M71" s="515"/>
      <c r="N71" s="515"/>
      <c r="O71" s="280" t="s">
        <v>444</v>
      </c>
      <c r="P71" s="280" t="s">
        <v>115</v>
      </c>
      <c r="Q71" s="81" t="s">
        <v>52</v>
      </c>
      <c r="R71" s="292"/>
      <c r="S71" s="293"/>
      <c r="T71" s="293"/>
      <c r="U71" s="293"/>
    </row>
    <row r="72" spans="1:23" s="111" customFormat="1" ht="39.950000000000003" customHeight="1" x14ac:dyDescent="0.25">
      <c r="A72" s="292"/>
      <c r="B72" s="498"/>
      <c r="C72" s="499"/>
      <c r="D72" s="500"/>
      <c r="E72" s="495" t="str">
        <f t="shared" ref="E72" si="15">IF(B72="","Select Category in Column B",0)</f>
        <v>Select Category in Column B</v>
      </c>
      <c r="F72" s="496"/>
      <c r="G72" s="497"/>
      <c r="H72" s="495" t="str">
        <f t="shared" ref="H72" si="16">IF(B72="","Select Category in Column B",0)</f>
        <v>Select Category in Column B</v>
      </c>
      <c r="I72" s="496"/>
      <c r="J72" s="496"/>
      <c r="K72" s="496"/>
      <c r="L72" s="496"/>
      <c r="M72" s="496"/>
      <c r="N72" s="497"/>
      <c r="O72" s="299"/>
      <c r="P72" s="357"/>
      <c r="Q72" s="85">
        <f>ROUND(P72*O72,0)</f>
        <v>0</v>
      </c>
      <c r="R72" s="292"/>
      <c r="S72" s="294">
        <f>IF(OR(B72='DROP-DOWNS'!$S$18,B72='DROP-DOWNS'!$S$19,B72='DROP-DOWNS'!$S$20,B72='DROP-DOWNS'!$S$21),Q72,0)</f>
        <v>0</v>
      </c>
      <c r="T72" s="278"/>
      <c r="U72" s="293"/>
    </row>
    <row r="73" spans="1:23" s="111" customFormat="1" ht="39.950000000000003" customHeight="1" x14ac:dyDescent="0.25">
      <c r="A73" s="292"/>
      <c r="B73" s="498"/>
      <c r="C73" s="499"/>
      <c r="D73" s="500"/>
      <c r="E73" s="495"/>
      <c r="F73" s="496"/>
      <c r="G73" s="497"/>
      <c r="H73" s="495"/>
      <c r="I73" s="496"/>
      <c r="J73" s="496"/>
      <c r="K73" s="496"/>
      <c r="L73" s="496"/>
      <c r="M73" s="496"/>
      <c r="N73" s="497"/>
      <c r="O73" s="299"/>
      <c r="P73" s="357"/>
      <c r="Q73" s="85">
        <f t="shared" ref="Q73:Q76" si="17">ROUND(P73*O73,0)</f>
        <v>0</v>
      </c>
      <c r="R73" s="292"/>
      <c r="S73" s="294">
        <f>IF(OR(B73='DROP-DOWNS'!$S$18,B73='DROP-DOWNS'!$S$19,B73='DROP-DOWNS'!$S$20,B73='DROP-DOWNS'!$S$21),Q73,0)</f>
        <v>0</v>
      </c>
      <c r="T73" s="278"/>
      <c r="U73" s="293"/>
    </row>
    <row r="74" spans="1:23" s="111" customFormat="1" ht="39.950000000000003" customHeight="1" x14ac:dyDescent="0.25">
      <c r="A74" s="292"/>
      <c r="B74" s="498"/>
      <c r="C74" s="499"/>
      <c r="D74" s="500"/>
      <c r="E74" s="495"/>
      <c r="F74" s="496"/>
      <c r="G74" s="497"/>
      <c r="H74" s="495"/>
      <c r="I74" s="496"/>
      <c r="J74" s="496"/>
      <c r="K74" s="496"/>
      <c r="L74" s="496"/>
      <c r="M74" s="496"/>
      <c r="N74" s="497"/>
      <c r="O74" s="299"/>
      <c r="P74" s="357"/>
      <c r="Q74" s="85">
        <f t="shared" si="17"/>
        <v>0</v>
      </c>
      <c r="R74" s="292"/>
      <c r="S74" s="294">
        <f>IF(OR(B74='DROP-DOWNS'!$S$18,B74='DROP-DOWNS'!$S$19,B74='DROP-DOWNS'!$S$20,B74='DROP-DOWNS'!$S$21),Q74,0)</f>
        <v>0</v>
      </c>
      <c r="T74" s="278"/>
      <c r="U74" s="293"/>
    </row>
    <row r="75" spans="1:23" s="111" customFormat="1" ht="39.950000000000003" customHeight="1" x14ac:dyDescent="0.25">
      <c r="A75" s="292"/>
      <c r="B75" s="498"/>
      <c r="C75" s="499"/>
      <c r="D75" s="500"/>
      <c r="E75" s="495"/>
      <c r="F75" s="496"/>
      <c r="G75" s="497"/>
      <c r="H75" s="495"/>
      <c r="I75" s="496"/>
      <c r="J75" s="496"/>
      <c r="K75" s="496"/>
      <c r="L75" s="496"/>
      <c r="M75" s="496"/>
      <c r="N75" s="497"/>
      <c r="O75" s="258"/>
      <c r="P75" s="357"/>
      <c r="Q75" s="85">
        <f t="shared" si="17"/>
        <v>0</v>
      </c>
      <c r="R75" s="292"/>
      <c r="S75" s="294">
        <f>IF(OR(B75='DROP-DOWNS'!$S$18,B75='DROP-DOWNS'!$S$19,B75='DROP-DOWNS'!$S$20,B75='DROP-DOWNS'!$S$21),Q75,0)</f>
        <v>0</v>
      </c>
      <c r="T75" s="278"/>
      <c r="U75" s="293"/>
    </row>
    <row r="76" spans="1:23" s="111" customFormat="1" ht="39.950000000000003" customHeight="1" x14ac:dyDescent="0.25">
      <c r="A76" s="292"/>
      <c r="B76" s="498"/>
      <c r="C76" s="499"/>
      <c r="D76" s="500"/>
      <c r="E76" s="495" t="str">
        <f t="shared" ref="E76" si="18">IF(B76="","Select Category in Column B",0)</f>
        <v>Select Category in Column B</v>
      </c>
      <c r="F76" s="496"/>
      <c r="G76" s="497"/>
      <c r="H76" s="495" t="str">
        <f t="shared" ref="H76" si="19">IF(B76="","Select Category in Column B",0)</f>
        <v>Select Category in Column B</v>
      </c>
      <c r="I76" s="496"/>
      <c r="J76" s="496"/>
      <c r="K76" s="496"/>
      <c r="L76" s="496"/>
      <c r="M76" s="496"/>
      <c r="N76" s="497"/>
      <c r="O76" s="258"/>
      <c r="P76" s="357"/>
      <c r="Q76" s="85">
        <f t="shared" si="17"/>
        <v>0</v>
      </c>
      <c r="R76" s="292"/>
      <c r="S76" s="294">
        <f>IF(OR(B76='DROP-DOWNS'!$S$18,B76='DROP-DOWNS'!$S$19,B76='DROP-DOWNS'!$S$20,B76='DROP-DOWNS'!$S$21),Q76,0)</f>
        <v>0</v>
      </c>
      <c r="T76" s="278"/>
      <c r="U76" s="293"/>
    </row>
    <row r="77" spans="1:23" ht="18" customHeight="1" x14ac:dyDescent="0.25">
      <c r="A77" s="292"/>
      <c r="B77" s="490" t="s">
        <v>59</v>
      </c>
      <c r="C77" s="491"/>
      <c r="D77" s="491"/>
      <c r="E77" s="491"/>
      <c r="F77" s="491"/>
      <c r="G77" s="491"/>
      <c r="H77" s="491"/>
      <c r="I77" s="491"/>
      <c r="J77" s="491"/>
      <c r="K77" s="491"/>
      <c r="L77" s="491"/>
      <c r="M77" s="491"/>
      <c r="N77" s="491"/>
      <c r="O77" s="491"/>
      <c r="P77" s="492"/>
      <c r="Q77" s="226">
        <f>SUM(Q72:Q76)</f>
        <v>0</v>
      </c>
      <c r="R77" s="292"/>
      <c r="S77" s="227">
        <f>SUM(S72:S76)</f>
        <v>0</v>
      </c>
      <c r="T77" s="278"/>
      <c r="U77" s="293"/>
      <c r="W77" s="192">
        <f>Q77</f>
        <v>0</v>
      </c>
    </row>
    <row r="78" spans="1:23" ht="15.75" customHeight="1" x14ac:dyDescent="0.25">
      <c r="A78" s="292"/>
      <c r="B78" s="509" t="s">
        <v>66</v>
      </c>
      <c r="C78" s="510"/>
      <c r="D78" s="510"/>
      <c r="E78" s="510"/>
      <c r="F78" s="510"/>
      <c r="G78" s="510"/>
      <c r="H78" s="510"/>
      <c r="I78" s="510"/>
      <c r="J78" s="510"/>
      <c r="K78" s="510"/>
      <c r="L78" s="510"/>
      <c r="M78" s="510"/>
      <c r="N78" s="510"/>
      <c r="O78" s="510"/>
      <c r="P78" s="510"/>
      <c r="Q78" s="511"/>
      <c r="R78" s="292"/>
      <c r="S78" s="293"/>
      <c r="T78" s="279"/>
      <c r="U78" s="293"/>
    </row>
    <row r="79" spans="1:23" ht="39.950000000000003" customHeight="1" x14ac:dyDescent="0.25">
      <c r="A79" s="292"/>
      <c r="B79" s="504" t="s">
        <v>74</v>
      </c>
      <c r="C79" s="505"/>
      <c r="D79" s="506"/>
      <c r="E79" s="504" t="s">
        <v>426</v>
      </c>
      <c r="F79" s="505"/>
      <c r="G79" s="505"/>
      <c r="H79" s="505"/>
      <c r="I79" s="505"/>
      <c r="J79" s="505"/>
      <c r="K79" s="505"/>
      <c r="L79" s="505"/>
      <c r="M79" s="505"/>
      <c r="N79" s="505"/>
      <c r="O79" s="505"/>
      <c r="P79" s="505"/>
      <c r="Q79" s="506"/>
      <c r="R79" s="292"/>
      <c r="S79" s="293"/>
      <c r="T79" s="279"/>
      <c r="U79" s="293"/>
    </row>
    <row r="80" spans="1:23" ht="39.950000000000003" customHeight="1" x14ac:dyDescent="0.25">
      <c r="A80" s="292"/>
      <c r="B80" s="493"/>
      <c r="C80" s="493"/>
      <c r="D80" s="493"/>
      <c r="E80" s="494" t="str">
        <f t="shared" ref="E80:E85" si="20">IF(B80="","Select Category in Column B",0)</f>
        <v>Select Category in Column B</v>
      </c>
      <c r="F80" s="494"/>
      <c r="G80" s="494"/>
      <c r="H80" s="494"/>
      <c r="I80" s="494"/>
      <c r="J80" s="494"/>
      <c r="K80" s="494"/>
      <c r="L80" s="494"/>
      <c r="M80" s="494"/>
      <c r="N80" s="494"/>
      <c r="O80" s="494"/>
      <c r="P80" s="494"/>
      <c r="Q80" s="225"/>
      <c r="R80" s="292"/>
      <c r="S80" s="293"/>
      <c r="T80" s="278"/>
      <c r="U80" s="293"/>
    </row>
    <row r="81" spans="1:23" ht="39.950000000000003" customHeight="1" x14ac:dyDescent="0.25">
      <c r="A81" s="292"/>
      <c r="B81" s="493"/>
      <c r="C81" s="493"/>
      <c r="D81" s="493"/>
      <c r="E81" s="494" t="str">
        <f t="shared" si="20"/>
        <v>Select Category in Column B</v>
      </c>
      <c r="F81" s="494"/>
      <c r="G81" s="494"/>
      <c r="H81" s="494"/>
      <c r="I81" s="494"/>
      <c r="J81" s="494"/>
      <c r="K81" s="494"/>
      <c r="L81" s="494"/>
      <c r="M81" s="494"/>
      <c r="N81" s="494"/>
      <c r="O81" s="494"/>
      <c r="P81" s="494"/>
      <c r="Q81" s="225"/>
      <c r="R81" s="292"/>
      <c r="S81" s="293"/>
      <c r="T81" s="278"/>
      <c r="U81" s="293"/>
    </row>
    <row r="82" spans="1:23" ht="39.950000000000003" customHeight="1" x14ac:dyDescent="0.25">
      <c r="A82" s="292"/>
      <c r="B82" s="493"/>
      <c r="C82" s="493"/>
      <c r="D82" s="493"/>
      <c r="E82" s="494" t="str">
        <f t="shared" si="20"/>
        <v>Select Category in Column B</v>
      </c>
      <c r="F82" s="494"/>
      <c r="G82" s="494"/>
      <c r="H82" s="494"/>
      <c r="I82" s="494"/>
      <c r="J82" s="494"/>
      <c r="K82" s="494"/>
      <c r="L82" s="494"/>
      <c r="M82" s="494"/>
      <c r="N82" s="494"/>
      <c r="O82" s="494"/>
      <c r="P82" s="494"/>
      <c r="Q82" s="225"/>
      <c r="R82" s="292"/>
      <c r="S82" s="293"/>
      <c r="T82" s="279"/>
      <c r="U82" s="293"/>
    </row>
    <row r="83" spans="1:23" ht="39.950000000000003" customHeight="1" x14ac:dyDescent="0.25">
      <c r="A83" s="292"/>
      <c r="B83" s="493"/>
      <c r="C83" s="493"/>
      <c r="D83" s="493"/>
      <c r="E83" s="494" t="str">
        <f t="shared" si="20"/>
        <v>Select Category in Column B</v>
      </c>
      <c r="F83" s="494"/>
      <c r="G83" s="494"/>
      <c r="H83" s="494"/>
      <c r="I83" s="494"/>
      <c r="J83" s="494"/>
      <c r="K83" s="494"/>
      <c r="L83" s="494"/>
      <c r="M83" s="494"/>
      <c r="N83" s="494"/>
      <c r="O83" s="494"/>
      <c r="P83" s="494"/>
      <c r="Q83" s="225"/>
      <c r="R83" s="292"/>
      <c r="S83" s="293"/>
      <c r="T83" s="293"/>
      <c r="U83" s="293"/>
    </row>
    <row r="84" spans="1:23" ht="39.950000000000003" customHeight="1" x14ac:dyDescent="0.25">
      <c r="A84" s="292"/>
      <c r="B84" s="493"/>
      <c r="C84" s="493"/>
      <c r="D84" s="493"/>
      <c r="E84" s="494" t="str">
        <f t="shared" si="20"/>
        <v>Select Category in Column B</v>
      </c>
      <c r="F84" s="494"/>
      <c r="G84" s="494"/>
      <c r="H84" s="494"/>
      <c r="I84" s="494"/>
      <c r="J84" s="494"/>
      <c r="K84" s="494"/>
      <c r="L84" s="494"/>
      <c r="M84" s="494"/>
      <c r="N84" s="494"/>
      <c r="O84" s="494"/>
      <c r="P84" s="494"/>
      <c r="Q84" s="225"/>
      <c r="R84" s="292"/>
      <c r="S84" s="293"/>
      <c r="T84" s="293"/>
      <c r="U84" s="293"/>
    </row>
    <row r="85" spans="1:23" ht="39.950000000000003" customHeight="1" x14ac:dyDescent="0.25">
      <c r="A85" s="292"/>
      <c r="B85" s="493"/>
      <c r="C85" s="493"/>
      <c r="D85" s="493"/>
      <c r="E85" s="494" t="str">
        <f t="shared" si="20"/>
        <v>Select Category in Column B</v>
      </c>
      <c r="F85" s="494"/>
      <c r="G85" s="494"/>
      <c r="H85" s="494"/>
      <c r="I85" s="494"/>
      <c r="J85" s="494"/>
      <c r="K85" s="494"/>
      <c r="L85" s="494"/>
      <c r="M85" s="494"/>
      <c r="N85" s="494"/>
      <c r="O85" s="494"/>
      <c r="P85" s="494"/>
      <c r="Q85" s="225"/>
      <c r="R85" s="292"/>
      <c r="S85" s="293"/>
      <c r="T85" s="293"/>
      <c r="U85" s="293"/>
    </row>
    <row r="86" spans="1:23" ht="19.350000000000001" customHeight="1" x14ac:dyDescent="0.25">
      <c r="A86" s="292"/>
      <c r="B86" s="490" t="s">
        <v>75</v>
      </c>
      <c r="C86" s="491"/>
      <c r="D86" s="491"/>
      <c r="E86" s="491"/>
      <c r="F86" s="491"/>
      <c r="G86" s="491"/>
      <c r="H86" s="491"/>
      <c r="I86" s="491"/>
      <c r="J86" s="491"/>
      <c r="K86" s="491"/>
      <c r="L86" s="491"/>
      <c r="M86" s="491"/>
      <c r="N86" s="491"/>
      <c r="O86" s="491"/>
      <c r="P86" s="492"/>
      <c r="Q86" s="226">
        <f>SUM(Q80:Q85)</f>
        <v>0</v>
      </c>
      <c r="R86" s="292"/>
      <c r="S86" s="293"/>
      <c r="T86" s="293"/>
      <c r="U86" s="293"/>
      <c r="W86" s="192">
        <f>Q86</f>
        <v>0</v>
      </c>
    </row>
    <row r="87" spans="1:23" ht="15.75" customHeight="1" x14ac:dyDescent="0.25">
      <c r="A87" s="259"/>
      <c r="B87" s="521" t="s">
        <v>67</v>
      </c>
      <c r="C87" s="522"/>
      <c r="D87" s="522"/>
      <c r="E87" s="522"/>
      <c r="F87" s="522"/>
      <c r="G87" s="522"/>
      <c r="H87" s="522"/>
      <c r="I87" s="522"/>
      <c r="J87" s="522"/>
      <c r="K87" s="522"/>
      <c r="L87" s="522"/>
      <c r="M87" s="522"/>
      <c r="N87" s="522"/>
      <c r="O87" s="522"/>
      <c r="P87" s="522"/>
      <c r="Q87" s="511"/>
      <c r="R87" s="259"/>
      <c r="S87" s="190"/>
      <c r="T87" s="190"/>
      <c r="U87" s="190"/>
      <c r="V87" s="190"/>
    </row>
    <row r="88" spans="1:23" ht="15.75" customHeight="1" x14ac:dyDescent="0.25">
      <c r="A88" s="259"/>
      <c r="B88" s="228"/>
      <c r="C88" s="229"/>
      <c r="D88" s="229"/>
      <c r="E88" s="229"/>
      <c r="F88" s="229"/>
      <c r="G88" s="229"/>
      <c r="H88" s="229"/>
      <c r="I88" s="229"/>
      <c r="J88" s="229"/>
      <c r="K88" s="229"/>
      <c r="L88" s="229"/>
      <c r="M88" s="229"/>
      <c r="N88" s="229"/>
      <c r="O88" s="229"/>
      <c r="P88" s="230"/>
      <c r="Q88" s="231"/>
      <c r="R88" s="259"/>
      <c r="S88" s="190"/>
      <c r="T88" s="190"/>
      <c r="U88" s="190"/>
      <c r="V88" s="190"/>
    </row>
    <row r="89" spans="1:23" ht="15.75" customHeight="1" x14ac:dyDescent="0.25">
      <c r="A89" s="259"/>
      <c r="B89" s="232"/>
      <c r="C89" s="611" t="s">
        <v>321</v>
      </c>
      <c r="D89" s="611"/>
      <c r="E89" s="611"/>
      <c r="F89" s="611"/>
      <c r="G89" s="611"/>
      <c r="H89" s="240"/>
      <c r="I89" s="613" t="s">
        <v>360</v>
      </c>
      <c r="J89" s="614"/>
      <c r="K89" s="614"/>
      <c r="L89" s="614"/>
      <c r="M89" s="614"/>
      <c r="N89" s="617">
        <f>E9</f>
        <v>0</v>
      </c>
      <c r="O89" s="618"/>
      <c r="P89" s="233"/>
      <c r="Q89" s="234"/>
      <c r="R89" s="259"/>
      <c r="S89" s="194">
        <f>N89</f>
        <v>0</v>
      </c>
      <c r="T89" s="190"/>
      <c r="U89" s="190"/>
      <c r="V89" s="190"/>
    </row>
    <row r="90" spans="1:23" ht="15.75" hidden="1" customHeight="1" x14ac:dyDescent="0.25">
      <c r="A90" s="259"/>
      <c r="B90" s="232"/>
      <c r="C90" s="229"/>
      <c r="D90" s="229"/>
      <c r="E90" s="229"/>
      <c r="F90" s="229"/>
      <c r="G90" s="229"/>
      <c r="H90" s="240"/>
      <c r="I90" s="619" t="s">
        <v>112</v>
      </c>
      <c r="J90" s="620"/>
      <c r="K90" s="620"/>
      <c r="L90" s="620"/>
      <c r="M90" s="620"/>
      <c r="N90" s="621">
        <f>(Q86+Q77+Q69+Q60+Q53+Q44+Q39+Q33+Q18)-F113</f>
        <v>0</v>
      </c>
      <c r="O90" s="622"/>
      <c r="P90" s="233"/>
      <c r="Q90" s="234"/>
      <c r="R90" s="259"/>
      <c r="S90" s="190"/>
      <c r="T90" s="190"/>
      <c r="U90" s="190"/>
      <c r="V90" s="190"/>
    </row>
    <row r="91" spans="1:23" ht="15.75" hidden="1" customHeight="1" x14ac:dyDescent="0.25">
      <c r="A91" s="259"/>
      <c r="B91" s="232" t="s">
        <v>113</v>
      </c>
      <c r="C91" s="235"/>
      <c r="D91" s="235"/>
      <c r="E91" s="235"/>
      <c r="F91" s="235"/>
      <c r="G91" s="236"/>
      <c r="H91" s="240"/>
      <c r="I91" s="237"/>
      <c r="J91" s="238"/>
      <c r="K91" s="238"/>
      <c r="L91" s="238"/>
      <c r="M91" s="238"/>
      <c r="N91" s="623">
        <f>(N89+1)*N90</f>
        <v>0</v>
      </c>
      <c r="O91" s="622"/>
      <c r="P91" s="233"/>
      <c r="Q91" s="234"/>
      <c r="R91" s="259"/>
      <c r="S91" s="190"/>
      <c r="T91" s="190"/>
      <c r="U91" s="190"/>
      <c r="V91" s="190"/>
    </row>
    <row r="92" spans="1:23" ht="15.75" customHeight="1" x14ac:dyDescent="0.25">
      <c r="A92" s="259"/>
      <c r="B92" s="232"/>
      <c r="C92" s="611" t="s">
        <v>260</v>
      </c>
      <c r="D92" s="611"/>
      <c r="E92" s="611"/>
      <c r="F92" s="611"/>
      <c r="G92" s="239">
        <f>F107</f>
        <v>0</v>
      </c>
      <c r="H92" s="240"/>
      <c r="I92" s="611" t="s">
        <v>515</v>
      </c>
      <c r="J92" s="611"/>
      <c r="K92" s="611"/>
      <c r="L92" s="611"/>
      <c r="M92" s="611"/>
      <c r="N92" s="612">
        <f>E5-F113</f>
        <v>0</v>
      </c>
      <c r="O92" s="612"/>
      <c r="P92" s="233"/>
      <c r="Q92" s="234"/>
      <c r="R92" s="259"/>
      <c r="S92" s="190"/>
      <c r="T92" s="190"/>
      <c r="U92" s="190"/>
      <c r="V92" s="190"/>
    </row>
    <row r="93" spans="1:23" ht="15.75" customHeight="1" x14ac:dyDescent="0.25">
      <c r="A93" s="259"/>
      <c r="B93" s="232"/>
      <c r="C93" s="611" t="s">
        <v>322</v>
      </c>
      <c r="D93" s="611"/>
      <c r="E93" s="611"/>
      <c r="F93" s="611"/>
      <c r="G93" s="239">
        <f>F108+F109+F110+F111</f>
        <v>0</v>
      </c>
      <c r="H93" s="240"/>
      <c r="I93" s="229"/>
      <c r="J93" s="229"/>
      <c r="K93" s="229"/>
      <c r="L93" s="229"/>
      <c r="M93" s="229"/>
      <c r="N93" s="229"/>
      <c r="O93" s="229"/>
      <c r="P93" s="233"/>
      <c r="Q93" s="234"/>
      <c r="R93" s="259"/>
      <c r="S93" s="190"/>
      <c r="T93" s="190"/>
      <c r="U93" s="190"/>
      <c r="V93" s="190"/>
    </row>
    <row r="94" spans="1:23" ht="15.75" customHeight="1" x14ac:dyDescent="0.25">
      <c r="A94" s="259"/>
      <c r="B94" s="232"/>
      <c r="C94" s="611" t="s">
        <v>261</v>
      </c>
      <c r="D94" s="611"/>
      <c r="E94" s="611"/>
      <c r="F94" s="611"/>
      <c r="G94" s="239">
        <f>Q100</f>
        <v>0</v>
      </c>
      <c r="H94" s="240"/>
      <c r="I94" s="613" t="s">
        <v>111</v>
      </c>
      <c r="J94" s="614"/>
      <c r="K94" s="614"/>
      <c r="L94" s="614"/>
      <c r="M94" s="614"/>
      <c r="N94" s="615">
        <f>ROUND((N92-(N92/(1+E9))),0)</f>
        <v>0</v>
      </c>
      <c r="O94" s="616"/>
      <c r="P94" s="233"/>
      <c r="Q94" s="234"/>
      <c r="R94" s="259"/>
      <c r="S94" s="190"/>
      <c r="T94" s="190"/>
      <c r="U94" s="190"/>
      <c r="V94" s="190"/>
    </row>
    <row r="95" spans="1:23" ht="16.5" customHeight="1" x14ac:dyDescent="0.25">
      <c r="A95" s="259"/>
      <c r="B95" s="232"/>
      <c r="C95" s="240"/>
      <c r="D95" s="620"/>
      <c r="E95" s="620"/>
      <c r="F95" s="620"/>
      <c r="G95" s="240"/>
      <c r="H95" s="240"/>
      <c r="I95" s="240"/>
      <c r="J95" s="240"/>
      <c r="K95" s="240"/>
      <c r="L95" s="240"/>
      <c r="M95" s="624"/>
      <c r="N95" s="624"/>
      <c r="O95" s="624"/>
      <c r="P95" s="624"/>
      <c r="Q95" s="241" t="s">
        <v>52</v>
      </c>
      <c r="R95" s="259"/>
      <c r="S95" s="190"/>
      <c r="T95" s="190"/>
      <c r="U95" s="190"/>
      <c r="V95" s="190"/>
    </row>
    <row r="96" spans="1:23" x14ac:dyDescent="0.25">
      <c r="A96" s="259"/>
      <c r="B96" s="242"/>
      <c r="C96" s="491"/>
      <c r="D96" s="491"/>
      <c r="E96" s="491"/>
      <c r="F96" s="243"/>
      <c r="G96" s="243"/>
      <c r="H96" s="243"/>
      <c r="I96" s="491" t="s">
        <v>323</v>
      </c>
      <c r="J96" s="491"/>
      <c r="K96" s="491"/>
      <c r="L96" s="491"/>
      <c r="M96" s="491"/>
      <c r="N96" s="491"/>
      <c r="O96" s="491"/>
      <c r="P96" s="492"/>
      <c r="Q96" s="244"/>
      <c r="R96" s="259"/>
      <c r="S96" s="190"/>
      <c r="T96" s="190"/>
      <c r="U96" s="190"/>
      <c r="V96" s="190"/>
      <c r="W96" s="192">
        <f>Q96</f>
        <v>0</v>
      </c>
    </row>
    <row r="97" spans="1:23" ht="15.75" customHeight="1" x14ac:dyDescent="0.25">
      <c r="A97" s="259"/>
      <c r="B97" s="521" t="s">
        <v>68</v>
      </c>
      <c r="C97" s="522"/>
      <c r="D97" s="522"/>
      <c r="E97" s="522"/>
      <c r="F97" s="522"/>
      <c r="G97" s="522"/>
      <c r="H97" s="522"/>
      <c r="I97" s="522"/>
      <c r="J97" s="522"/>
      <c r="K97" s="522"/>
      <c r="L97" s="522"/>
      <c r="M97" s="522"/>
      <c r="N97" s="522"/>
      <c r="O97" s="522"/>
      <c r="P97" s="522"/>
      <c r="Q97" s="245"/>
      <c r="R97" s="259"/>
      <c r="S97" s="190"/>
      <c r="T97" s="190"/>
      <c r="U97" s="190"/>
    </row>
    <row r="98" spans="1:23" ht="15.6" customHeight="1" x14ac:dyDescent="0.25">
      <c r="A98" s="259"/>
      <c r="B98" s="523" t="s">
        <v>76</v>
      </c>
      <c r="C98" s="524"/>
      <c r="D98" s="524"/>
      <c r="E98" s="524"/>
      <c r="F98" s="524"/>
      <c r="G98" s="524"/>
      <c r="H98" s="524"/>
      <c r="I98" s="524"/>
      <c r="J98" s="524"/>
      <c r="K98" s="524"/>
      <c r="L98" s="524"/>
      <c r="M98" s="524"/>
      <c r="N98" s="524"/>
      <c r="O98" s="524"/>
      <c r="P98" s="525"/>
      <c r="Q98" s="219" t="s">
        <v>52</v>
      </c>
      <c r="R98" s="259"/>
      <c r="S98" s="190"/>
      <c r="T98" s="190"/>
      <c r="U98" s="190"/>
    </row>
    <row r="99" spans="1:23" ht="30" customHeight="1" x14ac:dyDescent="0.25">
      <c r="A99" s="259"/>
      <c r="B99" s="526"/>
      <c r="C99" s="527"/>
      <c r="D99" s="527"/>
      <c r="E99" s="527"/>
      <c r="F99" s="527"/>
      <c r="G99" s="527"/>
      <c r="H99" s="527"/>
      <c r="I99" s="527"/>
      <c r="J99" s="527"/>
      <c r="K99" s="527"/>
      <c r="L99" s="527"/>
      <c r="M99" s="527"/>
      <c r="N99" s="527"/>
      <c r="O99" s="527"/>
      <c r="P99" s="528"/>
      <c r="Q99" s="246"/>
      <c r="R99" s="259"/>
      <c r="S99" s="190"/>
      <c r="T99" s="190"/>
      <c r="U99" s="190"/>
    </row>
    <row r="100" spans="1:23" ht="18.600000000000001" customHeight="1" x14ac:dyDescent="0.25">
      <c r="A100" s="259"/>
      <c r="B100" s="490" t="s">
        <v>77</v>
      </c>
      <c r="C100" s="491"/>
      <c r="D100" s="491"/>
      <c r="E100" s="491"/>
      <c r="F100" s="491"/>
      <c r="G100" s="491"/>
      <c r="H100" s="491"/>
      <c r="I100" s="491"/>
      <c r="J100" s="491"/>
      <c r="K100" s="491"/>
      <c r="L100" s="491"/>
      <c r="M100" s="491"/>
      <c r="N100" s="491"/>
      <c r="O100" s="491"/>
      <c r="P100" s="492"/>
      <c r="Q100" s="226">
        <f>Q99</f>
        <v>0</v>
      </c>
      <c r="R100" s="259"/>
      <c r="S100" s="190"/>
      <c r="T100" s="190"/>
      <c r="U100" s="190"/>
      <c r="W100" s="192">
        <f>Q100</f>
        <v>0</v>
      </c>
    </row>
    <row r="101" spans="1:23" ht="34.5" customHeight="1" x14ac:dyDescent="0.25">
      <c r="A101" s="259"/>
      <c r="B101" s="483" t="s">
        <v>645</v>
      </c>
      <c r="C101" s="484"/>
      <c r="D101" s="484"/>
      <c r="E101" s="484"/>
      <c r="F101" s="484"/>
      <c r="G101" s="484"/>
      <c r="H101" s="484"/>
      <c r="I101" s="484"/>
      <c r="J101" s="484"/>
      <c r="K101" s="484"/>
      <c r="L101" s="484"/>
      <c r="M101" s="484"/>
      <c r="N101" s="484"/>
      <c r="O101" s="484"/>
      <c r="P101" s="485"/>
      <c r="Q101" s="215">
        <f>SUM(Q100+Q96+Q86+Q77+Q69+Q60+Q53+Q44+Q39+Q33+Q18)</f>
        <v>0</v>
      </c>
      <c r="R101" s="259"/>
      <c r="S101" s="248"/>
      <c r="T101" s="249"/>
      <c r="U101" s="190"/>
    </row>
    <row r="102" spans="1:23" ht="34.5" customHeight="1" x14ac:dyDescent="0.25">
      <c r="A102" s="292"/>
      <c r="B102" s="483" t="s">
        <v>249</v>
      </c>
      <c r="C102" s="484"/>
      <c r="D102" s="484"/>
      <c r="E102" s="484"/>
      <c r="F102" s="484"/>
      <c r="G102" s="484"/>
      <c r="H102" s="484"/>
      <c r="I102" s="484"/>
      <c r="J102" s="484"/>
      <c r="K102" s="484"/>
      <c r="L102" s="484"/>
      <c r="M102" s="484"/>
      <c r="N102" s="484"/>
      <c r="O102" s="484"/>
      <c r="P102" s="485"/>
      <c r="Q102" s="215">
        <f>Q101-E5</f>
        <v>0</v>
      </c>
      <c r="R102" s="292"/>
      <c r="S102" s="248"/>
      <c r="T102" s="249"/>
      <c r="U102" s="293"/>
    </row>
    <row r="103" spans="1:23" ht="15.95" customHeight="1" x14ac:dyDescent="0.25">
      <c r="A103" s="259"/>
      <c r="B103" s="259"/>
      <c r="C103" s="259"/>
      <c r="D103" s="259"/>
      <c r="E103" s="259"/>
      <c r="F103" s="259"/>
      <c r="G103" s="259"/>
      <c r="H103" s="259"/>
      <c r="I103" s="259"/>
      <c r="J103" s="259"/>
      <c r="K103" s="259"/>
      <c r="L103" s="259"/>
      <c r="M103" s="259"/>
      <c r="N103" s="259"/>
      <c r="O103" s="259"/>
      <c r="P103" s="259"/>
      <c r="Q103" s="259"/>
      <c r="R103" s="259"/>
      <c r="S103" s="248" t="s">
        <v>114</v>
      </c>
      <c r="T103" s="249">
        <f>S77</f>
        <v>0</v>
      </c>
      <c r="U103" s="190"/>
    </row>
    <row r="104" spans="1:23" x14ac:dyDescent="0.25">
      <c r="A104" s="190"/>
      <c r="B104" s="190"/>
      <c r="C104" s="190"/>
      <c r="D104" s="190"/>
      <c r="E104" s="190"/>
      <c r="F104" s="190"/>
      <c r="G104" s="190"/>
      <c r="H104" s="190"/>
      <c r="I104" s="190"/>
      <c r="J104" s="190"/>
      <c r="K104" s="190"/>
      <c r="L104" s="190"/>
      <c r="M104" s="190"/>
      <c r="N104" s="190"/>
      <c r="O104" s="190"/>
      <c r="P104" s="190"/>
      <c r="Q104" s="190"/>
      <c r="R104" s="190"/>
      <c r="S104" s="190"/>
      <c r="T104" s="190"/>
      <c r="U104" s="190"/>
    </row>
    <row r="105" spans="1:23" hidden="1" x14ac:dyDescent="0.25"/>
    <row r="106" spans="1:23" hidden="1" x14ac:dyDescent="0.25">
      <c r="C106" s="195" t="s">
        <v>266</v>
      </c>
      <c r="D106" s="195"/>
      <c r="E106" s="196"/>
      <c r="F106" s="197"/>
    </row>
    <row r="107" spans="1:23" hidden="1" x14ac:dyDescent="0.25">
      <c r="C107" s="195" t="s">
        <v>260</v>
      </c>
      <c r="D107" s="195"/>
      <c r="E107" s="196"/>
      <c r="F107" s="203">
        <f>Q44</f>
        <v>0</v>
      </c>
    </row>
    <row r="108" spans="1:23" hidden="1" x14ac:dyDescent="0.25">
      <c r="C108" s="195" t="s">
        <v>262</v>
      </c>
      <c r="D108" s="195"/>
      <c r="E108" s="196">
        <f>U56</f>
        <v>0</v>
      </c>
      <c r="F108" s="197">
        <f>IF(E108&gt;25000,(E108-25000),0)</f>
        <v>0</v>
      </c>
    </row>
    <row r="109" spans="1:23" hidden="1" x14ac:dyDescent="0.25">
      <c r="C109" s="195" t="s">
        <v>263</v>
      </c>
      <c r="D109" s="195"/>
      <c r="E109" s="196">
        <f t="shared" ref="E109:E111" si="21">U57</f>
        <v>0</v>
      </c>
      <c r="F109" s="197">
        <f>IF(E109&gt;25000,(E109-25000),0)</f>
        <v>0</v>
      </c>
    </row>
    <row r="110" spans="1:23" hidden="1" x14ac:dyDescent="0.25">
      <c r="C110" s="195" t="s">
        <v>264</v>
      </c>
      <c r="D110" s="195"/>
      <c r="E110" s="196">
        <f t="shared" si="21"/>
        <v>0</v>
      </c>
      <c r="F110" s="197">
        <f>IF(E110&gt;25000,(E110-25000),0)</f>
        <v>0</v>
      </c>
    </row>
    <row r="111" spans="1:23" hidden="1" x14ac:dyDescent="0.25">
      <c r="C111" s="195" t="s">
        <v>265</v>
      </c>
      <c r="D111" s="195"/>
      <c r="E111" s="196">
        <f t="shared" si="21"/>
        <v>0</v>
      </c>
      <c r="F111" s="197">
        <f>IF(E111&gt;25000,(E111-25000),0)</f>
        <v>0</v>
      </c>
    </row>
    <row r="112" spans="1:23" hidden="1" x14ac:dyDescent="0.25">
      <c r="C112" s="195" t="s">
        <v>261</v>
      </c>
      <c r="D112" s="195"/>
      <c r="E112" s="196"/>
      <c r="F112" s="203">
        <f>Q100</f>
        <v>0</v>
      </c>
    </row>
    <row r="113" spans="6:6" hidden="1" x14ac:dyDescent="0.25">
      <c r="F113" s="90">
        <f>SUM(F107:F112)</f>
        <v>0</v>
      </c>
    </row>
    <row r="114" spans="6:6" hidden="1" x14ac:dyDescent="0.25"/>
    <row r="115" spans="6:6" hidden="1" x14ac:dyDescent="0.25"/>
  </sheetData>
  <sheetProtection algorithmName="SHA-512" hashValue="/OdeV7RtLkbSHRxBCrb443DD47BW+KRvpllWiKH5jvF1phJCi2Psi1xsVkgHifPEjiKwDXVYbup7f3TfjkV0ig==" saltValue="CbOlylM82C4unN4dtgfCgQ==" spinCount="100000" sheet="1" formatCells="0" formatRows="0" deleteRows="0" selectLockedCells="1"/>
  <mergeCells count="172">
    <mergeCell ref="B102:P102"/>
    <mergeCell ref="B99:P99"/>
    <mergeCell ref="B100:P100"/>
    <mergeCell ref="B101:P101"/>
    <mergeCell ref="D95:F95"/>
    <mergeCell ref="M95:P95"/>
    <mergeCell ref="C96:E96"/>
    <mergeCell ref="I96:P96"/>
    <mergeCell ref="B97:P97"/>
    <mergeCell ref="B98:P98"/>
    <mergeCell ref="C92:F92"/>
    <mergeCell ref="I92:M92"/>
    <mergeCell ref="N92:O92"/>
    <mergeCell ref="C93:F93"/>
    <mergeCell ref="C94:F94"/>
    <mergeCell ref="I94:M94"/>
    <mergeCell ref="N94:O94"/>
    <mergeCell ref="C89:G89"/>
    <mergeCell ref="I89:M89"/>
    <mergeCell ref="N89:O89"/>
    <mergeCell ref="I90:M90"/>
    <mergeCell ref="N90:O90"/>
    <mergeCell ref="N91:O91"/>
    <mergeCell ref="B79:D79"/>
    <mergeCell ref="E79:Q79"/>
    <mergeCell ref="B86:P86"/>
    <mergeCell ref="B87:Q87"/>
    <mergeCell ref="B81:D81"/>
    <mergeCell ref="E81:P81"/>
    <mergeCell ref="B82:D82"/>
    <mergeCell ref="E82:P82"/>
    <mergeCell ref="B83:D83"/>
    <mergeCell ref="E83:P83"/>
    <mergeCell ref="B84:D84"/>
    <mergeCell ref="E84:P84"/>
    <mergeCell ref="B85:D85"/>
    <mergeCell ref="E85:P85"/>
    <mergeCell ref="B63:D63"/>
    <mergeCell ref="E63:P63"/>
    <mergeCell ref="B80:D80"/>
    <mergeCell ref="E80:P80"/>
    <mergeCell ref="B71:D71"/>
    <mergeCell ref="E71:G71"/>
    <mergeCell ref="H71:N71"/>
    <mergeCell ref="B72:D72"/>
    <mergeCell ref="E72:G72"/>
    <mergeCell ref="H72:N72"/>
    <mergeCell ref="B73:D73"/>
    <mergeCell ref="E73:G73"/>
    <mergeCell ref="H73:N73"/>
    <mergeCell ref="B74:D74"/>
    <mergeCell ref="E74:G74"/>
    <mergeCell ref="H74:N74"/>
    <mergeCell ref="B77:P77"/>
    <mergeCell ref="B78:Q78"/>
    <mergeCell ref="B75:D75"/>
    <mergeCell ref="E75:G75"/>
    <mergeCell ref="H75:N75"/>
    <mergeCell ref="B76:D76"/>
    <mergeCell ref="E76:G76"/>
    <mergeCell ref="H76:N76"/>
    <mergeCell ref="B69:P69"/>
    <mergeCell ref="B70:Q70"/>
    <mergeCell ref="B64:D64"/>
    <mergeCell ref="E64:P64"/>
    <mergeCell ref="B65:D65"/>
    <mergeCell ref="E65:P65"/>
    <mergeCell ref="B66:D66"/>
    <mergeCell ref="E66:P66"/>
    <mergeCell ref="B67:D67"/>
    <mergeCell ref="E67:P67"/>
    <mergeCell ref="B68:D68"/>
    <mergeCell ref="E68:P68"/>
    <mergeCell ref="B56:C56"/>
    <mergeCell ref="D56:E56"/>
    <mergeCell ref="F56:N56"/>
    <mergeCell ref="B57:C57"/>
    <mergeCell ref="D57:E57"/>
    <mergeCell ref="F57:N57"/>
    <mergeCell ref="C52:E52"/>
    <mergeCell ref="F52:P52"/>
    <mergeCell ref="B53:P53"/>
    <mergeCell ref="B54:Q54"/>
    <mergeCell ref="B55:C55"/>
    <mergeCell ref="D55:E55"/>
    <mergeCell ref="F55:N55"/>
    <mergeCell ref="B60:P60"/>
    <mergeCell ref="B61:Q61"/>
    <mergeCell ref="B58:C58"/>
    <mergeCell ref="D58:E58"/>
    <mergeCell ref="F58:N58"/>
    <mergeCell ref="B59:C59"/>
    <mergeCell ref="D59:E59"/>
    <mergeCell ref="F59:N59"/>
    <mergeCell ref="B62:D62"/>
    <mergeCell ref="E62:P62"/>
    <mergeCell ref="B49:C49"/>
    <mergeCell ref="D49:P49"/>
    <mergeCell ref="C50:E50"/>
    <mergeCell ref="F50:P50"/>
    <mergeCell ref="B51:C51"/>
    <mergeCell ref="D51:P51"/>
    <mergeCell ref="B46:C46"/>
    <mergeCell ref="D46:P46"/>
    <mergeCell ref="B47:C47"/>
    <mergeCell ref="D47:P47"/>
    <mergeCell ref="C48:E48"/>
    <mergeCell ref="F48:P48"/>
    <mergeCell ref="B42:C42"/>
    <mergeCell ref="D42:O42"/>
    <mergeCell ref="B43:C43"/>
    <mergeCell ref="D43:O43"/>
    <mergeCell ref="B44:P44"/>
    <mergeCell ref="B45:Q45"/>
    <mergeCell ref="B38:C38"/>
    <mergeCell ref="D38:K38"/>
    <mergeCell ref="B39:N39"/>
    <mergeCell ref="B40:Q40"/>
    <mergeCell ref="B41:C41"/>
    <mergeCell ref="D41:O41"/>
    <mergeCell ref="B35:C35"/>
    <mergeCell ref="D35:K35"/>
    <mergeCell ref="B36:C36"/>
    <mergeCell ref="D36:K36"/>
    <mergeCell ref="B37:C37"/>
    <mergeCell ref="D37:K37"/>
    <mergeCell ref="B31:C31"/>
    <mergeCell ref="D31:K31"/>
    <mergeCell ref="B32:C32"/>
    <mergeCell ref="D32:K32"/>
    <mergeCell ref="B33:N33"/>
    <mergeCell ref="B34:Q34"/>
    <mergeCell ref="B28:C28"/>
    <mergeCell ref="D28:K28"/>
    <mergeCell ref="B29:C29"/>
    <mergeCell ref="D29:K29"/>
    <mergeCell ref="B30:C30"/>
    <mergeCell ref="D30:K30"/>
    <mergeCell ref="B25:C25"/>
    <mergeCell ref="D25:K25"/>
    <mergeCell ref="B26:C26"/>
    <mergeCell ref="D26:K26"/>
    <mergeCell ref="B27:C27"/>
    <mergeCell ref="D27:K27"/>
    <mergeCell ref="B22:C22"/>
    <mergeCell ref="D22:K22"/>
    <mergeCell ref="B23:C23"/>
    <mergeCell ref="D23:K23"/>
    <mergeCell ref="B24:C24"/>
    <mergeCell ref="D24:K24"/>
    <mergeCell ref="B18:N18"/>
    <mergeCell ref="B19:Q19"/>
    <mergeCell ref="B20:C20"/>
    <mergeCell ref="D20:K20"/>
    <mergeCell ref="B21:C21"/>
    <mergeCell ref="D21:K21"/>
    <mergeCell ref="B2:Q2"/>
    <mergeCell ref="B5:D5"/>
    <mergeCell ref="B3:Q3"/>
    <mergeCell ref="B7:D7"/>
    <mergeCell ref="B15:C15"/>
    <mergeCell ref="D15:K15"/>
    <mergeCell ref="B16:C16"/>
    <mergeCell ref="D16:K16"/>
    <mergeCell ref="B17:C17"/>
    <mergeCell ref="D17:K17"/>
    <mergeCell ref="B9:D9"/>
    <mergeCell ref="B12:Q12"/>
    <mergeCell ref="B13:C13"/>
    <mergeCell ref="D13:K13"/>
    <mergeCell ref="B14:C14"/>
    <mergeCell ref="D14:K14"/>
  </mergeCells>
  <conditionalFormatting sqref="Q102">
    <cfRule type="cellIs" dxfId="82" priority="2" operator="notEqual">
      <formula>0</formula>
    </cfRule>
  </conditionalFormatting>
  <conditionalFormatting sqref="Q101">
    <cfRule type="cellIs" dxfId="81" priority="3" operator="notEqual">
      <formula>$E$5</formula>
    </cfRule>
  </conditionalFormatting>
  <pageMargins left="0.25" right="0.25" top="0.75" bottom="0.75" header="0.3" footer="0.3"/>
  <pageSetup scale="76" fitToHeight="50" orientation="landscape" r:id="rId1"/>
  <headerFooter>
    <oddFooter>Page &amp;P of &amp;N</oddFooter>
  </headerFooter>
  <extLst>
    <ext xmlns:x14="http://schemas.microsoft.com/office/spreadsheetml/2009/9/main" uri="{78C0D931-6437-407d-A8EE-F0AAD7539E65}">
      <x14:conditionalFormattings>
        <x14:conditionalFormatting xmlns:xm="http://schemas.microsoft.com/office/excel/2006/main">
          <x14:cfRule type="expression" priority="1" id="{1773BDE5-3304-43A7-8714-D9E6B84EA9B8}">
            <xm:f>'GRANT SUMMARY'!$J$106&lt;0</xm:f>
            <x14:dxf>
              <fill>
                <patternFill>
                  <bgColor rgb="FFFF0000"/>
                </patternFill>
              </fill>
            </x14:dxf>
          </x14:cfRule>
          <xm:sqref>Q96</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r:uid="{00000000-0002-0000-0400-000000000000}">
          <x14:formula1>
            <xm:f>'DROP-DOWNS'!$J$2:$J$3</xm:f>
          </x14:formula1>
          <xm:sqref>B56:C59</xm:sqref>
        </x14:dataValidation>
        <x14:dataValidation type="list" allowBlank="1" showInputMessage="1" showErrorMessage="1" xr:uid="{00000000-0002-0000-0400-000001000000}">
          <x14:formula1>
            <xm:f>'DROP-DOWNS'!$S$2:$S$6</xm:f>
          </x14:formula1>
          <xm:sqref>B63:C68</xm:sqref>
        </x14:dataValidation>
        <x14:dataValidation type="list" allowBlank="1" showInputMessage="1" showErrorMessage="1" xr:uid="{00000000-0002-0000-0400-000002000000}">
          <x14:formula1>
            <xm:f>'DROP-DOWNS'!$S$12:$S$21</xm:f>
          </x14:formula1>
          <xm:sqref>B72:C76</xm:sqref>
        </x14:dataValidation>
        <x14:dataValidation type="list" allowBlank="1" showInputMessage="1" showErrorMessage="1" xr:uid="{00000000-0002-0000-0400-000003000000}">
          <x14:formula1>
            <xm:f>'DROP-DOWNS'!$U$2:$U$8</xm:f>
          </x14:formula1>
          <xm:sqref>B80:D85</xm:sqref>
        </x14:dataValidation>
        <x14:dataValidation type="list" allowBlank="1" showInputMessage="1" showErrorMessage="1" xr:uid="{00000000-0002-0000-0400-000004000000}">
          <x14:formula1>
            <xm:f>' Budget'!$U$71:$U$74</xm:f>
          </x14:formula1>
          <xm:sqref>B2:Q2</xm:sqref>
        </x14:dataValidation>
        <x14:dataValidation type="list" allowBlank="1" showInputMessage="1" showErrorMessage="1" xr:uid="{00000000-0002-0000-0400-000005000000}">
          <x14:formula1>
            <xm:f>' Budget'!$T$71:$T$74</xm:f>
          </x14:formula1>
          <xm:sqref>E5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79998168889431442"/>
  </sheetPr>
  <dimension ref="A1:Y113"/>
  <sheetViews>
    <sheetView showGridLines="0" topLeftCell="A79" zoomScale="90" zoomScaleNormal="90" workbookViewId="0">
      <selection activeCell="Q94" sqref="Q94"/>
    </sheetView>
  </sheetViews>
  <sheetFormatPr defaultColWidth="9.140625" defaultRowHeight="15" x14ac:dyDescent="0.25"/>
  <cols>
    <col min="1" max="1" width="3.42578125" style="54" customWidth="1"/>
    <col min="2" max="2" width="8.140625" style="54" customWidth="1"/>
    <col min="3" max="3" width="8.42578125" style="54" customWidth="1"/>
    <col min="4" max="4" width="11.85546875" style="54" customWidth="1"/>
    <col min="5" max="5" width="11.85546875" style="204" customWidth="1"/>
    <col min="6" max="6" width="11.85546875" style="201" customWidth="1"/>
    <col min="7" max="8" width="11.85546875" style="198" customWidth="1"/>
    <col min="9" max="9" width="12.85546875" style="198" bestFit="1" customWidth="1"/>
    <col min="10" max="10" width="11.85546875" style="198" customWidth="1"/>
    <col min="11" max="11" width="6.42578125" style="198" customWidth="1"/>
    <col min="12" max="12" width="9.7109375" style="199" customWidth="1"/>
    <col min="13" max="13" width="9.7109375" style="200" customWidth="1"/>
    <col min="14" max="14" width="9.7109375" style="199" customWidth="1"/>
    <col min="15" max="15" width="9.7109375" style="201" customWidth="1"/>
    <col min="16" max="16" width="9.7109375" style="54" customWidth="1"/>
    <col min="17" max="17" width="12.85546875" style="54" customWidth="1"/>
    <col min="18" max="18" width="3.5703125" style="202" customWidth="1"/>
    <col min="19" max="19" width="15.7109375" style="54" hidden="1" customWidth="1"/>
    <col min="20" max="20" width="27.5703125" style="54" hidden="1" customWidth="1"/>
    <col min="21" max="21" width="4.28515625" style="54" hidden="1" customWidth="1"/>
    <col min="22" max="22" width="9.140625" style="54" hidden="1" customWidth="1"/>
    <col min="23" max="23" width="10.5703125" style="54" hidden="1" customWidth="1"/>
    <col min="24" max="24" width="9.140625" style="54"/>
    <col min="25" max="25" width="10.5703125" style="54" bestFit="1" customWidth="1"/>
    <col min="26" max="16384" width="9.140625" style="54"/>
  </cols>
  <sheetData>
    <row r="1" spans="1:25" x14ac:dyDescent="0.25">
      <c r="A1" s="259"/>
      <c r="B1" s="259"/>
      <c r="C1" s="259"/>
      <c r="D1" s="259"/>
      <c r="E1" s="259"/>
      <c r="F1" s="259"/>
      <c r="G1" s="259"/>
      <c r="H1" s="259"/>
      <c r="I1" s="259"/>
      <c r="J1" s="259"/>
      <c r="K1" s="259"/>
      <c r="L1" s="259"/>
      <c r="M1" s="259"/>
      <c r="N1" s="259"/>
      <c r="O1" s="259"/>
      <c r="P1" s="259"/>
      <c r="Q1" s="259"/>
      <c r="R1" s="259"/>
      <c r="S1" s="190"/>
      <c r="T1" s="190"/>
      <c r="U1" s="190"/>
    </row>
    <row r="2" spans="1:25" ht="30" customHeight="1" x14ac:dyDescent="0.25">
      <c r="A2" s="259"/>
      <c r="B2" s="582"/>
      <c r="C2" s="583"/>
      <c r="D2" s="583"/>
      <c r="E2" s="583"/>
      <c r="F2" s="583"/>
      <c r="G2" s="583"/>
      <c r="H2" s="583"/>
      <c r="I2" s="583"/>
      <c r="J2" s="583"/>
      <c r="K2" s="583"/>
      <c r="L2" s="583"/>
      <c r="M2" s="583"/>
      <c r="N2" s="583"/>
      <c r="O2" s="583"/>
      <c r="P2" s="583"/>
      <c r="Q2" s="584"/>
      <c r="R2" s="259"/>
      <c r="S2" s="190"/>
      <c r="T2" s="190"/>
      <c r="U2" s="190"/>
    </row>
    <row r="3" spans="1:25" ht="30" customHeight="1" x14ac:dyDescent="0.25">
      <c r="A3" s="259"/>
      <c r="B3" s="588" t="s">
        <v>413</v>
      </c>
      <c r="C3" s="589"/>
      <c r="D3" s="589"/>
      <c r="E3" s="589"/>
      <c r="F3" s="589"/>
      <c r="G3" s="589"/>
      <c r="H3" s="589"/>
      <c r="I3" s="589"/>
      <c r="J3" s="589"/>
      <c r="K3" s="589"/>
      <c r="L3" s="589"/>
      <c r="M3" s="589"/>
      <c r="N3" s="589"/>
      <c r="O3" s="589"/>
      <c r="P3" s="589"/>
      <c r="Q3" s="590"/>
      <c r="R3" s="259"/>
      <c r="S3" s="190"/>
      <c r="T3" s="190"/>
      <c r="U3" s="190"/>
    </row>
    <row r="4" spans="1:25" ht="8.25" customHeight="1" x14ac:dyDescent="0.25">
      <c r="A4" s="259"/>
      <c r="B4" s="259"/>
      <c r="C4" s="259"/>
      <c r="D4" s="259"/>
      <c r="E4" s="259"/>
      <c r="F4" s="259"/>
      <c r="G4" s="259"/>
      <c r="H4" s="259"/>
      <c r="I4" s="259"/>
      <c r="J4" s="259"/>
      <c r="K4" s="259"/>
      <c r="L4" s="259"/>
      <c r="M4" s="259"/>
      <c r="N4" s="259"/>
      <c r="O4" s="259"/>
      <c r="P4" s="259"/>
      <c r="Q4" s="259"/>
      <c r="R4" s="259"/>
      <c r="S4" s="190"/>
      <c r="T4" s="190"/>
      <c r="U4" s="190"/>
    </row>
    <row r="5" spans="1:25" ht="30" customHeight="1" x14ac:dyDescent="0.25">
      <c r="A5" s="259"/>
      <c r="B5" s="585" t="s">
        <v>231</v>
      </c>
      <c r="C5" s="586"/>
      <c r="D5" s="587"/>
      <c r="E5" s="360"/>
      <c r="F5" s="259"/>
      <c r="G5" s="259"/>
      <c r="H5" s="259"/>
      <c r="I5" s="259"/>
      <c r="J5" s="259"/>
      <c r="K5" s="259"/>
      <c r="L5" s="259"/>
      <c r="M5" s="259"/>
      <c r="N5" s="259"/>
      <c r="O5" s="259"/>
      <c r="P5" s="259"/>
      <c r="Q5" s="259"/>
      <c r="R5" s="259"/>
      <c r="S5" s="190"/>
      <c r="T5" s="190"/>
      <c r="U5" s="190"/>
    </row>
    <row r="6" spans="1:25" ht="8.25" customHeight="1" x14ac:dyDescent="0.25">
      <c r="A6" s="259"/>
      <c r="B6" s="259"/>
      <c r="C6" s="259"/>
      <c r="D6" s="260"/>
      <c r="E6" s="259"/>
      <c r="F6" s="259"/>
      <c r="G6" s="259"/>
      <c r="H6" s="259"/>
      <c r="I6" s="259"/>
      <c r="J6" s="259"/>
      <c r="K6" s="259"/>
      <c r="L6" s="259"/>
      <c r="M6" s="259"/>
      <c r="N6" s="259"/>
      <c r="O6" s="259"/>
      <c r="P6" s="259"/>
      <c r="Q6" s="259"/>
      <c r="R6" s="259"/>
      <c r="S6" s="190"/>
      <c r="T6" s="190"/>
      <c r="U6" s="190"/>
    </row>
    <row r="7" spans="1:25" ht="30" customHeight="1" x14ac:dyDescent="0.25">
      <c r="A7" s="259"/>
      <c r="B7" s="591" t="s">
        <v>638</v>
      </c>
      <c r="C7" s="586"/>
      <c r="D7" s="587"/>
      <c r="E7" s="358"/>
      <c r="F7" s="259"/>
      <c r="G7" s="259"/>
      <c r="H7" s="259"/>
      <c r="I7" s="259"/>
      <c r="J7" s="259"/>
      <c r="K7" s="259"/>
      <c r="L7" s="259"/>
      <c r="M7" s="259"/>
      <c r="N7" s="259"/>
      <c r="O7" s="259"/>
      <c r="P7" s="259"/>
      <c r="Q7" s="259"/>
      <c r="R7" s="259"/>
      <c r="S7" s="190"/>
      <c r="T7" s="190"/>
      <c r="U7" s="190"/>
    </row>
    <row r="8" spans="1:25" ht="8.25" customHeight="1" x14ac:dyDescent="0.25">
      <c r="A8" s="259"/>
      <c r="B8" s="259"/>
      <c r="C8" s="259"/>
      <c r="D8" s="260"/>
      <c r="E8" s="259"/>
      <c r="F8" s="259"/>
      <c r="G8" s="259"/>
      <c r="H8" s="259"/>
      <c r="I8" s="259"/>
      <c r="J8" s="259"/>
      <c r="K8" s="259"/>
      <c r="L8" s="259"/>
      <c r="M8" s="259"/>
      <c r="N8" s="259"/>
      <c r="O8" s="259"/>
      <c r="P8" s="259"/>
      <c r="Q8" s="259"/>
      <c r="R8" s="259"/>
      <c r="S8" s="190"/>
      <c r="T8" s="190"/>
      <c r="U8" s="190"/>
    </row>
    <row r="9" spans="1:25" ht="30" customHeight="1" x14ac:dyDescent="0.25">
      <c r="A9" s="259"/>
      <c r="B9" s="592" t="s">
        <v>639</v>
      </c>
      <c r="C9" s="510"/>
      <c r="D9" s="511"/>
      <c r="E9" s="359"/>
      <c r="F9" s="259"/>
      <c r="G9" s="259"/>
      <c r="H9" s="259"/>
      <c r="I9" s="259"/>
      <c r="J9" s="259"/>
      <c r="K9" s="259"/>
      <c r="L9" s="259"/>
      <c r="M9" s="259"/>
      <c r="N9" s="259"/>
      <c r="O9" s="259"/>
      <c r="P9" s="259"/>
      <c r="Q9" s="259"/>
      <c r="R9" s="259"/>
      <c r="S9" s="190"/>
      <c r="T9" s="190"/>
      <c r="U9" s="190"/>
    </row>
    <row r="10" spans="1:25" ht="8.25" customHeight="1" x14ac:dyDescent="0.25">
      <c r="A10" s="259"/>
      <c r="B10" s="259"/>
      <c r="C10" s="259"/>
      <c r="D10" s="259"/>
      <c r="E10" s="259"/>
      <c r="F10" s="259"/>
      <c r="G10" s="259"/>
      <c r="H10" s="259"/>
      <c r="I10" s="259"/>
      <c r="J10" s="259"/>
      <c r="K10" s="259"/>
      <c r="L10" s="259"/>
      <c r="M10" s="259"/>
      <c r="N10" s="259"/>
      <c r="O10" s="259"/>
      <c r="P10" s="259"/>
      <c r="Q10" s="259"/>
      <c r="R10" s="259"/>
      <c r="S10" s="190"/>
      <c r="T10" s="190"/>
      <c r="U10" s="190"/>
    </row>
    <row r="11" spans="1:25" ht="9" customHeight="1" x14ac:dyDescent="0.25">
      <c r="A11" s="259"/>
      <c r="B11" s="259"/>
      <c r="C11" s="259"/>
      <c r="D11" s="259"/>
      <c r="E11" s="259"/>
      <c r="F11" s="259"/>
      <c r="G11" s="259"/>
      <c r="H11" s="259"/>
      <c r="I11" s="259"/>
      <c r="J11" s="259"/>
      <c r="K11" s="259"/>
      <c r="L11" s="259"/>
      <c r="M11" s="259"/>
      <c r="N11" s="259"/>
      <c r="O11" s="259"/>
      <c r="P11" s="259"/>
      <c r="Q11" s="259"/>
      <c r="R11" s="259"/>
      <c r="S11" s="190"/>
      <c r="T11" s="190"/>
      <c r="U11" s="190"/>
    </row>
    <row r="12" spans="1:25" ht="15.75" customHeight="1" x14ac:dyDescent="0.25">
      <c r="A12" s="259"/>
      <c r="B12" s="543" t="s">
        <v>44</v>
      </c>
      <c r="C12" s="544"/>
      <c r="D12" s="544"/>
      <c r="E12" s="544"/>
      <c r="F12" s="544"/>
      <c r="G12" s="544"/>
      <c r="H12" s="544"/>
      <c r="I12" s="544"/>
      <c r="J12" s="544"/>
      <c r="K12" s="544"/>
      <c r="L12" s="544"/>
      <c r="M12" s="544"/>
      <c r="N12" s="544"/>
      <c r="O12" s="544"/>
      <c r="P12" s="544"/>
      <c r="Q12" s="545"/>
      <c r="R12" s="259"/>
      <c r="S12" s="190"/>
      <c r="T12" s="190"/>
      <c r="U12" s="190"/>
    </row>
    <row r="13" spans="1:25" ht="30" customHeight="1" x14ac:dyDescent="0.25">
      <c r="A13" s="259"/>
      <c r="B13" s="516" t="s">
        <v>45</v>
      </c>
      <c r="C13" s="517"/>
      <c r="D13" s="516" t="s">
        <v>447</v>
      </c>
      <c r="E13" s="556"/>
      <c r="F13" s="556"/>
      <c r="G13" s="556"/>
      <c r="H13" s="556"/>
      <c r="I13" s="556"/>
      <c r="J13" s="556"/>
      <c r="K13" s="517"/>
      <c r="L13" s="287" t="s">
        <v>46</v>
      </c>
      <c r="M13" s="287" t="s">
        <v>47</v>
      </c>
      <c r="N13" s="287" t="s">
        <v>4</v>
      </c>
      <c r="O13" s="287" t="s">
        <v>1</v>
      </c>
      <c r="P13" s="287" t="s">
        <v>102</v>
      </c>
      <c r="Q13" s="287" t="s">
        <v>103</v>
      </c>
      <c r="R13" s="259"/>
      <c r="S13" s="190"/>
      <c r="T13" s="190"/>
      <c r="U13" s="190"/>
    </row>
    <row r="14" spans="1:25" s="111" customFormat="1" ht="45" customHeight="1" x14ac:dyDescent="0.25">
      <c r="A14" s="259"/>
      <c r="B14" s="478"/>
      <c r="C14" s="479"/>
      <c r="D14" s="480"/>
      <c r="E14" s="481"/>
      <c r="F14" s="481"/>
      <c r="G14" s="481"/>
      <c r="H14" s="481"/>
      <c r="I14" s="481"/>
      <c r="J14" s="481"/>
      <c r="K14" s="482"/>
      <c r="L14" s="208"/>
      <c r="M14" s="209"/>
      <c r="N14" s="356"/>
      <c r="O14" s="210" t="e">
        <f>L14/$E$7</f>
        <v>#DIV/0!</v>
      </c>
      <c r="P14" s="211">
        <f>N14*Q14</f>
        <v>0</v>
      </c>
      <c r="Q14" s="212">
        <f>ROUND(L14*M14,0)</f>
        <v>0</v>
      </c>
      <c r="R14" s="259"/>
      <c r="S14" s="190"/>
      <c r="T14" s="190"/>
      <c r="U14" s="190"/>
      <c r="Y14" s="191"/>
    </row>
    <row r="15" spans="1:25" s="111" customFormat="1" ht="45" customHeight="1" x14ac:dyDescent="0.25">
      <c r="A15" s="259"/>
      <c r="B15" s="478"/>
      <c r="C15" s="479"/>
      <c r="D15" s="480"/>
      <c r="E15" s="481"/>
      <c r="F15" s="481"/>
      <c r="G15" s="481"/>
      <c r="H15" s="481"/>
      <c r="I15" s="481"/>
      <c r="J15" s="481"/>
      <c r="K15" s="482"/>
      <c r="L15" s="208"/>
      <c r="M15" s="209"/>
      <c r="N15" s="356"/>
      <c r="O15" s="210" t="e">
        <f t="shared" ref="O15:O17" si="0">L15/$E$7</f>
        <v>#DIV/0!</v>
      </c>
      <c r="P15" s="211">
        <f t="shared" ref="P15:P17" si="1">N15*Q15</f>
        <v>0</v>
      </c>
      <c r="Q15" s="212">
        <f>ROUND(L15*M15,0)</f>
        <v>0</v>
      </c>
      <c r="R15" s="259"/>
      <c r="S15" s="190"/>
      <c r="T15" s="190"/>
      <c r="U15" s="190"/>
      <c r="Y15" s="191"/>
    </row>
    <row r="16" spans="1:25" s="111" customFormat="1" ht="45" customHeight="1" x14ac:dyDescent="0.25">
      <c r="A16" s="259"/>
      <c r="B16" s="478"/>
      <c r="C16" s="479"/>
      <c r="D16" s="480"/>
      <c r="E16" s="481"/>
      <c r="F16" s="481"/>
      <c r="G16" s="481"/>
      <c r="H16" s="481"/>
      <c r="I16" s="481"/>
      <c r="J16" s="481"/>
      <c r="K16" s="482"/>
      <c r="L16" s="208"/>
      <c r="M16" s="209"/>
      <c r="N16" s="356"/>
      <c r="O16" s="210" t="e">
        <f t="shared" si="0"/>
        <v>#DIV/0!</v>
      </c>
      <c r="P16" s="211">
        <f t="shared" si="1"/>
        <v>0</v>
      </c>
      <c r="Q16" s="212">
        <f>ROUND(L16*M16,0)</f>
        <v>0</v>
      </c>
      <c r="R16" s="259"/>
      <c r="S16" s="190"/>
      <c r="T16" s="190"/>
      <c r="U16" s="190"/>
      <c r="Y16" s="191"/>
    </row>
    <row r="17" spans="1:25" s="111" customFormat="1" ht="45" customHeight="1" x14ac:dyDescent="0.25">
      <c r="A17" s="259"/>
      <c r="B17" s="478"/>
      <c r="C17" s="479"/>
      <c r="D17" s="480"/>
      <c r="E17" s="481"/>
      <c r="F17" s="481"/>
      <c r="G17" s="481"/>
      <c r="H17" s="481"/>
      <c r="I17" s="481"/>
      <c r="J17" s="481"/>
      <c r="K17" s="482"/>
      <c r="L17" s="208"/>
      <c r="M17" s="209"/>
      <c r="N17" s="356"/>
      <c r="O17" s="210" t="e">
        <f t="shared" si="0"/>
        <v>#DIV/0!</v>
      </c>
      <c r="P17" s="211">
        <f t="shared" si="1"/>
        <v>0</v>
      </c>
      <c r="Q17" s="212">
        <f>ROUND(L17*M17,0)</f>
        <v>0</v>
      </c>
      <c r="R17" s="259"/>
      <c r="S17" s="190"/>
      <c r="T17" s="190"/>
      <c r="U17" s="190"/>
      <c r="Y17" s="191"/>
    </row>
    <row r="18" spans="1:25" ht="18.600000000000001" customHeight="1" x14ac:dyDescent="0.25">
      <c r="A18" s="259"/>
      <c r="B18" s="490" t="s">
        <v>221</v>
      </c>
      <c r="C18" s="491"/>
      <c r="D18" s="491"/>
      <c r="E18" s="491"/>
      <c r="F18" s="491"/>
      <c r="G18" s="491"/>
      <c r="H18" s="491"/>
      <c r="I18" s="491"/>
      <c r="J18" s="491"/>
      <c r="K18" s="491"/>
      <c r="L18" s="491"/>
      <c r="M18" s="491"/>
      <c r="N18" s="492"/>
      <c r="O18" s="213" t="e">
        <f>SUM(O14:O17)</f>
        <v>#DIV/0!</v>
      </c>
      <c r="P18" s="214">
        <f>SUM(P14:P17)</f>
        <v>0</v>
      </c>
      <c r="Q18" s="215">
        <f>SUM(Q14:Q17)</f>
        <v>0</v>
      </c>
      <c r="R18" s="259"/>
      <c r="S18" s="190">
        <f>Q18+P18</f>
        <v>0</v>
      </c>
      <c r="T18" s="190"/>
      <c r="U18" s="190"/>
      <c r="V18" s="192"/>
      <c r="W18" s="192">
        <f>Q18</f>
        <v>0</v>
      </c>
    </row>
    <row r="19" spans="1:25" ht="15.75" customHeight="1" x14ac:dyDescent="0.25">
      <c r="A19" s="259"/>
      <c r="B19" s="543" t="s">
        <v>49</v>
      </c>
      <c r="C19" s="544"/>
      <c r="D19" s="544"/>
      <c r="E19" s="544"/>
      <c r="F19" s="544"/>
      <c r="G19" s="544"/>
      <c r="H19" s="544"/>
      <c r="I19" s="544"/>
      <c r="J19" s="544"/>
      <c r="K19" s="544"/>
      <c r="L19" s="544"/>
      <c r="M19" s="544"/>
      <c r="N19" s="544"/>
      <c r="O19" s="544"/>
      <c r="P19" s="544"/>
      <c r="Q19" s="545"/>
      <c r="R19" s="259"/>
      <c r="S19" s="190"/>
      <c r="T19" s="190"/>
      <c r="U19" s="190"/>
    </row>
    <row r="20" spans="1:25" ht="30" customHeight="1" x14ac:dyDescent="0.25">
      <c r="A20" s="259"/>
      <c r="B20" s="516" t="s">
        <v>45</v>
      </c>
      <c r="C20" s="517"/>
      <c r="D20" s="516" t="s">
        <v>448</v>
      </c>
      <c r="E20" s="556"/>
      <c r="F20" s="556"/>
      <c r="G20" s="556"/>
      <c r="H20" s="556"/>
      <c r="I20" s="556"/>
      <c r="J20" s="556"/>
      <c r="K20" s="517"/>
      <c r="L20" s="287" t="s">
        <v>46</v>
      </c>
      <c r="M20" s="287" t="s">
        <v>47</v>
      </c>
      <c r="N20" s="287" t="s">
        <v>4</v>
      </c>
      <c r="O20" s="287" t="s">
        <v>1</v>
      </c>
      <c r="P20" s="287" t="s">
        <v>36</v>
      </c>
      <c r="Q20" s="287" t="s">
        <v>103</v>
      </c>
      <c r="R20" s="259"/>
      <c r="S20" s="190"/>
      <c r="T20" s="190"/>
      <c r="U20" s="190"/>
    </row>
    <row r="21" spans="1:25" s="111" customFormat="1" ht="45" customHeight="1" x14ac:dyDescent="0.25">
      <c r="A21" s="259"/>
      <c r="B21" s="478"/>
      <c r="C21" s="479"/>
      <c r="D21" s="480"/>
      <c r="E21" s="481"/>
      <c r="F21" s="481"/>
      <c r="G21" s="481"/>
      <c r="H21" s="481"/>
      <c r="I21" s="481"/>
      <c r="J21" s="481"/>
      <c r="K21" s="482"/>
      <c r="L21" s="208"/>
      <c r="M21" s="209"/>
      <c r="N21" s="356"/>
      <c r="O21" s="210" t="e">
        <f t="shared" ref="O21:O32" si="2">L21/$E$7</f>
        <v>#DIV/0!</v>
      </c>
      <c r="P21" s="211">
        <f t="shared" ref="P21:P32" si="3">N21*Q21</f>
        <v>0</v>
      </c>
      <c r="Q21" s="212">
        <f t="shared" ref="Q21:Q32" si="4">ROUND(L21*M21,0)</f>
        <v>0</v>
      </c>
      <c r="R21" s="259"/>
      <c r="S21" s="190"/>
      <c r="T21" s="190"/>
      <c r="U21" s="190"/>
    </row>
    <row r="22" spans="1:25" s="111" customFormat="1" ht="45" customHeight="1" x14ac:dyDescent="0.25">
      <c r="A22" s="259"/>
      <c r="B22" s="478"/>
      <c r="C22" s="479"/>
      <c r="D22" s="480"/>
      <c r="E22" s="481"/>
      <c r="F22" s="481"/>
      <c r="G22" s="481"/>
      <c r="H22" s="481"/>
      <c r="I22" s="481"/>
      <c r="J22" s="481"/>
      <c r="K22" s="482"/>
      <c r="L22" s="208"/>
      <c r="M22" s="209"/>
      <c r="N22" s="356"/>
      <c r="O22" s="210" t="e">
        <f t="shared" si="2"/>
        <v>#DIV/0!</v>
      </c>
      <c r="P22" s="211">
        <f t="shared" si="3"/>
        <v>0</v>
      </c>
      <c r="Q22" s="212">
        <f t="shared" si="4"/>
        <v>0</v>
      </c>
      <c r="R22" s="259"/>
      <c r="S22" s="190" t="s">
        <v>232</v>
      </c>
      <c r="T22" s="190"/>
      <c r="U22" s="190"/>
      <c r="Y22" s="191"/>
    </row>
    <row r="23" spans="1:25" s="111" customFormat="1" ht="45" customHeight="1" x14ac:dyDescent="0.25">
      <c r="A23" s="259"/>
      <c r="B23" s="478"/>
      <c r="C23" s="479"/>
      <c r="D23" s="480"/>
      <c r="E23" s="481"/>
      <c r="F23" s="481"/>
      <c r="G23" s="481"/>
      <c r="H23" s="481"/>
      <c r="I23" s="481"/>
      <c r="J23" s="481"/>
      <c r="K23" s="482"/>
      <c r="L23" s="208"/>
      <c r="M23" s="209"/>
      <c r="N23" s="356"/>
      <c r="O23" s="210" t="e">
        <f t="shared" si="2"/>
        <v>#DIV/0!</v>
      </c>
      <c r="P23" s="211">
        <f t="shared" si="3"/>
        <v>0</v>
      </c>
      <c r="Q23" s="212">
        <f t="shared" si="4"/>
        <v>0</v>
      </c>
      <c r="R23" s="259"/>
      <c r="S23" s="190"/>
      <c r="T23" s="190"/>
      <c r="U23" s="190"/>
    </row>
    <row r="24" spans="1:25" s="111" customFormat="1" ht="45" customHeight="1" x14ac:dyDescent="0.25">
      <c r="A24" s="259"/>
      <c r="B24" s="478"/>
      <c r="C24" s="479"/>
      <c r="D24" s="480"/>
      <c r="E24" s="481"/>
      <c r="F24" s="481"/>
      <c r="G24" s="481"/>
      <c r="H24" s="481"/>
      <c r="I24" s="481"/>
      <c r="J24" s="481"/>
      <c r="K24" s="482"/>
      <c r="L24" s="208"/>
      <c r="M24" s="209"/>
      <c r="N24" s="356"/>
      <c r="O24" s="210" t="e">
        <f t="shared" si="2"/>
        <v>#DIV/0!</v>
      </c>
      <c r="P24" s="211">
        <f t="shared" si="3"/>
        <v>0</v>
      </c>
      <c r="Q24" s="212">
        <f t="shared" si="4"/>
        <v>0</v>
      </c>
      <c r="R24" s="259"/>
      <c r="S24" s="190" t="s">
        <v>232</v>
      </c>
      <c r="T24" s="190"/>
      <c r="U24" s="190"/>
      <c r="Y24" s="191"/>
    </row>
    <row r="25" spans="1:25" s="111" customFormat="1" ht="45" customHeight="1" x14ac:dyDescent="0.25">
      <c r="A25" s="259"/>
      <c r="B25" s="478"/>
      <c r="C25" s="479"/>
      <c r="D25" s="480"/>
      <c r="E25" s="481"/>
      <c r="F25" s="481"/>
      <c r="G25" s="481"/>
      <c r="H25" s="481"/>
      <c r="I25" s="481"/>
      <c r="J25" s="481"/>
      <c r="K25" s="482"/>
      <c r="L25" s="208"/>
      <c r="M25" s="209"/>
      <c r="N25" s="356"/>
      <c r="O25" s="210" t="e">
        <f t="shared" si="2"/>
        <v>#DIV/0!</v>
      </c>
      <c r="P25" s="211">
        <f t="shared" si="3"/>
        <v>0</v>
      </c>
      <c r="Q25" s="212">
        <f t="shared" si="4"/>
        <v>0</v>
      </c>
      <c r="R25" s="259"/>
      <c r="S25" s="190"/>
      <c r="T25" s="190"/>
      <c r="U25" s="190"/>
    </row>
    <row r="26" spans="1:25" s="111" customFormat="1" ht="45" customHeight="1" x14ac:dyDescent="0.25">
      <c r="A26" s="259"/>
      <c r="B26" s="478"/>
      <c r="C26" s="479"/>
      <c r="D26" s="480"/>
      <c r="E26" s="481"/>
      <c r="F26" s="481"/>
      <c r="G26" s="481"/>
      <c r="H26" s="481"/>
      <c r="I26" s="481"/>
      <c r="J26" s="481"/>
      <c r="K26" s="482"/>
      <c r="L26" s="208"/>
      <c r="M26" s="209"/>
      <c r="N26" s="356"/>
      <c r="O26" s="210" t="e">
        <f t="shared" si="2"/>
        <v>#DIV/0!</v>
      </c>
      <c r="P26" s="211">
        <f t="shared" si="3"/>
        <v>0</v>
      </c>
      <c r="Q26" s="212">
        <f t="shared" si="4"/>
        <v>0</v>
      </c>
      <c r="R26" s="259"/>
      <c r="S26" s="190" t="s">
        <v>232</v>
      </c>
      <c r="T26" s="190"/>
      <c r="U26" s="190"/>
      <c r="Y26" s="191"/>
    </row>
    <row r="27" spans="1:25" s="111" customFormat="1" ht="45" customHeight="1" x14ac:dyDescent="0.25">
      <c r="A27" s="259"/>
      <c r="B27" s="478"/>
      <c r="C27" s="479"/>
      <c r="D27" s="480"/>
      <c r="E27" s="481"/>
      <c r="F27" s="481"/>
      <c r="G27" s="481"/>
      <c r="H27" s="481"/>
      <c r="I27" s="481"/>
      <c r="J27" s="481"/>
      <c r="K27" s="482"/>
      <c r="L27" s="208"/>
      <c r="M27" s="209"/>
      <c r="N27" s="356"/>
      <c r="O27" s="210" t="e">
        <f t="shared" si="2"/>
        <v>#DIV/0!</v>
      </c>
      <c r="P27" s="211">
        <f t="shared" si="3"/>
        <v>0</v>
      </c>
      <c r="Q27" s="212">
        <f t="shared" si="4"/>
        <v>0</v>
      </c>
      <c r="R27" s="259"/>
      <c r="S27" s="190"/>
      <c r="T27" s="190"/>
      <c r="U27" s="190"/>
    </row>
    <row r="28" spans="1:25" s="111" customFormat="1" ht="45" customHeight="1" x14ac:dyDescent="0.25">
      <c r="A28" s="259"/>
      <c r="B28" s="478"/>
      <c r="C28" s="479"/>
      <c r="D28" s="480"/>
      <c r="E28" s="481"/>
      <c r="F28" s="481"/>
      <c r="G28" s="481"/>
      <c r="H28" s="481"/>
      <c r="I28" s="481"/>
      <c r="J28" s="481"/>
      <c r="K28" s="482"/>
      <c r="L28" s="208"/>
      <c r="M28" s="209"/>
      <c r="N28" s="356"/>
      <c r="O28" s="210" t="e">
        <f t="shared" si="2"/>
        <v>#DIV/0!</v>
      </c>
      <c r="P28" s="211">
        <f t="shared" si="3"/>
        <v>0</v>
      </c>
      <c r="Q28" s="212">
        <f t="shared" si="4"/>
        <v>0</v>
      </c>
      <c r="R28" s="259"/>
      <c r="S28" s="190" t="s">
        <v>232</v>
      </c>
      <c r="T28" s="190"/>
      <c r="U28" s="190"/>
      <c r="Y28" s="191"/>
    </row>
    <row r="29" spans="1:25" s="111" customFormat="1" ht="45" customHeight="1" x14ac:dyDescent="0.25">
      <c r="A29" s="259"/>
      <c r="B29" s="478"/>
      <c r="C29" s="479"/>
      <c r="D29" s="480"/>
      <c r="E29" s="481"/>
      <c r="F29" s="481"/>
      <c r="G29" s="481"/>
      <c r="H29" s="481"/>
      <c r="I29" s="481"/>
      <c r="J29" s="481"/>
      <c r="K29" s="482"/>
      <c r="L29" s="208"/>
      <c r="M29" s="209"/>
      <c r="N29" s="356"/>
      <c r="O29" s="210" t="e">
        <f t="shared" si="2"/>
        <v>#DIV/0!</v>
      </c>
      <c r="P29" s="211">
        <f t="shared" si="3"/>
        <v>0</v>
      </c>
      <c r="Q29" s="212">
        <f t="shared" si="4"/>
        <v>0</v>
      </c>
      <c r="R29" s="259"/>
      <c r="S29" s="190"/>
      <c r="T29" s="190"/>
      <c r="U29" s="190"/>
    </row>
    <row r="30" spans="1:25" s="111" customFormat="1" ht="45" customHeight="1" x14ac:dyDescent="0.25">
      <c r="A30" s="259"/>
      <c r="B30" s="478"/>
      <c r="C30" s="479"/>
      <c r="D30" s="480"/>
      <c r="E30" s="481"/>
      <c r="F30" s="481"/>
      <c r="G30" s="481"/>
      <c r="H30" s="481"/>
      <c r="I30" s="481"/>
      <c r="J30" s="481"/>
      <c r="K30" s="482"/>
      <c r="L30" s="208"/>
      <c r="M30" s="209"/>
      <c r="N30" s="356"/>
      <c r="O30" s="210" t="e">
        <f t="shared" si="2"/>
        <v>#DIV/0!</v>
      </c>
      <c r="P30" s="211">
        <f t="shared" si="3"/>
        <v>0</v>
      </c>
      <c r="Q30" s="212">
        <f t="shared" si="4"/>
        <v>0</v>
      </c>
      <c r="R30" s="259"/>
      <c r="S30" s="190" t="s">
        <v>232</v>
      </c>
      <c r="T30" s="190"/>
      <c r="U30" s="190"/>
      <c r="Y30" s="191"/>
    </row>
    <row r="31" spans="1:25" s="111" customFormat="1" ht="45" customHeight="1" x14ac:dyDescent="0.25">
      <c r="A31" s="259"/>
      <c r="B31" s="478"/>
      <c r="C31" s="479"/>
      <c r="D31" s="480"/>
      <c r="E31" s="481"/>
      <c r="F31" s="481"/>
      <c r="G31" s="481"/>
      <c r="H31" s="481"/>
      <c r="I31" s="481"/>
      <c r="J31" s="481"/>
      <c r="K31" s="482"/>
      <c r="L31" s="208"/>
      <c r="M31" s="209"/>
      <c r="N31" s="356"/>
      <c r="O31" s="210" t="e">
        <f t="shared" si="2"/>
        <v>#DIV/0!</v>
      </c>
      <c r="P31" s="211">
        <f t="shared" si="3"/>
        <v>0</v>
      </c>
      <c r="Q31" s="212">
        <f t="shared" si="4"/>
        <v>0</v>
      </c>
      <c r="R31" s="259"/>
      <c r="S31" s="190"/>
      <c r="T31" s="190"/>
      <c r="U31" s="190"/>
    </row>
    <row r="32" spans="1:25" s="111" customFormat="1" ht="45" customHeight="1" x14ac:dyDescent="0.25">
      <c r="A32" s="259"/>
      <c r="B32" s="478"/>
      <c r="C32" s="479"/>
      <c r="D32" s="480"/>
      <c r="E32" s="481"/>
      <c r="F32" s="481"/>
      <c r="G32" s="481"/>
      <c r="H32" s="481"/>
      <c r="I32" s="481"/>
      <c r="J32" s="481"/>
      <c r="K32" s="482"/>
      <c r="L32" s="208"/>
      <c r="M32" s="209"/>
      <c r="N32" s="356"/>
      <c r="O32" s="210" t="e">
        <f t="shared" si="2"/>
        <v>#DIV/0!</v>
      </c>
      <c r="P32" s="211">
        <f t="shared" si="3"/>
        <v>0</v>
      </c>
      <c r="Q32" s="212">
        <f t="shared" si="4"/>
        <v>0</v>
      </c>
      <c r="R32" s="259"/>
      <c r="S32" s="190" t="s">
        <v>232</v>
      </c>
      <c r="T32" s="190"/>
      <c r="U32" s="190"/>
      <c r="Y32" s="191"/>
    </row>
    <row r="33" spans="1:23" ht="18.600000000000001" customHeight="1" x14ac:dyDescent="0.25">
      <c r="A33" s="259"/>
      <c r="B33" s="490" t="s">
        <v>221</v>
      </c>
      <c r="C33" s="491"/>
      <c r="D33" s="491"/>
      <c r="E33" s="491"/>
      <c r="F33" s="491"/>
      <c r="G33" s="491"/>
      <c r="H33" s="491"/>
      <c r="I33" s="491"/>
      <c r="J33" s="491"/>
      <c r="K33" s="491"/>
      <c r="L33" s="491"/>
      <c r="M33" s="491"/>
      <c r="N33" s="492"/>
      <c r="O33" s="213" t="e">
        <f>SUM(O21:O32)</f>
        <v>#DIV/0!</v>
      </c>
      <c r="P33" s="212">
        <f t="shared" ref="P33:Q33" si="5">SUM(P21:P32)</f>
        <v>0</v>
      </c>
      <c r="Q33" s="212">
        <f t="shared" si="5"/>
        <v>0</v>
      </c>
      <c r="R33" s="259"/>
      <c r="S33" s="190">
        <f>Q33+P33</f>
        <v>0</v>
      </c>
      <c r="T33" s="190"/>
      <c r="U33" s="190"/>
      <c r="V33" s="192"/>
      <c r="W33" s="192">
        <f>Q33</f>
        <v>0</v>
      </c>
    </row>
    <row r="34" spans="1:23" ht="15.75" customHeight="1" x14ac:dyDescent="0.25">
      <c r="A34" s="259"/>
      <c r="B34" s="509" t="s">
        <v>50</v>
      </c>
      <c r="C34" s="510"/>
      <c r="D34" s="510"/>
      <c r="E34" s="510"/>
      <c r="F34" s="510"/>
      <c r="G34" s="510"/>
      <c r="H34" s="510"/>
      <c r="I34" s="510"/>
      <c r="J34" s="510"/>
      <c r="K34" s="510"/>
      <c r="L34" s="510"/>
      <c r="M34" s="510"/>
      <c r="N34" s="510"/>
      <c r="O34" s="510"/>
      <c r="P34" s="510"/>
      <c r="Q34" s="511"/>
      <c r="R34" s="259"/>
      <c r="S34" s="190"/>
      <c r="T34" s="190"/>
      <c r="U34" s="190"/>
    </row>
    <row r="35" spans="1:23" ht="30" customHeight="1" x14ac:dyDescent="0.25">
      <c r="A35" s="259"/>
      <c r="B35" s="516" t="s">
        <v>45</v>
      </c>
      <c r="C35" s="517"/>
      <c r="D35" s="516" t="s">
        <v>449</v>
      </c>
      <c r="E35" s="556"/>
      <c r="F35" s="556"/>
      <c r="G35" s="556"/>
      <c r="H35" s="556"/>
      <c r="I35" s="556"/>
      <c r="J35" s="556"/>
      <c r="K35" s="517"/>
      <c r="L35" s="287" t="s">
        <v>46</v>
      </c>
      <c r="M35" s="287" t="s">
        <v>47</v>
      </c>
      <c r="N35" s="287" t="s">
        <v>4</v>
      </c>
      <c r="O35" s="287" t="s">
        <v>1</v>
      </c>
      <c r="P35" s="287" t="s">
        <v>36</v>
      </c>
      <c r="Q35" s="287" t="s">
        <v>103</v>
      </c>
      <c r="R35" s="259"/>
      <c r="S35" s="190"/>
      <c r="T35" s="190"/>
      <c r="U35" s="190"/>
    </row>
    <row r="36" spans="1:23" s="111" customFormat="1" ht="45" customHeight="1" x14ac:dyDescent="0.25">
      <c r="A36" s="259"/>
      <c r="B36" s="480"/>
      <c r="C36" s="482"/>
      <c r="D36" s="480"/>
      <c r="E36" s="481"/>
      <c r="F36" s="481"/>
      <c r="G36" s="481"/>
      <c r="H36" s="481"/>
      <c r="I36" s="481"/>
      <c r="J36" s="481"/>
      <c r="K36" s="482"/>
      <c r="L36" s="216"/>
      <c r="M36" s="217"/>
      <c r="N36" s="356"/>
      <c r="O36" s="210" t="e">
        <f t="shared" ref="O36:O38" si="6">L36/$E$7</f>
        <v>#DIV/0!</v>
      </c>
      <c r="P36" s="211">
        <f t="shared" ref="P36:P38" si="7">N36*Q36</f>
        <v>0</v>
      </c>
      <c r="Q36" s="212">
        <f t="shared" ref="Q36:Q38" si="8">ROUND(L36*M36,0)</f>
        <v>0</v>
      </c>
      <c r="R36" s="259"/>
      <c r="S36" s="190"/>
      <c r="T36" s="190"/>
      <c r="U36" s="190"/>
    </row>
    <row r="37" spans="1:23" s="111" customFormat="1" ht="45" customHeight="1" x14ac:dyDescent="0.25">
      <c r="A37" s="259"/>
      <c r="B37" s="480"/>
      <c r="C37" s="482"/>
      <c r="D37" s="480"/>
      <c r="E37" s="481"/>
      <c r="F37" s="481"/>
      <c r="G37" s="481"/>
      <c r="H37" s="481"/>
      <c r="I37" s="481"/>
      <c r="J37" s="481"/>
      <c r="K37" s="482"/>
      <c r="L37" s="216"/>
      <c r="M37" s="217"/>
      <c r="N37" s="356"/>
      <c r="O37" s="210" t="e">
        <f t="shared" si="6"/>
        <v>#DIV/0!</v>
      </c>
      <c r="P37" s="211">
        <f t="shared" si="7"/>
        <v>0</v>
      </c>
      <c r="Q37" s="212">
        <f t="shared" si="8"/>
        <v>0</v>
      </c>
      <c r="R37" s="259"/>
      <c r="S37" s="190"/>
      <c r="T37" s="190"/>
      <c r="U37" s="190"/>
    </row>
    <row r="38" spans="1:23" s="111" customFormat="1" ht="45" customHeight="1" x14ac:dyDescent="0.25">
      <c r="A38" s="259"/>
      <c r="B38" s="480"/>
      <c r="C38" s="482"/>
      <c r="D38" s="480"/>
      <c r="E38" s="481"/>
      <c r="F38" s="481"/>
      <c r="G38" s="481"/>
      <c r="H38" s="481"/>
      <c r="I38" s="481"/>
      <c r="J38" s="481"/>
      <c r="K38" s="482"/>
      <c r="L38" s="216"/>
      <c r="M38" s="217"/>
      <c r="N38" s="356"/>
      <c r="O38" s="210" t="e">
        <f t="shared" si="6"/>
        <v>#DIV/0!</v>
      </c>
      <c r="P38" s="211">
        <f t="shared" si="7"/>
        <v>0</v>
      </c>
      <c r="Q38" s="212">
        <f t="shared" si="8"/>
        <v>0</v>
      </c>
      <c r="R38" s="259"/>
      <c r="S38" s="190"/>
      <c r="T38" s="190"/>
      <c r="U38" s="190"/>
    </row>
    <row r="39" spans="1:23" ht="18.600000000000001" customHeight="1" x14ac:dyDescent="0.25">
      <c r="A39" s="259"/>
      <c r="B39" s="490" t="s">
        <v>221</v>
      </c>
      <c r="C39" s="491"/>
      <c r="D39" s="491"/>
      <c r="E39" s="491"/>
      <c r="F39" s="491"/>
      <c r="G39" s="491"/>
      <c r="H39" s="491"/>
      <c r="I39" s="491"/>
      <c r="J39" s="491"/>
      <c r="K39" s="491"/>
      <c r="L39" s="491"/>
      <c r="M39" s="491"/>
      <c r="N39" s="492"/>
      <c r="O39" s="213" t="e">
        <f>SUM(O36:O38)</f>
        <v>#DIV/0!</v>
      </c>
      <c r="P39" s="212">
        <f t="shared" ref="P39:Q39" si="9">SUM(P36:P38)</f>
        <v>0</v>
      </c>
      <c r="Q39" s="212">
        <f t="shared" si="9"/>
        <v>0</v>
      </c>
      <c r="R39" s="259"/>
      <c r="S39" s="190">
        <f>Q39+P39</f>
        <v>0</v>
      </c>
      <c r="T39" s="190"/>
      <c r="U39" s="190"/>
      <c r="V39" s="192"/>
      <c r="W39" s="192">
        <f>Q39</f>
        <v>0</v>
      </c>
    </row>
    <row r="40" spans="1:23" ht="15.75" customHeight="1" x14ac:dyDescent="0.25">
      <c r="A40" s="259"/>
      <c r="B40" s="509" t="s">
        <v>61</v>
      </c>
      <c r="C40" s="510"/>
      <c r="D40" s="510"/>
      <c r="E40" s="510"/>
      <c r="F40" s="510"/>
      <c r="G40" s="510"/>
      <c r="H40" s="510"/>
      <c r="I40" s="510"/>
      <c r="J40" s="510"/>
      <c r="K40" s="510"/>
      <c r="L40" s="510"/>
      <c r="M40" s="510"/>
      <c r="N40" s="510"/>
      <c r="O40" s="510"/>
      <c r="P40" s="510"/>
      <c r="Q40" s="511"/>
      <c r="R40" s="259"/>
      <c r="S40" s="190"/>
      <c r="T40" s="190"/>
      <c r="U40" s="190"/>
    </row>
    <row r="41" spans="1:23" ht="15.95" customHeight="1" x14ac:dyDescent="0.25">
      <c r="A41" s="259"/>
      <c r="B41" s="564" t="s">
        <v>70</v>
      </c>
      <c r="C41" s="564"/>
      <c r="D41" s="516" t="s">
        <v>69</v>
      </c>
      <c r="E41" s="556"/>
      <c r="F41" s="556"/>
      <c r="G41" s="556"/>
      <c r="H41" s="556"/>
      <c r="I41" s="556"/>
      <c r="J41" s="556"/>
      <c r="K41" s="556"/>
      <c r="L41" s="556"/>
      <c r="M41" s="556"/>
      <c r="N41" s="556"/>
      <c r="O41" s="556"/>
      <c r="P41" s="285"/>
      <c r="Q41" s="287" t="s">
        <v>48</v>
      </c>
      <c r="R41" s="259"/>
      <c r="S41" s="190"/>
      <c r="T41" s="190"/>
      <c r="U41" s="190"/>
    </row>
    <row r="42" spans="1:23" s="111" customFormat="1" ht="30" customHeight="1" x14ac:dyDescent="0.25">
      <c r="A42" s="259"/>
      <c r="B42" s="494"/>
      <c r="C42" s="494"/>
      <c r="D42" s="480"/>
      <c r="E42" s="481"/>
      <c r="F42" s="481"/>
      <c r="G42" s="481"/>
      <c r="H42" s="481"/>
      <c r="I42" s="481"/>
      <c r="J42" s="481"/>
      <c r="K42" s="481"/>
      <c r="L42" s="481"/>
      <c r="M42" s="481"/>
      <c r="N42" s="481"/>
      <c r="O42" s="481"/>
      <c r="P42" s="284"/>
      <c r="Q42" s="221"/>
      <c r="R42" s="259"/>
      <c r="S42" s="190"/>
      <c r="T42" s="190"/>
      <c r="U42" s="190"/>
    </row>
    <row r="43" spans="1:23" s="111" customFormat="1" ht="30" customHeight="1" x14ac:dyDescent="0.25">
      <c r="A43" s="259"/>
      <c r="B43" s="494"/>
      <c r="C43" s="494"/>
      <c r="D43" s="480"/>
      <c r="E43" s="481"/>
      <c r="F43" s="481"/>
      <c r="G43" s="481"/>
      <c r="H43" s="481"/>
      <c r="I43" s="481"/>
      <c r="J43" s="481"/>
      <c r="K43" s="481"/>
      <c r="L43" s="481"/>
      <c r="M43" s="481"/>
      <c r="N43" s="481"/>
      <c r="O43" s="481"/>
      <c r="P43" s="284"/>
      <c r="Q43" s="221"/>
      <c r="R43" s="259"/>
      <c r="S43" s="190"/>
      <c r="T43" s="190"/>
      <c r="U43" s="190"/>
    </row>
    <row r="44" spans="1:23" ht="18.600000000000001" customHeight="1" x14ac:dyDescent="0.25">
      <c r="A44" s="259"/>
      <c r="B44" s="561" t="s">
        <v>53</v>
      </c>
      <c r="C44" s="562"/>
      <c r="D44" s="562"/>
      <c r="E44" s="562"/>
      <c r="F44" s="562"/>
      <c r="G44" s="562"/>
      <c r="H44" s="562"/>
      <c r="I44" s="562"/>
      <c r="J44" s="562"/>
      <c r="K44" s="562"/>
      <c r="L44" s="562"/>
      <c r="M44" s="562"/>
      <c r="N44" s="562"/>
      <c r="O44" s="562"/>
      <c r="P44" s="563"/>
      <c r="Q44" s="73">
        <f>Q42+Q43</f>
        <v>0</v>
      </c>
      <c r="R44" s="259"/>
      <c r="S44" s="190"/>
      <c r="T44" s="190"/>
      <c r="U44" s="190"/>
      <c r="W44" s="192">
        <f>Q44</f>
        <v>0</v>
      </c>
    </row>
    <row r="45" spans="1:23" ht="15.75" customHeight="1" x14ac:dyDescent="0.25">
      <c r="A45" s="259"/>
      <c r="B45" s="509" t="s">
        <v>62</v>
      </c>
      <c r="C45" s="510"/>
      <c r="D45" s="510"/>
      <c r="E45" s="510"/>
      <c r="F45" s="510"/>
      <c r="G45" s="510"/>
      <c r="H45" s="510"/>
      <c r="I45" s="510"/>
      <c r="J45" s="510"/>
      <c r="K45" s="510"/>
      <c r="L45" s="510"/>
      <c r="M45" s="510"/>
      <c r="N45" s="510"/>
      <c r="O45" s="510"/>
      <c r="P45" s="510"/>
      <c r="Q45" s="511"/>
      <c r="R45" s="259"/>
      <c r="S45" s="190"/>
      <c r="T45" s="190"/>
      <c r="U45" s="190"/>
    </row>
    <row r="46" spans="1:23" ht="16.5" customHeight="1" x14ac:dyDescent="0.25">
      <c r="A46" s="259"/>
      <c r="B46" s="557"/>
      <c r="C46" s="558"/>
      <c r="D46" s="558" t="s">
        <v>51</v>
      </c>
      <c r="E46" s="558"/>
      <c r="F46" s="558"/>
      <c r="G46" s="558"/>
      <c r="H46" s="558"/>
      <c r="I46" s="558"/>
      <c r="J46" s="558"/>
      <c r="K46" s="558"/>
      <c r="L46" s="558"/>
      <c r="M46" s="558"/>
      <c r="N46" s="558"/>
      <c r="O46" s="558"/>
      <c r="P46" s="559"/>
      <c r="Q46" s="287" t="s">
        <v>52</v>
      </c>
      <c r="R46" s="259"/>
      <c r="S46" s="190"/>
      <c r="T46" s="190"/>
      <c r="U46" s="190"/>
    </row>
    <row r="47" spans="1:23" s="111" customFormat="1" ht="30" customHeight="1" x14ac:dyDescent="0.25">
      <c r="A47" s="259"/>
      <c r="B47" s="602" t="s">
        <v>71</v>
      </c>
      <c r="C47" s="602"/>
      <c r="D47" s="603"/>
      <c r="E47" s="603"/>
      <c r="F47" s="603"/>
      <c r="G47" s="603"/>
      <c r="H47" s="603"/>
      <c r="I47" s="603"/>
      <c r="J47" s="603"/>
      <c r="K47" s="603"/>
      <c r="L47" s="603"/>
      <c r="M47" s="603"/>
      <c r="N47" s="603"/>
      <c r="O47" s="603"/>
      <c r="P47" s="603"/>
      <c r="Q47" s="374">
        <f>P18</f>
        <v>0</v>
      </c>
      <c r="R47" s="259"/>
      <c r="S47" s="190"/>
      <c r="T47" s="190"/>
      <c r="U47" s="190"/>
    </row>
    <row r="48" spans="1:23" s="111" customFormat="1" ht="30" customHeight="1" x14ac:dyDescent="0.25">
      <c r="A48" s="259"/>
      <c r="B48" s="283"/>
      <c r="C48" s="593" t="s">
        <v>335</v>
      </c>
      <c r="D48" s="598"/>
      <c r="E48" s="594"/>
      <c r="F48" s="599"/>
      <c r="G48" s="600"/>
      <c r="H48" s="600"/>
      <c r="I48" s="600"/>
      <c r="J48" s="600"/>
      <c r="K48" s="600"/>
      <c r="L48" s="600"/>
      <c r="M48" s="600"/>
      <c r="N48" s="600"/>
      <c r="O48" s="600"/>
      <c r="P48" s="601"/>
      <c r="Q48" s="221"/>
      <c r="R48" s="259"/>
      <c r="S48" s="190"/>
      <c r="T48" s="190"/>
      <c r="U48" s="190"/>
    </row>
    <row r="49" spans="1:23" s="111" customFormat="1" ht="30" customHeight="1" x14ac:dyDescent="0.25">
      <c r="A49" s="259"/>
      <c r="B49" s="593" t="s">
        <v>72</v>
      </c>
      <c r="C49" s="594"/>
      <c r="D49" s="595"/>
      <c r="E49" s="596"/>
      <c r="F49" s="596"/>
      <c r="G49" s="596"/>
      <c r="H49" s="596"/>
      <c r="I49" s="596"/>
      <c r="J49" s="596"/>
      <c r="K49" s="596"/>
      <c r="L49" s="596"/>
      <c r="M49" s="596"/>
      <c r="N49" s="596"/>
      <c r="O49" s="596"/>
      <c r="P49" s="597"/>
      <c r="Q49" s="374">
        <f>P33</f>
        <v>0</v>
      </c>
      <c r="R49" s="259"/>
      <c r="S49" s="190"/>
      <c r="T49" s="190"/>
      <c r="U49" s="190"/>
    </row>
    <row r="50" spans="1:23" s="111" customFormat="1" ht="30" customHeight="1" x14ac:dyDescent="0.25">
      <c r="A50" s="259"/>
      <c r="B50" s="283"/>
      <c r="C50" s="593" t="s">
        <v>336</v>
      </c>
      <c r="D50" s="598"/>
      <c r="E50" s="594"/>
      <c r="F50" s="599"/>
      <c r="G50" s="600"/>
      <c r="H50" s="600"/>
      <c r="I50" s="600"/>
      <c r="J50" s="600"/>
      <c r="K50" s="600"/>
      <c r="L50" s="600"/>
      <c r="M50" s="600"/>
      <c r="N50" s="600"/>
      <c r="O50" s="600"/>
      <c r="P50" s="601"/>
      <c r="Q50" s="221"/>
      <c r="R50" s="259"/>
      <c r="S50" s="190"/>
      <c r="T50" s="190"/>
      <c r="U50" s="190"/>
    </row>
    <row r="51" spans="1:23" s="111" customFormat="1" ht="30" customHeight="1" x14ac:dyDescent="0.25">
      <c r="A51" s="259"/>
      <c r="B51" s="602" t="s">
        <v>73</v>
      </c>
      <c r="C51" s="602"/>
      <c r="D51" s="603"/>
      <c r="E51" s="603"/>
      <c r="F51" s="603"/>
      <c r="G51" s="603"/>
      <c r="H51" s="603"/>
      <c r="I51" s="603"/>
      <c r="J51" s="603"/>
      <c r="K51" s="603"/>
      <c r="L51" s="603"/>
      <c r="M51" s="603"/>
      <c r="N51" s="603"/>
      <c r="O51" s="603"/>
      <c r="P51" s="603"/>
      <c r="Q51" s="374">
        <f>P39</f>
        <v>0</v>
      </c>
      <c r="R51" s="259"/>
      <c r="S51" s="190"/>
      <c r="T51" s="190"/>
      <c r="U51" s="190"/>
    </row>
    <row r="52" spans="1:23" s="111" customFormat="1" ht="30" customHeight="1" x14ac:dyDescent="0.25">
      <c r="A52" s="259"/>
      <c r="B52" s="283"/>
      <c r="C52" s="593" t="s">
        <v>337</v>
      </c>
      <c r="D52" s="598"/>
      <c r="E52" s="594"/>
      <c r="F52" s="599"/>
      <c r="G52" s="600"/>
      <c r="H52" s="600"/>
      <c r="I52" s="600"/>
      <c r="J52" s="600"/>
      <c r="K52" s="600"/>
      <c r="L52" s="600"/>
      <c r="M52" s="600"/>
      <c r="N52" s="600"/>
      <c r="O52" s="600"/>
      <c r="P52" s="601"/>
      <c r="Q52" s="221"/>
      <c r="R52" s="259"/>
      <c r="S52" s="190"/>
      <c r="T52" s="190"/>
      <c r="U52" s="190"/>
    </row>
    <row r="53" spans="1:23" ht="18.600000000000001" customHeight="1" x14ac:dyDescent="0.25">
      <c r="A53" s="259"/>
      <c r="B53" s="490" t="s">
        <v>55</v>
      </c>
      <c r="C53" s="491"/>
      <c r="D53" s="491"/>
      <c r="E53" s="491"/>
      <c r="F53" s="491"/>
      <c r="G53" s="491"/>
      <c r="H53" s="491"/>
      <c r="I53" s="491"/>
      <c r="J53" s="491"/>
      <c r="K53" s="491"/>
      <c r="L53" s="491"/>
      <c r="M53" s="491"/>
      <c r="N53" s="491"/>
      <c r="O53" s="491"/>
      <c r="P53" s="492"/>
      <c r="Q53" s="375">
        <f>SUM(Q47:Q52)</f>
        <v>0</v>
      </c>
      <c r="R53" s="259"/>
      <c r="S53" s="190"/>
      <c r="T53" s="190"/>
      <c r="U53" s="190"/>
      <c r="W53" s="192">
        <f>Q53</f>
        <v>0</v>
      </c>
    </row>
    <row r="54" spans="1:23" ht="15.75" customHeight="1" x14ac:dyDescent="0.25">
      <c r="A54" s="259"/>
      <c r="B54" s="543" t="s">
        <v>63</v>
      </c>
      <c r="C54" s="544"/>
      <c r="D54" s="544"/>
      <c r="E54" s="544"/>
      <c r="F54" s="544"/>
      <c r="G54" s="544"/>
      <c r="H54" s="544"/>
      <c r="I54" s="544"/>
      <c r="J54" s="544"/>
      <c r="K54" s="544"/>
      <c r="L54" s="544"/>
      <c r="M54" s="544"/>
      <c r="N54" s="544"/>
      <c r="O54" s="544"/>
      <c r="P54" s="544"/>
      <c r="Q54" s="545"/>
      <c r="R54" s="259"/>
      <c r="S54" s="190"/>
      <c r="T54" s="190"/>
      <c r="U54" s="190"/>
    </row>
    <row r="55" spans="1:23" ht="41.25" customHeight="1" x14ac:dyDescent="0.25">
      <c r="A55" s="259"/>
      <c r="B55" s="571" t="s">
        <v>634</v>
      </c>
      <c r="C55" s="572"/>
      <c r="D55" s="486" t="s">
        <v>636</v>
      </c>
      <c r="E55" s="487"/>
      <c r="F55" s="486" t="s">
        <v>637</v>
      </c>
      <c r="G55" s="487"/>
      <c r="H55" s="487"/>
      <c r="I55" s="487"/>
      <c r="J55" s="487"/>
      <c r="K55" s="487"/>
      <c r="L55" s="487"/>
      <c r="M55" s="487"/>
      <c r="N55" s="488"/>
      <c r="O55" s="75" t="s">
        <v>359</v>
      </c>
      <c r="P55" s="185" t="s">
        <v>54</v>
      </c>
      <c r="Q55" s="185" t="s">
        <v>48</v>
      </c>
      <c r="R55" s="259"/>
      <c r="S55" s="190"/>
      <c r="T55" s="190"/>
      <c r="U55" s="190"/>
    </row>
    <row r="56" spans="1:23" ht="45" customHeight="1" x14ac:dyDescent="0.25">
      <c r="A56" s="259"/>
      <c r="B56" s="610"/>
      <c r="C56" s="610"/>
      <c r="D56" s="606"/>
      <c r="E56" s="606"/>
      <c r="F56" s="607"/>
      <c r="G56" s="608"/>
      <c r="H56" s="608"/>
      <c r="I56" s="608"/>
      <c r="J56" s="608"/>
      <c r="K56" s="608"/>
      <c r="L56" s="608"/>
      <c r="M56" s="608"/>
      <c r="N56" s="609"/>
      <c r="O56" s="184"/>
      <c r="P56" s="74"/>
      <c r="Q56" s="186">
        <f>ROUND(P56*O56,0)</f>
        <v>0</v>
      </c>
      <c r="R56" s="259"/>
      <c r="S56" s="294" t="str">
        <f>IF(B56="","",IF(D56="","",Q56))</f>
        <v/>
      </c>
      <c r="T56" s="294" t="str">
        <f>IF(B56="","",IF(D56="","",D56))</f>
        <v/>
      </c>
      <c r="U56" s="294">
        <f>IF(B56="Contractor",0,Q56)</f>
        <v>0</v>
      </c>
    </row>
    <row r="57" spans="1:23" ht="45" customHeight="1" x14ac:dyDescent="0.25">
      <c r="A57" s="259"/>
      <c r="B57" s="610"/>
      <c r="C57" s="610"/>
      <c r="D57" s="606"/>
      <c r="E57" s="606"/>
      <c r="F57" s="607"/>
      <c r="G57" s="608"/>
      <c r="H57" s="608"/>
      <c r="I57" s="608"/>
      <c r="J57" s="608"/>
      <c r="K57" s="608"/>
      <c r="L57" s="608"/>
      <c r="M57" s="608"/>
      <c r="N57" s="609"/>
      <c r="O57" s="184"/>
      <c r="P57" s="74"/>
      <c r="Q57" s="186">
        <f t="shared" ref="Q57:Q59" si="10">ROUND(P57*O57,0)</f>
        <v>0</v>
      </c>
      <c r="R57" s="259"/>
      <c r="S57" s="294" t="str">
        <f t="shared" ref="S57:S59" si="11">IF(B57="","",IF(D57="","",Q57))</f>
        <v/>
      </c>
      <c r="T57" s="294" t="str">
        <f t="shared" ref="T57:T59" si="12">IF(B57="","",IF(D57="","",D57))</f>
        <v/>
      </c>
      <c r="U57" s="294">
        <f t="shared" ref="U57:U59" si="13">IF(B57="Contractor",0,Q57)</f>
        <v>0</v>
      </c>
      <c r="V57" s="193"/>
    </row>
    <row r="58" spans="1:23" ht="45" customHeight="1" x14ac:dyDescent="0.25">
      <c r="A58" s="259"/>
      <c r="B58" s="604"/>
      <c r="C58" s="605"/>
      <c r="D58" s="606"/>
      <c r="E58" s="606"/>
      <c r="F58" s="607"/>
      <c r="G58" s="608"/>
      <c r="H58" s="608"/>
      <c r="I58" s="608"/>
      <c r="J58" s="608"/>
      <c r="K58" s="608"/>
      <c r="L58" s="608"/>
      <c r="M58" s="608"/>
      <c r="N58" s="609"/>
      <c r="O58" s="184"/>
      <c r="P58" s="74"/>
      <c r="Q58" s="186">
        <f t="shared" si="10"/>
        <v>0</v>
      </c>
      <c r="R58" s="259"/>
      <c r="S58" s="294" t="str">
        <f t="shared" si="11"/>
        <v/>
      </c>
      <c r="T58" s="294" t="str">
        <f t="shared" si="12"/>
        <v/>
      </c>
      <c r="U58" s="294">
        <f t="shared" si="13"/>
        <v>0</v>
      </c>
    </row>
    <row r="59" spans="1:23" ht="45" customHeight="1" x14ac:dyDescent="0.25">
      <c r="A59" s="259"/>
      <c r="B59" s="604"/>
      <c r="C59" s="605"/>
      <c r="D59" s="606"/>
      <c r="E59" s="606"/>
      <c r="F59" s="607"/>
      <c r="G59" s="608"/>
      <c r="H59" s="608"/>
      <c r="I59" s="608"/>
      <c r="J59" s="608"/>
      <c r="K59" s="608"/>
      <c r="L59" s="608"/>
      <c r="M59" s="608"/>
      <c r="N59" s="609"/>
      <c r="O59" s="184"/>
      <c r="P59" s="74"/>
      <c r="Q59" s="186">
        <f t="shared" si="10"/>
        <v>0</v>
      </c>
      <c r="R59" s="259"/>
      <c r="S59" s="294" t="str">
        <f t="shared" si="11"/>
        <v/>
      </c>
      <c r="T59" s="294" t="str">
        <f t="shared" si="12"/>
        <v/>
      </c>
      <c r="U59" s="294">
        <f t="shared" si="13"/>
        <v>0</v>
      </c>
    </row>
    <row r="60" spans="1:23" ht="18.600000000000001" customHeight="1" x14ac:dyDescent="0.25">
      <c r="A60" s="259"/>
      <c r="B60" s="568" t="s">
        <v>57</v>
      </c>
      <c r="C60" s="569"/>
      <c r="D60" s="569"/>
      <c r="E60" s="569"/>
      <c r="F60" s="569"/>
      <c r="G60" s="569"/>
      <c r="H60" s="569"/>
      <c r="I60" s="569"/>
      <c r="J60" s="569"/>
      <c r="K60" s="569"/>
      <c r="L60" s="569"/>
      <c r="M60" s="569"/>
      <c r="N60" s="569"/>
      <c r="O60" s="569"/>
      <c r="P60" s="570"/>
      <c r="Q60" s="85">
        <f>SUM(Q56:Q59)</f>
        <v>0</v>
      </c>
      <c r="R60" s="259"/>
      <c r="S60" s="193">
        <f>SUM(S56:S59)</f>
        <v>0</v>
      </c>
      <c r="T60" s="190"/>
      <c r="U60" s="190"/>
      <c r="W60" s="192">
        <f>Q60</f>
        <v>0</v>
      </c>
    </row>
    <row r="61" spans="1:23" ht="15.75" customHeight="1" x14ac:dyDescent="0.25">
      <c r="A61" s="292"/>
      <c r="B61" s="543" t="s">
        <v>64</v>
      </c>
      <c r="C61" s="544"/>
      <c r="D61" s="544"/>
      <c r="E61" s="544"/>
      <c r="F61" s="544"/>
      <c r="G61" s="544"/>
      <c r="H61" s="544"/>
      <c r="I61" s="544"/>
      <c r="J61" s="544"/>
      <c r="K61" s="544"/>
      <c r="L61" s="544"/>
      <c r="M61" s="544"/>
      <c r="N61" s="544"/>
      <c r="O61" s="544"/>
      <c r="P61" s="544"/>
      <c r="Q61" s="545"/>
      <c r="R61" s="292"/>
      <c r="S61" s="293"/>
      <c r="T61" s="293"/>
      <c r="U61" s="293"/>
    </row>
    <row r="62" spans="1:23" ht="39.950000000000003" customHeight="1" x14ac:dyDescent="0.25">
      <c r="A62" s="292"/>
      <c r="B62" s="501" t="s">
        <v>424</v>
      </c>
      <c r="C62" s="502"/>
      <c r="D62" s="503"/>
      <c r="E62" s="501" t="s">
        <v>56</v>
      </c>
      <c r="F62" s="502"/>
      <c r="G62" s="502"/>
      <c r="H62" s="502"/>
      <c r="I62" s="502"/>
      <c r="J62" s="502"/>
      <c r="K62" s="502"/>
      <c r="L62" s="502"/>
      <c r="M62" s="502"/>
      <c r="N62" s="502"/>
      <c r="O62" s="502"/>
      <c r="P62" s="503"/>
      <c r="Q62" s="287" t="s">
        <v>48</v>
      </c>
      <c r="R62" s="292"/>
      <c r="S62" s="293"/>
      <c r="T62" s="293"/>
      <c r="U62" s="293"/>
    </row>
    <row r="63" spans="1:23" ht="39.950000000000003" customHeight="1" x14ac:dyDescent="0.25">
      <c r="A63" s="292"/>
      <c r="B63" s="493"/>
      <c r="C63" s="493"/>
      <c r="D63" s="493"/>
      <c r="E63" s="494" t="str">
        <f t="shared" ref="E63:E68" si="14">IF(B63="","Select Supply Category in Column B",0)</f>
        <v>Select Supply Category in Column B</v>
      </c>
      <c r="F63" s="494"/>
      <c r="G63" s="494"/>
      <c r="H63" s="494"/>
      <c r="I63" s="494"/>
      <c r="J63" s="494"/>
      <c r="K63" s="494"/>
      <c r="L63" s="494"/>
      <c r="M63" s="494"/>
      <c r="N63" s="494"/>
      <c r="O63" s="494"/>
      <c r="P63" s="494"/>
      <c r="Q63" s="225"/>
      <c r="R63" s="292"/>
      <c r="S63" s="293"/>
      <c r="T63" s="293"/>
      <c r="U63" s="293"/>
    </row>
    <row r="64" spans="1:23" ht="39.950000000000003" customHeight="1" x14ac:dyDescent="0.25">
      <c r="A64" s="292"/>
      <c r="B64" s="493"/>
      <c r="C64" s="493"/>
      <c r="D64" s="493"/>
      <c r="E64" s="494" t="str">
        <f t="shared" si="14"/>
        <v>Select Supply Category in Column B</v>
      </c>
      <c r="F64" s="494"/>
      <c r="G64" s="494"/>
      <c r="H64" s="494"/>
      <c r="I64" s="494"/>
      <c r="J64" s="494"/>
      <c r="K64" s="494"/>
      <c r="L64" s="494"/>
      <c r="M64" s="494"/>
      <c r="N64" s="494"/>
      <c r="O64" s="494"/>
      <c r="P64" s="494"/>
      <c r="Q64" s="225"/>
      <c r="R64" s="292"/>
      <c r="S64" s="293"/>
      <c r="T64" s="293"/>
      <c r="U64" s="293"/>
    </row>
    <row r="65" spans="1:23" ht="39.950000000000003" customHeight="1" x14ac:dyDescent="0.25">
      <c r="A65" s="292"/>
      <c r="B65" s="493"/>
      <c r="C65" s="493"/>
      <c r="D65" s="493"/>
      <c r="E65" s="494" t="str">
        <f t="shared" si="14"/>
        <v>Select Supply Category in Column B</v>
      </c>
      <c r="F65" s="494"/>
      <c r="G65" s="494"/>
      <c r="H65" s="494"/>
      <c r="I65" s="494"/>
      <c r="J65" s="494"/>
      <c r="K65" s="494"/>
      <c r="L65" s="494"/>
      <c r="M65" s="494"/>
      <c r="N65" s="494"/>
      <c r="O65" s="494"/>
      <c r="P65" s="494"/>
      <c r="Q65" s="225"/>
      <c r="R65" s="292"/>
      <c r="S65" s="293"/>
      <c r="T65" s="293"/>
      <c r="U65" s="293"/>
    </row>
    <row r="66" spans="1:23" ht="39.950000000000003" customHeight="1" x14ac:dyDescent="0.25">
      <c r="A66" s="292"/>
      <c r="B66" s="493"/>
      <c r="C66" s="493"/>
      <c r="D66" s="493"/>
      <c r="E66" s="494" t="str">
        <f t="shared" si="14"/>
        <v>Select Supply Category in Column B</v>
      </c>
      <c r="F66" s="494"/>
      <c r="G66" s="494"/>
      <c r="H66" s="494"/>
      <c r="I66" s="494"/>
      <c r="J66" s="494"/>
      <c r="K66" s="494"/>
      <c r="L66" s="494"/>
      <c r="M66" s="494"/>
      <c r="N66" s="494"/>
      <c r="O66" s="494"/>
      <c r="P66" s="494"/>
      <c r="Q66" s="225"/>
      <c r="R66" s="292"/>
      <c r="S66" s="293"/>
      <c r="T66" s="293"/>
      <c r="U66" s="293"/>
    </row>
    <row r="67" spans="1:23" ht="39.950000000000003" customHeight="1" x14ac:dyDescent="0.25">
      <c r="A67" s="292"/>
      <c r="B67" s="493"/>
      <c r="C67" s="493"/>
      <c r="D67" s="493"/>
      <c r="E67" s="494" t="str">
        <f t="shared" si="14"/>
        <v>Select Supply Category in Column B</v>
      </c>
      <c r="F67" s="494"/>
      <c r="G67" s="494"/>
      <c r="H67" s="494"/>
      <c r="I67" s="494"/>
      <c r="J67" s="494"/>
      <c r="K67" s="494"/>
      <c r="L67" s="494"/>
      <c r="M67" s="494"/>
      <c r="N67" s="494"/>
      <c r="O67" s="494"/>
      <c r="P67" s="494"/>
      <c r="Q67" s="225"/>
      <c r="R67" s="292"/>
      <c r="S67" s="293"/>
      <c r="T67" s="293"/>
      <c r="U67" s="293"/>
    </row>
    <row r="68" spans="1:23" ht="39.950000000000003" customHeight="1" x14ac:dyDescent="0.25">
      <c r="A68" s="292"/>
      <c r="B68" s="493"/>
      <c r="C68" s="493"/>
      <c r="D68" s="493"/>
      <c r="E68" s="494" t="str">
        <f t="shared" si="14"/>
        <v>Select Supply Category in Column B</v>
      </c>
      <c r="F68" s="494"/>
      <c r="G68" s="494"/>
      <c r="H68" s="494"/>
      <c r="I68" s="494"/>
      <c r="J68" s="494"/>
      <c r="K68" s="494"/>
      <c r="L68" s="494"/>
      <c r="M68" s="494"/>
      <c r="N68" s="494"/>
      <c r="O68" s="494"/>
      <c r="P68" s="494"/>
      <c r="Q68" s="225"/>
      <c r="R68" s="292"/>
      <c r="S68" s="293"/>
      <c r="T68" s="293"/>
      <c r="U68" s="293"/>
    </row>
    <row r="69" spans="1:23" ht="18" customHeight="1" x14ac:dyDescent="0.25">
      <c r="A69" s="292"/>
      <c r="B69" s="490" t="s">
        <v>58</v>
      </c>
      <c r="C69" s="491"/>
      <c r="D69" s="491"/>
      <c r="E69" s="491"/>
      <c r="F69" s="491"/>
      <c r="G69" s="491"/>
      <c r="H69" s="491"/>
      <c r="I69" s="491"/>
      <c r="J69" s="491"/>
      <c r="K69" s="491"/>
      <c r="L69" s="491"/>
      <c r="M69" s="491"/>
      <c r="N69" s="491"/>
      <c r="O69" s="491"/>
      <c r="P69" s="492"/>
      <c r="Q69" s="226">
        <f>SUM(Q63:Q68)</f>
        <v>0</v>
      </c>
      <c r="R69" s="292"/>
      <c r="S69" s="293"/>
      <c r="T69" s="293"/>
      <c r="U69" s="293"/>
      <c r="W69" s="192">
        <f>Q69</f>
        <v>0</v>
      </c>
    </row>
    <row r="70" spans="1:23" ht="15.75" customHeight="1" x14ac:dyDescent="0.25">
      <c r="A70" s="292"/>
      <c r="B70" s="509" t="s">
        <v>65</v>
      </c>
      <c r="C70" s="510"/>
      <c r="D70" s="510"/>
      <c r="E70" s="510"/>
      <c r="F70" s="510"/>
      <c r="G70" s="510"/>
      <c r="H70" s="510"/>
      <c r="I70" s="510"/>
      <c r="J70" s="510"/>
      <c r="K70" s="510"/>
      <c r="L70" s="510"/>
      <c r="M70" s="510"/>
      <c r="N70" s="510"/>
      <c r="O70" s="510"/>
      <c r="P70" s="510"/>
      <c r="Q70" s="511"/>
      <c r="R70" s="292"/>
      <c r="S70" s="293"/>
      <c r="T70" s="293"/>
      <c r="U70" s="293"/>
    </row>
    <row r="71" spans="1:23" s="111" customFormat="1" ht="39.950000000000003" customHeight="1" x14ac:dyDescent="0.25">
      <c r="A71" s="292"/>
      <c r="B71" s="565" t="s">
        <v>424</v>
      </c>
      <c r="C71" s="566"/>
      <c r="D71" s="567"/>
      <c r="E71" s="515" t="s">
        <v>227</v>
      </c>
      <c r="F71" s="515"/>
      <c r="G71" s="515"/>
      <c r="H71" s="515" t="s">
        <v>228</v>
      </c>
      <c r="I71" s="515"/>
      <c r="J71" s="515"/>
      <c r="K71" s="515"/>
      <c r="L71" s="515"/>
      <c r="M71" s="515"/>
      <c r="N71" s="515"/>
      <c r="O71" s="280" t="s">
        <v>444</v>
      </c>
      <c r="P71" s="280" t="s">
        <v>115</v>
      </c>
      <c r="Q71" s="81" t="s">
        <v>52</v>
      </c>
      <c r="R71" s="292"/>
      <c r="S71" s="293"/>
      <c r="T71" s="293"/>
      <c r="U71" s="293"/>
    </row>
    <row r="72" spans="1:23" s="111" customFormat="1" ht="39.950000000000003" customHeight="1" x14ac:dyDescent="0.25">
      <c r="A72" s="292"/>
      <c r="B72" s="498"/>
      <c r="C72" s="499"/>
      <c r="D72" s="500"/>
      <c r="E72" s="495" t="str">
        <f t="shared" ref="E72:E73" si="15">IF(B72="","Select Category in Column B",0)</f>
        <v>Select Category in Column B</v>
      </c>
      <c r="F72" s="496"/>
      <c r="G72" s="497"/>
      <c r="H72" s="495" t="str">
        <f t="shared" ref="H72:H73" si="16">IF(B72="","Select Category in Column B",0)</f>
        <v>Select Category in Column B</v>
      </c>
      <c r="I72" s="496"/>
      <c r="J72" s="496"/>
      <c r="K72" s="496"/>
      <c r="L72" s="496"/>
      <c r="M72" s="496"/>
      <c r="N72" s="497"/>
      <c r="O72" s="299"/>
      <c r="P72" s="357"/>
      <c r="Q72" s="85">
        <f>ROUND(P72*O72,0)</f>
        <v>0</v>
      </c>
      <c r="R72" s="292"/>
      <c r="S72" s="294">
        <f>IF(OR(B72='DROP-DOWNS'!$S$18,B72='DROP-DOWNS'!$S$19,B72='DROP-DOWNS'!$S$20,B72='DROP-DOWNS'!$S$21),Q72,0)</f>
        <v>0</v>
      </c>
      <c r="T72" s="278"/>
      <c r="U72" s="293"/>
    </row>
    <row r="73" spans="1:23" s="111" customFormat="1" ht="39.950000000000003" customHeight="1" x14ac:dyDescent="0.25">
      <c r="A73" s="292"/>
      <c r="B73" s="498"/>
      <c r="C73" s="499"/>
      <c r="D73" s="500"/>
      <c r="E73" s="495" t="str">
        <f t="shared" si="15"/>
        <v>Select Category in Column B</v>
      </c>
      <c r="F73" s="496"/>
      <c r="G73" s="497"/>
      <c r="H73" s="495" t="str">
        <f t="shared" si="16"/>
        <v>Select Category in Column B</v>
      </c>
      <c r="I73" s="496"/>
      <c r="J73" s="496"/>
      <c r="K73" s="496"/>
      <c r="L73" s="496"/>
      <c r="M73" s="496"/>
      <c r="N73" s="497"/>
      <c r="O73" s="299"/>
      <c r="P73" s="357"/>
      <c r="Q73" s="85">
        <f t="shared" ref="Q73:Q76" si="17">ROUND(P73*O73,0)</f>
        <v>0</v>
      </c>
      <c r="R73" s="292"/>
      <c r="S73" s="294">
        <f>IF(OR(B73='DROP-DOWNS'!$S$18,B73='DROP-DOWNS'!$S$19,B73='DROP-DOWNS'!$S$20,B73='DROP-DOWNS'!$S$21),Q73,0)</f>
        <v>0</v>
      </c>
      <c r="T73" s="278"/>
      <c r="U73" s="293"/>
    </row>
    <row r="74" spans="1:23" s="111" customFormat="1" ht="39.950000000000003" customHeight="1" x14ac:dyDescent="0.25">
      <c r="A74" s="292"/>
      <c r="B74" s="498"/>
      <c r="C74" s="499"/>
      <c r="D74" s="500"/>
      <c r="E74" s="495" t="str">
        <f t="shared" ref="E74:E76" si="18">IF(B74="","Select Category in Column B",0)</f>
        <v>Select Category in Column B</v>
      </c>
      <c r="F74" s="496"/>
      <c r="G74" s="497"/>
      <c r="H74" s="495" t="str">
        <f t="shared" ref="H74:H76" si="19">IF(B74="","Select Category in Column B",0)</f>
        <v>Select Category in Column B</v>
      </c>
      <c r="I74" s="496"/>
      <c r="J74" s="496"/>
      <c r="K74" s="496"/>
      <c r="L74" s="496"/>
      <c r="M74" s="496"/>
      <c r="N74" s="497"/>
      <c r="O74" s="299"/>
      <c r="P74" s="357"/>
      <c r="Q74" s="85">
        <f t="shared" si="17"/>
        <v>0</v>
      </c>
      <c r="R74" s="292"/>
      <c r="S74" s="294">
        <f>IF(OR(B74='DROP-DOWNS'!$S$18,B74='DROP-DOWNS'!$S$19,B74='DROP-DOWNS'!$S$20,B74='DROP-DOWNS'!$S$21),Q74,0)</f>
        <v>0</v>
      </c>
      <c r="T74" s="278"/>
      <c r="U74" s="293"/>
    </row>
    <row r="75" spans="1:23" s="111" customFormat="1" ht="39.950000000000003" customHeight="1" x14ac:dyDescent="0.25">
      <c r="A75" s="292"/>
      <c r="B75" s="498"/>
      <c r="C75" s="499"/>
      <c r="D75" s="500"/>
      <c r="E75" s="495" t="str">
        <f t="shared" si="18"/>
        <v>Select Category in Column B</v>
      </c>
      <c r="F75" s="496"/>
      <c r="G75" s="497"/>
      <c r="H75" s="495" t="str">
        <f t="shared" si="19"/>
        <v>Select Category in Column B</v>
      </c>
      <c r="I75" s="496"/>
      <c r="J75" s="496"/>
      <c r="K75" s="496"/>
      <c r="L75" s="496"/>
      <c r="M75" s="496"/>
      <c r="N75" s="497"/>
      <c r="O75" s="258"/>
      <c r="P75" s="357"/>
      <c r="Q75" s="85">
        <f t="shared" si="17"/>
        <v>0</v>
      </c>
      <c r="R75" s="292"/>
      <c r="S75" s="294">
        <f>IF(OR(B75='DROP-DOWNS'!$S$18,B75='DROP-DOWNS'!$S$19,B75='DROP-DOWNS'!$S$20,B75='DROP-DOWNS'!$S$21),Q75,0)</f>
        <v>0</v>
      </c>
      <c r="T75" s="278"/>
      <c r="U75" s="293"/>
    </row>
    <row r="76" spans="1:23" s="111" customFormat="1" ht="39.950000000000003" customHeight="1" x14ac:dyDescent="0.25">
      <c r="A76" s="292"/>
      <c r="B76" s="498"/>
      <c r="C76" s="499"/>
      <c r="D76" s="500"/>
      <c r="E76" s="495" t="str">
        <f t="shared" si="18"/>
        <v>Select Category in Column B</v>
      </c>
      <c r="F76" s="496"/>
      <c r="G76" s="497"/>
      <c r="H76" s="495" t="str">
        <f t="shared" si="19"/>
        <v>Select Category in Column B</v>
      </c>
      <c r="I76" s="496"/>
      <c r="J76" s="496"/>
      <c r="K76" s="496"/>
      <c r="L76" s="496"/>
      <c r="M76" s="496"/>
      <c r="N76" s="497"/>
      <c r="O76" s="258"/>
      <c r="P76" s="357"/>
      <c r="Q76" s="85">
        <f t="shared" si="17"/>
        <v>0</v>
      </c>
      <c r="R76" s="292"/>
      <c r="S76" s="294">
        <f>IF(OR(B76='DROP-DOWNS'!$S$18,B76='DROP-DOWNS'!$S$19,B76='DROP-DOWNS'!$S$20,B76='DROP-DOWNS'!$S$21),Q76,0)</f>
        <v>0</v>
      </c>
      <c r="T76" s="278"/>
      <c r="U76" s="293"/>
    </row>
    <row r="77" spans="1:23" ht="18" customHeight="1" x14ac:dyDescent="0.25">
      <c r="A77" s="292"/>
      <c r="B77" s="490" t="s">
        <v>59</v>
      </c>
      <c r="C77" s="491"/>
      <c r="D77" s="491"/>
      <c r="E77" s="491"/>
      <c r="F77" s="491"/>
      <c r="G77" s="491"/>
      <c r="H77" s="491"/>
      <c r="I77" s="491"/>
      <c r="J77" s="491"/>
      <c r="K77" s="491"/>
      <c r="L77" s="491"/>
      <c r="M77" s="491"/>
      <c r="N77" s="491"/>
      <c r="O77" s="491"/>
      <c r="P77" s="492"/>
      <c r="Q77" s="226">
        <f>SUM(Q72:Q76)</f>
        <v>0</v>
      </c>
      <c r="R77" s="292"/>
      <c r="S77" s="227">
        <f>SUM(S72:S76)</f>
        <v>0</v>
      </c>
      <c r="T77" s="278"/>
      <c r="U77" s="293"/>
      <c r="W77" s="192">
        <f>Q77</f>
        <v>0</v>
      </c>
    </row>
    <row r="78" spans="1:23" ht="15.75" customHeight="1" x14ac:dyDescent="0.25">
      <c r="A78" s="292"/>
      <c r="B78" s="509" t="s">
        <v>66</v>
      </c>
      <c r="C78" s="510"/>
      <c r="D78" s="510"/>
      <c r="E78" s="510"/>
      <c r="F78" s="510"/>
      <c r="G78" s="510"/>
      <c r="H78" s="510"/>
      <c r="I78" s="510"/>
      <c r="J78" s="510"/>
      <c r="K78" s="510"/>
      <c r="L78" s="510"/>
      <c r="M78" s="510"/>
      <c r="N78" s="510"/>
      <c r="O78" s="510"/>
      <c r="P78" s="510"/>
      <c r="Q78" s="511"/>
      <c r="R78" s="292"/>
      <c r="S78" s="293"/>
      <c r="T78" s="279"/>
      <c r="U78" s="293"/>
    </row>
    <row r="79" spans="1:23" ht="39.950000000000003" customHeight="1" x14ac:dyDescent="0.25">
      <c r="A79" s="292"/>
      <c r="B79" s="504" t="s">
        <v>74</v>
      </c>
      <c r="C79" s="505"/>
      <c r="D79" s="506"/>
      <c r="E79" s="504" t="s">
        <v>426</v>
      </c>
      <c r="F79" s="505"/>
      <c r="G79" s="505"/>
      <c r="H79" s="505"/>
      <c r="I79" s="505"/>
      <c r="J79" s="505"/>
      <c r="K79" s="505"/>
      <c r="L79" s="505"/>
      <c r="M79" s="505"/>
      <c r="N79" s="505"/>
      <c r="O79" s="505"/>
      <c r="P79" s="505"/>
      <c r="Q79" s="506"/>
      <c r="R79" s="292"/>
      <c r="S79" s="293"/>
      <c r="T79" s="279"/>
      <c r="U79" s="293"/>
    </row>
    <row r="80" spans="1:23" ht="39.950000000000003" customHeight="1" x14ac:dyDescent="0.25">
      <c r="A80" s="292"/>
      <c r="B80" s="493"/>
      <c r="C80" s="493"/>
      <c r="D80" s="493"/>
      <c r="E80" s="494" t="str">
        <f t="shared" ref="E80" si="20">IF(B80="","Select Category in Column B",0)</f>
        <v>Select Category in Column B</v>
      </c>
      <c r="F80" s="494"/>
      <c r="G80" s="494"/>
      <c r="H80" s="494"/>
      <c r="I80" s="494"/>
      <c r="J80" s="494"/>
      <c r="K80" s="494"/>
      <c r="L80" s="494"/>
      <c r="M80" s="494"/>
      <c r="N80" s="494"/>
      <c r="O80" s="494"/>
      <c r="P80" s="494"/>
      <c r="Q80" s="225"/>
      <c r="R80" s="292"/>
      <c r="S80" s="293"/>
      <c r="T80" s="278"/>
      <c r="U80" s="293"/>
    </row>
    <row r="81" spans="1:23" ht="39.950000000000003" customHeight="1" x14ac:dyDescent="0.25">
      <c r="A81" s="292"/>
      <c r="B81" s="493"/>
      <c r="C81" s="493"/>
      <c r="D81" s="493"/>
      <c r="E81" s="494" t="str">
        <f t="shared" ref="E81:E85" si="21">IF(B81="","Select Category in Column B",0)</f>
        <v>Select Category in Column B</v>
      </c>
      <c r="F81" s="494"/>
      <c r="G81" s="494"/>
      <c r="H81" s="494"/>
      <c r="I81" s="494"/>
      <c r="J81" s="494"/>
      <c r="K81" s="494"/>
      <c r="L81" s="494"/>
      <c r="M81" s="494"/>
      <c r="N81" s="494"/>
      <c r="O81" s="494"/>
      <c r="P81" s="494"/>
      <c r="Q81" s="225"/>
      <c r="R81" s="292"/>
      <c r="S81" s="293"/>
      <c r="T81" s="278"/>
      <c r="U81" s="293"/>
    </row>
    <row r="82" spans="1:23" ht="39.950000000000003" customHeight="1" x14ac:dyDescent="0.25">
      <c r="A82" s="292"/>
      <c r="B82" s="493"/>
      <c r="C82" s="493"/>
      <c r="D82" s="493"/>
      <c r="E82" s="494" t="str">
        <f t="shared" si="21"/>
        <v>Select Category in Column B</v>
      </c>
      <c r="F82" s="494"/>
      <c r="G82" s="494"/>
      <c r="H82" s="494"/>
      <c r="I82" s="494"/>
      <c r="J82" s="494"/>
      <c r="K82" s="494"/>
      <c r="L82" s="494"/>
      <c r="M82" s="494"/>
      <c r="N82" s="494"/>
      <c r="O82" s="494"/>
      <c r="P82" s="494"/>
      <c r="Q82" s="225"/>
      <c r="R82" s="292"/>
      <c r="S82" s="293"/>
      <c r="T82" s="279"/>
      <c r="U82" s="293"/>
    </row>
    <row r="83" spans="1:23" ht="39.950000000000003" customHeight="1" x14ac:dyDescent="0.25">
      <c r="A83" s="292"/>
      <c r="B83" s="493"/>
      <c r="C83" s="493"/>
      <c r="D83" s="493"/>
      <c r="E83" s="494" t="str">
        <f t="shared" si="21"/>
        <v>Select Category in Column B</v>
      </c>
      <c r="F83" s="494"/>
      <c r="G83" s="494"/>
      <c r="H83" s="494"/>
      <c r="I83" s="494"/>
      <c r="J83" s="494"/>
      <c r="K83" s="494"/>
      <c r="L83" s="494"/>
      <c r="M83" s="494"/>
      <c r="N83" s="494"/>
      <c r="O83" s="494"/>
      <c r="P83" s="494"/>
      <c r="Q83" s="225"/>
      <c r="R83" s="292"/>
      <c r="S83" s="293"/>
      <c r="T83" s="293"/>
      <c r="U83" s="293"/>
    </row>
    <row r="84" spans="1:23" ht="39.950000000000003" customHeight="1" x14ac:dyDescent="0.25">
      <c r="A84" s="292"/>
      <c r="B84" s="493"/>
      <c r="C84" s="493"/>
      <c r="D84" s="493"/>
      <c r="E84" s="494" t="str">
        <f t="shared" si="21"/>
        <v>Select Category in Column B</v>
      </c>
      <c r="F84" s="494"/>
      <c r="G84" s="494"/>
      <c r="H84" s="494"/>
      <c r="I84" s="494"/>
      <c r="J84" s="494"/>
      <c r="K84" s="494"/>
      <c r="L84" s="494"/>
      <c r="M84" s="494"/>
      <c r="N84" s="494"/>
      <c r="O84" s="494"/>
      <c r="P84" s="494"/>
      <c r="Q84" s="225"/>
      <c r="R84" s="292"/>
      <c r="S84" s="293"/>
      <c r="T84" s="293"/>
      <c r="U84" s="293"/>
    </row>
    <row r="85" spans="1:23" ht="39.950000000000003" customHeight="1" x14ac:dyDescent="0.25">
      <c r="A85" s="292"/>
      <c r="B85" s="493"/>
      <c r="C85" s="493"/>
      <c r="D85" s="493"/>
      <c r="E85" s="494" t="str">
        <f t="shared" si="21"/>
        <v>Select Category in Column B</v>
      </c>
      <c r="F85" s="494"/>
      <c r="G85" s="494"/>
      <c r="H85" s="494"/>
      <c r="I85" s="494"/>
      <c r="J85" s="494"/>
      <c r="K85" s="494"/>
      <c r="L85" s="494"/>
      <c r="M85" s="494"/>
      <c r="N85" s="494"/>
      <c r="O85" s="494"/>
      <c r="P85" s="494"/>
      <c r="Q85" s="225"/>
      <c r="R85" s="292"/>
      <c r="S85" s="293"/>
      <c r="T85" s="293"/>
      <c r="U85" s="293"/>
    </row>
    <row r="86" spans="1:23" ht="19.350000000000001" customHeight="1" x14ac:dyDescent="0.25">
      <c r="A86" s="292"/>
      <c r="B86" s="490" t="s">
        <v>75</v>
      </c>
      <c r="C86" s="491"/>
      <c r="D86" s="491"/>
      <c r="E86" s="491"/>
      <c r="F86" s="491"/>
      <c r="G86" s="491"/>
      <c r="H86" s="491"/>
      <c r="I86" s="491"/>
      <c r="J86" s="491"/>
      <c r="K86" s="491"/>
      <c r="L86" s="491"/>
      <c r="M86" s="491"/>
      <c r="N86" s="491"/>
      <c r="O86" s="491"/>
      <c r="P86" s="492"/>
      <c r="Q86" s="226">
        <f>SUM(Q80:Q85)</f>
        <v>0</v>
      </c>
      <c r="R86" s="292"/>
      <c r="S86" s="293"/>
      <c r="T86" s="293"/>
      <c r="U86" s="293"/>
      <c r="W86" s="192">
        <f>Q86</f>
        <v>0</v>
      </c>
    </row>
    <row r="87" spans="1:23" ht="15.75" customHeight="1" x14ac:dyDescent="0.25">
      <c r="A87" s="259"/>
      <c r="B87" s="521" t="s">
        <v>67</v>
      </c>
      <c r="C87" s="522"/>
      <c r="D87" s="522"/>
      <c r="E87" s="522"/>
      <c r="F87" s="522"/>
      <c r="G87" s="522"/>
      <c r="H87" s="522"/>
      <c r="I87" s="522"/>
      <c r="J87" s="522"/>
      <c r="K87" s="522"/>
      <c r="L87" s="522"/>
      <c r="M87" s="522"/>
      <c r="N87" s="522"/>
      <c r="O87" s="522"/>
      <c r="P87" s="522"/>
      <c r="Q87" s="511"/>
      <c r="R87" s="259"/>
      <c r="S87" s="190"/>
      <c r="T87" s="190"/>
      <c r="U87" s="190"/>
      <c r="V87" s="190"/>
    </row>
    <row r="88" spans="1:23" ht="15.75" customHeight="1" x14ac:dyDescent="0.25">
      <c r="A88" s="259"/>
      <c r="B88" s="228"/>
      <c r="C88" s="229"/>
      <c r="D88" s="229"/>
      <c r="E88" s="229"/>
      <c r="F88" s="229"/>
      <c r="G88" s="229"/>
      <c r="H88" s="229"/>
      <c r="I88" s="229"/>
      <c r="J88" s="229"/>
      <c r="K88" s="229"/>
      <c r="L88" s="229"/>
      <c r="M88" s="229"/>
      <c r="N88" s="229"/>
      <c r="O88" s="229"/>
      <c r="P88" s="230"/>
      <c r="Q88" s="231"/>
      <c r="R88" s="259"/>
      <c r="S88" s="190"/>
      <c r="T88" s="190"/>
      <c r="U88" s="190"/>
      <c r="V88" s="190"/>
    </row>
    <row r="89" spans="1:23" ht="15.75" customHeight="1" x14ac:dyDescent="0.25">
      <c r="A89" s="259"/>
      <c r="B89" s="232"/>
      <c r="C89" s="611" t="s">
        <v>321</v>
      </c>
      <c r="D89" s="611"/>
      <c r="E89" s="611"/>
      <c r="F89" s="611"/>
      <c r="G89" s="611"/>
      <c r="H89" s="289"/>
      <c r="I89" s="613" t="s">
        <v>360</v>
      </c>
      <c r="J89" s="614"/>
      <c r="K89" s="614"/>
      <c r="L89" s="614"/>
      <c r="M89" s="614"/>
      <c r="N89" s="617">
        <f>E9</f>
        <v>0</v>
      </c>
      <c r="O89" s="618"/>
      <c r="P89" s="233"/>
      <c r="Q89" s="234"/>
      <c r="R89" s="259"/>
      <c r="S89" s="194">
        <f>N89</f>
        <v>0</v>
      </c>
      <c r="T89" s="190"/>
      <c r="U89" s="190"/>
      <c r="V89" s="190"/>
    </row>
    <row r="90" spans="1:23" ht="15.75" hidden="1" customHeight="1" x14ac:dyDescent="0.25">
      <c r="A90" s="259"/>
      <c r="B90" s="232"/>
      <c r="C90" s="229"/>
      <c r="D90" s="229"/>
      <c r="E90" s="229"/>
      <c r="F90" s="229"/>
      <c r="G90" s="229"/>
      <c r="H90" s="289"/>
      <c r="I90" s="619" t="s">
        <v>112</v>
      </c>
      <c r="J90" s="620"/>
      <c r="K90" s="620"/>
      <c r="L90" s="620"/>
      <c r="M90" s="620"/>
      <c r="N90" s="621">
        <f>(Q86+Q77+Q69+Q60+Q53+Q44+Q39+Q33+Q18)-F113</f>
        <v>0</v>
      </c>
      <c r="O90" s="622"/>
      <c r="P90" s="233"/>
      <c r="Q90" s="234"/>
      <c r="R90" s="259"/>
      <c r="S90" s="190"/>
      <c r="T90" s="190"/>
      <c r="U90" s="190"/>
      <c r="V90" s="190"/>
    </row>
    <row r="91" spans="1:23" ht="15.75" hidden="1" customHeight="1" x14ac:dyDescent="0.25">
      <c r="A91" s="259"/>
      <c r="B91" s="232" t="s">
        <v>113</v>
      </c>
      <c r="C91" s="235"/>
      <c r="D91" s="235"/>
      <c r="E91" s="235"/>
      <c r="F91" s="235"/>
      <c r="G91" s="236"/>
      <c r="H91" s="289"/>
      <c r="I91" s="290"/>
      <c r="J91" s="288"/>
      <c r="K91" s="288"/>
      <c r="L91" s="288"/>
      <c r="M91" s="288"/>
      <c r="N91" s="623">
        <f>(N89+1)*N90</f>
        <v>0</v>
      </c>
      <c r="O91" s="622"/>
      <c r="P91" s="233"/>
      <c r="Q91" s="234"/>
      <c r="R91" s="259"/>
      <c r="S91" s="190"/>
      <c r="T91" s="190"/>
      <c r="U91" s="190"/>
      <c r="V91" s="190"/>
    </row>
    <row r="92" spans="1:23" ht="15.75" customHeight="1" x14ac:dyDescent="0.25">
      <c r="A92" s="259"/>
      <c r="B92" s="232"/>
      <c r="C92" s="611" t="s">
        <v>260</v>
      </c>
      <c r="D92" s="611"/>
      <c r="E92" s="611"/>
      <c r="F92" s="611"/>
      <c r="G92" s="239">
        <f>F107</f>
        <v>0</v>
      </c>
      <c r="H92" s="289"/>
      <c r="I92" s="611" t="s">
        <v>515</v>
      </c>
      <c r="J92" s="611"/>
      <c r="K92" s="611"/>
      <c r="L92" s="611"/>
      <c r="M92" s="611"/>
      <c r="N92" s="612">
        <f>E5-F113</f>
        <v>0</v>
      </c>
      <c r="O92" s="612"/>
      <c r="P92" s="233"/>
      <c r="Q92" s="234"/>
      <c r="R92" s="259"/>
      <c r="S92" s="190"/>
      <c r="T92" s="190"/>
      <c r="U92" s="190"/>
      <c r="V92" s="190"/>
    </row>
    <row r="93" spans="1:23" ht="15.75" customHeight="1" x14ac:dyDescent="0.25">
      <c r="A93" s="259"/>
      <c r="B93" s="232"/>
      <c r="C93" s="611" t="s">
        <v>322</v>
      </c>
      <c r="D93" s="611"/>
      <c r="E93" s="611"/>
      <c r="F93" s="611"/>
      <c r="G93" s="239">
        <f>F108+F109+F110+F111</f>
        <v>0</v>
      </c>
      <c r="H93" s="289"/>
      <c r="I93" s="229"/>
      <c r="J93" s="229"/>
      <c r="K93" s="229"/>
      <c r="L93" s="229"/>
      <c r="M93" s="229"/>
      <c r="N93" s="229"/>
      <c r="O93" s="229"/>
      <c r="P93" s="233"/>
      <c r="Q93" s="234"/>
      <c r="R93" s="259"/>
      <c r="S93" s="190"/>
      <c r="T93" s="190"/>
      <c r="U93" s="190"/>
      <c r="V93" s="190"/>
    </row>
    <row r="94" spans="1:23" ht="15.75" customHeight="1" x14ac:dyDescent="0.25">
      <c r="A94" s="259"/>
      <c r="B94" s="232"/>
      <c r="C94" s="611" t="s">
        <v>261</v>
      </c>
      <c r="D94" s="611"/>
      <c r="E94" s="611"/>
      <c r="F94" s="611"/>
      <c r="G94" s="239">
        <f>Q100</f>
        <v>0</v>
      </c>
      <c r="H94" s="289"/>
      <c r="I94" s="613" t="s">
        <v>111</v>
      </c>
      <c r="J94" s="614"/>
      <c r="K94" s="614"/>
      <c r="L94" s="614"/>
      <c r="M94" s="614"/>
      <c r="N94" s="615">
        <f>ROUND((N92-(N92/(1+E9))),0)</f>
        <v>0</v>
      </c>
      <c r="O94" s="616"/>
      <c r="P94" s="233"/>
      <c r="Q94" s="234"/>
      <c r="R94" s="259"/>
      <c r="S94" s="190"/>
      <c r="T94" s="190"/>
      <c r="U94" s="190"/>
      <c r="V94" s="190"/>
    </row>
    <row r="95" spans="1:23" ht="16.5" customHeight="1" x14ac:dyDescent="0.25">
      <c r="A95" s="259"/>
      <c r="B95" s="232"/>
      <c r="C95" s="289"/>
      <c r="D95" s="620"/>
      <c r="E95" s="620"/>
      <c r="F95" s="620"/>
      <c r="G95" s="289"/>
      <c r="H95" s="289"/>
      <c r="I95" s="289"/>
      <c r="J95" s="289"/>
      <c r="K95" s="289"/>
      <c r="L95" s="289"/>
      <c r="M95" s="624"/>
      <c r="N95" s="624"/>
      <c r="O95" s="624"/>
      <c r="P95" s="624"/>
      <c r="Q95" s="241" t="s">
        <v>52</v>
      </c>
      <c r="R95" s="259"/>
      <c r="S95" s="190"/>
      <c r="T95" s="190"/>
      <c r="U95" s="190"/>
      <c r="V95" s="190"/>
    </row>
    <row r="96" spans="1:23" x14ac:dyDescent="0.25">
      <c r="A96" s="259"/>
      <c r="B96" s="281"/>
      <c r="C96" s="491"/>
      <c r="D96" s="491"/>
      <c r="E96" s="491"/>
      <c r="F96" s="282"/>
      <c r="G96" s="282"/>
      <c r="H96" s="282"/>
      <c r="I96" s="491" t="s">
        <v>323</v>
      </c>
      <c r="J96" s="491"/>
      <c r="K96" s="491"/>
      <c r="L96" s="491"/>
      <c r="M96" s="491"/>
      <c r="N96" s="491"/>
      <c r="O96" s="491"/>
      <c r="P96" s="492"/>
      <c r="Q96" s="244"/>
      <c r="R96" s="259"/>
      <c r="S96" s="190"/>
      <c r="T96" s="190"/>
      <c r="U96" s="190"/>
      <c r="V96" s="190"/>
    </row>
    <row r="97" spans="1:23" ht="15.75" customHeight="1" x14ac:dyDescent="0.25">
      <c r="A97" s="259"/>
      <c r="B97" s="521" t="s">
        <v>68</v>
      </c>
      <c r="C97" s="522"/>
      <c r="D97" s="522"/>
      <c r="E97" s="522"/>
      <c r="F97" s="522"/>
      <c r="G97" s="522"/>
      <c r="H97" s="522"/>
      <c r="I97" s="522"/>
      <c r="J97" s="522"/>
      <c r="K97" s="522"/>
      <c r="L97" s="522"/>
      <c r="M97" s="522"/>
      <c r="N97" s="522"/>
      <c r="O97" s="522"/>
      <c r="P97" s="522"/>
      <c r="Q97" s="286"/>
      <c r="R97" s="259"/>
      <c r="S97" s="190"/>
      <c r="T97" s="190"/>
      <c r="U97" s="190"/>
    </row>
    <row r="98" spans="1:23" ht="15.6" customHeight="1" x14ac:dyDescent="0.25">
      <c r="A98" s="259"/>
      <c r="B98" s="523" t="s">
        <v>76</v>
      </c>
      <c r="C98" s="524"/>
      <c r="D98" s="524"/>
      <c r="E98" s="524"/>
      <c r="F98" s="524"/>
      <c r="G98" s="524"/>
      <c r="H98" s="524"/>
      <c r="I98" s="524"/>
      <c r="J98" s="524"/>
      <c r="K98" s="524"/>
      <c r="L98" s="524"/>
      <c r="M98" s="524"/>
      <c r="N98" s="524"/>
      <c r="O98" s="524"/>
      <c r="P98" s="525"/>
      <c r="Q98" s="285" t="s">
        <v>52</v>
      </c>
      <c r="R98" s="259"/>
      <c r="S98" s="190"/>
      <c r="T98" s="190"/>
      <c r="U98" s="190"/>
    </row>
    <row r="99" spans="1:23" ht="30" customHeight="1" x14ac:dyDescent="0.25">
      <c r="A99" s="259"/>
      <c r="B99" s="526"/>
      <c r="C99" s="527"/>
      <c r="D99" s="527"/>
      <c r="E99" s="527"/>
      <c r="F99" s="527"/>
      <c r="G99" s="527"/>
      <c r="H99" s="527"/>
      <c r="I99" s="527"/>
      <c r="J99" s="527"/>
      <c r="K99" s="527"/>
      <c r="L99" s="527"/>
      <c r="M99" s="527"/>
      <c r="N99" s="527"/>
      <c r="O99" s="527"/>
      <c r="P99" s="528"/>
      <c r="Q99" s="246"/>
      <c r="R99" s="259"/>
      <c r="S99" s="190"/>
      <c r="T99" s="190"/>
      <c r="U99" s="190"/>
    </row>
    <row r="100" spans="1:23" ht="18.600000000000001" customHeight="1" x14ac:dyDescent="0.25">
      <c r="A100" s="259"/>
      <c r="B100" s="490" t="s">
        <v>77</v>
      </c>
      <c r="C100" s="491"/>
      <c r="D100" s="491"/>
      <c r="E100" s="491"/>
      <c r="F100" s="491"/>
      <c r="G100" s="491"/>
      <c r="H100" s="491"/>
      <c r="I100" s="491"/>
      <c r="J100" s="491"/>
      <c r="K100" s="491"/>
      <c r="L100" s="491"/>
      <c r="M100" s="491"/>
      <c r="N100" s="491"/>
      <c r="O100" s="491"/>
      <c r="P100" s="492"/>
      <c r="Q100" s="226">
        <f>Q99</f>
        <v>0</v>
      </c>
      <c r="R100" s="259"/>
      <c r="S100" s="190"/>
      <c r="T100" s="190"/>
      <c r="U100" s="190"/>
      <c r="W100" s="192">
        <f>Q100</f>
        <v>0</v>
      </c>
    </row>
    <row r="101" spans="1:23" ht="34.5" customHeight="1" x14ac:dyDescent="0.25">
      <c r="A101" s="259"/>
      <c r="B101" s="483" t="s">
        <v>645</v>
      </c>
      <c r="C101" s="484"/>
      <c r="D101" s="484"/>
      <c r="E101" s="484"/>
      <c r="F101" s="484"/>
      <c r="G101" s="484"/>
      <c r="H101" s="484"/>
      <c r="I101" s="484"/>
      <c r="J101" s="484"/>
      <c r="K101" s="484"/>
      <c r="L101" s="484"/>
      <c r="M101" s="484"/>
      <c r="N101" s="484"/>
      <c r="O101" s="484"/>
      <c r="P101" s="485"/>
      <c r="Q101" s="215">
        <f>SUM(Q100+Q96+Q86+Q77+Q69+Q60+Q53+Q44+Q39+Q33+Q18)</f>
        <v>0</v>
      </c>
      <c r="R101" s="259"/>
      <c r="S101" s="248"/>
      <c r="T101" s="249"/>
      <c r="U101" s="190"/>
    </row>
    <row r="102" spans="1:23" ht="34.5" customHeight="1" x14ac:dyDescent="0.25">
      <c r="A102" s="292"/>
      <c r="B102" s="483" t="s">
        <v>249</v>
      </c>
      <c r="C102" s="484"/>
      <c r="D102" s="484"/>
      <c r="E102" s="484"/>
      <c r="F102" s="484"/>
      <c r="G102" s="484"/>
      <c r="H102" s="484"/>
      <c r="I102" s="484"/>
      <c r="J102" s="484"/>
      <c r="K102" s="484"/>
      <c r="L102" s="484"/>
      <c r="M102" s="484"/>
      <c r="N102" s="484"/>
      <c r="O102" s="484"/>
      <c r="P102" s="485"/>
      <c r="Q102" s="215">
        <f>Q101-E5</f>
        <v>0</v>
      </c>
      <c r="R102" s="292"/>
      <c r="S102" s="248"/>
      <c r="T102" s="249"/>
      <c r="U102" s="293"/>
    </row>
    <row r="103" spans="1:23" ht="15.95" customHeight="1" x14ac:dyDescent="0.25">
      <c r="A103" s="259"/>
      <c r="B103" s="259"/>
      <c r="C103" s="259"/>
      <c r="D103" s="259"/>
      <c r="E103" s="259"/>
      <c r="F103" s="259"/>
      <c r="G103" s="259"/>
      <c r="H103" s="259"/>
      <c r="I103" s="259"/>
      <c r="J103" s="259"/>
      <c r="K103" s="259"/>
      <c r="L103" s="259"/>
      <c r="M103" s="259"/>
      <c r="N103" s="259"/>
      <c r="O103" s="259"/>
      <c r="P103" s="259"/>
      <c r="Q103" s="259"/>
      <c r="R103" s="259"/>
      <c r="S103" s="248" t="s">
        <v>114</v>
      </c>
      <c r="T103" s="249">
        <f>S77</f>
        <v>0</v>
      </c>
      <c r="U103" s="190"/>
    </row>
    <row r="104" spans="1:23" x14ac:dyDescent="0.25">
      <c r="A104" s="190"/>
      <c r="B104" s="190"/>
      <c r="C104" s="190"/>
      <c r="D104" s="190"/>
      <c r="E104" s="190"/>
      <c r="F104" s="190"/>
      <c r="G104" s="190"/>
      <c r="H104" s="190"/>
      <c r="I104" s="190"/>
      <c r="J104" s="190"/>
      <c r="K104" s="190"/>
      <c r="L104" s="190"/>
      <c r="M104" s="190"/>
      <c r="N104" s="190"/>
      <c r="O104" s="190"/>
      <c r="P104" s="190"/>
      <c r="Q104" s="190"/>
      <c r="R104" s="190"/>
      <c r="S104" s="190"/>
      <c r="T104" s="190"/>
      <c r="U104" s="190"/>
    </row>
    <row r="105" spans="1:23" hidden="1" x14ac:dyDescent="0.25"/>
    <row r="106" spans="1:23" hidden="1" x14ac:dyDescent="0.25">
      <c r="C106" s="195" t="s">
        <v>266</v>
      </c>
      <c r="D106" s="195"/>
      <c r="E106" s="196"/>
      <c r="F106" s="197"/>
    </row>
    <row r="107" spans="1:23" hidden="1" x14ac:dyDescent="0.25">
      <c r="C107" s="195" t="s">
        <v>260</v>
      </c>
      <c r="D107" s="195"/>
      <c r="E107" s="196"/>
      <c r="F107" s="203">
        <f>Q44</f>
        <v>0</v>
      </c>
    </row>
    <row r="108" spans="1:23" hidden="1" x14ac:dyDescent="0.25">
      <c r="C108" s="195" t="s">
        <v>262</v>
      </c>
      <c r="D108" s="195"/>
      <c r="E108" s="196">
        <f>U56</f>
        <v>0</v>
      </c>
      <c r="F108" s="197">
        <f>IF(E108&gt;25000,(E108-25000),0)</f>
        <v>0</v>
      </c>
    </row>
    <row r="109" spans="1:23" hidden="1" x14ac:dyDescent="0.25">
      <c r="C109" s="195" t="s">
        <v>263</v>
      </c>
      <c r="D109" s="195"/>
      <c r="E109" s="196">
        <f t="shared" ref="E109:E111" si="22">U57</f>
        <v>0</v>
      </c>
      <c r="F109" s="197">
        <f>IF(E109&gt;25000,(E109-25000),0)</f>
        <v>0</v>
      </c>
    </row>
    <row r="110" spans="1:23" hidden="1" x14ac:dyDescent="0.25">
      <c r="C110" s="195" t="s">
        <v>264</v>
      </c>
      <c r="D110" s="195"/>
      <c r="E110" s="196">
        <f t="shared" si="22"/>
        <v>0</v>
      </c>
      <c r="F110" s="197">
        <f>IF(E110&gt;25000,(E110-25000),0)</f>
        <v>0</v>
      </c>
    </row>
    <row r="111" spans="1:23" hidden="1" x14ac:dyDescent="0.25">
      <c r="C111" s="195" t="s">
        <v>265</v>
      </c>
      <c r="D111" s="195"/>
      <c r="E111" s="196">
        <f t="shared" si="22"/>
        <v>0</v>
      </c>
      <c r="F111" s="197">
        <f>IF(E111&gt;25000,(E111-25000),0)</f>
        <v>0</v>
      </c>
    </row>
    <row r="112" spans="1:23" hidden="1" x14ac:dyDescent="0.25">
      <c r="C112" s="195" t="s">
        <v>261</v>
      </c>
      <c r="D112" s="195"/>
      <c r="E112" s="196"/>
      <c r="F112" s="203">
        <f>Q100</f>
        <v>0</v>
      </c>
    </row>
    <row r="113" spans="6:6" hidden="1" x14ac:dyDescent="0.25">
      <c r="F113" s="90">
        <f>SUM(F107:F112)</f>
        <v>0</v>
      </c>
    </row>
  </sheetData>
  <sheetProtection algorithmName="SHA-512" hashValue="hcz/RaAJsJOXpBhspf+hRrtDZKLpaCwBTq/FpEqopmYR7SgfhNGhDlOcF53TOn5J1iLN0J66z3naeIu4LW0HAQ==" saltValue="S0AJZbABTHS/7upQaeWnag==" spinCount="100000" sheet="1" formatCells="0" formatRows="0" insertRows="0" deleteRows="0" selectLockedCells="1"/>
  <mergeCells count="172">
    <mergeCell ref="B102:P102"/>
    <mergeCell ref="B99:P99"/>
    <mergeCell ref="B100:P100"/>
    <mergeCell ref="B101:P101"/>
    <mergeCell ref="D95:F95"/>
    <mergeCell ref="M95:P95"/>
    <mergeCell ref="C96:E96"/>
    <mergeCell ref="I96:P96"/>
    <mergeCell ref="B97:P97"/>
    <mergeCell ref="B98:P98"/>
    <mergeCell ref="C92:F92"/>
    <mergeCell ref="I92:M92"/>
    <mergeCell ref="N92:O92"/>
    <mergeCell ref="C93:F93"/>
    <mergeCell ref="C94:F94"/>
    <mergeCell ref="I94:M94"/>
    <mergeCell ref="N94:O94"/>
    <mergeCell ref="C89:G89"/>
    <mergeCell ref="I89:M89"/>
    <mergeCell ref="N89:O89"/>
    <mergeCell ref="I90:M90"/>
    <mergeCell ref="N90:O90"/>
    <mergeCell ref="N91:O91"/>
    <mergeCell ref="B84:D84"/>
    <mergeCell ref="E84:P84"/>
    <mergeCell ref="B85:D85"/>
    <mergeCell ref="E85:P85"/>
    <mergeCell ref="B86:P86"/>
    <mergeCell ref="B87:Q87"/>
    <mergeCell ref="B81:D81"/>
    <mergeCell ref="E81:P81"/>
    <mergeCell ref="B82:D82"/>
    <mergeCell ref="E82:P82"/>
    <mergeCell ref="B83:D83"/>
    <mergeCell ref="E83:P83"/>
    <mergeCell ref="B77:P77"/>
    <mergeCell ref="B78:Q78"/>
    <mergeCell ref="B79:D79"/>
    <mergeCell ref="E79:Q79"/>
    <mergeCell ref="B80:D80"/>
    <mergeCell ref="E80:P80"/>
    <mergeCell ref="B75:D75"/>
    <mergeCell ref="E75:G75"/>
    <mergeCell ref="H75:N75"/>
    <mergeCell ref="B76:D76"/>
    <mergeCell ref="E76:G76"/>
    <mergeCell ref="H76:N76"/>
    <mergeCell ref="B73:D73"/>
    <mergeCell ref="E73:G73"/>
    <mergeCell ref="H73:N73"/>
    <mergeCell ref="B74:D74"/>
    <mergeCell ref="E74:G74"/>
    <mergeCell ref="H74:N74"/>
    <mergeCell ref="B69:P69"/>
    <mergeCell ref="B70:Q70"/>
    <mergeCell ref="B71:D71"/>
    <mergeCell ref="E71:G71"/>
    <mergeCell ref="H71:N71"/>
    <mergeCell ref="B72:D72"/>
    <mergeCell ref="E72:G72"/>
    <mergeCell ref="H72:N72"/>
    <mergeCell ref="B66:D66"/>
    <mergeCell ref="E66:P66"/>
    <mergeCell ref="B67:D67"/>
    <mergeCell ref="E67:P67"/>
    <mergeCell ref="B68:D68"/>
    <mergeCell ref="E68:P68"/>
    <mergeCell ref="B63:D63"/>
    <mergeCell ref="E63:P63"/>
    <mergeCell ref="B64:D64"/>
    <mergeCell ref="E64:P64"/>
    <mergeCell ref="B65:D65"/>
    <mergeCell ref="E65:P65"/>
    <mergeCell ref="B59:C59"/>
    <mergeCell ref="D59:E59"/>
    <mergeCell ref="F59:N59"/>
    <mergeCell ref="B60:P60"/>
    <mergeCell ref="B61:Q61"/>
    <mergeCell ref="B62:D62"/>
    <mergeCell ref="E62:P62"/>
    <mergeCell ref="B57:C57"/>
    <mergeCell ref="D57:E57"/>
    <mergeCell ref="F57:N57"/>
    <mergeCell ref="B58:C58"/>
    <mergeCell ref="D58:E58"/>
    <mergeCell ref="F58:N58"/>
    <mergeCell ref="B53:P53"/>
    <mergeCell ref="B54:Q54"/>
    <mergeCell ref="B55:C55"/>
    <mergeCell ref="D55:E55"/>
    <mergeCell ref="F55:N55"/>
    <mergeCell ref="B56:C56"/>
    <mergeCell ref="D56:E56"/>
    <mergeCell ref="F56:N56"/>
    <mergeCell ref="C50:E50"/>
    <mergeCell ref="F50:P50"/>
    <mergeCell ref="B51:C51"/>
    <mergeCell ref="D51:P51"/>
    <mergeCell ref="C52:E52"/>
    <mergeCell ref="F52:P52"/>
    <mergeCell ref="B47:C47"/>
    <mergeCell ref="D47:P47"/>
    <mergeCell ref="C48:E48"/>
    <mergeCell ref="F48:P48"/>
    <mergeCell ref="B49:C49"/>
    <mergeCell ref="D49:P49"/>
    <mergeCell ref="B43:C43"/>
    <mergeCell ref="D43:O43"/>
    <mergeCell ref="B44:P44"/>
    <mergeCell ref="B45:Q45"/>
    <mergeCell ref="B46:C46"/>
    <mergeCell ref="D46:P46"/>
    <mergeCell ref="B39:N39"/>
    <mergeCell ref="B40:Q40"/>
    <mergeCell ref="B41:C41"/>
    <mergeCell ref="D41:O41"/>
    <mergeCell ref="B42:C42"/>
    <mergeCell ref="D42:O42"/>
    <mergeCell ref="B36:C36"/>
    <mergeCell ref="D36:K36"/>
    <mergeCell ref="B37:C37"/>
    <mergeCell ref="D37:K37"/>
    <mergeCell ref="B38:C38"/>
    <mergeCell ref="D38:K38"/>
    <mergeCell ref="B32:C32"/>
    <mergeCell ref="D32:K32"/>
    <mergeCell ref="B33:N33"/>
    <mergeCell ref="B34:Q34"/>
    <mergeCell ref="B35:C35"/>
    <mergeCell ref="D35:K35"/>
    <mergeCell ref="B29:C29"/>
    <mergeCell ref="D29:K29"/>
    <mergeCell ref="B30:C30"/>
    <mergeCell ref="D30:K30"/>
    <mergeCell ref="B31:C31"/>
    <mergeCell ref="D31:K31"/>
    <mergeCell ref="B26:C26"/>
    <mergeCell ref="D26:K26"/>
    <mergeCell ref="B27:C27"/>
    <mergeCell ref="D27:K27"/>
    <mergeCell ref="B28:C28"/>
    <mergeCell ref="D28:K28"/>
    <mergeCell ref="B23:C23"/>
    <mergeCell ref="D23:K23"/>
    <mergeCell ref="B24:C24"/>
    <mergeCell ref="D24:K24"/>
    <mergeCell ref="B25:C25"/>
    <mergeCell ref="D25:K25"/>
    <mergeCell ref="B20:C20"/>
    <mergeCell ref="D20:K20"/>
    <mergeCell ref="B21:C21"/>
    <mergeCell ref="D21:K21"/>
    <mergeCell ref="B22:C22"/>
    <mergeCell ref="D22:K22"/>
    <mergeCell ref="B16:C16"/>
    <mergeCell ref="D16:K16"/>
    <mergeCell ref="B17:C17"/>
    <mergeCell ref="D17:K17"/>
    <mergeCell ref="B18:N18"/>
    <mergeCell ref="B19:Q19"/>
    <mergeCell ref="B13:C13"/>
    <mergeCell ref="D13:K13"/>
    <mergeCell ref="B14:C14"/>
    <mergeCell ref="D14:K14"/>
    <mergeCell ref="B15:C15"/>
    <mergeCell ref="D15:K15"/>
    <mergeCell ref="B2:Q2"/>
    <mergeCell ref="B3:Q3"/>
    <mergeCell ref="B5:D5"/>
    <mergeCell ref="B7:D7"/>
    <mergeCell ref="B9:D9"/>
    <mergeCell ref="B12:Q12"/>
  </mergeCells>
  <conditionalFormatting sqref="Q101">
    <cfRule type="cellIs" dxfId="79" priority="3" operator="notEqual">
      <formula>"E5"</formula>
    </cfRule>
  </conditionalFormatting>
  <conditionalFormatting sqref="Q102">
    <cfRule type="cellIs" dxfId="78" priority="2" operator="notEqual">
      <formula>0</formula>
    </cfRule>
  </conditionalFormatting>
  <pageMargins left="0.25" right="0.25" top="0.75" bottom="0.75" header="0.3" footer="0.3"/>
  <pageSetup scale="76" fitToHeight="50" orientation="landscape" r:id="rId1"/>
  <headerFooter>
    <oddFooter>Page &amp;P of &amp;N</oddFooter>
  </headerFooter>
  <extLst>
    <ext xmlns:x14="http://schemas.microsoft.com/office/spreadsheetml/2009/9/main" uri="{78C0D931-6437-407d-A8EE-F0AAD7539E65}">
      <x14:conditionalFormattings>
        <x14:conditionalFormatting xmlns:xm="http://schemas.microsoft.com/office/excel/2006/main">
          <x14:cfRule type="expression" priority="1" id="{21657934-59D0-41E7-B945-DF709C808986}">
            <xm:f>'GRANT SUMMARY'!$J$106&lt;0</xm:f>
            <x14:dxf>
              <fill>
                <patternFill>
                  <bgColor rgb="FFFF0000"/>
                </patternFill>
              </fill>
            </x14:dxf>
          </x14:cfRule>
          <xm:sqref>Q96</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r:uid="{00000000-0002-0000-0500-000000000000}">
          <x14:formula1>
            <xm:f>'DROP-DOWNS'!$U$2:$U$8</xm:f>
          </x14:formula1>
          <xm:sqref>B80:D85</xm:sqref>
        </x14:dataValidation>
        <x14:dataValidation type="list" allowBlank="1" showInputMessage="1" showErrorMessage="1" xr:uid="{00000000-0002-0000-0500-000001000000}">
          <x14:formula1>
            <xm:f>'DROP-DOWNS'!$S$12:$S$21</xm:f>
          </x14:formula1>
          <xm:sqref>B72:C76</xm:sqref>
        </x14:dataValidation>
        <x14:dataValidation type="list" allowBlank="1" showInputMessage="1" showErrorMessage="1" xr:uid="{00000000-0002-0000-0500-000002000000}">
          <x14:formula1>
            <xm:f>'DROP-DOWNS'!$S$2:$S$6</xm:f>
          </x14:formula1>
          <xm:sqref>B63:C68</xm:sqref>
        </x14:dataValidation>
        <x14:dataValidation type="list" allowBlank="1" showInputMessage="1" showErrorMessage="1" xr:uid="{00000000-0002-0000-0500-000003000000}">
          <x14:formula1>
            <xm:f>'DROP-DOWNS'!$J$2:$J$3</xm:f>
          </x14:formula1>
          <xm:sqref>B56:C59</xm:sqref>
        </x14:dataValidation>
        <x14:dataValidation type="list" allowBlank="1" showInputMessage="1" showErrorMessage="1" xr:uid="{00000000-0002-0000-0500-000004000000}">
          <x14:formula1>
            <xm:f>' Budget'!$U$71:$U$74</xm:f>
          </x14:formula1>
          <xm:sqref>B2:Q2</xm:sqref>
        </x14:dataValidation>
        <x14:dataValidation type="list" allowBlank="1" showInputMessage="1" showErrorMessage="1" xr:uid="{00000000-0002-0000-0500-000005000000}">
          <x14:formula1>
            <xm:f>' Budget'!$T$71:$T$74</xm:f>
          </x14:formula1>
          <xm:sqref>E5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79998168889431442"/>
  </sheetPr>
  <dimension ref="A1:Y114"/>
  <sheetViews>
    <sheetView showGridLines="0" topLeftCell="A81" zoomScale="90" zoomScaleNormal="90" workbookViewId="0">
      <selection activeCell="Q94" sqref="Q94"/>
    </sheetView>
  </sheetViews>
  <sheetFormatPr defaultColWidth="9.140625" defaultRowHeight="15" x14ac:dyDescent="0.25"/>
  <cols>
    <col min="1" max="1" width="3.42578125" style="54" customWidth="1"/>
    <col min="2" max="2" width="8.140625" style="54" customWidth="1"/>
    <col min="3" max="3" width="8.42578125" style="54" customWidth="1"/>
    <col min="4" max="4" width="11.85546875" style="54" customWidth="1"/>
    <col min="5" max="5" width="11.85546875" style="204" customWidth="1"/>
    <col min="6" max="6" width="11.85546875" style="201" customWidth="1"/>
    <col min="7" max="8" width="11.85546875" style="198" customWidth="1"/>
    <col min="9" max="9" width="12.85546875" style="198" bestFit="1" customWidth="1"/>
    <col min="10" max="10" width="11.85546875" style="198" customWidth="1"/>
    <col min="11" max="11" width="6.42578125" style="198" customWidth="1"/>
    <col min="12" max="12" width="9.7109375" style="199" customWidth="1"/>
    <col min="13" max="13" width="9.7109375" style="200" customWidth="1"/>
    <col min="14" max="14" width="9.7109375" style="199" customWidth="1"/>
    <col min="15" max="15" width="9.7109375" style="201" customWidth="1"/>
    <col min="16" max="16" width="9.7109375" style="54" customWidth="1"/>
    <col min="17" max="17" width="12.85546875" style="54" customWidth="1"/>
    <col min="18" max="18" width="3.5703125" style="202" customWidth="1"/>
    <col min="19" max="19" width="15.7109375" style="54" hidden="1" customWidth="1"/>
    <col min="20" max="20" width="27.5703125" style="54" hidden="1" customWidth="1"/>
    <col min="21" max="21" width="4.28515625" style="54" hidden="1" customWidth="1"/>
    <col min="22" max="22" width="9.140625" style="54" hidden="1" customWidth="1"/>
    <col min="23" max="23" width="10.5703125" style="54" hidden="1" customWidth="1"/>
    <col min="24" max="24" width="9.140625" style="54"/>
    <col min="25" max="25" width="10.5703125" style="54" bestFit="1" customWidth="1"/>
    <col min="26" max="16384" width="9.140625" style="54"/>
  </cols>
  <sheetData>
    <row r="1" spans="1:25" x14ac:dyDescent="0.25">
      <c r="A1" s="259"/>
      <c r="B1" s="259"/>
      <c r="C1" s="259"/>
      <c r="D1" s="259"/>
      <c r="E1" s="259"/>
      <c r="F1" s="259"/>
      <c r="G1" s="259"/>
      <c r="H1" s="259"/>
      <c r="I1" s="259"/>
      <c r="J1" s="259"/>
      <c r="K1" s="259"/>
      <c r="L1" s="259"/>
      <c r="M1" s="259"/>
      <c r="N1" s="259"/>
      <c r="O1" s="259"/>
      <c r="P1" s="259"/>
      <c r="Q1" s="259"/>
      <c r="R1" s="259"/>
      <c r="S1" s="190"/>
      <c r="T1" s="190"/>
      <c r="U1" s="190"/>
    </row>
    <row r="2" spans="1:25" ht="30" customHeight="1" x14ac:dyDescent="0.25">
      <c r="A2" s="259"/>
      <c r="B2" s="582"/>
      <c r="C2" s="583"/>
      <c r="D2" s="583"/>
      <c r="E2" s="583"/>
      <c r="F2" s="583"/>
      <c r="G2" s="583"/>
      <c r="H2" s="583"/>
      <c r="I2" s="583"/>
      <c r="J2" s="583"/>
      <c r="K2" s="583"/>
      <c r="L2" s="583"/>
      <c r="M2" s="583"/>
      <c r="N2" s="583"/>
      <c r="O2" s="583"/>
      <c r="P2" s="583"/>
      <c r="Q2" s="584"/>
      <c r="R2" s="259"/>
      <c r="S2" s="190"/>
      <c r="T2" s="190"/>
      <c r="U2" s="190"/>
    </row>
    <row r="3" spans="1:25" ht="30" customHeight="1" x14ac:dyDescent="0.25">
      <c r="A3" s="259"/>
      <c r="B3" s="588" t="s">
        <v>413</v>
      </c>
      <c r="C3" s="589"/>
      <c r="D3" s="589"/>
      <c r="E3" s="589"/>
      <c r="F3" s="589"/>
      <c r="G3" s="589"/>
      <c r="H3" s="589"/>
      <c r="I3" s="589"/>
      <c r="J3" s="589"/>
      <c r="K3" s="589"/>
      <c r="L3" s="589"/>
      <c r="M3" s="589"/>
      <c r="N3" s="589"/>
      <c r="O3" s="589"/>
      <c r="P3" s="589"/>
      <c r="Q3" s="590"/>
      <c r="R3" s="259"/>
      <c r="S3" s="190"/>
      <c r="T3" s="190"/>
      <c r="U3" s="190"/>
    </row>
    <row r="4" spans="1:25" ht="8.25" customHeight="1" x14ac:dyDescent="0.25">
      <c r="A4" s="259"/>
      <c r="B4" s="259"/>
      <c r="C4" s="259"/>
      <c r="D4" s="259"/>
      <c r="E4" s="259"/>
      <c r="F4" s="259"/>
      <c r="G4" s="259"/>
      <c r="H4" s="259"/>
      <c r="I4" s="259"/>
      <c r="J4" s="259"/>
      <c r="K4" s="259"/>
      <c r="L4" s="259"/>
      <c r="M4" s="259"/>
      <c r="N4" s="259"/>
      <c r="O4" s="259"/>
      <c r="P4" s="259"/>
      <c r="Q4" s="259"/>
      <c r="R4" s="259"/>
      <c r="S4" s="190"/>
      <c r="T4" s="190"/>
      <c r="U4" s="190"/>
    </row>
    <row r="5" spans="1:25" ht="30" customHeight="1" x14ac:dyDescent="0.25">
      <c r="A5" s="259"/>
      <c r="B5" s="585" t="s">
        <v>231</v>
      </c>
      <c r="C5" s="586"/>
      <c r="D5" s="587"/>
      <c r="E5" s="360"/>
      <c r="F5" s="259"/>
      <c r="G5" s="259"/>
      <c r="H5" s="259"/>
      <c r="I5" s="259"/>
      <c r="J5" s="259"/>
      <c r="K5" s="259"/>
      <c r="L5" s="259"/>
      <c r="M5" s="259"/>
      <c r="N5" s="259"/>
      <c r="O5" s="259"/>
      <c r="P5" s="259"/>
      <c r="Q5" s="259"/>
      <c r="R5" s="259"/>
      <c r="S5" s="190"/>
      <c r="T5" s="190"/>
      <c r="U5" s="190"/>
    </row>
    <row r="6" spans="1:25" ht="8.25" customHeight="1" x14ac:dyDescent="0.25">
      <c r="A6" s="259"/>
      <c r="B6" s="259"/>
      <c r="C6" s="259"/>
      <c r="D6" s="260"/>
      <c r="E6" s="259"/>
      <c r="F6" s="259"/>
      <c r="G6" s="259"/>
      <c r="H6" s="259"/>
      <c r="I6" s="259"/>
      <c r="J6" s="259"/>
      <c r="K6" s="259"/>
      <c r="L6" s="259"/>
      <c r="M6" s="259"/>
      <c r="N6" s="259"/>
      <c r="O6" s="259"/>
      <c r="P6" s="259"/>
      <c r="Q6" s="259"/>
      <c r="R6" s="259"/>
      <c r="S6" s="190"/>
      <c r="T6" s="190"/>
      <c r="U6" s="190"/>
    </row>
    <row r="7" spans="1:25" ht="30" customHeight="1" x14ac:dyDescent="0.25">
      <c r="A7" s="259"/>
      <c r="B7" s="591" t="s">
        <v>638</v>
      </c>
      <c r="C7" s="586"/>
      <c r="D7" s="587"/>
      <c r="E7" s="358"/>
      <c r="F7" s="259"/>
      <c r="G7" s="259"/>
      <c r="H7" s="259"/>
      <c r="I7" s="259"/>
      <c r="J7" s="259"/>
      <c r="K7" s="259"/>
      <c r="L7" s="259"/>
      <c r="M7" s="259"/>
      <c r="N7" s="259"/>
      <c r="O7" s="259"/>
      <c r="P7" s="259"/>
      <c r="Q7" s="259"/>
      <c r="R7" s="259"/>
      <c r="S7" s="190"/>
      <c r="T7" s="190"/>
      <c r="U7" s="190"/>
    </row>
    <row r="8" spans="1:25" ht="8.25" customHeight="1" x14ac:dyDescent="0.25">
      <c r="A8" s="259"/>
      <c r="B8" s="259"/>
      <c r="C8" s="259"/>
      <c r="D8" s="260"/>
      <c r="E8" s="259"/>
      <c r="F8" s="259"/>
      <c r="G8" s="259"/>
      <c r="H8" s="259"/>
      <c r="I8" s="259"/>
      <c r="J8" s="259"/>
      <c r="K8" s="259"/>
      <c r="L8" s="259"/>
      <c r="M8" s="259"/>
      <c r="N8" s="259"/>
      <c r="O8" s="259"/>
      <c r="P8" s="259"/>
      <c r="Q8" s="259"/>
      <c r="R8" s="259"/>
      <c r="S8" s="190"/>
      <c r="T8" s="190"/>
      <c r="U8" s="190"/>
    </row>
    <row r="9" spans="1:25" ht="30" customHeight="1" x14ac:dyDescent="0.25">
      <c r="A9" s="259"/>
      <c r="B9" s="592" t="s">
        <v>639</v>
      </c>
      <c r="C9" s="510"/>
      <c r="D9" s="511"/>
      <c r="E9" s="359"/>
      <c r="F9" s="259"/>
      <c r="G9" s="259"/>
      <c r="H9" s="259"/>
      <c r="I9" s="259"/>
      <c r="J9" s="259"/>
      <c r="K9" s="259"/>
      <c r="L9" s="259"/>
      <c r="M9" s="259"/>
      <c r="N9" s="259"/>
      <c r="O9" s="259"/>
      <c r="P9" s="259"/>
      <c r="Q9" s="259"/>
      <c r="R9" s="259"/>
      <c r="S9" s="190"/>
      <c r="T9" s="190"/>
      <c r="U9" s="190"/>
    </row>
    <row r="10" spans="1:25" ht="8.25" customHeight="1" x14ac:dyDescent="0.25">
      <c r="A10" s="259"/>
      <c r="B10" s="259"/>
      <c r="C10" s="259"/>
      <c r="D10" s="259"/>
      <c r="E10" s="259"/>
      <c r="F10" s="259"/>
      <c r="G10" s="259"/>
      <c r="H10" s="259"/>
      <c r="I10" s="259"/>
      <c r="J10" s="259"/>
      <c r="K10" s="259"/>
      <c r="L10" s="259"/>
      <c r="M10" s="259"/>
      <c r="N10" s="259"/>
      <c r="O10" s="259"/>
      <c r="P10" s="259"/>
      <c r="Q10" s="259"/>
      <c r="R10" s="259"/>
      <c r="S10" s="190"/>
      <c r="T10" s="190"/>
      <c r="U10" s="190"/>
    </row>
    <row r="11" spans="1:25" ht="9" customHeight="1" x14ac:dyDescent="0.25">
      <c r="A11" s="259"/>
      <c r="B11" s="259"/>
      <c r="C11" s="259"/>
      <c r="D11" s="259"/>
      <c r="E11" s="259"/>
      <c r="F11" s="259"/>
      <c r="G11" s="259"/>
      <c r="H11" s="259"/>
      <c r="I11" s="259"/>
      <c r="J11" s="259"/>
      <c r="K11" s="259"/>
      <c r="L11" s="259"/>
      <c r="M11" s="259"/>
      <c r="N11" s="259"/>
      <c r="O11" s="259"/>
      <c r="P11" s="259"/>
      <c r="Q11" s="259"/>
      <c r="R11" s="259"/>
      <c r="S11" s="190"/>
      <c r="T11" s="190"/>
      <c r="U11" s="190"/>
    </row>
    <row r="12" spans="1:25" ht="15.75" customHeight="1" x14ac:dyDescent="0.25">
      <c r="A12" s="259"/>
      <c r="B12" s="543" t="s">
        <v>44</v>
      </c>
      <c r="C12" s="544"/>
      <c r="D12" s="544"/>
      <c r="E12" s="544"/>
      <c r="F12" s="544"/>
      <c r="G12" s="544"/>
      <c r="H12" s="544"/>
      <c r="I12" s="544"/>
      <c r="J12" s="544"/>
      <c r="K12" s="544"/>
      <c r="L12" s="544"/>
      <c r="M12" s="544"/>
      <c r="N12" s="544"/>
      <c r="O12" s="544"/>
      <c r="P12" s="544"/>
      <c r="Q12" s="545"/>
      <c r="R12" s="259"/>
      <c r="S12" s="190"/>
      <c r="T12" s="190"/>
      <c r="U12" s="190"/>
    </row>
    <row r="13" spans="1:25" ht="30" customHeight="1" x14ac:dyDescent="0.25">
      <c r="A13" s="259"/>
      <c r="B13" s="516" t="s">
        <v>45</v>
      </c>
      <c r="C13" s="517"/>
      <c r="D13" s="516" t="s">
        <v>447</v>
      </c>
      <c r="E13" s="556"/>
      <c r="F13" s="556"/>
      <c r="G13" s="556"/>
      <c r="H13" s="556"/>
      <c r="I13" s="556"/>
      <c r="J13" s="556"/>
      <c r="K13" s="517"/>
      <c r="L13" s="287" t="s">
        <v>46</v>
      </c>
      <c r="M13" s="287" t="s">
        <v>47</v>
      </c>
      <c r="N13" s="287" t="s">
        <v>4</v>
      </c>
      <c r="O13" s="287" t="s">
        <v>1</v>
      </c>
      <c r="P13" s="287" t="s">
        <v>102</v>
      </c>
      <c r="Q13" s="287" t="s">
        <v>103</v>
      </c>
      <c r="R13" s="259"/>
      <c r="S13" s="190"/>
      <c r="T13" s="190"/>
      <c r="U13" s="190"/>
    </row>
    <row r="14" spans="1:25" s="111" customFormat="1" ht="45" customHeight="1" x14ac:dyDescent="0.25">
      <c r="A14" s="259"/>
      <c r="B14" s="478"/>
      <c r="C14" s="479"/>
      <c r="D14" s="480"/>
      <c r="E14" s="481"/>
      <c r="F14" s="481"/>
      <c r="G14" s="481"/>
      <c r="H14" s="481"/>
      <c r="I14" s="481"/>
      <c r="J14" s="481"/>
      <c r="K14" s="482"/>
      <c r="L14" s="208"/>
      <c r="M14" s="209"/>
      <c r="N14" s="356"/>
      <c r="O14" s="210" t="e">
        <f>L14/$E$7</f>
        <v>#DIV/0!</v>
      </c>
      <c r="P14" s="211">
        <f>N14*Q14</f>
        <v>0</v>
      </c>
      <c r="Q14" s="212">
        <f>ROUND(L14*M14,0)</f>
        <v>0</v>
      </c>
      <c r="R14" s="259"/>
      <c r="S14" s="190"/>
      <c r="T14" s="190"/>
      <c r="U14" s="190"/>
      <c r="Y14" s="191"/>
    </row>
    <row r="15" spans="1:25" s="111" customFormat="1" ht="45" customHeight="1" x14ac:dyDescent="0.25">
      <c r="A15" s="259"/>
      <c r="B15" s="478"/>
      <c r="C15" s="479"/>
      <c r="D15" s="480"/>
      <c r="E15" s="481"/>
      <c r="F15" s="481"/>
      <c r="G15" s="481"/>
      <c r="H15" s="481"/>
      <c r="I15" s="481"/>
      <c r="J15" s="481"/>
      <c r="K15" s="482"/>
      <c r="L15" s="208"/>
      <c r="M15" s="209"/>
      <c r="N15" s="356"/>
      <c r="O15" s="210" t="e">
        <f t="shared" ref="O15:O17" si="0">L15/$E$7</f>
        <v>#DIV/0!</v>
      </c>
      <c r="P15" s="211">
        <f t="shared" ref="P15:P17" si="1">N15*Q15</f>
        <v>0</v>
      </c>
      <c r="Q15" s="212">
        <f>ROUND(L15*M15,0)</f>
        <v>0</v>
      </c>
      <c r="R15" s="259"/>
      <c r="S15" s="190"/>
      <c r="T15" s="190"/>
      <c r="U15" s="190"/>
      <c r="Y15" s="191"/>
    </row>
    <row r="16" spans="1:25" s="111" customFormat="1" ht="45" customHeight="1" x14ac:dyDescent="0.25">
      <c r="A16" s="259"/>
      <c r="B16" s="478"/>
      <c r="C16" s="479"/>
      <c r="D16" s="480"/>
      <c r="E16" s="481"/>
      <c r="F16" s="481"/>
      <c r="G16" s="481"/>
      <c r="H16" s="481"/>
      <c r="I16" s="481"/>
      <c r="J16" s="481"/>
      <c r="K16" s="482"/>
      <c r="L16" s="208"/>
      <c r="M16" s="209"/>
      <c r="N16" s="356"/>
      <c r="O16" s="210" t="e">
        <f t="shared" si="0"/>
        <v>#DIV/0!</v>
      </c>
      <c r="P16" s="211">
        <f t="shared" si="1"/>
        <v>0</v>
      </c>
      <c r="Q16" s="212">
        <f>ROUND(L16*M16,0)</f>
        <v>0</v>
      </c>
      <c r="R16" s="259"/>
      <c r="S16" s="190"/>
      <c r="T16" s="190"/>
      <c r="U16" s="190"/>
      <c r="Y16" s="191"/>
    </row>
    <row r="17" spans="1:25" s="111" customFormat="1" ht="45" customHeight="1" x14ac:dyDescent="0.25">
      <c r="A17" s="259"/>
      <c r="B17" s="478"/>
      <c r="C17" s="479"/>
      <c r="D17" s="480"/>
      <c r="E17" s="481"/>
      <c r="F17" s="481"/>
      <c r="G17" s="481"/>
      <c r="H17" s="481"/>
      <c r="I17" s="481"/>
      <c r="J17" s="481"/>
      <c r="K17" s="482"/>
      <c r="L17" s="208"/>
      <c r="M17" s="209"/>
      <c r="N17" s="356"/>
      <c r="O17" s="210" t="e">
        <f t="shared" si="0"/>
        <v>#DIV/0!</v>
      </c>
      <c r="P17" s="211">
        <f t="shared" si="1"/>
        <v>0</v>
      </c>
      <c r="Q17" s="212">
        <f>ROUND(L17*M17,0)</f>
        <v>0</v>
      </c>
      <c r="R17" s="259"/>
      <c r="S17" s="190"/>
      <c r="T17" s="190"/>
      <c r="U17" s="190"/>
      <c r="Y17" s="191"/>
    </row>
    <row r="18" spans="1:25" ht="18.600000000000001" customHeight="1" x14ac:dyDescent="0.25">
      <c r="A18" s="259"/>
      <c r="B18" s="490" t="s">
        <v>221</v>
      </c>
      <c r="C18" s="491"/>
      <c r="D18" s="491"/>
      <c r="E18" s="491"/>
      <c r="F18" s="491"/>
      <c r="G18" s="491"/>
      <c r="H18" s="491"/>
      <c r="I18" s="491"/>
      <c r="J18" s="491"/>
      <c r="K18" s="491"/>
      <c r="L18" s="491"/>
      <c r="M18" s="491"/>
      <c r="N18" s="492"/>
      <c r="O18" s="213" t="e">
        <f>SUM(O14:O17)</f>
        <v>#DIV/0!</v>
      </c>
      <c r="P18" s="214">
        <f>SUM(P14:P17)</f>
        <v>0</v>
      </c>
      <c r="Q18" s="215">
        <f>SUM(Q14:Q17)</f>
        <v>0</v>
      </c>
      <c r="R18" s="259"/>
      <c r="S18" s="190">
        <f>Q18+P18</f>
        <v>0</v>
      </c>
      <c r="T18" s="190"/>
      <c r="U18" s="190"/>
      <c r="V18" s="192"/>
      <c r="W18" s="192">
        <f>Q18</f>
        <v>0</v>
      </c>
    </row>
    <row r="19" spans="1:25" ht="15.75" customHeight="1" x14ac:dyDescent="0.25">
      <c r="A19" s="259"/>
      <c r="B19" s="543" t="s">
        <v>49</v>
      </c>
      <c r="C19" s="544"/>
      <c r="D19" s="544"/>
      <c r="E19" s="544"/>
      <c r="F19" s="544"/>
      <c r="G19" s="544"/>
      <c r="H19" s="544"/>
      <c r="I19" s="544"/>
      <c r="J19" s="544"/>
      <c r="K19" s="544"/>
      <c r="L19" s="544"/>
      <c r="M19" s="544"/>
      <c r="N19" s="544"/>
      <c r="O19" s="544"/>
      <c r="P19" s="544"/>
      <c r="Q19" s="545"/>
      <c r="R19" s="259"/>
      <c r="S19" s="190"/>
      <c r="T19" s="190"/>
      <c r="U19" s="190"/>
    </row>
    <row r="20" spans="1:25" ht="30" customHeight="1" x14ac:dyDescent="0.25">
      <c r="A20" s="259"/>
      <c r="B20" s="516" t="s">
        <v>45</v>
      </c>
      <c r="C20" s="517"/>
      <c r="D20" s="516" t="s">
        <v>448</v>
      </c>
      <c r="E20" s="556"/>
      <c r="F20" s="556"/>
      <c r="G20" s="556"/>
      <c r="H20" s="556"/>
      <c r="I20" s="556"/>
      <c r="J20" s="556"/>
      <c r="K20" s="517"/>
      <c r="L20" s="287" t="s">
        <v>46</v>
      </c>
      <c r="M20" s="287" t="s">
        <v>47</v>
      </c>
      <c r="N20" s="287" t="s">
        <v>4</v>
      </c>
      <c r="O20" s="287" t="s">
        <v>1</v>
      </c>
      <c r="P20" s="287" t="s">
        <v>36</v>
      </c>
      <c r="Q20" s="287" t="s">
        <v>103</v>
      </c>
      <c r="R20" s="259"/>
      <c r="S20" s="190"/>
      <c r="T20" s="190"/>
      <c r="U20" s="190"/>
    </row>
    <row r="21" spans="1:25" s="111" customFormat="1" ht="45" customHeight="1" x14ac:dyDescent="0.25">
      <c r="A21" s="259"/>
      <c r="B21" s="478"/>
      <c r="C21" s="479"/>
      <c r="D21" s="480"/>
      <c r="E21" s="481"/>
      <c r="F21" s="481"/>
      <c r="G21" s="481"/>
      <c r="H21" s="481"/>
      <c r="I21" s="481"/>
      <c r="J21" s="481"/>
      <c r="K21" s="482"/>
      <c r="L21" s="208"/>
      <c r="M21" s="209"/>
      <c r="N21" s="356"/>
      <c r="O21" s="210" t="e">
        <f t="shared" ref="O21:O32" si="2">L21/$E$7</f>
        <v>#DIV/0!</v>
      </c>
      <c r="P21" s="211">
        <f t="shared" ref="P21:P32" si="3">N21*Q21</f>
        <v>0</v>
      </c>
      <c r="Q21" s="212">
        <f t="shared" ref="Q21:Q32" si="4">ROUND(L21*M21,0)</f>
        <v>0</v>
      </c>
      <c r="R21" s="259"/>
      <c r="S21" s="190"/>
      <c r="T21" s="190"/>
      <c r="U21" s="190"/>
    </row>
    <row r="22" spans="1:25" s="111" customFormat="1" ht="45" customHeight="1" x14ac:dyDescent="0.25">
      <c r="A22" s="259"/>
      <c r="B22" s="478"/>
      <c r="C22" s="479"/>
      <c r="D22" s="480"/>
      <c r="E22" s="481"/>
      <c r="F22" s="481"/>
      <c r="G22" s="481"/>
      <c r="H22" s="481"/>
      <c r="I22" s="481"/>
      <c r="J22" s="481"/>
      <c r="K22" s="482"/>
      <c r="L22" s="208"/>
      <c r="M22" s="209"/>
      <c r="N22" s="356"/>
      <c r="O22" s="210" t="e">
        <f t="shared" si="2"/>
        <v>#DIV/0!</v>
      </c>
      <c r="P22" s="211">
        <f t="shared" si="3"/>
        <v>0</v>
      </c>
      <c r="Q22" s="212">
        <f t="shared" si="4"/>
        <v>0</v>
      </c>
      <c r="R22" s="259"/>
      <c r="S22" s="190" t="s">
        <v>232</v>
      </c>
      <c r="T22" s="190"/>
      <c r="U22" s="190"/>
      <c r="Y22" s="191"/>
    </row>
    <row r="23" spans="1:25" s="111" customFormat="1" ht="45" customHeight="1" x14ac:dyDescent="0.25">
      <c r="A23" s="259"/>
      <c r="B23" s="478"/>
      <c r="C23" s="479"/>
      <c r="D23" s="480"/>
      <c r="E23" s="481"/>
      <c r="F23" s="481"/>
      <c r="G23" s="481"/>
      <c r="H23" s="481"/>
      <c r="I23" s="481"/>
      <c r="J23" s="481"/>
      <c r="K23" s="482"/>
      <c r="L23" s="208"/>
      <c r="M23" s="209"/>
      <c r="N23" s="356"/>
      <c r="O23" s="210" t="e">
        <f t="shared" si="2"/>
        <v>#DIV/0!</v>
      </c>
      <c r="P23" s="211">
        <f t="shared" si="3"/>
        <v>0</v>
      </c>
      <c r="Q23" s="212">
        <f t="shared" si="4"/>
        <v>0</v>
      </c>
      <c r="R23" s="259"/>
      <c r="S23" s="190"/>
      <c r="T23" s="190"/>
      <c r="U23" s="190"/>
    </row>
    <row r="24" spans="1:25" s="111" customFormat="1" ht="45" customHeight="1" x14ac:dyDescent="0.25">
      <c r="A24" s="259"/>
      <c r="B24" s="478"/>
      <c r="C24" s="479"/>
      <c r="D24" s="480"/>
      <c r="E24" s="481"/>
      <c r="F24" s="481"/>
      <c r="G24" s="481"/>
      <c r="H24" s="481"/>
      <c r="I24" s="481"/>
      <c r="J24" s="481"/>
      <c r="K24" s="482"/>
      <c r="L24" s="208"/>
      <c r="M24" s="209"/>
      <c r="N24" s="356"/>
      <c r="O24" s="210" t="e">
        <f t="shared" si="2"/>
        <v>#DIV/0!</v>
      </c>
      <c r="P24" s="211">
        <f t="shared" si="3"/>
        <v>0</v>
      </c>
      <c r="Q24" s="212">
        <f t="shared" si="4"/>
        <v>0</v>
      </c>
      <c r="R24" s="259"/>
      <c r="S24" s="190" t="s">
        <v>232</v>
      </c>
      <c r="T24" s="190"/>
      <c r="U24" s="190"/>
      <c r="Y24" s="191"/>
    </row>
    <row r="25" spans="1:25" s="111" customFormat="1" ht="45" customHeight="1" x14ac:dyDescent="0.25">
      <c r="A25" s="259"/>
      <c r="B25" s="478"/>
      <c r="C25" s="479"/>
      <c r="D25" s="480"/>
      <c r="E25" s="481"/>
      <c r="F25" s="481"/>
      <c r="G25" s="481"/>
      <c r="H25" s="481"/>
      <c r="I25" s="481"/>
      <c r="J25" s="481"/>
      <c r="K25" s="482"/>
      <c r="L25" s="208"/>
      <c r="M25" s="209"/>
      <c r="N25" s="356"/>
      <c r="O25" s="210" t="e">
        <f t="shared" si="2"/>
        <v>#DIV/0!</v>
      </c>
      <c r="P25" s="211">
        <f t="shared" si="3"/>
        <v>0</v>
      </c>
      <c r="Q25" s="212">
        <f t="shared" si="4"/>
        <v>0</v>
      </c>
      <c r="R25" s="259"/>
      <c r="S25" s="190"/>
      <c r="T25" s="190"/>
      <c r="U25" s="190"/>
    </row>
    <row r="26" spans="1:25" s="111" customFormat="1" ht="45" customHeight="1" x14ac:dyDescent="0.25">
      <c r="A26" s="259"/>
      <c r="B26" s="478"/>
      <c r="C26" s="479"/>
      <c r="D26" s="480"/>
      <c r="E26" s="481"/>
      <c r="F26" s="481"/>
      <c r="G26" s="481"/>
      <c r="H26" s="481"/>
      <c r="I26" s="481"/>
      <c r="J26" s="481"/>
      <c r="K26" s="482"/>
      <c r="L26" s="208"/>
      <c r="M26" s="209"/>
      <c r="N26" s="356"/>
      <c r="O26" s="210" t="e">
        <f t="shared" si="2"/>
        <v>#DIV/0!</v>
      </c>
      <c r="P26" s="211">
        <f t="shared" si="3"/>
        <v>0</v>
      </c>
      <c r="Q26" s="212">
        <f t="shared" si="4"/>
        <v>0</v>
      </c>
      <c r="R26" s="259"/>
      <c r="S26" s="190" t="s">
        <v>232</v>
      </c>
      <c r="T26" s="190"/>
      <c r="U26" s="190"/>
      <c r="Y26" s="191"/>
    </row>
    <row r="27" spans="1:25" s="111" customFormat="1" ht="45" customHeight="1" x14ac:dyDescent="0.25">
      <c r="A27" s="259"/>
      <c r="B27" s="478"/>
      <c r="C27" s="479"/>
      <c r="D27" s="480"/>
      <c r="E27" s="481"/>
      <c r="F27" s="481"/>
      <c r="G27" s="481"/>
      <c r="H27" s="481"/>
      <c r="I27" s="481"/>
      <c r="J27" s="481"/>
      <c r="K27" s="482"/>
      <c r="L27" s="208"/>
      <c r="M27" s="209"/>
      <c r="N27" s="356"/>
      <c r="O27" s="210" t="e">
        <f t="shared" si="2"/>
        <v>#DIV/0!</v>
      </c>
      <c r="P27" s="211">
        <f t="shared" si="3"/>
        <v>0</v>
      </c>
      <c r="Q27" s="212">
        <f t="shared" si="4"/>
        <v>0</v>
      </c>
      <c r="R27" s="259"/>
      <c r="S27" s="190"/>
      <c r="T27" s="190"/>
      <c r="U27" s="190"/>
    </row>
    <row r="28" spans="1:25" s="111" customFormat="1" ht="45" customHeight="1" x14ac:dyDescent="0.25">
      <c r="A28" s="259"/>
      <c r="B28" s="478"/>
      <c r="C28" s="479"/>
      <c r="D28" s="480"/>
      <c r="E28" s="481"/>
      <c r="F28" s="481"/>
      <c r="G28" s="481"/>
      <c r="H28" s="481"/>
      <c r="I28" s="481"/>
      <c r="J28" s="481"/>
      <c r="K28" s="482"/>
      <c r="L28" s="208"/>
      <c r="M28" s="209"/>
      <c r="N28" s="356"/>
      <c r="O28" s="210" t="e">
        <f t="shared" si="2"/>
        <v>#DIV/0!</v>
      </c>
      <c r="P28" s="211">
        <f t="shared" si="3"/>
        <v>0</v>
      </c>
      <c r="Q28" s="212">
        <f t="shared" si="4"/>
        <v>0</v>
      </c>
      <c r="R28" s="259"/>
      <c r="S28" s="190" t="s">
        <v>232</v>
      </c>
      <c r="T28" s="190"/>
      <c r="U28" s="190"/>
      <c r="Y28" s="191"/>
    </row>
    <row r="29" spans="1:25" s="111" customFormat="1" ht="45" customHeight="1" x14ac:dyDescent="0.25">
      <c r="A29" s="259"/>
      <c r="B29" s="478"/>
      <c r="C29" s="479"/>
      <c r="D29" s="480"/>
      <c r="E29" s="481"/>
      <c r="F29" s="481"/>
      <c r="G29" s="481"/>
      <c r="H29" s="481"/>
      <c r="I29" s="481"/>
      <c r="J29" s="481"/>
      <c r="K29" s="482"/>
      <c r="L29" s="208"/>
      <c r="M29" s="209"/>
      <c r="N29" s="356"/>
      <c r="O29" s="210" t="e">
        <f t="shared" si="2"/>
        <v>#DIV/0!</v>
      </c>
      <c r="P29" s="211">
        <f t="shared" si="3"/>
        <v>0</v>
      </c>
      <c r="Q29" s="212">
        <f t="shared" si="4"/>
        <v>0</v>
      </c>
      <c r="R29" s="259"/>
      <c r="S29" s="190"/>
      <c r="T29" s="190"/>
      <c r="U29" s="190"/>
    </row>
    <row r="30" spans="1:25" s="111" customFormat="1" ht="45" customHeight="1" x14ac:dyDescent="0.25">
      <c r="A30" s="259"/>
      <c r="B30" s="478"/>
      <c r="C30" s="479"/>
      <c r="D30" s="480"/>
      <c r="E30" s="481"/>
      <c r="F30" s="481"/>
      <c r="G30" s="481"/>
      <c r="H30" s="481"/>
      <c r="I30" s="481"/>
      <c r="J30" s="481"/>
      <c r="K30" s="482"/>
      <c r="L30" s="208"/>
      <c r="M30" s="209"/>
      <c r="N30" s="356"/>
      <c r="O30" s="210" t="e">
        <f t="shared" si="2"/>
        <v>#DIV/0!</v>
      </c>
      <c r="P30" s="211">
        <f t="shared" si="3"/>
        <v>0</v>
      </c>
      <c r="Q30" s="212">
        <f t="shared" si="4"/>
        <v>0</v>
      </c>
      <c r="R30" s="259"/>
      <c r="S30" s="190" t="s">
        <v>232</v>
      </c>
      <c r="T30" s="190"/>
      <c r="U30" s="190"/>
      <c r="Y30" s="191"/>
    </row>
    <row r="31" spans="1:25" s="111" customFormat="1" ht="45" customHeight="1" x14ac:dyDescent="0.25">
      <c r="A31" s="259"/>
      <c r="B31" s="478"/>
      <c r="C31" s="479"/>
      <c r="D31" s="480"/>
      <c r="E31" s="481"/>
      <c r="F31" s="481"/>
      <c r="G31" s="481"/>
      <c r="H31" s="481"/>
      <c r="I31" s="481"/>
      <c r="J31" s="481"/>
      <c r="K31" s="482"/>
      <c r="L31" s="208"/>
      <c r="M31" s="209"/>
      <c r="N31" s="356"/>
      <c r="O31" s="210" t="e">
        <f t="shared" si="2"/>
        <v>#DIV/0!</v>
      </c>
      <c r="P31" s="211">
        <f t="shared" si="3"/>
        <v>0</v>
      </c>
      <c r="Q31" s="212">
        <f t="shared" si="4"/>
        <v>0</v>
      </c>
      <c r="R31" s="259"/>
      <c r="S31" s="190"/>
      <c r="T31" s="190"/>
      <c r="U31" s="190"/>
    </row>
    <row r="32" spans="1:25" s="111" customFormat="1" ht="45" customHeight="1" x14ac:dyDescent="0.25">
      <c r="A32" s="259"/>
      <c r="B32" s="478"/>
      <c r="C32" s="479"/>
      <c r="D32" s="480"/>
      <c r="E32" s="481"/>
      <c r="F32" s="481"/>
      <c r="G32" s="481"/>
      <c r="H32" s="481"/>
      <c r="I32" s="481"/>
      <c r="J32" s="481"/>
      <c r="K32" s="482"/>
      <c r="L32" s="208"/>
      <c r="M32" s="209"/>
      <c r="N32" s="356"/>
      <c r="O32" s="210" t="e">
        <f t="shared" si="2"/>
        <v>#DIV/0!</v>
      </c>
      <c r="P32" s="211">
        <f t="shared" si="3"/>
        <v>0</v>
      </c>
      <c r="Q32" s="212">
        <f t="shared" si="4"/>
        <v>0</v>
      </c>
      <c r="R32" s="259"/>
      <c r="S32" s="190" t="s">
        <v>232</v>
      </c>
      <c r="T32" s="190"/>
      <c r="U32" s="190"/>
      <c r="Y32" s="191"/>
    </row>
    <row r="33" spans="1:23" ht="18.600000000000001" customHeight="1" x14ac:dyDescent="0.25">
      <c r="A33" s="259"/>
      <c r="B33" s="490" t="s">
        <v>221</v>
      </c>
      <c r="C33" s="491"/>
      <c r="D33" s="491"/>
      <c r="E33" s="491"/>
      <c r="F33" s="491"/>
      <c r="G33" s="491"/>
      <c r="H33" s="491"/>
      <c r="I33" s="491"/>
      <c r="J33" s="491"/>
      <c r="K33" s="491"/>
      <c r="L33" s="491"/>
      <c r="M33" s="491"/>
      <c r="N33" s="492"/>
      <c r="O33" s="213" t="e">
        <f>SUM(O21:O32)</f>
        <v>#DIV/0!</v>
      </c>
      <c r="P33" s="212">
        <f t="shared" ref="P33:Q33" si="5">SUM(P21:P32)</f>
        <v>0</v>
      </c>
      <c r="Q33" s="212">
        <f t="shared" si="5"/>
        <v>0</v>
      </c>
      <c r="R33" s="259"/>
      <c r="S33" s="190">
        <f>Q33+P33</f>
        <v>0</v>
      </c>
      <c r="T33" s="190"/>
      <c r="U33" s="190"/>
      <c r="V33" s="192"/>
      <c r="W33" s="192">
        <f>Q33</f>
        <v>0</v>
      </c>
    </row>
    <row r="34" spans="1:23" ht="15.75" customHeight="1" x14ac:dyDescent="0.25">
      <c r="A34" s="259"/>
      <c r="B34" s="509" t="s">
        <v>50</v>
      </c>
      <c r="C34" s="510"/>
      <c r="D34" s="510"/>
      <c r="E34" s="510"/>
      <c r="F34" s="510"/>
      <c r="G34" s="510"/>
      <c r="H34" s="510"/>
      <c r="I34" s="510"/>
      <c r="J34" s="510"/>
      <c r="K34" s="510"/>
      <c r="L34" s="510"/>
      <c r="M34" s="510"/>
      <c r="N34" s="510"/>
      <c r="O34" s="510"/>
      <c r="P34" s="510"/>
      <c r="Q34" s="511"/>
      <c r="R34" s="259"/>
      <c r="S34" s="190"/>
      <c r="T34" s="190"/>
      <c r="U34" s="190"/>
    </row>
    <row r="35" spans="1:23" ht="30" customHeight="1" x14ac:dyDescent="0.25">
      <c r="A35" s="259"/>
      <c r="B35" s="516" t="s">
        <v>45</v>
      </c>
      <c r="C35" s="517"/>
      <c r="D35" s="516" t="s">
        <v>449</v>
      </c>
      <c r="E35" s="556"/>
      <c r="F35" s="556"/>
      <c r="G35" s="556"/>
      <c r="H35" s="556"/>
      <c r="I35" s="556"/>
      <c r="J35" s="556"/>
      <c r="K35" s="517"/>
      <c r="L35" s="287" t="s">
        <v>46</v>
      </c>
      <c r="M35" s="287" t="s">
        <v>47</v>
      </c>
      <c r="N35" s="287" t="s">
        <v>4</v>
      </c>
      <c r="O35" s="287" t="s">
        <v>1</v>
      </c>
      <c r="P35" s="287" t="s">
        <v>36</v>
      </c>
      <c r="Q35" s="287" t="s">
        <v>103</v>
      </c>
      <c r="R35" s="259"/>
      <c r="S35" s="190"/>
      <c r="T35" s="190"/>
      <c r="U35" s="190"/>
    </row>
    <row r="36" spans="1:23" s="111" customFormat="1" ht="45" customHeight="1" x14ac:dyDescent="0.25">
      <c r="A36" s="259"/>
      <c r="B36" s="480"/>
      <c r="C36" s="482"/>
      <c r="D36" s="480"/>
      <c r="E36" s="481"/>
      <c r="F36" s="481"/>
      <c r="G36" s="481"/>
      <c r="H36" s="481"/>
      <c r="I36" s="481"/>
      <c r="J36" s="481"/>
      <c r="K36" s="482"/>
      <c r="L36" s="216"/>
      <c r="M36" s="217"/>
      <c r="N36" s="356"/>
      <c r="O36" s="210" t="e">
        <f t="shared" ref="O36:O38" si="6">L36/$E$7</f>
        <v>#DIV/0!</v>
      </c>
      <c r="P36" s="211">
        <f t="shared" ref="P36:P38" si="7">N36*Q36</f>
        <v>0</v>
      </c>
      <c r="Q36" s="212">
        <f t="shared" ref="Q36:Q38" si="8">ROUND(L36*M36,0)</f>
        <v>0</v>
      </c>
      <c r="R36" s="259"/>
      <c r="S36" s="190"/>
      <c r="T36" s="190"/>
      <c r="U36" s="190"/>
    </row>
    <row r="37" spans="1:23" s="111" customFormat="1" ht="45" customHeight="1" x14ac:dyDescent="0.25">
      <c r="A37" s="259"/>
      <c r="B37" s="480"/>
      <c r="C37" s="482"/>
      <c r="D37" s="480"/>
      <c r="E37" s="481"/>
      <c r="F37" s="481"/>
      <c r="G37" s="481"/>
      <c r="H37" s="481"/>
      <c r="I37" s="481"/>
      <c r="J37" s="481"/>
      <c r="K37" s="482"/>
      <c r="L37" s="216"/>
      <c r="M37" s="217"/>
      <c r="N37" s="356"/>
      <c r="O37" s="210" t="e">
        <f t="shared" si="6"/>
        <v>#DIV/0!</v>
      </c>
      <c r="P37" s="211">
        <f t="shared" si="7"/>
        <v>0</v>
      </c>
      <c r="Q37" s="212">
        <f t="shared" si="8"/>
        <v>0</v>
      </c>
      <c r="R37" s="259"/>
      <c r="S37" s="190"/>
      <c r="T37" s="190"/>
      <c r="U37" s="190"/>
    </row>
    <row r="38" spans="1:23" s="111" customFormat="1" ht="45" customHeight="1" x14ac:dyDescent="0.25">
      <c r="A38" s="259"/>
      <c r="B38" s="480"/>
      <c r="C38" s="482"/>
      <c r="D38" s="480"/>
      <c r="E38" s="481"/>
      <c r="F38" s="481"/>
      <c r="G38" s="481"/>
      <c r="H38" s="481"/>
      <c r="I38" s="481"/>
      <c r="J38" s="481"/>
      <c r="K38" s="482"/>
      <c r="L38" s="216"/>
      <c r="M38" s="217"/>
      <c r="N38" s="356"/>
      <c r="O38" s="210" t="e">
        <f t="shared" si="6"/>
        <v>#DIV/0!</v>
      </c>
      <c r="P38" s="211">
        <f t="shared" si="7"/>
        <v>0</v>
      </c>
      <c r="Q38" s="212">
        <f t="shared" si="8"/>
        <v>0</v>
      </c>
      <c r="R38" s="259"/>
      <c r="S38" s="190"/>
      <c r="T38" s="190"/>
      <c r="U38" s="190"/>
    </row>
    <row r="39" spans="1:23" ht="18.600000000000001" customHeight="1" x14ac:dyDescent="0.25">
      <c r="A39" s="259"/>
      <c r="B39" s="490" t="s">
        <v>221</v>
      </c>
      <c r="C39" s="491"/>
      <c r="D39" s="491"/>
      <c r="E39" s="491"/>
      <c r="F39" s="491"/>
      <c r="G39" s="491"/>
      <c r="H39" s="491"/>
      <c r="I39" s="491"/>
      <c r="J39" s="491"/>
      <c r="K39" s="491"/>
      <c r="L39" s="491"/>
      <c r="M39" s="491"/>
      <c r="N39" s="492"/>
      <c r="O39" s="213" t="e">
        <f>SUM(O36:O38)</f>
        <v>#DIV/0!</v>
      </c>
      <c r="P39" s="212">
        <f t="shared" ref="P39:Q39" si="9">SUM(P36:P38)</f>
        <v>0</v>
      </c>
      <c r="Q39" s="212">
        <f t="shared" si="9"/>
        <v>0</v>
      </c>
      <c r="R39" s="259"/>
      <c r="S39" s="190">
        <f>Q39+P39</f>
        <v>0</v>
      </c>
      <c r="T39" s="190"/>
      <c r="U39" s="190"/>
      <c r="V39" s="192"/>
      <c r="W39" s="192">
        <f>Q39</f>
        <v>0</v>
      </c>
    </row>
    <row r="40" spans="1:23" ht="15.75" customHeight="1" x14ac:dyDescent="0.25">
      <c r="A40" s="259"/>
      <c r="B40" s="509" t="s">
        <v>61</v>
      </c>
      <c r="C40" s="510"/>
      <c r="D40" s="510"/>
      <c r="E40" s="510"/>
      <c r="F40" s="510"/>
      <c r="G40" s="510"/>
      <c r="H40" s="510"/>
      <c r="I40" s="510"/>
      <c r="J40" s="510"/>
      <c r="K40" s="510"/>
      <c r="L40" s="510"/>
      <c r="M40" s="510"/>
      <c r="N40" s="510"/>
      <c r="O40" s="510"/>
      <c r="P40" s="510"/>
      <c r="Q40" s="511"/>
      <c r="R40" s="259"/>
      <c r="S40" s="190"/>
      <c r="T40" s="190"/>
      <c r="U40" s="190"/>
    </row>
    <row r="41" spans="1:23" ht="15.95" customHeight="1" x14ac:dyDescent="0.25">
      <c r="A41" s="259"/>
      <c r="B41" s="564" t="s">
        <v>70</v>
      </c>
      <c r="C41" s="564"/>
      <c r="D41" s="516" t="s">
        <v>69</v>
      </c>
      <c r="E41" s="556"/>
      <c r="F41" s="556"/>
      <c r="G41" s="556"/>
      <c r="H41" s="556"/>
      <c r="I41" s="556"/>
      <c r="J41" s="556"/>
      <c r="K41" s="556"/>
      <c r="L41" s="556"/>
      <c r="M41" s="556"/>
      <c r="N41" s="556"/>
      <c r="O41" s="556"/>
      <c r="P41" s="285"/>
      <c r="Q41" s="287" t="s">
        <v>48</v>
      </c>
      <c r="R41" s="259"/>
      <c r="S41" s="190"/>
      <c r="T41" s="190"/>
      <c r="U41" s="190"/>
    </row>
    <row r="42" spans="1:23" s="111" customFormat="1" ht="30" customHeight="1" x14ac:dyDescent="0.25">
      <c r="A42" s="259"/>
      <c r="B42" s="494"/>
      <c r="C42" s="494"/>
      <c r="D42" s="480"/>
      <c r="E42" s="481"/>
      <c r="F42" s="481"/>
      <c r="G42" s="481"/>
      <c r="H42" s="481"/>
      <c r="I42" s="481"/>
      <c r="J42" s="481"/>
      <c r="K42" s="481"/>
      <c r="L42" s="481"/>
      <c r="M42" s="481"/>
      <c r="N42" s="481"/>
      <c r="O42" s="481"/>
      <c r="P42" s="355"/>
      <c r="Q42" s="221"/>
      <c r="R42" s="259"/>
      <c r="S42" s="190"/>
      <c r="T42" s="190"/>
      <c r="U42" s="190"/>
    </row>
    <row r="43" spans="1:23" s="111" customFormat="1" ht="30" customHeight="1" x14ac:dyDescent="0.25">
      <c r="A43" s="259"/>
      <c r="B43" s="494"/>
      <c r="C43" s="494"/>
      <c r="D43" s="480"/>
      <c r="E43" s="481"/>
      <c r="F43" s="481"/>
      <c r="G43" s="481"/>
      <c r="H43" s="481"/>
      <c r="I43" s="481"/>
      <c r="J43" s="481"/>
      <c r="K43" s="481"/>
      <c r="L43" s="481"/>
      <c r="M43" s="481"/>
      <c r="N43" s="481"/>
      <c r="O43" s="481"/>
      <c r="P43" s="355"/>
      <c r="Q43" s="221"/>
      <c r="R43" s="259"/>
      <c r="S43" s="190"/>
      <c r="T43" s="190"/>
      <c r="U43" s="190"/>
    </row>
    <row r="44" spans="1:23" ht="18.600000000000001" customHeight="1" x14ac:dyDescent="0.25">
      <c r="A44" s="259"/>
      <c r="B44" s="561" t="s">
        <v>53</v>
      </c>
      <c r="C44" s="562"/>
      <c r="D44" s="562"/>
      <c r="E44" s="562"/>
      <c r="F44" s="562"/>
      <c r="G44" s="562"/>
      <c r="H44" s="562"/>
      <c r="I44" s="562"/>
      <c r="J44" s="562"/>
      <c r="K44" s="562"/>
      <c r="L44" s="562"/>
      <c r="M44" s="562"/>
      <c r="N44" s="562"/>
      <c r="O44" s="562"/>
      <c r="P44" s="563"/>
      <c r="Q44" s="73">
        <f>Q42+Q43</f>
        <v>0</v>
      </c>
      <c r="R44" s="259"/>
      <c r="S44" s="190"/>
      <c r="T44" s="190"/>
      <c r="U44" s="190"/>
      <c r="W44" s="192">
        <f>Q44</f>
        <v>0</v>
      </c>
    </row>
    <row r="45" spans="1:23" ht="15.75" customHeight="1" x14ac:dyDescent="0.25">
      <c r="A45" s="259"/>
      <c r="B45" s="509" t="s">
        <v>62</v>
      </c>
      <c r="C45" s="510"/>
      <c r="D45" s="510"/>
      <c r="E45" s="510"/>
      <c r="F45" s="510"/>
      <c r="G45" s="510"/>
      <c r="H45" s="510"/>
      <c r="I45" s="510"/>
      <c r="J45" s="510"/>
      <c r="K45" s="510"/>
      <c r="L45" s="510"/>
      <c r="M45" s="510"/>
      <c r="N45" s="510"/>
      <c r="O45" s="510"/>
      <c r="P45" s="510"/>
      <c r="Q45" s="511"/>
      <c r="R45" s="259"/>
      <c r="S45" s="190"/>
      <c r="T45" s="190"/>
      <c r="U45" s="190"/>
    </row>
    <row r="46" spans="1:23" ht="16.5" customHeight="1" x14ac:dyDescent="0.25">
      <c r="A46" s="259"/>
      <c r="B46" s="557"/>
      <c r="C46" s="558"/>
      <c r="D46" s="558" t="s">
        <v>51</v>
      </c>
      <c r="E46" s="558"/>
      <c r="F46" s="558"/>
      <c r="G46" s="558"/>
      <c r="H46" s="558"/>
      <c r="I46" s="558"/>
      <c r="J46" s="558"/>
      <c r="K46" s="558"/>
      <c r="L46" s="558"/>
      <c r="M46" s="558"/>
      <c r="N46" s="558"/>
      <c r="O46" s="558"/>
      <c r="P46" s="559"/>
      <c r="Q46" s="287" t="s">
        <v>52</v>
      </c>
      <c r="R46" s="259"/>
      <c r="S46" s="190"/>
      <c r="T46" s="190"/>
      <c r="U46" s="190"/>
    </row>
    <row r="47" spans="1:23" s="111" customFormat="1" ht="30" customHeight="1" x14ac:dyDescent="0.25">
      <c r="A47" s="259"/>
      <c r="B47" s="602" t="s">
        <v>71</v>
      </c>
      <c r="C47" s="602"/>
      <c r="D47" s="603"/>
      <c r="E47" s="603"/>
      <c r="F47" s="603"/>
      <c r="G47" s="603"/>
      <c r="H47" s="603"/>
      <c r="I47" s="603"/>
      <c r="J47" s="603"/>
      <c r="K47" s="603"/>
      <c r="L47" s="603"/>
      <c r="M47" s="603"/>
      <c r="N47" s="603"/>
      <c r="O47" s="603"/>
      <c r="P47" s="603"/>
      <c r="Q47" s="374">
        <f>P18</f>
        <v>0</v>
      </c>
      <c r="R47" s="259"/>
      <c r="S47" s="190"/>
      <c r="T47" s="190"/>
      <c r="U47" s="190"/>
    </row>
    <row r="48" spans="1:23" s="111" customFormat="1" ht="30" customHeight="1" x14ac:dyDescent="0.25">
      <c r="A48" s="259"/>
      <c r="B48" s="283"/>
      <c r="C48" s="593" t="s">
        <v>335</v>
      </c>
      <c r="D48" s="598"/>
      <c r="E48" s="594"/>
      <c r="F48" s="599"/>
      <c r="G48" s="600"/>
      <c r="H48" s="600"/>
      <c r="I48" s="600"/>
      <c r="J48" s="600"/>
      <c r="K48" s="600"/>
      <c r="L48" s="600"/>
      <c r="M48" s="600"/>
      <c r="N48" s="600"/>
      <c r="O48" s="600"/>
      <c r="P48" s="601"/>
      <c r="Q48" s="221"/>
      <c r="R48" s="259"/>
      <c r="S48" s="190"/>
      <c r="T48" s="190"/>
      <c r="U48" s="190"/>
    </row>
    <row r="49" spans="1:23" s="111" customFormat="1" ht="30" customHeight="1" x14ac:dyDescent="0.25">
      <c r="A49" s="259"/>
      <c r="B49" s="593" t="s">
        <v>72</v>
      </c>
      <c r="C49" s="594"/>
      <c r="D49" s="595"/>
      <c r="E49" s="596"/>
      <c r="F49" s="596"/>
      <c r="G49" s="596"/>
      <c r="H49" s="596"/>
      <c r="I49" s="596"/>
      <c r="J49" s="596"/>
      <c r="K49" s="596"/>
      <c r="L49" s="596"/>
      <c r="M49" s="596"/>
      <c r="N49" s="596"/>
      <c r="O49" s="596"/>
      <c r="P49" s="597"/>
      <c r="Q49" s="374">
        <f>P33</f>
        <v>0</v>
      </c>
      <c r="R49" s="259"/>
      <c r="S49" s="190"/>
      <c r="T49" s="190"/>
      <c r="U49" s="190"/>
    </row>
    <row r="50" spans="1:23" s="111" customFormat="1" ht="30" customHeight="1" x14ac:dyDescent="0.25">
      <c r="A50" s="259"/>
      <c r="B50" s="283"/>
      <c r="C50" s="593" t="s">
        <v>336</v>
      </c>
      <c r="D50" s="598"/>
      <c r="E50" s="594"/>
      <c r="F50" s="599"/>
      <c r="G50" s="600"/>
      <c r="H50" s="600"/>
      <c r="I50" s="600"/>
      <c r="J50" s="600"/>
      <c r="K50" s="600"/>
      <c r="L50" s="600"/>
      <c r="M50" s="600"/>
      <c r="N50" s="600"/>
      <c r="O50" s="600"/>
      <c r="P50" s="601"/>
      <c r="Q50" s="221"/>
      <c r="R50" s="259"/>
      <c r="S50" s="190"/>
      <c r="T50" s="190"/>
      <c r="U50" s="190"/>
    </row>
    <row r="51" spans="1:23" s="111" customFormat="1" ht="30" customHeight="1" x14ac:dyDescent="0.25">
      <c r="A51" s="259"/>
      <c r="B51" s="602" t="s">
        <v>73</v>
      </c>
      <c r="C51" s="602"/>
      <c r="D51" s="603"/>
      <c r="E51" s="603"/>
      <c r="F51" s="603"/>
      <c r="G51" s="603"/>
      <c r="H51" s="603"/>
      <c r="I51" s="603"/>
      <c r="J51" s="603"/>
      <c r="K51" s="603"/>
      <c r="L51" s="603"/>
      <c r="M51" s="603"/>
      <c r="N51" s="603"/>
      <c r="O51" s="603"/>
      <c r="P51" s="603"/>
      <c r="Q51" s="374">
        <f>P39</f>
        <v>0</v>
      </c>
      <c r="R51" s="259"/>
      <c r="S51" s="190"/>
      <c r="T51" s="190"/>
      <c r="U51" s="190"/>
    </row>
    <row r="52" spans="1:23" s="111" customFormat="1" ht="30" customHeight="1" x14ac:dyDescent="0.25">
      <c r="A52" s="259"/>
      <c r="B52" s="283"/>
      <c r="C52" s="593" t="s">
        <v>337</v>
      </c>
      <c r="D52" s="598"/>
      <c r="E52" s="594"/>
      <c r="F52" s="599"/>
      <c r="G52" s="600"/>
      <c r="H52" s="600"/>
      <c r="I52" s="600"/>
      <c r="J52" s="600"/>
      <c r="K52" s="600"/>
      <c r="L52" s="600"/>
      <c r="M52" s="600"/>
      <c r="N52" s="600"/>
      <c r="O52" s="600"/>
      <c r="P52" s="601"/>
      <c r="Q52" s="221"/>
      <c r="R52" s="259"/>
      <c r="S52" s="190"/>
      <c r="T52" s="190"/>
      <c r="U52" s="190"/>
    </row>
    <row r="53" spans="1:23" ht="18.600000000000001" customHeight="1" x14ac:dyDescent="0.25">
      <c r="A53" s="259"/>
      <c r="B53" s="490" t="s">
        <v>55</v>
      </c>
      <c r="C53" s="491"/>
      <c r="D53" s="491"/>
      <c r="E53" s="491"/>
      <c r="F53" s="491"/>
      <c r="G53" s="491"/>
      <c r="H53" s="491"/>
      <c r="I53" s="491"/>
      <c r="J53" s="491"/>
      <c r="K53" s="491"/>
      <c r="L53" s="491"/>
      <c r="M53" s="491"/>
      <c r="N53" s="491"/>
      <c r="O53" s="491"/>
      <c r="P53" s="492"/>
      <c r="Q53" s="375">
        <f>SUM(Q47:Q52)</f>
        <v>0</v>
      </c>
      <c r="R53" s="259"/>
      <c r="S53" s="190"/>
      <c r="T53" s="190"/>
      <c r="U53" s="190"/>
      <c r="W53" s="192">
        <f>Q53</f>
        <v>0</v>
      </c>
    </row>
    <row r="54" spans="1:23" ht="15.75" customHeight="1" x14ac:dyDescent="0.25">
      <c r="A54" s="259"/>
      <c r="B54" s="543" t="s">
        <v>63</v>
      </c>
      <c r="C54" s="544"/>
      <c r="D54" s="544"/>
      <c r="E54" s="544"/>
      <c r="F54" s="544"/>
      <c r="G54" s="544"/>
      <c r="H54" s="544"/>
      <c r="I54" s="544"/>
      <c r="J54" s="544"/>
      <c r="K54" s="544"/>
      <c r="L54" s="544"/>
      <c r="M54" s="544"/>
      <c r="N54" s="544"/>
      <c r="O54" s="544"/>
      <c r="P54" s="544"/>
      <c r="Q54" s="545"/>
      <c r="R54" s="259"/>
      <c r="S54" s="190"/>
      <c r="T54" s="190"/>
      <c r="U54" s="190"/>
    </row>
    <row r="55" spans="1:23" ht="41.25" customHeight="1" x14ac:dyDescent="0.25">
      <c r="A55" s="259"/>
      <c r="B55" s="571" t="s">
        <v>634</v>
      </c>
      <c r="C55" s="572"/>
      <c r="D55" s="486" t="s">
        <v>636</v>
      </c>
      <c r="E55" s="487"/>
      <c r="F55" s="486" t="s">
        <v>637</v>
      </c>
      <c r="G55" s="487"/>
      <c r="H55" s="487"/>
      <c r="I55" s="487"/>
      <c r="J55" s="487"/>
      <c r="K55" s="487"/>
      <c r="L55" s="487"/>
      <c r="M55" s="487"/>
      <c r="N55" s="488"/>
      <c r="O55" s="75" t="s">
        <v>359</v>
      </c>
      <c r="P55" s="185" t="s">
        <v>54</v>
      </c>
      <c r="Q55" s="185" t="s">
        <v>48</v>
      </c>
      <c r="R55" s="259"/>
      <c r="S55" s="190"/>
      <c r="T55" s="190"/>
      <c r="U55" s="190"/>
    </row>
    <row r="56" spans="1:23" ht="45" customHeight="1" x14ac:dyDescent="0.25">
      <c r="A56" s="259"/>
      <c r="B56" s="610"/>
      <c r="C56" s="610"/>
      <c r="D56" s="606"/>
      <c r="E56" s="606"/>
      <c r="F56" s="607"/>
      <c r="G56" s="608"/>
      <c r="H56" s="608"/>
      <c r="I56" s="608"/>
      <c r="J56" s="608"/>
      <c r="K56" s="608"/>
      <c r="L56" s="608"/>
      <c r="M56" s="608"/>
      <c r="N56" s="609"/>
      <c r="O56" s="184"/>
      <c r="P56" s="74"/>
      <c r="Q56" s="186">
        <f>ROUND(P56*O56,0)</f>
        <v>0</v>
      </c>
      <c r="R56" s="259"/>
      <c r="S56" s="294" t="str">
        <f>IF(B56="","",IF(D56="","",Q56))</f>
        <v/>
      </c>
      <c r="T56" s="294" t="str">
        <f>IF(B56="","",IF(D56="","",D56))</f>
        <v/>
      </c>
      <c r="U56" s="294">
        <f>IF(B56="Contractor",0,Q56)</f>
        <v>0</v>
      </c>
    </row>
    <row r="57" spans="1:23" ht="45" customHeight="1" x14ac:dyDescent="0.25">
      <c r="A57" s="259"/>
      <c r="B57" s="610"/>
      <c r="C57" s="610"/>
      <c r="D57" s="606"/>
      <c r="E57" s="606"/>
      <c r="F57" s="607"/>
      <c r="G57" s="608"/>
      <c r="H57" s="608"/>
      <c r="I57" s="608"/>
      <c r="J57" s="608"/>
      <c r="K57" s="608"/>
      <c r="L57" s="608"/>
      <c r="M57" s="608"/>
      <c r="N57" s="609"/>
      <c r="O57" s="184"/>
      <c r="P57" s="74"/>
      <c r="Q57" s="186">
        <f t="shared" ref="Q57:Q59" si="10">ROUND(P57*O57,0)</f>
        <v>0</v>
      </c>
      <c r="R57" s="259"/>
      <c r="S57" s="294" t="str">
        <f t="shared" ref="S57:S59" si="11">IF(B57="","",IF(D57="","",Q57))</f>
        <v/>
      </c>
      <c r="T57" s="294" t="str">
        <f t="shared" ref="T57:T59" si="12">IF(B57="","",IF(D57="","",D57))</f>
        <v/>
      </c>
      <c r="U57" s="294">
        <f t="shared" ref="U57:U59" si="13">IF(B57="Contractor",0,Q57)</f>
        <v>0</v>
      </c>
      <c r="V57" s="193"/>
    </row>
    <row r="58" spans="1:23" ht="45" customHeight="1" x14ac:dyDescent="0.25">
      <c r="A58" s="259"/>
      <c r="B58" s="604"/>
      <c r="C58" s="605"/>
      <c r="D58" s="606"/>
      <c r="E58" s="606"/>
      <c r="F58" s="607"/>
      <c r="G58" s="608"/>
      <c r="H58" s="608"/>
      <c r="I58" s="608"/>
      <c r="J58" s="608"/>
      <c r="K58" s="608"/>
      <c r="L58" s="608"/>
      <c r="M58" s="608"/>
      <c r="N58" s="609"/>
      <c r="O58" s="184"/>
      <c r="P58" s="74"/>
      <c r="Q58" s="186">
        <f t="shared" si="10"/>
        <v>0</v>
      </c>
      <c r="R58" s="259"/>
      <c r="S58" s="294" t="str">
        <f t="shared" si="11"/>
        <v/>
      </c>
      <c r="T58" s="294" t="str">
        <f t="shared" si="12"/>
        <v/>
      </c>
      <c r="U58" s="294">
        <f t="shared" si="13"/>
        <v>0</v>
      </c>
    </row>
    <row r="59" spans="1:23" ht="45" customHeight="1" x14ac:dyDescent="0.25">
      <c r="A59" s="259"/>
      <c r="B59" s="604"/>
      <c r="C59" s="605"/>
      <c r="D59" s="606"/>
      <c r="E59" s="606"/>
      <c r="F59" s="607"/>
      <c r="G59" s="608"/>
      <c r="H59" s="608"/>
      <c r="I59" s="608"/>
      <c r="J59" s="608"/>
      <c r="K59" s="608"/>
      <c r="L59" s="608"/>
      <c r="M59" s="608"/>
      <c r="N59" s="609"/>
      <c r="O59" s="184"/>
      <c r="P59" s="74"/>
      <c r="Q59" s="186">
        <f t="shared" si="10"/>
        <v>0</v>
      </c>
      <c r="R59" s="259"/>
      <c r="S59" s="294" t="str">
        <f t="shared" si="11"/>
        <v/>
      </c>
      <c r="T59" s="294" t="str">
        <f t="shared" si="12"/>
        <v/>
      </c>
      <c r="U59" s="294">
        <f t="shared" si="13"/>
        <v>0</v>
      </c>
    </row>
    <row r="60" spans="1:23" ht="18.600000000000001" customHeight="1" x14ac:dyDescent="0.25">
      <c r="A60" s="259"/>
      <c r="B60" s="568" t="s">
        <v>57</v>
      </c>
      <c r="C60" s="569"/>
      <c r="D60" s="569"/>
      <c r="E60" s="569"/>
      <c r="F60" s="569"/>
      <c r="G60" s="569"/>
      <c r="H60" s="569"/>
      <c r="I60" s="569"/>
      <c r="J60" s="569"/>
      <c r="K60" s="569"/>
      <c r="L60" s="569"/>
      <c r="M60" s="569"/>
      <c r="N60" s="569"/>
      <c r="O60" s="569"/>
      <c r="P60" s="570"/>
      <c r="Q60" s="85">
        <f>SUM(Q56:Q59)</f>
        <v>0</v>
      </c>
      <c r="R60" s="259"/>
      <c r="S60" s="193">
        <f>SUM(S56:S59)</f>
        <v>0</v>
      </c>
      <c r="T60" s="190"/>
      <c r="U60" s="190"/>
      <c r="W60" s="192">
        <f>Q60</f>
        <v>0</v>
      </c>
    </row>
    <row r="61" spans="1:23" ht="15.75" customHeight="1" x14ac:dyDescent="0.25">
      <c r="A61" s="292"/>
      <c r="B61" s="543" t="s">
        <v>64</v>
      </c>
      <c r="C61" s="544"/>
      <c r="D61" s="544"/>
      <c r="E61" s="544"/>
      <c r="F61" s="544"/>
      <c r="G61" s="544"/>
      <c r="H61" s="544"/>
      <c r="I61" s="544"/>
      <c r="J61" s="544"/>
      <c r="K61" s="544"/>
      <c r="L61" s="544"/>
      <c r="M61" s="544"/>
      <c r="N61" s="544"/>
      <c r="O61" s="544"/>
      <c r="P61" s="544"/>
      <c r="Q61" s="545"/>
      <c r="R61" s="292"/>
      <c r="S61" s="293"/>
      <c r="T61" s="293"/>
      <c r="U61" s="293"/>
    </row>
    <row r="62" spans="1:23" ht="39.950000000000003" customHeight="1" x14ac:dyDescent="0.25">
      <c r="A62" s="292"/>
      <c r="B62" s="501" t="s">
        <v>424</v>
      </c>
      <c r="C62" s="502"/>
      <c r="D62" s="503"/>
      <c r="E62" s="501" t="s">
        <v>56</v>
      </c>
      <c r="F62" s="502"/>
      <c r="G62" s="502"/>
      <c r="H62" s="502"/>
      <c r="I62" s="502"/>
      <c r="J62" s="502"/>
      <c r="K62" s="502"/>
      <c r="L62" s="502"/>
      <c r="M62" s="502"/>
      <c r="N62" s="502"/>
      <c r="O62" s="502"/>
      <c r="P62" s="503"/>
      <c r="Q62" s="287" t="s">
        <v>48</v>
      </c>
      <c r="R62" s="292"/>
      <c r="S62" s="293"/>
      <c r="T62" s="293"/>
      <c r="U62" s="293"/>
    </row>
    <row r="63" spans="1:23" ht="39.950000000000003" customHeight="1" x14ac:dyDescent="0.25">
      <c r="A63" s="292"/>
      <c r="B63" s="493"/>
      <c r="C63" s="493"/>
      <c r="D63" s="493"/>
      <c r="E63" s="494" t="str">
        <f t="shared" ref="E63:E68" si="14">IF(B63="","Select Supply Category in Column B",0)</f>
        <v>Select Supply Category in Column B</v>
      </c>
      <c r="F63" s="494"/>
      <c r="G63" s="494"/>
      <c r="H63" s="494"/>
      <c r="I63" s="494"/>
      <c r="J63" s="494"/>
      <c r="K63" s="494"/>
      <c r="L63" s="494"/>
      <c r="M63" s="494"/>
      <c r="N63" s="494"/>
      <c r="O63" s="494"/>
      <c r="P63" s="494"/>
      <c r="Q63" s="225"/>
      <c r="R63" s="292"/>
      <c r="S63" s="293"/>
      <c r="T63" s="293"/>
      <c r="U63" s="293"/>
    </row>
    <row r="64" spans="1:23" ht="39.950000000000003" customHeight="1" x14ac:dyDescent="0.25">
      <c r="A64" s="292"/>
      <c r="B64" s="493"/>
      <c r="C64" s="493"/>
      <c r="D64" s="493"/>
      <c r="E64" s="494" t="str">
        <f t="shared" si="14"/>
        <v>Select Supply Category in Column B</v>
      </c>
      <c r="F64" s="494"/>
      <c r="G64" s="494"/>
      <c r="H64" s="494"/>
      <c r="I64" s="494"/>
      <c r="J64" s="494"/>
      <c r="K64" s="494"/>
      <c r="L64" s="494"/>
      <c r="M64" s="494"/>
      <c r="N64" s="494"/>
      <c r="O64" s="494"/>
      <c r="P64" s="494"/>
      <c r="Q64" s="225"/>
      <c r="R64" s="292"/>
      <c r="S64" s="293"/>
      <c r="T64" s="293"/>
      <c r="U64" s="293"/>
    </row>
    <row r="65" spans="1:23" ht="39.950000000000003" customHeight="1" x14ac:dyDescent="0.25">
      <c r="A65" s="292"/>
      <c r="B65" s="493"/>
      <c r="C65" s="493"/>
      <c r="D65" s="493"/>
      <c r="E65" s="494" t="str">
        <f t="shared" si="14"/>
        <v>Select Supply Category in Column B</v>
      </c>
      <c r="F65" s="494"/>
      <c r="G65" s="494"/>
      <c r="H65" s="494"/>
      <c r="I65" s="494"/>
      <c r="J65" s="494"/>
      <c r="K65" s="494"/>
      <c r="L65" s="494"/>
      <c r="M65" s="494"/>
      <c r="N65" s="494"/>
      <c r="O65" s="494"/>
      <c r="P65" s="494"/>
      <c r="Q65" s="225"/>
      <c r="R65" s="292"/>
      <c r="S65" s="293"/>
      <c r="T65" s="293"/>
      <c r="U65" s="293"/>
    </row>
    <row r="66" spans="1:23" ht="39.950000000000003" customHeight="1" x14ac:dyDescent="0.25">
      <c r="A66" s="292"/>
      <c r="B66" s="493"/>
      <c r="C66" s="493"/>
      <c r="D66" s="493"/>
      <c r="E66" s="494" t="str">
        <f t="shared" si="14"/>
        <v>Select Supply Category in Column B</v>
      </c>
      <c r="F66" s="494"/>
      <c r="G66" s="494"/>
      <c r="H66" s="494"/>
      <c r="I66" s="494"/>
      <c r="J66" s="494"/>
      <c r="K66" s="494"/>
      <c r="L66" s="494"/>
      <c r="M66" s="494"/>
      <c r="N66" s="494"/>
      <c r="O66" s="494"/>
      <c r="P66" s="494"/>
      <c r="Q66" s="225"/>
      <c r="R66" s="292"/>
      <c r="S66" s="293"/>
      <c r="T66" s="293"/>
      <c r="U66" s="293"/>
    </row>
    <row r="67" spans="1:23" ht="39.950000000000003" customHeight="1" x14ac:dyDescent="0.25">
      <c r="A67" s="292"/>
      <c r="B67" s="493"/>
      <c r="C67" s="493"/>
      <c r="D67" s="493"/>
      <c r="E67" s="494" t="str">
        <f t="shared" si="14"/>
        <v>Select Supply Category in Column B</v>
      </c>
      <c r="F67" s="494"/>
      <c r="G67" s="494"/>
      <c r="H67" s="494"/>
      <c r="I67" s="494"/>
      <c r="J67" s="494"/>
      <c r="K67" s="494"/>
      <c r="L67" s="494"/>
      <c r="M67" s="494"/>
      <c r="N67" s="494"/>
      <c r="O67" s="494"/>
      <c r="P67" s="494"/>
      <c r="Q67" s="225"/>
      <c r="R67" s="292"/>
      <c r="S67" s="293"/>
      <c r="T67" s="293"/>
      <c r="U67" s="293"/>
    </row>
    <row r="68" spans="1:23" ht="39.950000000000003" customHeight="1" x14ac:dyDescent="0.25">
      <c r="A68" s="292"/>
      <c r="B68" s="493"/>
      <c r="C68" s="493"/>
      <c r="D68" s="493"/>
      <c r="E68" s="494" t="str">
        <f t="shared" si="14"/>
        <v>Select Supply Category in Column B</v>
      </c>
      <c r="F68" s="494"/>
      <c r="G68" s="494"/>
      <c r="H68" s="494"/>
      <c r="I68" s="494"/>
      <c r="J68" s="494"/>
      <c r="K68" s="494"/>
      <c r="L68" s="494"/>
      <c r="M68" s="494"/>
      <c r="N68" s="494"/>
      <c r="O68" s="494"/>
      <c r="P68" s="494"/>
      <c r="Q68" s="225"/>
      <c r="R68" s="292"/>
      <c r="S68" s="293"/>
      <c r="T68" s="293"/>
      <c r="U68" s="293"/>
    </row>
    <row r="69" spans="1:23" ht="18" customHeight="1" x14ac:dyDescent="0.25">
      <c r="A69" s="292"/>
      <c r="B69" s="490" t="s">
        <v>58</v>
      </c>
      <c r="C69" s="491"/>
      <c r="D69" s="491"/>
      <c r="E69" s="491"/>
      <c r="F69" s="491"/>
      <c r="G69" s="491"/>
      <c r="H69" s="491"/>
      <c r="I69" s="491"/>
      <c r="J69" s="491"/>
      <c r="K69" s="491"/>
      <c r="L69" s="491"/>
      <c r="M69" s="491"/>
      <c r="N69" s="491"/>
      <c r="O69" s="491"/>
      <c r="P69" s="492"/>
      <c r="Q69" s="226">
        <f>SUM(Q63:Q68)</f>
        <v>0</v>
      </c>
      <c r="R69" s="292"/>
      <c r="S69" s="293"/>
      <c r="T69" s="293"/>
      <c r="U69" s="293"/>
      <c r="W69" s="192">
        <f>Q69</f>
        <v>0</v>
      </c>
    </row>
    <row r="70" spans="1:23" ht="15.75" customHeight="1" x14ac:dyDescent="0.25">
      <c r="A70" s="292"/>
      <c r="B70" s="509" t="s">
        <v>65</v>
      </c>
      <c r="C70" s="510"/>
      <c r="D70" s="510"/>
      <c r="E70" s="510"/>
      <c r="F70" s="510"/>
      <c r="G70" s="510"/>
      <c r="H70" s="510"/>
      <c r="I70" s="510"/>
      <c r="J70" s="510"/>
      <c r="K70" s="510"/>
      <c r="L70" s="510"/>
      <c r="M70" s="510"/>
      <c r="N70" s="510"/>
      <c r="O70" s="510"/>
      <c r="P70" s="510"/>
      <c r="Q70" s="511"/>
      <c r="R70" s="292"/>
      <c r="S70" s="293"/>
      <c r="T70" s="293"/>
      <c r="U70" s="293"/>
    </row>
    <row r="71" spans="1:23" s="111" customFormat="1" ht="39.950000000000003" customHeight="1" x14ac:dyDescent="0.25">
      <c r="A71" s="292"/>
      <c r="B71" s="565" t="s">
        <v>424</v>
      </c>
      <c r="C71" s="566"/>
      <c r="D71" s="567"/>
      <c r="E71" s="515" t="s">
        <v>227</v>
      </c>
      <c r="F71" s="515"/>
      <c r="G71" s="515"/>
      <c r="H71" s="515" t="s">
        <v>228</v>
      </c>
      <c r="I71" s="515"/>
      <c r="J71" s="515"/>
      <c r="K71" s="515"/>
      <c r="L71" s="515"/>
      <c r="M71" s="515"/>
      <c r="N71" s="515"/>
      <c r="O71" s="280" t="s">
        <v>444</v>
      </c>
      <c r="P71" s="280" t="s">
        <v>115</v>
      </c>
      <c r="Q71" s="81" t="s">
        <v>52</v>
      </c>
      <c r="R71" s="292"/>
      <c r="S71" s="293"/>
      <c r="T71" s="293"/>
      <c r="U71" s="293"/>
    </row>
    <row r="72" spans="1:23" s="111" customFormat="1" ht="39.950000000000003" customHeight="1" x14ac:dyDescent="0.25">
      <c r="A72" s="292"/>
      <c r="B72" s="498"/>
      <c r="C72" s="499"/>
      <c r="D72" s="500"/>
      <c r="E72" s="495" t="str">
        <f t="shared" ref="E72:E76" si="15">IF(B72="","Select Category in Column B",0)</f>
        <v>Select Category in Column B</v>
      </c>
      <c r="F72" s="496"/>
      <c r="G72" s="497"/>
      <c r="H72" s="495" t="str">
        <f t="shared" ref="H72:H76" si="16">IF(B72="","Select Category in Column B",0)</f>
        <v>Select Category in Column B</v>
      </c>
      <c r="I72" s="496"/>
      <c r="J72" s="496"/>
      <c r="K72" s="496"/>
      <c r="L72" s="496"/>
      <c r="M72" s="496"/>
      <c r="N72" s="497"/>
      <c r="O72" s="299"/>
      <c r="P72" s="357"/>
      <c r="Q72" s="85">
        <f>ROUND(P72*O72,0)</f>
        <v>0</v>
      </c>
      <c r="R72" s="292"/>
      <c r="S72" s="294">
        <f>IF(OR(B72='DROP-DOWNS'!$S$18,B72='DROP-DOWNS'!$S$19,B72='DROP-DOWNS'!$S$20,B72='DROP-DOWNS'!$S$21),Q72,0)</f>
        <v>0</v>
      </c>
      <c r="T72" s="278"/>
      <c r="U72" s="293"/>
    </row>
    <row r="73" spans="1:23" s="111" customFormat="1" ht="39.950000000000003" customHeight="1" x14ac:dyDescent="0.25">
      <c r="A73" s="292"/>
      <c r="B73" s="498"/>
      <c r="C73" s="499"/>
      <c r="D73" s="500"/>
      <c r="E73" s="495" t="str">
        <f t="shared" si="15"/>
        <v>Select Category in Column B</v>
      </c>
      <c r="F73" s="496"/>
      <c r="G73" s="497"/>
      <c r="H73" s="495" t="str">
        <f t="shared" si="16"/>
        <v>Select Category in Column B</v>
      </c>
      <c r="I73" s="496"/>
      <c r="J73" s="496"/>
      <c r="K73" s="496"/>
      <c r="L73" s="496"/>
      <c r="M73" s="496"/>
      <c r="N73" s="497"/>
      <c r="O73" s="299"/>
      <c r="P73" s="357"/>
      <c r="Q73" s="85">
        <f t="shared" ref="Q73:Q76" si="17">ROUND(P73*O73,0)</f>
        <v>0</v>
      </c>
      <c r="R73" s="292"/>
      <c r="S73" s="294">
        <f>IF(OR(B73='DROP-DOWNS'!$S$18,B73='DROP-DOWNS'!$S$19,B73='DROP-DOWNS'!$S$20,B73='DROP-DOWNS'!$S$21),Q73,0)</f>
        <v>0</v>
      </c>
      <c r="T73" s="278"/>
      <c r="U73" s="293"/>
    </row>
    <row r="74" spans="1:23" s="111" customFormat="1" ht="39.950000000000003" customHeight="1" x14ac:dyDescent="0.25">
      <c r="A74" s="292"/>
      <c r="B74" s="498"/>
      <c r="C74" s="499"/>
      <c r="D74" s="500"/>
      <c r="E74" s="495" t="str">
        <f t="shared" si="15"/>
        <v>Select Category in Column B</v>
      </c>
      <c r="F74" s="496"/>
      <c r="G74" s="497"/>
      <c r="H74" s="495" t="str">
        <f t="shared" si="16"/>
        <v>Select Category in Column B</v>
      </c>
      <c r="I74" s="496"/>
      <c r="J74" s="496"/>
      <c r="K74" s="496"/>
      <c r="L74" s="496"/>
      <c r="M74" s="496"/>
      <c r="N74" s="497"/>
      <c r="O74" s="299"/>
      <c r="P74" s="357"/>
      <c r="Q74" s="85">
        <f t="shared" si="17"/>
        <v>0</v>
      </c>
      <c r="R74" s="292"/>
      <c r="S74" s="294">
        <f>IF(OR(B74='DROP-DOWNS'!$S$18,B74='DROP-DOWNS'!$S$19,B74='DROP-DOWNS'!$S$20,B74='DROP-DOWNS'!$S$21),Q74,0)</f>
        <v>0</v>
      </c>
      <c r="T74" s="278"/>
      <c r="U74" s="293"/>
    </row>
    <row r="75" spans="1:23" s="111" customFormat="1" ht="39.950000000000003" customHeight="1" x14ac:dyDescent="0.25">
      <c r="A75" s="292"/>
      <c r="B75" s="498"/>
      <c r="C75" s="499"/>
      <c r="D75" s="500"/>
      <c r="E75" s="495" t="str">
        <f t="shared" si="15"/>
        <v>Select Category in Column B</v>
      </c>
      <c r="F75" s="496"/>
      <c r="G75" s="497"/>
      <c r="H75" s="495" t="str">
        <f t="shared" si="16"/>
        <v>Select Category in Column B</v>
      </c>
      <c r="I75" s="496"/>
      <c r="J75" s="496"/>
      <c r="K75" s="496"/>
      <c r="L75" s="496"/>
      <c r="M75" s="496"/>
      <c r="N75" s="497"/>
      <c r="O75" s="258"/>
      <c r="P75" s="357"/>
      <c r="Q75" s="85">
        <f t="shared" si="17"/>
        <v>0</v>
      </c>
      <c r="R75" s="292"/>
      <c r="S75" s="294">
        <f>IF(OR(B75='DROP-DOWNS'!$S$18,B75='DROP-DOWNS'!$S$19,B75='DROP-DOWNS'!$S$20,B75='DROP-DOWNS'!$S$21),Q75,0)</f>
        <v>0</v>
      </c>
      <c r="T75" s="278"/>
      <c r="U75" s="293"/>
    </row>
    <row r="76" spans="1:23" s="111" customFormat="1" ht="39.950000000000003" customHeight="1" x14ac:dyDescent="0.25">
      <c r="A76" s="292"/>
      <c r="B76" s="498"/>
      <c r="C76" s="499"/>
      <c r="D76" s="500"/>
      <c r="E76" s="495" t="str">
        <f t="shared" si="15"/>
        <v>Select Category in Column B</v>
      </c>
      <c r="F76" s="496"/>
      <c r="G76" s="497"/>
      <c r="H76" s="495" t="str">
        <f t="shared" si="16"/>
        <v>Select Category in Column B</v>
      </c>
      <c r="I76" s="496"/>
      <c r="J76" s="496"/>
      <c r="K76" s="496"/>
      <c r="L76" s="496"/>
      <c r="M76" s="496"/>
      <c r="N76" s="497"/>
      <c r="O76" s="258"/>
      <c r="P76" s="357"/>
      <c r="Q76" s="85">
        <f t="shared" si="17"/>
        <v>0</v>
      </c>
      <c r="R76" s="292"/>
      <c r="S76" s="294">
        <f>IF(OR(B76='DROP-DOWNS'!S22,'DROP-DOWNS'!S23,'DROP-DOWNS'!S24,'DROP-DOWNS'!S25,),Q76,0)</f>
        <v>0</v>
      </c>
      <c r="T76" s="278"/>
      <c r="U76" s="293"/>
    </row>
    <row r="77" spans="1:23" ht="18" customHeight="1" x14ac:dyDescent="0.25">
      <c r="A77" s="292"/>
      <c r="B77" s="490" t="s">
        <v>59</v>
      </c>
      <c r="C77" s="491"/>
      <c r="D77" s="491"/>
      <c r="E77" s="491"/>
      <c r="F77" s="491"/>
      <c r="G77" s="491"/>
      <c r="H77" s="491"/>
      <c r="I77" s="491"/>
      <c r="J77" s="491"/>
      <c r="K77" s="491"/>
      <c r="L77" s="491"/>
      <c r="M77" s="491"/>
      <c r="N77" s="491"/>
      <c r="O77" s="491"/>
      <c r="P77" s="492"/>
      <c r="Q77" s="226">
        <f>SUM(Q72:Q76)</f>
        <v>0</v>
      </c>
      <c r="R77" s="292"/>
      <c r="S77" s="227">
        <f>SUM(S72:S76)</f>
        <v>0</v>
      </c>
      <c r="T77" s="278"/>
      <c r="U77" s="293"/>
      <c r="W77" s="192">
        <f>Q77</f>
        <v>0</v>
      </c>
    </row>
    <row r="78" spans="1:23" ht="15.75" customHeight="1" x14ac:dyDescent="0.25">
      <c r="A78" s="292"/>
      <c r="B78" s="509" t="s">
        <v>66</v>
      </c>
      <c r="C78" s="510"/>
      <c r="D78" s="510"/>
      <c r="E78" s="510"/>
      <c r="F78" s="510"/>
      <c r="G78" s="510"/>
      <c r="H78" s="510"/>
      <c r="I78" s="510"/>
      <c r="J78" s="510"/>
      <c r="K78" s="510"/>
      <c r="L78" s="510"/>
      <c r="M78" s="510"/>
      <c r="N78" s="510"/>
      <c r="O78" s="510"/>
      <c r="P78" s="510"/>
      <c r="Q78" s="511"/>
      <c r="R78" s="292"/>
      <c r="S78" s="293"/>
      <c r="T78" s="279"/>
      <c r="U78" s="293"/>
    </row>
    <row r="79" spans="1:23" ht="39.950000000000003" customHeight="1" x14ac:dyDescent="0.25">
      <c r="A79" s="292"/>
      <c r="B79" s="504" t="s">
        <v>74</v>
      </c>
      <c r="C79" s="505"/>
      <c r="D79" s="506"/>
      <c r="E79" s="504" t="s">
        <v>426</v>
      </c>
      <c r="F79" s="505"/>
      <c r="G79" s="505"/>
      <c r="H79" s="505"/>
      <c r="I79" s="505"/>
      <c r="J79" s="505"/>
      <c r="K79" s="505"/>
      <c r="L79" s="505"/>
      <c r="M79" s="505"/>
      <c r="N79" s="505"/>
      <c r="O79" s="505"/>
      <c r="P79" s="505"/>
      <c r="Q79" s="506"/>
      <c r="R79" s="292"/>
      <c r="S79" s="293"/>
      <c r="T79" s="279"/>
      <c r="U79" s="293"/>
    </row>
    <row r="80" spans="1:23" ht="39.950000000000003" customHeight="1" x14ac:dyDescent="0.25">
      <c r="A80" s="292"/>
      <c r="B80" s="493"/>
      <c r="C80" s="493"/>
      <c r="D80" s="493"/>
      <c r="E80" s="494" t="str">
        <f t="shared" ref="E80:E85" si="18">IF(B80="","Select Category in Column B",0)</f>
        <v>Select Category in Column B</v>
      </c>
      <c r="F80" s="494"/>
      <c r="G80" s="494"/>
      <c r="H80" s="494"/>
      <c r="I80" s="494"/>
      <c r="J80" s="494"/>
      <c r="K80" s="494"/>
      <c r="L80" s="494"/>
      <c r="M80" s="494"/>
      <c r="N80" s="494"/>
      <c r="O80" s="494"/>
      <c r="P80" s="494"/>
      <c r="Q80" s="225"/>
      <c r="R80" s="292"/>
      <c r="S80" s="293"/>
      <c r="T80" s="278"/>
      <c r="U80" s="293"/>
    </row>
    <row r="81" spans="1:23" ht="39.950000000000003" customHeight="1" x14ac:dyDescent="0.25">
      <c r="A81" s="292"/>
      <c r="B81" s="493"/>
      <c r="C81" s="493"/>
      <c r="D81" s="493"/>
      <c r="E81" s="494" t="str">
        <f t="shared" si="18"/>
        <v>Select Category in Column B</v>
      </c>
      <c r="F81" s="494"/>
      <c r="G81" s="494"/>
      <c r="H81" s="494"/>
      <c r="I81" s="494"/>
      <c r="J81" s="494"/>
      <c r="K81" s="494"/>
      <c r="L81" s="494"/>
      <c r="M81" s="494"/>
      <c r="N81" s="494"/>
      <c r="O81" s="494"/>
      <c r="P81" s="494"/>
      <c r="Q81" s="225"/>
      <c r="R81" s="292"/>
      <c r="S81" s="293"/>
      <c r="T81" s="278"/>
      <c r="U81" s="293"/>
    </row>
    <row r="82" spans="1:23" ht="39.950000000000003" customHeight="1" x14ac:dyDescent="0.25">
      <c r="A82" s="292"/>
      <c r="B82" s="493"/>
      <c r="C82" s="493"/>
      <c r="D82" s="493"/>
      <c r="E82" s="494" t="str">
        <f t="shared" si="18"/>
        <v>Select Category in Column B</v>
      </c>
      <c r="F82" s="494"/>
      <c r="G82" s="494"/>
      <c r="H82" s="494"/>
      <c r="I82" s="494"/>
      <c r="J82" s="494"/>
      <c r="K82" s="494"/>
      <c r="L82" s="494"/>
      <c r="M82" s="494"/>
      <c r="N82" s="494"/>
      <c r="O82" s="494"/>
      <c r="P82" s="494"/>
      <c r="Q82" s="225"/>
      <c r="R82" s="292"/>
      <c r="S82" s="293"/>
      <c r="T82" s="279"/>
      <c r="U82" s="293"/>
    </row>
    <row r="83" spans="1:23" ht="39.950000000000003" customHeight="1" x14ac:dyDescent="0.25">
      <c r="A83" s="292"/>
      <c r="B83" s="493"/>
      <c r="C83" s="493"/>
      <c r="D83" s="493"/>
      <c r="E83" s="494" t="str">
        <f t="shared" si="18"/>
        <v>Select Category in Column B</v>
      </c>
      <c r="F83" s="494"/>
      <c r="G83" s="494"/>
      <c r="H83" s="494"/>
      <c r="I83" s="494"/>
      <c r="J83" s="494"/>
      <c r="K83" s="494"/>
      <c r="L83" s="494"/>
      <c r="M83" s="494"/>
      <c r="N83" s="494"/>
      <c r="O83" s="494"/>
      <c r="P83" s="494"/>
      <c r="Q83" s="225"/>
      <c r="R83" s="292"/>
      <c r="S83" s="293"/>
      <c r="T83" s="293"/>
      <c r="U83" s="293"/>
    </row>
    <row r="84" spans="1:23" ht="39.950000000000003" customHeight="1" x14ac:dyDescent="0.25">
      <c r="A84" s="292"/>
      <c r="B84" s="493"/>
      <c r="C84" s="493"/>
      <c r="D84" s="493"/>
      <c r="E84" s="494" t="str">
        <f t="shared" si="18"/>
        <v>Select Category in Column B</v>
      </c>
      <c r="F84" s="494"/>
      <c r="G84" s="494"/>
      <c r="H84" s="494"/>
      <c r="I84" s="494"/>
      <c r="J84" s="494"/>
      <c r="K84" s="494"/>
      <c r="L84" s="494"/>
      <c r="M84" s="494"/>
      <c r="N84" s="494"/>
      <c r="O84" s="494"/>
      <c r="P84" s="494"/>
      <c r="Q84" s="225"/>
      <c r="R84" s="292"/>
      <c r="S84" s="293"/>
      <c r="T84" s="293"/>
      <c r="U84" s="293"/>
    </row>
    <row r="85" spans="1:23" ht="39.950000000000003" customHeight="1" x14ac:dyDescent="0.25">
      <c r="A85" s="292"/>
      <c r="B85" s="493"/>
      <c r="C85" s="493"/>
      <c r="D85" s="493"/>
      <c r="E85" s="494" t="str">
        <f t="shared" si="18"/>
        <v>Select Category in Column B</v>
      </c>
      <c r="F85" s="494"/>
      <c r="G85" s="494"/>
      <c r="H85" s="494"/>
      <c r="I85" s="494"/>
      <c r="J85" s="494"/>
      <c r="K85" s="494"/>
      <c r="L85" s="494"/>
      <c r="M85" s="494"/>
      <c r="N85" s="494"/>
      <c r="O85" s="494"/>
      <c r="P85" s="494"/>
      <c r="Q85" s="225"/>
      <c r="R85" s="292"/>
      <c r="S85" s="293"/>
      <c r="T85" s="293"/>
      <c r="U85" s="293"/>
    </row>
    <row r="86" spans="1:23" ht="19.350000000000001" customHeight="1" x14ac:dyDescent="0.25">
      <c r="A86" s="292"/>
      <c r="B86" s="490" t="s">
        <v>75</v>
      </c>
      <c r="C86" s="491"/>
      <c r="D86" s="491"/>
      <c r="E86" s="491"/>
      <c r="F86" s="491"/>
      <c r="G86" s="491"/>
      <c r="H86" s="491"/>
      <c r="I86" s="491"/>
      <c r="J86" s="491"/>
      <c r="K86" s="491"/>
      <c r="L86" s="491"/>
      <c r="M86" s="491"/>
      <c r="N86" s="491"/>
      <c r="O86" s="491"/>
      <c r="P86" s="492"/>
      <c r="Q86" s="226">
        <f>SUM(Q80:Q85)</f>
        <v>0</v>
      </c>
      <c r="R86" s="292"/>
      <c r="S86" s="293"/>
      <c r="T86" s="293"/>
      <c r="U86" s="293"/>
      <c r="W86" s="192">
        <f>Q86</f>
        <v>0</v>
      </c>
    </row>
    <row r="87" spans="1:23" ht="15.75" customHeight="1" x14ac:dyDescent="0.25">
      <c r="A87" s="259"/>
      <c r="B87" s="521" t="s">
        <v>67</v>
      </c>
      <c r="C87" s="522"/>
      <c r="D87" s="522"/>
      <c r="E87" s="522"/>
      <c r="F87" s="522"/>
      <c r="G87" s="522"/>
      <c r="H87" s="522"/>
      <c r="I87" s="522"/>
      <c r="J87" s="522"/>
      <c r="K87" s="522"/>
      <c r="L87" s="522"/>
      <c r="M87" s="522"/>
      <c r="N87" s="522"/>
      <c r="O87" s="522"/>
      <c r="P87" s="522"/>
      <c r="Q87" s="511"/>
      <c r="R87" s="259"/>
      <c r="S87" s="190"/>
      <c r="T87" s="190"/>
      <c r="U87" s="190"/>
      <c r="V87" s="190"/>
    </row>
    <row r="88" spans="1:23" ht="15.75" customHeight="1" x14ac:dyDescent="0.25">
      <c r="A88" s="259"/>
      <c r="B88" s="228"/>
      <c r="C88" s="229"/>
      <c r="D88" s="229"/>
      <c r="E88" s="229"/>
      <c r="F88" s="229"/>
      <c r="G88" s="229"/>
      <c r="H88" s="229"/>
      <c r="I88" s="229"/>
      <c r="J88" s="229"/>
      <c r="K88" s="229"/>
      <c r="L88" s="229"/>
      <c r="M88" s="229"/>
      <c r="N88" s="229"/>
      <c r="O88" s="229"/>
      <c r="P88" s="230"/>
      <c r="Q88" s="231"/>
      <c r="R88" s="259"/>
      <c r="S88" s="190"/>
      <c r="T88" s="190"/>
      <c r="U88" s="190"/>
      <c r="V88" s="190"/>
    </row>
    <row r="89" spans="1:23" ht="15.75" customHeight="1" x14ac:dyDescent="0.25">
      <c r="A89" s="259"/>
      <c r="B89" s="232"/>
      <c r="C89" s="611" t="s">
        <v>321</v>
      </c>
      <c r="D89" s="611"/>
      <c r="E89" s="611"/>
      <c r="F89" s="611"/>
      <c r="G89" s="611"/>
      <c r="H89" s="289"/>
      <c r="I89" s="613" t="s">
        <v>360</v>
      </c>
      <c r="J89" s="614"/>
      <c r="K89" s="614"/>
      <c r="L89" s="614"/>
      <c r="M89" s="614"/>
      <c r="N89" s="617">
        <f>E9</f>
        <v>0</v>
      </c>
      <c r="O89" s="618"/>
      <c r="P89" s="233"/>
      <c r="Q89" s="234"/>
      <c r="R89" s="259"/>
      <c r="S89" s="194">
        <f>N89</f>
        <v>0</v>
      </c>
      <c r="T89" s="190"/>
      <c r="U89" s="190"/>
      <c r="V89" s="190"/>
    </row>
    <row r="90" spans="1:23" ht="15.75" hidden="1" customHeight="1" x14ac:dyDescent="0.25">
      <c r="A90" s="259"/>
      <c r="B90" s="232"/>
      <c r="C90" s="229"/>
      <c r="D90" s="229"/>
      <c r="E90" s="229"/>
      <c r="F90" s="229"/>
      <c r="G90" s="229"/>
      <c r="H90" s="289"/>
      <c r="I90" s="619" t="s">
        <v>112</v>
      </c>
      <c r="J90" s="620"/>
      <c r="K90" s="620"/>
      <c r="L90" s="620"/>
      <c r="M90" s="620"/>
      <c r="N90" s="621">
        <f>(Q86+Q77+Q69+Q60+Q53+Q44+Q39+Q33+Q18)-F113</f>
        <v>0</v>
      </c>
      <c r="O90" s="622"/>
      <c r="P90" s="233"/>
      <c r="Q90" s="234"/>
      <c r="R90" s="259"/>
      <c r="S90" s="190"/>
      <c r="T90" s="190"/>
      <c r="U90" s="190"/>
      <c r="V90" s="190"/>
    </row>
    <row r="91" spans="1:23" ht="15.75" hidden="1" customHeight="1" x14ac:dyDescent="0.25">
      <c r="A91" s="259"/>
      <c r="B91" s="232" t="s">
        <v>113</v>
      </c>
      <c r="C91" s="235"/>
      <c r="D91" s="235"/>
      <c r="E91" s="235"/>
      <c r="F91" s="235"/>
      <c r="G91" s="236"/>
      <c r="H91" s="289"/>
      <c r="I91" s="344"/>
      <c r="J91" s="343"/>
      <c r="K91" s="343"/>
      <c r="L91" s="343"/>
      <c r="M91" s="343"/>
      <c r="N91" s="623">
        <f>(N89+1)*N90</f>
        <v>0</v>
      </c>
      <c r="O91" s="622"/>
      <c r="P91" s="233"/>
      <c r="Q91" s="234"/>
      <c r="R91" s="259"/>
      <c r="S91" s="190"/>
      <c r="T91" s="190"/>
      <c r="U91" s="190"/>
      <c r="V91" s="190"/>
    </row>
    <row r="92" spans="1:23" ht="15.75" customHeight="1" x14ac:dyDescent="0.25">
      <c r="A92" s="259"/>
      <c r="B92" s="232"/>
      <c r="C92" s="611" t="s">
        <v>260</v>
      </c>
      <c r="D92" s="611"/>
      <c r="E92" s="611"/>
      <c r="F92" s="611"/>
      <c r="G92" s="239">
        <f>F107</f>
        <v>0</v>
      </c>
      <c r="H92" s="289"/>
      <c r="I92" s="611" t="s">
        <v>515</v>
      </c>
      <c r="J92" s="611"/>
      <c r="K92" s="611"/>
      <c r="L92" s="611"/>
      <c r="M92" s="611"/>
      <c r="N92" s="612">
        <f>E5-F113</f>
        <v>0</v>
      </c>
      <c r="O92" s="612"/>
      <c r="P92" s="233"/>
      <c r="Q92" s="234"/>
      <c r="R92" s="259"/>
      <c r="S92" s="190"/>
      <c r="T92" s="190"/>
      <c r="U92" s="190"/>
      <c r="V92" s="190"/>
    </row>
    <row r="93" spans="1:23" ht="15.75" customHeight="1" x14ac:dyDescent="0.25">
      <c r="A93" s="259"/>
      <c r="B93" s="232"/>
      <c r="C93" s="611" t="s">
        <v>322</v>
      </c>
      <c r="D93" s="611"/>
      <c r="E93" s="611"/>
      <c r="F93" s="611"/>
      <c r="G93" s="239">
        <f>F108+F109+F110+F111</f>
        <v>0</v>
      </c>
      <c r="H93" s="289"/>
      <c r="I93" s="229"/>
      <c r="J93" s="229"/>
      <c r="K93" s="229"/>
      <c r="L93" s="229"/>
      <c r="M93" s="229"/>
      <c r="N93" s="229"/>
      <c r="O93" s="229"/>
      <c r="P93" s="233"/>
      <c r="Q93" s="234"/>
      <c r="R93" s="259"/>
      <c r="S93" s="190"/>
      <c r="T93" s="190"/>
      <c r="U93" s="190"/>
      <c r="V93" s="190"/>
    </row>
    <row r="94" spans="1:23" ht="15.75" customHeight="1" x14ac:dyDescent="0.25">
      <c r="A94" s="259"/>
      <c r="B94" s="232"/>
      <c r="C94" s="611" t="s">
        <v>261</v>
      </c>
      <c r="D94" s="611"/>
      <c r="E94" s="611"/>
      <c r="F94" s="611"/>
      <c r="G94" s="239">
        <f>Q100</f>
        <v>0</v>
      </c>
      <c r="H94" s="289"/>
      <c r="I94" s="613" t="s">
        <v>111</v>
      </c>
      <c r="J94" s="614"/>
      <c r="K94" s="614"/>
      <c r="L94" s="614"/>
      <c r="M94" s="614"/>
      <c r="N94" s="615">
        <f>ROUND((N92-(N92/(1+E9))),0)</f>
        <v>0</v>
      </c>
      <c r="O94" s="616"/>
      <c r="P94" s="233"/>
      <c r="Q94" s="234"/>
      <c r="R94" s="259"/>
      <c r="S94" s="190"/>
      <c r="T94" s="190"/>
      <c r="U94" s="190"/>
      <c r="V94" s="190"/>
    </row>
    <row r="95" spans="1:23" ht="16.5" customHeight="1" x14ac:dyDescent="0.25">
      <c r="A95" s="259"/>
      <c r="B95" s="232"/>
      <c r="C95" s="289"/>
      <c r="D95" s="620"/>
      <c r="E95" s="620"/>
      <c r="F95" s="620"/>
      <c r="G95" s="289"/>
      <c r="H95" s="289"/>
      <c r="I95" s="289"/>
      <c r="J95" s="289"/>
      <c r="K95" s="289"/>
      <c r="L95" s="289"/>
      <c r="M95" s="624"/>
      <c r="N95" s="624"/>
      <c r="O95" s="624"/>
      <c r="P95" s="624"/>
      <c r="Q95" s="241" t="s">
        <v>52</v>
      </c>
      <c r="R95" s="259"/>
      <c r="S95" s="190"/>
      <c r="T95" s="190"/>
      <c r="U95" s="190"/>
      <c r="V95" s="190"/>
    </row>
    <row r="96" spans="1:23" x14ac:dyDescent="0.25">
      <c r="A96" s="259"/>
      <c r="B96" s="281"/>
      <c r="C96" s="491"/>
      <c r="D96" s="491"/>
      <c r="E96" s="491"/>
      <c r="F96" s="282"/>
      <c r="G96" s="282"/>
      <c r="H96" s="282"/>
      <c r="I96" s="491" t="s">
        <v>323</v>
      </c>
      <c r="J96" s="491"/>
      <c r="K96" s="491"/>
      <c r="L96" s="491"/>
      <c r="M96" s="491"/>
      <c r="N96" s="491"/>
      <c r="O96" s="491"/>
      <c r="P96" s="492"/>
      <c r="Q96" s="244">
        <v>0</v>
      </c>
      <c r="R96" s="259"/>
      <c r="S96" s="190"/>
      <c r="T96" s="190"/>
      <c r="U96" s="190"/>
      <c r="V96" s="190"/>
    </row>
    <row r="97" spans="1:23" ht="15.75" customHeight="1" x14ac:dyDescent="0.25">
      <c r="A97" s="259"/>
      <c r="B97" s="521" t="s">
        <v>68</v>
      </c>
      <c r="C97" s="522"/>
      <c r="D97" s="522"/>
      <c r="E97" s="522"/>
      <c r="F97" s="522"/>
      <c r="G97" s="522"/>
      <c r="H97" s="522"/>
      <c r="I97" s="522"/>
      <c r="J97" s="522"/>
      <c r="K97" s="522"/>
      <c r="L97" s="522"/>
      <c r="M97" s="522"/>
      <c r="N97" s="522"/>
      <c r="O97" s="522"/>
      <c r="P97" s="522"/>
      <c r="Q97" s="286"/>
      <c r="R97" s="259"/>
      <c r="S97" s="190"/>
      <c r="T97" s="190"/>
      <c r="U97" s="190"/>
    </row>
    <row r="98" spans="1:23" ht="15.6" customHeight="1" x14ac:dyDescent="0.25">
      <c r="A98" s="259"/>
      <c r="B98" s="523" t="s">
        <v>76</v>
      </c>
      <c r="C98" s="524"/>
      <c r="D98" s="524"/>
      <c r="E98" s="524"/>
      <c r="F98" s="524"/>
      <c r="G98" s="524"/>
      <c r="H98" s="524"/>
      <c r="I98" s="524"/>
      <c r="J98" s="524"/>
      <c r="K98" s="524"/>
      <c r="L98" s="524"/>
      <c r="M98" s="524"/>
      <c r="N98" s="524"/>
      <c r="O98" s="524"/>
      <c r="P98" s="525"/>
      <c r="Q98" s="285" t="s">
        <v>52</v>
      </c>
      <c r="R98" s="259"/>
      <c r="S98" s="190"/>
      <c r="T98" s="190"/>
      <c r="U98" s="190"/>
    </row>
    <row r="99" spans="1:23" ht="30" customHeight="1" x14ac:dyDescent="0.25">
      <c r="A99" s="259"/>
      <c r="B99" s="526"/>
      <c r="C99" s="527"/>
      <c r="D99" s="527"/>
      <c r="E99" s="527"/>
      <c r="F99" s="527"/>
      <c r="G99" s="527"/>
      <c r="H99" s="527"/>
      <c r="I99" s="527"/>
      <c r="J99" s="527"/>
      <c r="K99" s="527"/>
      <c r="L99" s="527"/>
      <c r="M99" s="527"/>
      <c r="N99" s="527"/>
      <c r="O99" s="527"/>
      <c r="P99" s="528"/>
      <c r="Q99" s="246"/>
      <c r="R99" s="259"/>
      <c r="S99" s="190"/>
      <c r="T99" s="190"/>
      <c r="U99" s="190"/>
    </row>
    <row r="100" spans="1:23" ht="18.600000000000001" customHeight="1" x14ac:dyDescent="0.25">
      <c r="A100" s="259"/>
      <c r="B100" s="490" t="s">
        <v>77</v>
      </c>
      <c r="C100" s="491"/>
      <c r="D100" s="491"/>
      <c r="E100" s="491"/>
      <c r="F100" s="491"/>
      <c r="G100" s="491"/>
      <c r="H100" s="491"/>
      <c r="I100" s="491"/>
      <c r="J100" s="491"/>
      <c r="K100" s="491"/>
      <c r="L100" s="491"/>
      <c r="M100" s="491"/>
      <c r="N100" s="491"/>
      <c r="O100" s="491"/>
      <c r="P100" s="492"/>
      <c r="Q100" s="226">
        <f>Q99</f>
        <v>0</v>
      </c>
      <c r="R100" s="259"/>
      <c r="S100" s="190"/>
      <c r="T100" s="190"/>
      <c r="U100" s="190"/>
      <c r="W100" s="192">
        <f>Q100</f>
        <v>0</v>
      </c>
    </row>
    <row r="101" spans="1:23" ht="34.5" customHeight="1" x14ac:dyDescent="0.25">
      <c r="A101" s="259"/>
      <c r="B101" s="483" t="s">
        <v>645</v>
      </c>
      <c r="C101" s="484"/>
      <c r="D101" s="484"/>
      <c r="E101" s="484"/>
      <c r="F101" s="484"/>
      <c r="G101" s="484"/>
      <c r="H101" s="484"/>
      <c r="I101" s="484"/>
      <c r="J101" s="484"/>
      <c r="K101" s="484"/>
      <c r="L101" s="484"/>
      <c r="M101" s="484"/>
      <c r="N101" s="484"/>
      <c r="O101" s="484"/>
      <c r="P101" s="485"/>
      <c r="Q101" s="215">
        <f>SUM(Q100+Q96+Q86+Q77+Q69+Q60+Q53+Q44+Q39+Q33+Q18)</f>
        <v>0</v>
      </c>
      <c r="R101" s="259"/>
      <c r="S101" s="248"/>
      <c r="T101" s="249"/>
      <c r="U101" s="190"/>
    </row>
    <row r="102" spans="1:23" ht="34.5" customHeight="1" x14ac:dyDescent="0.25">
      <c r="A102" s="292"/>
      <c r="B102" s="483" t="s">
        <v>249</v>
      </c>
      <c r="C102" s="484"/>
      <c r="D102" s="484"/>
      <c r="E102" s="484"/>
      <c r="F102" s="484"/>
      <c r="G102" s="484"/>
      <c r="H102" s="484"/>
      <c r="I102" s="484"/>
      <c r="J102" s="484"/>
      <c r="K102" s="484"/>
      <c r="L102" s="484"/>
      <c r="M102" s="484"/>
      <c r="N102" s="484"/>
      <c r="O102" s="484"/>
      <c r="P102" s="485"/>
      <c r="Q102" s="215">
        <f>Q101-E5</f>
        <v>0</v>
      </c>
      <c r="R102" s="292"/>
      <c r="S102" s="248"/>
      <c r="T102" s="249"/>
      <c r="U102" s="293"/>
    </row>
    <row r="103" spans="1:23" ht="15.95" customHeight="1" x14ac:dyDescent="0.25">
      <c r="A103" s="259"/>
      <c r="B103" s="259"/>
      <c r="C103" s="259"/>
      <c r="D103" s="259"/>
      <c r="E103" s="259"/>
      <c r="F103" s="259"/>
      <c r="G103" s="259"/>
      <c r="H103" s="259"/>
      <c r="I103" s="259"/>
      <c r="J103" s="259"/>
      <c r="K103" s="259"/>
      <c r="L103" s="259"/>
      <c r="M103" s="259"/>
      <c r="N103" s="259"/>
      <c r="O103" s="259"/>
      <c r="P103" s="259"/>
      <c r="Q103" s="259"/>
      <c r="R103" s="259"/>
      <c r="S103" s="248" t="s">
        <v>114</v>
      </c>
      <c r="T103" s="249">
        <f>S77</f>
        <v>0</v>
      </c>
      <c r="U103" s="190"/>
    </row>
    <row r="104" spans="1:23" x14ac:dyDescent="0.25">
      <c r="A104" s="190"/>
      <c r="B104" s="190"/>
      <c r="C104" s="190"/>
      <c r="D104" s="190"/>
      <c r="E104" s="190"/>
      <c r="F104" s="190"/>
      <c r="G104" s="190"/>
      <c r="H104" s="190"/>
      <c r="I104" s="190"/>
      <c r="J104" s="190"/>
      <c r="K104" s="190"/>
      <c r="L104" s="190"/>
      <c r="M104" s="190"/>
      <c r="N104" s="190"/>
      <c r="O104" s="190"/>
      <c r="P104" s="190"/>
      <c r="Q104" s="190"/>
      <c r="R104" s="190"/>
      <c r="S104" s="190"/>
      <c r="T104" s="190"/>
      <c r="U104" s="190"/>
    </row>
    <row r="105" spans="1:23" hidden="1" x14ac:dyDescent="0.25"/>
    <row r="106" spans="1:23" hidden="1" x14ac:dyDescent="0.25">
      <c r="C106" s="195" t="s">
        <v>266</v>
      </c>
      <c r="D106" s="195"/>
      <c r="E106" s="196"/>
      <c r="F106" s="197"/>
    </row>
    <row r="107" spans="1:23" hidden="1" x14ac:dyDescent="0.25">
      <c r="C107" s="195" t="s">
        <v>260</v>
      </c>
      <c r="D107" s="195"/>
      <c r="E107" s="196"/>
      <c r="F107" s="203">
        <f>Q44</f>
        <v>0</v>
      </c>
    </row>
    <row r="108" spans="1:23" hidden="1" x14ac:dyDescent="0.25">
      <c r="C108" s="195" t="s">
        <v>262</v>
      </c>
      <c r="D108" s="195"/>
      <c r="E108" s="196">
        <f>U56</f>
        <v>0</v>
      </c>
      <c r="F108" s="197">
        <f>IF(E108&gt;25000,(E108-25000),0)</f>
        <v>0</v>
      </c>
    </row>
    <row r="109" spans="1:23" hidden="1" x14ac:dyDescent="0.25">
      <c r="C109" s="195" t="s">
        <v>263</v>
      </c>
      <c r="D109" s="195"/>
      <c r="E109" s="196">
        <f t="shared" ref="E109:E111" si="19">U57</f>
        <v>0</v>
      </c>
      <c r="F109" s="197">
        <f>IF(E109&gt;25000,(E109-25000),0)</f>
        <v>0</v>
      </c>
    </row>
    <row r="110" spans="1:23" hidden="1" x14ac:dyDescent="0.25">
      <c r="C110" s="195" t="s">
        <v>264</v>
      </c>
      <c r="D110" s="195"/>
      <c r="E110" s="196">
        <f t="shared" si="19"/>
        <v>0</v>
      </c>
      <c r="F110" s="197">
        <f>IF(E110&gt;25000,(E110-25000),0)</f>
        <v>0</v>
      </c>
    </row>
    <row r="111" spans="1:23" hidden="1" x14ac:dyDescent="0.25">
      <c r="C111" s="195" t="s">
        <v>265</v>
      </c>
      <c r="D111" s="195"/>
      <c r="E111" s="196">
        <f t="shared" si="19"/>
        <v>0</v>
      </c>
      <c r="F111" s="197">
        <f>IF(E111&gt;25000,(E111-25000),0)</f>
        <v>0</v>
      </c>
    </row>
    <row r="112" spans="1:23" hidden="1" x14ac:dyDescent="0.25">
      <c r="C112" s="195" t="s">
        <v>261</v>
      </c>
      <c r="D112" s="195"/>
      <c r="E112" s="196"/>
      <c r="F112" s="203">
        <f>Q100</f>
        <v>0</v>
      </c>
    </row>
    <row r="113" spans="6:6" hidden="1" x14ac:dyDescent="0.25">
      <c r="F113" s="90">
        <f>SUM(F107:F112)</f>
        <v>0</v>
      </c>
    </row>
    <row r="114" spans="6:6" hidden="1" x14ac:dyDescent="0.25"/>
  </sheetData>
  <sheetProtection algorithmName="SHA-512" hashValue="C9ZggCf49ZtaCGufscZyKCFhmvHByc+ybSDmsgAYM0hmBG9bD/GaWb6t/JN5RMjVRWKAzlD7tHGeyVPN6JpV4A==" saltValue="UzBa+HfhJoQB6SDjLD907w==" spinCount="100000" sheet="1" formatCells="0" formatRows="0" insertRows="0" deleteRows="0" selectLockedCells="1"/>
  <mergeCells count="172">
    <mergeCell ref="B102:P102"/>
    <mergeCell ref="B99:P99"/>
    <mergeCell ref="B100:P100"/>
    <mergeCell ref="B101:P101"/>
    <mergeCell ref="D95:F95"/>
    <mergeCell ref="M95:P95"/>
    <mergeCell ref="C96:E96"/>
    <mergeCell ref="I96:P96"/>
    <mergeCell ref="B97:P97"/>
    <mergeCell ref="B98:P98"/>
    <mergeCell ref="C92:F92"/>
    <mergeCell ref="I92:M92"/>
    <mergeCell ref="N92:O92"/>
    <mergeCell ref="C93:F93"/>
    <mergeCell ref="C94:F94"/>
    <mergeCell ref="I94:M94"/>
    <mergeCell ref="N94:O94"/>
    <mergeCell ref="C89:G89"/>
    <mergeCell ref="I89:M89"/>
    <mergeCell ref="N89:O89"/>
    <mergeCell ref="I90:M90"/>
    <mergeCell ref="N90:O90"/>
    <mergeCell ref="N91:O91"/>
    <mergeCell ref="B84:D84"/>
    <mergeCell ref="E84:P84"/>
    <mergeCell ref="B85:D85"/>
    <mergeCell ref="E85:P85"/>
    <mergeCell ref="B86:P86"/>
    <mergeCell ref="B87:Q87"/>
    <mergeCell ref="B81:D81"/>
    <mergeCell ref="E81:P81"/>
    <mergeCell ref="B82:D82"/>
    <mergeCell ref="E82:P82"/>
    <mergeCell ref="B83:D83"/>
    <mergeCell ref="E83:P83"/>
    <mergeCell ref="B77:P77"/>
    <mergeCell ref="B78:Q78"/>
    <mergeCell ref="B79:D79"/>
    <mergeCell ref="E79:Q79"/>
    <mergeCell ref="B80:D80"/>
    <mergeCell ref="E80:P80"/>
    <mergeCell ref="B75:D75"/>
    <mergeCell ref="E75:G75"/>
    <mergeCell ref="H75:N75"/>
    <mergeCell ref="B76:D76"/>
    <mergeCell ref="E76:G76"/>
    <mergeCell ref="H76:N76"/>
    <mergeCell ref="B73:D73"/>
    <mergeCell ref="E73:G73"/>
    <mergeCell ref="H73:N73"/>
    <mergeCell ref="B74:D74"/>
    <mergeCell ref="E74:G74"/>
    <mergeCell ref="H74:N74"/>
    <mergeCell ref="B69:P69"/>
    <mergeCell ref="B70:Q70"/>
    <mergeCell ref="B71:D71"/>
    <mergeCell ref="E71:G71"/>
    <mergeCell ref="H71:N71"/>
    <mergeCell ref="B72:D72"/>
    <mergeCell ref="E72:G72"/>
    <mergeCell ref="H72:N72"/>
    <mergeCell ref="B66:D66"/>
    <mergeCell ref="E66:P66"/>
    <mergeCell ref="B67:D67"/>
    <mergeCell ref="E67:P67"/>
    <mergeCell ref="B68:D68"/>
    <mergeCell ref="E68:P68"/>
    <mergeCell ref="B63:D63"/>
    <mergeCell ref="E63:P63"/>
    <mergeCell ref="B64:D64"/>
    <mergeCell ref="E64:P64"/>
    <mergeCell ref="B65:D65"/>
    <mergeCell ref="E65:P65"/>
    <mergeCell ref="B59:C59"/>
    <mergeCell ref="D59:E59"/>
    <mergeCell ref="F59:N59"/>
    <mergeCell ref="B60:P60"/>
    <mergeCell ref="B61:Q61"/>
    <mergeCell ref="B62:D62"/>
    <mergeCell ref="E62:P62"/>
    <mergeCell ref="B57:C57"/>
    <mergeCell ref="D57:E57"/>
    <mergeCell ref="F57:N57"/>
    <mergeCell ref="B58:C58"/>
    <mergeCell ref="D58:E58"/>
    <mergeCell ref="F58:N58"/>
    <mergeCell ref="B53:P53"/>
    <mergeCell ref="B54:Q54"/>
    <mergeCell ref="B55:C55"/>
    <mergeCell ref="D55:E55"/>
    <mergeCell ref="F55:N55"/>
    <mergeCell ref="B56:C56"/>
    <mergeCell ref="D56:E56"/>
    <mergeCell ref="F56:N56"/>
    <mergeCell ref="C50:E50"/>
    <mergeCell ref="F50:P50"/>
    <mergeCell ref="B51:C51"/>
    <mergeCell ref="D51:P51"/>
    <mergeCell ref="C52:E52"/>
    <mergeCell ref="F52:P52"/>
    <mergeCell ref="B47:C47"/>
    <mergeCell ref="D47:P47"/>
    <mergeCell ref="C48:E48"/>
    <mergeCell ref="F48:P48"/>
    <mergeCell ref="B49:C49"/>
    <mergeCell ref="D49:P49"/>
    <mergeCell ref="B43:C43"/>
    <mergeCell ref="D43:O43"/>
    <mergeCell ref="B44:P44"/>
    <mergeCell ref="B45:Q45"/>
    <mergeCell ref="B46:C46"/>
    <mergeCell ref="D46:P46"/>
    <mergeCell ref="B39:N39"/>
    <mergeCell ref="B40:Q40"/>
    <mergeCell ref="B41:C41"/>
    <mergeCell ref="D41:O41"/>
    <mergeCell ref="B42:C42"/>
    <mergeCell ref="D42:O42"/>
    <mergeCell ref="B36:C36"/>
    <mergeCell ref="D36:K36"/>
    <mergeCell ref="B37:C37"/>
    <mergeCell ref="D37:K37"/>
    <mergeCell ref="B38:C38"/>
    <mergeCell ref="D38:K38"/>
    <mergeCell ref="B32:C32"/>
    <mergeCell ref="D32:K32"/>
    <mergeCell ref="B33:N33"/>
    <mergeCell ref="B34:Q34"/>
    <mergeCell ref="B35:C35"/>
    <mergeCell ref="D35:K35"/>
    <mergeCell ref="B29:C29"/>
    <mergeCell ref="D29:K29"/>
    <mergeCell ref="B30:C30"/>
    <mergeCell ref="D30:K30"/>
    <mergeCell ref="B31:C31"/>
    <mergeCell ref="D31:K31"/>
    <mergeCell ref="B26:C26"/>
    <mergeCell ref="D26:K26"/>
    <mergeCell ref="B27:C27"/>
    <mergeCell ref="D27:K27"/>
    <mergeCell ref="B28:C28"/>
    <mergeCell ref="D28:K28"/>
    <mergeCell ref="B23:C23"/>
    <mergeCell ref="D23:K23"/>
    <mergeCell ref="B24:C24"/>
    <mergeCell ref="D24:K24"/>
    <mergeCell ref="B25:C25"/>
    <mergeCell ref="D25:K25"/>
    <mergeCell ref="B20:C20"/>
    <mergeCell ref="D20:K20"/>
    <mergeCell ref="B21:C21"/>
    <mergeCell ref="D21:K21"/>
    <mergeCell ref="B22:C22"/>
    <mergeCell ref="D22:K22"/>
    <mergeCell ref="B16:C16"/>
    <mergeCell ref="D16:K16"/>
    <mergeCell ref="B17:C17"/>
    <mergeCell ref="D17:K17"/>
    <mergeCell ref="B18:N18"/>
    <mergeCell ref="B19:Q19"/>
    <mergeCell ref="B13:C13"/>
    <mergeCell ref="D13:K13"/>
    <mergeCell ref="B14:C14"/>
    <mergeCell ref="D14:K14"/>
    <mergeCell ref="B15:C15"/>
    <mergeCell ref="D15:K15"/>
    <mergeCell ref="B2:Q2"/>
    <mergeCell ref="B3:Q3"/>
    <mergeCell ref="B5:D5"/>
    <mergeCell ref="B7:D7"/>
    <mergeCell ref="B9:D9"/>
    <mergeCell ref="B12:Q12"/>
  </mergeCells>
  <conditionalFormatting sqref="Q101">
    <cfRule type="cellIs" dxfId="76" priority="3" operator="notEqual">
      <formula>"E5"</formula>
    </cfRule>
  </conditionalFormatting>
  <conditionalFormatting sqref="Q102">
    <cfRule type="cellIs" dxfId="75" priority="2" operator="notEqual">
      <formula>0</formula>
    </cfRule>
  </conditionalFormatting>
  <pageMargins left="0.25" right="0.25" top="0.75" bottom="0.75" header="0.3" footer="0.3"/>
  <pageSetup scale="76" fitToHeight="50" orientation="landscape" r:id="rId1"/>
  <headerFooter>
    <oddFooter>Page &amp;P of &amp;N</oddFooter>
  </headerFooter>
  <extLst>
    <ext xmlns:x14="http://schemas.microsoft.com/office/spreadsheetml/2009/9/main" uri="{78C0D931-6437-407d-A8EE-F0AAD7539E65}">
      <x14:conditionalFormattings>
        <x14:conditionalFormatting xmlns:xm="http://schemas.microsoft.com/office/excel/2006/main">
          <x14:cfRule type="expression" priority="1" id="{C4D72076-9919-4A13-8EC2-4A838246E349}">
            <xm:f>'GRANT SUMMARY'!$J$106&lt;0</xm:f>
            <x14:dxf>
              <fill>
                <patternFill>
                  <bgColor rgb="FFFF0000"/>
                </patternFill>
              </fill>
            </x14:dxf>
          </x14:cfRule>
          <xm:sqref>Q96</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r:uid="{00000000-0002-0000-0600-000000000000}">
          <x14:formula1>
            <xm:f>'DROP-DOWNS'!$U$2:$U$8</xm:f>
          </x14:formula1>
          <xm:sqref>B80:D85</xm:sqref>
        </x14:dataValidation>
        <x14:dataValidation type="list" allowBlank="1" showInputMessage="1" showErrorMessage="1" xr:uid="{00000000-0002-0000-0600-000001000000}">
          <x14:formula1>
            <xm:f>'DROP-DOWNS'!$S$12:$S$21</xm:f>
          </x14:formula1>
          <xm:sqref>B72:C76</xm:sqref>
        </x14:dataValidation>
        <x14:dataValidation type="list" allowBlank="1" showInputMessage="1" showErrorMessage="1" xr:uid="{00000000-0002-0000-0600-000002000000}">
          <x14:formula1>
            <xm:f>'DROP-DOWNS'!$S$2:$S$6</xm:f>
          </x14:formula1>
          <xm:sqref>B63:C68</xm:sqref>
        </x14:dataValidation>
        <x14:dataValidation type="list" allowBlank="1" showInputMessage="1" showErrorMessage="1" xr:uid="{00000000-0002-0000-0600-000003000000}">
          <x14:formula1>
            <xm:f>'DROP-DOWNS'!$J$2:$J$3</xm:f>
          </x14:formula1>
          <xm:sqref>B56:C59</xm:sqref>
        </x14:dataValidation>
        <x14:dataValidation type="list" allowBlank="1" showInputMessage="1" showErrorMessage="1" xr:uid="{00000000-0002-0000-0600-000004000000}">
          <x14:formula1>
            <xm:f>' Budget'!$U$71:$U$74</xm:f>
          </x14:formula1>
          <xm:sqref>B2:Q2</xm:sqref>
        </x14:dataValidation>
        <x14:dataValidation type="list" allowBlank="1" showInputMessage="1" showErrorMessage="1" xr:uid="{00000000-0002-0000-0600-000005000000}">
          <x14:formula1>
            <xm:f>' Budget'!$T$71:$T$74</xm:f>
          </x14:formula1>
          <xm:sqref>E5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79998168889431442"/>
    <pageSetUpPr fitToPage="1"/>
  </sheetPr>
  <dimension ref="A1:N22"/>
  <sheetViews>
    <sheetView showGridLines="0" zoomScaleNormal="100" workbookViewId="0">
      <pane xSplit="2" ySplit="2" topLeftCell="C3" activePane="bottomRight" state="frozen"/>
      <selection activeCell="D12" sqref="D12:G12"/>
      <selection pane="topRight" activeCell="D12" sqref="D12:G12"/>
      <selection pane="bottomLeft" activeCell="D12" sqref="D12:G12"/>
      <selection pane="bottomRight" activeCell="F5" sqref="F5:G5"/>
    </sheetView>
  </sheetViews>
  <sheetFormatPr defaultRowHeight="15" x14ac:dyDescent="0.25"/>
  <cols>
    <col min="1" max="1" width="3.85546875" customWidth="1"/>
    <col min="2" max="4" width="10.7109375" style="42" customWidth="1"/>
    <col min="5" max="5" width="10.7109375" style="42" hidden="1" customWidth="1"/>
    <col min="6" max="7" width="33.7109375" style="7" customWidth="1"/>
    <col min="8" max="8" width="10.7109375" style="7" customWidth="1"/>
    <col min="9" max="10" width="10.7109375" customWidth="1"/>
    <col min="11" max="11" width="4.85546875" customWidth="1"/>
  </cols>
  <sheetData>
    <row r="1" spans="1:14" ht="21" x14ac:dyDescent="0.35">
      <c r="A1" s="152"/>
      <c r="B1" s="79"/>
      <c r="C1" s="79"/>
      <c r="D1" s="79"/>
      <c r="E1" s="79"/>
      <c r="F1" s="149"/>
      <c r="G1" s="149"/>
      <c r="H1" s="149"/>
      <c r="I1" s="150"/>
      <c r="J1" s="151"/>
      <c r="K1" s="150"/>
    </row>
    <row r="2" spans="1:14" s="2" customFormat="1" ht="30" customHeight="1" x14ac:dyDescent="0.35">
      <c r="A2" s="152"/>
      <c r="B2" s="629" t="s">
        <v>106</v>
      </c>
      <c r="C2" s="630"/>
      <c r="D2" s="630"/>
      <c r="E2" s="630"/>
      <c r="F2" s="630"/>
      <c r="G2" s="630"/>
      <c r="H2" s="630"/>
      <c r="I2" s="630"/>
      <c r="J2" s="631"/>
      <c r="K2" s="152"/>
    </row>
    <row r="3" spans="1:14" s="2" customFormat="1" ht="30" customHeight="1" x14ac:dyDescent="0.35">
      <c r="A3" s="152"/>
      <c r="B3" s="633" t="s">
        <v>342</v>
      </c>
      <c r="C3" s="634"/>
      <c r="D3" s="634"/>
      <c r="E3" s="146"/>
      <c r="F3" s="625">
        <f>Cover!B6</f>
        <v>0</v>
      </c>
      <c r="G3" s="626"/>
      <c r="H3" s="626"/>
      <c r="I3" s="626"/>
      <c r="J3" s="627"/>
      <c r="K3" s="152"/>
    </row>
    <row r="4" spans="1:14" s="2" customFormat="1" ht="30" customHeight="1" x14ac:dyDescent="0.35">
      <c r="A4" s="152"/>
      <c r="B4" s="632" t="s">
        <v>341</v>
      </c>
      <c r="C4" s="632"/>
      <c r="D4" s="632"/>
      <c r="E4" s="148"/>
      <c r="F4" s="628"/>
      <c r="G4" s="628"/>
      <c r="H4" s="628"/>
      <c r="I4" s="628"/>
      <c r="J4" s="628"/>
      <c r="K4" s="152"/>
    </row>
    <row r="5" spans="1:14" s="44" customFormat="1" ht="30" customHeight="1" x14ac:dyDescent="0.35">
      <c r="A5" s="152"/>
      <c r="B5" s="640" t="s">
        <v>340</v>
      </c>
      <c r="C5" s="641"/>
      <c r="D5" s="642"/>
      <c r="E5" s="147"/>
      <c r="F5" s="637"/>
      <c r="G5" s="638"/>
      <c r="H5" s="159"/>
      <c r="I5" s="160"/>
      <c r="J5" s="161"/>
      <c r="K5" s="153"/>
    </row>
    <row r="6" spans="1:14" s="44" customFormat="1" ht="30" customHeight="1" x14ac:dyDescent="0.35">
      <c r="A6" s="152"/>
      <c r="B6" s="640" t="s">
        <v>343</v>
      </c>
      <c r="C6" s="641"/>
      <c r="D6" s="641"/>
      <c r="E6" s="145"/>
      <c r="F6" s="639">
        <f>SUM(E9:E20)</f>
        <v>0</v>
      </c>
      <c r="G6" s="639"/>
      <c r="H6" s="162"/>
      <c r="I6" s="163"/>
      <c r="J6" s="164"/>
      <c r="K6" s="153"/>
      <c r="N6" s="254"/>
    </row>
    <row r="7" spans="1:14" s="44" customFormat="1" ht="12" customHeight="1" thickBot="1" x14ac:dyDescent="0.4">
      <c r="A7" s="152"/>
      <c r="B7" s="157"/>
      <c r="C7" s="157"/>
      <c r="D7" s="45"/>
      <c r="E7" s="45"/>
      <c r="F7" s="46"/>
      <c r="G7" s="46"/>
      <c r="H7" s="46"/>
      <c r="I7" s="46"/>
      <c r="J7" s="158"/>
      <c r="K7" s="153"/>
    </row>
    <row r="8" spans="1:14" s="43" customFormat="1" ht="46.5" x14ac:dyDescent="0.35">
      <c r="A8" s="152"/>
      <c r="B8" s="50" t="s">
        <v>345</v>
      </c>
      <c r="C8" s="50" t="s">
        <v>344</v>
      </c>
      <c r="D8" s="50" t="s">
        <v>0</v>
      </c>
      <c r="E8" s="165" t="s">
        <v>353</v>
      </c>
      <c r="F8" s="51" t="s">
        <v>355</v>
      </c>
      <c r="G8" s="51" t="s">
        <v>104</v>
      </c>
      <c r="H8" s="52" t="s">
        <v>38</v>
      </c>
      <c r="I8" s="52" t="s">
        <v>40</v>
      </c>
      <c r="J8" s="52" t="s">
        <v>41</v>
      </c>
      <c r="K8" s="154"/>
    </row>
    <row r="9" spans="1:14" s="1" customFormat="1" ht="30" customHeight="1" x14ac:dyDescent="0.35">
      <c r="A9" s="152"/>
      <c r="B9" s="262"/>
      <c r="C9" s="252"/>
      <c r="D9" s="263"/>
      <c r="E9" s="166">
        <f t="shared" ref="E9:E17" si="0">IF(D9="Training",C9,0)</f>
        <v>0</v>
      </c>
      <c r="F9" s="41"/>
      <c r="G9" s="41"/>
      <c r="H9" s="5"/>
      <c r="I9" s="6"/>
      <c r="J9" s="250">
        <f t="shared" ref="J9:J20" si="1">H9*I9</f>
        <v>0</v>
      </c>
      <c r="K9" s="155"/>
    </row>
    <row r="10" spans="1:14" s="1" customFormat="1" ht="30" customHeight="1" x14ac:dyDescent="0.35">
      <c r="A10" s="152"/>
      <c r="B10" s="262"/>
      <c r="C10" s="252"/>
      <c r="D10" s="263"/>
      <c r="E10" s="166">
        <f t="shared" si="0"/>
        <v>0</v>
      </c>
      <c r="F10" s="41"/>
      <c r="G10" s="41"/>
      <c r="H10" s="5"/>
      <c r="I10" s="6"/>
      <c r="J10" s="250">
        <f t="shared" si="1"/>
        <v>0</v>
      </c>
      <c r="K10" s="156"/>
    </row>
    <row r="11" spans="1:14" s="1" customFormat="1" ht="30" customHeight="1" x14ac:dyDescent="0.35">
      <c r="A11" s="152"/>
      <c r="B11" s="262"/>
      <c r="C11" s="252"/>
      <c r="D11" s="263"/>
      <c r="E11" s="166">
        <f t="shared" si="0"/>
        <v>0</v>
      </c>
      <c r="F11" s="41"/>
      <c r="G11" s="41"/>
      <c r="H11" s="5"/>
      <c r="I11" s="6"/>
      <c r="J11" s="250">
        <f t="shared" si="1"/>
        <v>0</v>
      </c>
      <c r="K11" s="156"/>
    </row>
    <row r="12" spans="1:14" s="1" customFormat="1" ht="30" customHeight="1" x14ac:dyDescent="0.35">
      <c r="A12" s="152"/>
      <c r="B12" s="262"/>
      <c r="C12" s="252"/>
      <c r="D12" s="263"/>
      <c r="E12" s="166">
        <f t="shared" si="0"/>
        <v>0</v>
      </c>
      <c r="F12" s="41"/>
      <c r="G12" s="41"/>
      <c r="H12" s="5"/>
      <c r="I12" s="6"/>
      <c r="J12" s="250">
        <f t="shared" si="1"/>
        <v>0</v>
      </c>
      <c r="K12" s="156"/>
    </row>
    <row r="13" spans="1:14" s="1" customFormat="1" ht="30" customHeight="1" x14ac:dyDescent="0.35">
      <c r="A13" s="152"/>
      <c r="B13" s="262"/>
      <c r="C13" s="252"/>
      <c r="D13" s="263"/>
      <c r="E13" s="166">
        <f t="shared" si="0"/>
        <v>0</v>
      </c>
      <c r="F13" s="41"/>
      <c r="G13" s="41"/>
      <c r="H13" s="5"/>
      <c r="I13" s="6"/>
      <c r="J13" s="250">
        <f t="shared" si="1"/>
        <v>0</v>
      </c>
      <c r="K13" s="156"/>
    </row>
    <row r="14" spans="1:14" s="1" customFormat="1" ht="30" customHeight="1" x14ac:dyDescent="0.35">
      <c r="A14" s="152"/>
      <c r="B14" s="262"/>
      <c r="C14" s="252"/>
      <c r="D14" s="263"/>
      <c r="E14" s="166">
        <f t="shared" si="0"/>
        <v>0</v>
      </c>
      <c r="F14" s="41"/>
      <c r="G14" s="41"/>
      <c r="H14" s="5"/>
      <c r="I14" s="6"/>
      <c r="J14" s="250">
        <f t="shared" si="1"/>
        <v>0</v>
      </c>
      <c r="K14" s="156"/>
    </row>
    <row r="15" spans="1:14" s="1" customFormat="1" ht="30" customHeight="1" x14ac:dyDescent="0.35">
      <c r="A15" s="152"/>
      <c r="B15" s="262"/>
      <c r="C15" s="253"/>
      <c r="D15" s="263"/>
      <c r="E15" s="166">
        <f t="shared" si="0"/>
        <v>0</v>
      </c>
      <c r="F15" s="47"/>
      <c r="G15" s="47"/>
      <c r="H15" s="48"/>
      <c r="I15" s="49"/>
      <c r="J15" s="251">
        <f t="shared" ref="J15" si="2">H15*I15</f>
        <v>0</v>
      </c>
      <c r="K15" s="156"/>
    </row>
    <row r="16" spans="1:14" s="1" customFormat="1" ht="30" customHeight="1" x14ac:dyDescent="0.35">
      <c r="A16" s="152"/>
      <c r="B16" s="262"/>
      <c r="C16" s="253"/>
      <c r="D16" s="263"/>
      <c r="E16" s="166">
        <f t="shared" si="0"/>
        <v>0</v>
      </c>
      <c r="F16" s="47"/>
      <c r="G16" s="47"/>
      <c r="H16" s="48"/>
      <c r="I16" s="49"/>
      <c r="J16" s="251">
        <f t="shared" si="1"/>
        <v>0</v>
      </c>
      <c r="K16" s="156"/>
    </row>
    <row r="17" spans="1:11" s="1" customFormat="1" ht="30" customHeight="1" x14ac:dyDescent="0.35">
      <c r="A17" s="152"/>
      <c r="B17" s="262"/>
      <c r="C17" s="253"/>
      <c r="D17" s="263"/>
      <c r="E17" s="166">
        <f t="shared" si="0"/>
        <v>0</v>
      </c>
      <c r="F17" s="47"/>
      <c r="G17" s="47"/>
      <c r="H17" s="48"/>
      <c r="I17" s="49"/>
      <c r="J17" s="251">
        <f t="shared" ref="J17:J18" si="3">H17*I17</f>
        <v>0</v>
      </c>
      <c r="K17" s="156"/>
    </row>
    <row r="18" spans="1:11" s="1" customFormat="1" ht="30" customHeight="1" x14ac:dyDescent="0.35">
      <c r="A18" s="152"/>
      <c r="B18" s="262"/>
      <c r="C18" s="253"/>
      <c r="D18" s="263"/>
      <c r="E18" s="166">
        <f t="shared" ref="E18" si="4">IF(D18="Training",C18,0)</f>
        <v>0</v>
      </c>
      <c r="F18" s="47"/>
      <c r="G18" s="47"/>
      <c r="H18" s="48"/>
      <c r="I18" s="49"/>
      <c r="J18" s="251">
        <f t="shared" si="3"/>
        <v>0</v>
      </c>
      <c r="K18" s="156"/>
    </row>
    <row r="19" spans="1:11" s="1" customFormat="1" ht="30" customHeight="1" x14ac:dyDescent="0.35">
      <c r="A19" s="152"/>
      <c r="B19" s="262"/>
      <c r="C19" s="253"/>
      <c r="D19" s="263"/>
      <c r="E19" s="166">
        <f t="shared" ref="E19:E20" si="5">IF(D19="Training",C19,0)</f>
        <v>0</v>
      </c>
      <c r="F19" s="47"/>
      <c r="G19" s="47"/>
      <c r="H19" s="48"/>
      <c r="I19" s="49"/>
      <c r="J19" s="251">
        <f t="shared" si="1"/>
        <v>0</v>
      </c>
      <c r="K19" s="156"/>
    </row>
    <row r="20" spans="1:11" s="1" customFormat="1" ht="30" customHeight="1" x14ac:dyDescent="0.35">
      <c r="A20" s="152"/>
      <c r="B20" s="262"/>
      <c r="C20" s="253"/>
      <c r="D20" s="263"/>
      <c r="E20" s="166">
        <f t="shared" si="5"/>
        <v>0</v>
      </c>
      <c r="F20" s="47"/>
      <c r="G20" s="47"/>
      <c r="H20" s="48"/>
      <c r="I20" s="49"/>
      <c r="J20" s="251">
        <f t="shared" si="1"/>
        <v>0</v>
      </c>
      <c r="K20" s="156"/>
    </row>
    <row r="21" spans="1:11" s="1" customFormat="1" ht="30" customHeight="1" x14ac:dyDescent="0.35">
      <c r="A21" s="152"/>
      <c r="B21" s="635" t="s">
        <v>352</v>
      </c>
      <c r="C21" s="636"/>
      <c r="D21" s="636"/>
      <c r="E21" s="636"/>
      <c r="F21" s="636"/>
      <c r="G21" s="636"/>
      <c r="H21" s="636"/>
      <c r="I21" s="636"/>
      <c r="J21" s="250">
        <f>SUM(J9:J20)</f>
        <v>0</v>
      </c>
      <c r="K21" s="156"/>
    </row>
    <row r="22" spans="1:11" ht="21" x14ac:dyDescent="0.35">
      <c r="A22" s="152"/>
      <c r="B22" s="79"/>
      <c r="C22" s="79"/>
      <c r="D22" s="79"/>
      <c r="E22" s="79"/>
      <c r="F22" s="149"/>
      <c r="G22" s="149"/>
      <c r="H22" s="149"/>
      <c r="I22" s="150"/>
      <c r="J22" s="151"/>
      <c r="K22" s="150"/>
    </row>
  </sheetData>
  <sheetProtection algorithmName="SHA-512" hashValue="ty7mXE/Vnc9LL4GT1O+kHGT1hOJ66oEk/8UZg3qmlyuqlaByG5ZFY2kH4YNI7RXANukFsXbZFvXTUd36oncBoA==" saltValue="WM7ogPgi3m2EQPRAWjHCDg==" spinCount="100000" sheet="1" formatRows="0" insertRows="0" deleteRows="0" selectLockedCells="1"/>
  <mergeCells count="10">
    <mergeCell ref="B21:I21"/>
    <mergeCell ref="F5:G5"/>
    <mergeCell ref="F6:G6"/>
    <mergeCell ref="B6:D6"/>
    <mergeCell ref="B5:D5"/>
    <mergeCell ref="F3:J3"/>
    <mergeCell ref="F4:J4"/>
    <mergeCell ref="B2:J2"/>
    <mergeCell ref="B4:D4"/>
    <mergeCell ref="B3:D3"/>
  </mergeCells>
  <dataValidations count="1">
    <dataValidation type="list" allowBlank="1" showInputMessage="1" showErrorMessage="1" sqref="P11" xr:uid="{00000000-0002-0000-0700-000000000000}">
      <formula1>#REF!</formula1>
    </dataValidation>
  </dataValidations>
  <pageMargins left="0.25" right="0.25" top="0.5" bottom="0.5" header="0.3" footer="0.3"/>
  <pageSetup scale="95" fitToHeight="500" orientation="landscape" r:id="rId1"/>
  <headerFooter>
    <oddFooter>Page &amp;P of &amp;N</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cellIs" priority="1" operator="notEqual" id="{9D60B126-E997-4304-9326-8DD7FA079370}">
            <xm:f>Cover!$C$14</xm:f>
            <x14:dxf>
              <fill>
                <patternFill>
                  <bgColor rgb="FFFF0000"/>
                </patternFill>
              </fill>
            </x14:dxf>
          </x14:cfRule>
          <xm:sqref>F6:G6</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00000000-0002-0000-0700-000001000000}">
          <x14:formula1>
            <xm:f>'DROP-DOWNS'!$P$1:$P$6</xm:f>
          </x14:formula1>
          <xm:sqref>D21:E21</xm:sqref>
        </x14:dataValidation>
        <x14:dataValidation type="list" allowBlank="1" showInputMessage="1" showErrorMessage="1" xr:uid="{00000000-0002-0000-0700-000002000000}">
          <x14:formula1>
            <xm:f>'DROP-DOWNS'!$Q$2:$Q$5</xm:f>
          </x14:formula1>
          <xm:sqref>B9:B20</xm:sqref>
        </x14:dataValidation>
        <x14:dataValidation type="list" allowBlank="1" showInputMessage="1" showErrorMessage="1" xr:uid="{00000000-0002-0000-0700-000003000000}">
          <x14:formula1>
            <xm:f>'DROP-DOWNS'!$C$2:$C$3</xm:f>
          </x14:formula1>
          <xm:sqref>F5</xm:sqref>
        </x14:dataValidation>
        <x14:dataValidation type="list" allowBlank="1" showInputMessage="1" showErrorMessage="1" xr:uid="{00000000-0002-0000-0700-000004000000}">
          <x14:formula1>
            <xm:f>'DROP-DOWNS'!$P$1:$P$7</xm:f>
          </x14:formula1>
          <xm:sqref>D9:D20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79998168889431442"/>
  </sheetPr>
  <dimension ref="A1:AA116"/>
  <sheetViews>
    <sheetView showGridLines="0" zoomScaleNormal="100" workbookViewId="0"/>
  </sheetViews>
  <sheetFormatPr defaultColWidth="9.140625" defaultRowHeight="15" x14ac:dyDescent="0.25"/>
  <cols>
    <col min="1" max="1" width="3.42578125" style="54" customWidth="1"/>
    <col min="2" max="2" width="8.140625" style="54" customWidth="1"/>
    <col min="3" max="3" width="8.42578125" style="54" customWidth="1"/>
    <col min="4" max="4" width="11.85546875" style="54" customWidth="1"/>
    <col min="5" max="5" width="11.85546875" style="204" customWidth="1"/>
    <col min="6" max="6" width="11.85546875" style="201" customWidth="1"/>
    <col min="7" max="8" width="11.85546875" style="198" customWidth="1"/>
    <col min="9" max="9" width="12.85546875" style="198" bestFit="1" customWidth="1"/>
    <col min="10" max="10" width="11.85546875" style="198" customWidth="1"/>
    <col min="11" max="11" width="6.42578125" style="198" customWidth="1"/>
    <col min="12" max="12" width="9.7109375" style="199" customWidth="1"/>
    <col min="13" max="13" width="9.7109375" style="200" customWidth="1"/>
    <col min="14" max="14" width="9.7109375" style="199" customWidth="1"/>
    <col min="15" max="15" width="9.7109375" style="201" customWidth="1"/>
    <col min="16" max="16" width="9.7109375" style="54" customWidth="1"/>
    <col min="17" max="17" width="12.85546875" style="54" customWidth="1"/>
    <col min="18" max="18" width="3.5703125" style="298" customWidth="1"/>
    <col min="19" max="19" width="15.7109375" style="54" hidden="1" customWidth="1"/>
    <col min="20" max="20" width="27.5703125" style="54" hidden="1" customWidth="1"/>
    <col min="21" max="21" width="13" style="54" hidden="1" customWidth="1"/>
    <col min="22" max="22" width="12.28515625" style="54" hidden="1" customWidth="1"/>
    <col min="23" max="23" width="20.42578125" style="54" hidden="1" customWidth="1"/>
    <col min="24" max="24" width="3.28515625" style="54" hidden="1" customWidth="1"/>
    <col min="25" max="25" width="10.5703125" style="54" hidden="1" customWidth="1"/>
    <col min="26" max="26" width="9.140625" style="54" hidden="1" customWidth="1"/>
    <col min="27" max="27" width="10.5703125" style="54" bestFit="1" customWidth="1"/>
    <col min="28" max="16384" width="9.140625" style="54"/>
  </cols>
  <sheetData>
    <row r="1" spans="1:27" ht="15.75" x14ac:dyDescent="0.25">
      <c r="A1" s="292"/>
      <c r="B1" s="292"/>
      <c r="C1" s="292"/>
      <c r="D1" s="292"/>
      <c r="E1" s="292"/>
      <c r="F1" s="292"/>
      <c r="G1" s="292"/>
      <c r="H1" s="292"/>
      <c r="I1" s="292"/>
      <c r="J1" s="292"/>
      <c r="K1" s="292"/>
      <c r="L1" s="292"/>
      <c r="M1" s="292"/>
      <c r="N1" s="292"/>
      <c r="O1" s="292"/>
      <c r="P1" s="292"/>
      <c r="Q1" s="292"/>
      <c r="R1" s="292"/>
      <c r="S1" s="293"/>
      <c r="T1" s="293"/>
      <c r="U1" s="307"/>
      <c r="V1" s="658"/>
      <c r="W1" s="658"/>
      <c r="X1" s="308"/>
    </row>
    <row r="2" spans="1:27" ht="29.45" customHeight="1" x14ac:dyDescent="0.25">
      <c r="A2" s="292"/>
      <c r="B2" s="643">
        <f>Cover!B6</f>
        <v>0</v>
      </c>
      <c r="C2" s="644"/>
      <c r="D2" s="644"/>
      <c r="E2" s="644"/>
      <c r="F2" s="644"/>
      <c r="G2" s="644"/>
      <c r="H2" s="644"/>
      <c r="I2" s="644"/>
      <c r="J2" s="644"/>
      <c r="K2" s="644"/>
      <c r="L2" s="644"/>
      <c r="M2" s="644"/>
      <c r="N2" s="644"/>
      <c r="O2" s="644"/>
      <c r="P2" s="644"/>
      <c r="Q2" s="645"/>
      <c r="R2" s="292"/>
      <c r="S2" s="293"/>
      <c r="T2" s="293"/>
      <c r="U2" s="301"/>
      <c r="V2" s="656"/>
      <c r="W2" s="656"/>
      <c r="X2" s="304"/>
    </row>
    <row r="3" spans="1:27" ht="29.45" customHeight="1" x14ac:dyDescent="0.25">
      <c r="A3" s="292"/>
      <c r="B3" s="649">
        <f>'IET Class Plan'!F4</f>
        <v>0</v>
      </c>
      <c r="C3" s="650"/>
      <c r="D3" s="650"/>
      <c r="E3" s="650"/>
      <c r="F3" s="650"/>
      <c r="G3" s="650"/>
      <c r="H3" s="650"/>
      <c r="I3" s="650"/>
      <c r="J3" s="650"/>
      <c r="K3" s="650"/>
      <c r="L3" s="650"/>
      <c r="M3" s="650"/>
      <c r="N3" s="650"/>
      <c r="O3" s="650"/>
      <c r="P3" s="650"/>
      <c r="Q3" s="651"/>
      <c r="R3" s="292"/>
      <c r="S3" s="293"/>
      <c r="T3" s="293"/>
      <c r="U3" s="301"/>
      <c r="V3" s="656"/>
      <c r="W3" s="656"/>
      <c r="X3" s="304"/>
    </row>
    <row r="4" spans="1:27" ht="29.45" customHeight="1" x14ac:dyDescent="0.25">
      <c r="A4" s="292"/>
      <c r="B4" s="652">
        <f>'IET Class Plan'!F5</f>
        <v>0</v>
      </c>
      <c r="C4" s="653"/>
      <c r="D4" s="653"/>
      <c r="E4" s="653"/>
      <c r="F4" s="653"/>
      <c r="G4" s="653"/>
      <c r="H4" s="653"/>
      <c r="I4" s="653"/>
      <c r="J4" s="653"/>
      <c r="K4" s="653"/>
      <c r="L4" s="653"/>
      <c r="M4" s="653"/>
      <c r="N4" s="653"/>
      <c r="O4" s="653"/>
      <c r="P4" s="653"/>
      <c r="Q4" s="654"/>
      <c r="R4" s="292"/>
      <c r="S4" s="293"/>
      <c r="T4" s="293"/>
      <c r="U4" s="301"/>
      <c r="V4" s="656"/>
      <c r="W4" s="656"/>
      <c r="X4" s="304"/>
    </row>
    <row r="5" spans="1:27" ht="29.45" customHeight="1" x14ac:dyDescent="0.25">
      <c r="A5" s="292"/>
      <c r="B5" s="646" t="s">
        <v>469</v>
      </c>
      <c r="C5" s="647"/>
      <c r="D5" s="647"/>
      <c r="E5" s="647"/>
      <c r="F5" s="647"/>
      <c r="G5" s="647"/>
      <c r="H5" s="647"/>
      <c r="I5" s="647"/>
      <c r="J5" s="647"/>
      <c r="K5" s="647"/>
      <c r="L5" s="647"/>
      <c r="M5" s="647"/>
      <c r="N5" s="647"/>
      <c r="O5" s="647"/>
      <c r="P5" s="647"/>
      <c r="Q5" s="648"/>
      <c r="R5" s="292"/>
      <c r="S5" s="293"/>
      <c r="T5" s="293"/>
      <c r="U5" s="301"/>
      <c r="V5" s="656"/>
      <c r="W5" s="656"/>
      <c r="X5" s="304"/>
    </row>
    <row r="6" spans="1:27" ht="8.25" customHeight="1" x14ac:dyDescent="0.25">
      <c r="A6" s="292"/>
      <c r="B6" s="292"/>
      <c r="C6" s="292"/>
      <c r="D6" s="292"/>
      <c r="E6" s="292"/>
      <c r="F6" s="292"/>
      <c r="G6" s="292"/>
      <c r="H6" s="292"/>
      <c r="I6" s="292"/>
      <c r="J6" s="292"/>
      <c r="K6" s="292"/>
      <c r="L6" s="292"/>
      <c r="M6" s="292"/>
      <c r="N6" s="292"/>
      <c r="O6" s="292"/>
      <c r="P6" s="292"/>
      <c r="Q6" s="292"/>
      <c r="R6" s="292"/>
      <c r="S6" s="293"/>
      <c r="T6" s="293"/>
      <c r="U6" s="301"/>
      <c r="V6" s="656"/>
      <c r="W6" s="656"/>
      <c r="X6" s="304"/>
    </row>
    <row r="7" spans="1:27" ht="30" customHeight="1" x14ac:dyDescent="0.25">
      <c r="A7" s="292"/>
      <c r="B7" s="585" t="str">
        <f>Cover!B15</f>
        <v>IET/IELCE Funds</v>
      </c>
      <c r="C7" s="586"/>
      <c r="D7" s="587"/>
      <c r="E7" s="205">
        <f>Cover!C15</f>
        <v>0</v>
      </c>
      <c r="F7" s="292"/>
      <c r="G7" s="591" t="str">
        <f>IF(Cover!C36="", "Enter Agency FTE on Cover Page","Agency FTE")</f>
        <v>Enter Agency FTE on Cover Page</v>
      </c>
      <c r="H7" s="586"/>
      <c r="I7" s="587"/>
      <c r="J7" s="206">
        <f>Cover!C36</f>
        <v>0</v>
      </c>
      <c r="K7" s="292"/>
      <c r="L7" s="292"/>
      <c r="M7" s="292"/>
      <c r="N7" s="292"/>
      <c r="O7" s="292"/>
      <c r="P7" s="292"/>
      <c r="Q7" s="292"/>
      <c r="R7" s="292"/>
      <c r="S7" s="293"/>
      <c r="T7" s="293"/>
      <c r="U7" s="301"/>
      <c r="V7" s="656"/>
      <c r="W7" s="656"/>
      <c r="X7" s="304"/>
    </row>
    <row r="8" spans="1:27" ht="8.25" hidden="1" customHeight="1" x14ac:dyDescent="0.25">
      <c r="A8" s="292"/>
      <c r="B8" s="292"/>
      <c r="C8" s="292"/>
      <c r="D8" s="260"/>
      <c r="E8" s="292"/>
      <c r="F8" s="292"/>
      <c r="G8" s="292"/>
      <c r="H8" s="292"/>
      <c r="I8" s="292"/>
      <c r="J8" s="292"/>
      <c r="K8" s="292"/>
      <c r="L8" s="292"/>
      <c r="M8" s="292"/>
      <c r="N8" s="292"/>
      <c r="O8" s="292"/>
      <c r="P8" s="292"/>
      <c r="Q8" s="292"/>
      <c r="R8" s="292"/>
      <c r="S8" s="293"/>
      <c r="T8" s="293"/>
      <c r="U8" s="301"/>
      <c r="V8" s="656"/>
      <c r="W8" s="656"/>
      <c r="X8" s="304"/>
    </row>
    <row r="9" spans="1:27" ht="30" hidden="1" customHeight="1" x14ac:dyDescent="0.25">
      <c r="A9" s="292"/>
      <c r="B9" s="585" t="s">
        <v>252</v>
      </c>
      <c r="C9" s="586"/>
      <c r="D9" s="587"/>
      <c r="E9" s="205">
        <f>Cover!C12</f>
        <v>0</v>
      </c>
      <c r="F9" s="292"/>
      <c r="G9" s="592" t="str">
        <f>IF(Cover!C37="","Enter Indirect Cost Rate on Cover Page", "DESE Approved Indirect Cost Rate")</f>
        <v>Enter Indirect Cost Rate on Cover Page</v>
      </c>
      <c r="H9" s="510"/>
      <c r="I9" s="511"/>
      <c r="J9" s="207">
        <f>Cover!C37</f>
        <v>0</v>
      </c>
      <c r="K9" s="292"/>
      <c r="L9" s="292"/>
      <c r="M9" s="292"/>
      <c r="N9" s="292"/>
      <c r="O9" s="292"/>
      <c r="P9" s="292"/>
      <c r="Q9" s="292"/>
      <c r="R9" s="292"/>
      <c r="S9" s="293"/>
      <c r="T9" s="293"/>
      <c r="U9" s="301"/>
      <c r="V9" s="656"/>
      <c r="W9" s="656"/>
      <c r="X9" s="304"/>
    </row>
    <row r="10" spans="1:27" ht="8.25" hidden="1" customHeight="1" x14ac:dyDescent="0.25">
      <c r="A10" s="292"/>
      <c r="B10" s="292"/>
      <c r="C10" s="292"/>
      <c r="D10" s="260"/>
      <c r="E10" s="292"/>
      <c r="F10" s="292"/>
      <c r="G10" s="292"/>
      <c r="H10" s="292"/>
      <c r="I10" s="292"/>
      <c r="J10" s="292"/>
      <c r="K10" s="292"/>
      <c r="L10" s="292"/>
      <c r="M10" s="292"/>
      <c r="N10" s="292"/>
      <c r="O10" s="292"/>
      <c r="P10" s="292"/>
      <c r="Q10" s="292"/>
      <c r="R10" s="292"/>
      <c r="S10" s="293"/>
      <c r="T10" s="293"/>
      <c r="U10" s="301"/>
      <c r="V10" s="656"/>
      <c r="W10" s="656"/>
      <c r="X10" s="304"/>
    </row>
    <row r="11" spans="1:27" ht="30" hidden="1" customHeight="1" x14ac:dyDescent="0.25">
      <c r="A11" s="292"/>
      <c r="B11" s="585" t="s">
        <v>253</v>
      </c>
      <c r="C11" s="586"/>
      <c r="D11" s="587"/>
      <c r="E11" s="205">
        <f>E7+E9</f>
        <v>0</v>
      </c>
      <c r="F11" s="292"/>
      <c r="G11" s="292"/>
      <c r="H11" s="292"/>
      <c r="I11" s="292"/>
      <c r="J11" s="292"/>
      <c r="K11" s="292"/>
      <c r="L11" s="292"/>
      <c r="M11" s="292"/>
      <c r="N11" s="292"/>
      <c r="O11" s="292"/>
      <c r="P11" s="292"/>
      <c r="Q11" s="292"/>
      <c r="R11" s="292"/>
      <c r="S11" s="293"/>
      <c r="T11" s="293"/>
      <c r="U11" s="301"/>
      <c r="V11" s="656"/>
      <c r="W11" s="656"/>
      <c r="X11" s="304"/>
    </row>
    <row r="12" spans="1:27" ht="8.25" customHeight="1" x14ac:dyDescent="0.25">
      <c r="A12" s="292"/>
      <c r="B12" s="292"/>
      <c r="C12" s="292"/>
      <c r="D12" s="292"/>
      <c r="E12" s="292"/>
      <c r="F12" s="292"/>
      <c r="G12" s="292"/>
      <c r="H12" s="292"/>
      <c r="I12" s="292"/>
      <c r="J12" s="292"/>
      <c r="K12" s="292"/>
      <c r="L12" s="292"/>
      <c r="M12" s="292"/>
      <c r="N12" s="292"/>
      <c r="O12" s="292"/>
      <c r="P12" s="292"/>
      <c r="Q12" s="292"/>
      <c r="R12" s="292"/>
      <c r="S12" s="293"/>
      <c r="T12" s="293"/>
      <c r="U12" s="301"/>
      <c r="V12" s="656"/>
      <c r="W12" s="656"/>
      <c r="X12" s="304"/>
    </row>
    <row r="13" spans="1:27" ht="9" customHeight="1" x14ac:dyDescent="0.25">
      <c r="A13" s="292"/>
      <c r="B13" s="292"/>
      <c r="C13" s="292"/>
      <c r="D13" s="292"/>
      <c r="E13" s="292"/>
      <c r="F13" s="292"/>
      <c r="G13" s="292"/>
      <c r="H13" s="292"/>
      <c r="I13" s="292"/>
      <c r="J13" s="292"/>
      <c r="K13" s="292"/>
      <c r="L13" s="292"/>
      <c r="M13" s="292"/>
      <c r="N13" s="292"/>
      <c r="O13" s="292"/>
      <c r="P13" s="292"/>
      <c r="Q13" s="292"/>
      <c r="R13" s="292"/>
      <c r="S13" s="293"/>
      <c r="T13" s="293"/>
      <c r="U13" s="301"/>
      <c r="V13" s="656"/>
      <c r="W13" s="656"/>
      <c r="X13" s="304"/>
    </row>
    <row r="14" spans="1:27" ht="15.75" customHeight="1" x14ac:dyDescent="0.25">
      <c r="A14" s="292"/>
      <c r="B14" s="543" t="s">
        <v>44</v>
      </c>
      <c r="C14" s="544"/>
      <c r="D14" s="544"/>
      <c r="E14" s="544"/>
      <c r="F14" s="544"/>
      <c r="G14" s="544"/>
      <c r="H14" s="544"/>
      <c r="I14" s="544"/>
      <c r="J14" s="544"/>
      <c r="K14" s="544"/>
      <c r="L14" s="544"/>
      <c r="M14" s="544"/>
      <c r="N14" s="544"/>
      <c r="O14" s="544"/>
      <c r="P14" s="544"/>
      <c r="Q14" s="545"/>
      <c r="R14" s="292"/>
      <c r="S14" s="293"/>
      <c r="T14" s="300" t="s">
        <v>418</v>
      </c>
      <c r="U14" s="301"/>
      <c r="V14" s="656"/>
      <c r="W14" s="656"/>
      <c r="X14" s="304"/>
    </row>
    <row r="15" spans="1:27" ht="39.950000000000003" customHeight="1" x14ac:dyDescent="0.25">
      <c r="A15" s="292"/>
      <c r="B15" s="516" t="s">
        <v>45</v>
      </c>
      <c r="C15" s="517"/>
      <c r="D15" s="516" t="s">
        <v>447</v>
      </c>
      <c r="E15" s="556"/>
      <c r="F15" s="556"/>
      <c r="G15" s="556"/>
      <c r="H15" s="556"/>
      <c r="I15" s="556"/>
      <c r="J15" s="556"/>
      <c r="K15" s="517"/>
      <c r="L15" s="287" t="s">
        <v>46</v>
      </c>
      <c r="M15" s="287" t="s">
        <v>47</v>
      </c>
      <c r="N15" s="287" t="s">
        <v>4</v>
      </c>
      <c r="O15" s="287" t="s">
        <v>1</v>
      </c>
      <c r="P15" s="287" t="s">
        <v>102</v>
      </c>
      <c r="Q15" s="287" t="s">
        <v>103</v>
      </c>
      <c r="R15" s="292"/>
      <c r="S15" s="293"/>
      <c r="T15" s="300"/>
      <c r="U15" s="301"/>
      <c r="V15" s="656"/>
      <c r="W15" s="656"/>
      <c r="X15" s="304"/>
    </row>
    <row r="16" spans="1:27" s="111" customFormat="1" ht="39.950000000000003" customHeight="1" x14ac:dyDescent="0.25">
      <c r="A16" s="292"/>
      <c r="B16" s="478"/>
      <c r="C16" s="479"/>
      <c r="D16" s="480"/>
      <c r="E16" s="481"/>
      <c r="F16" s="481"/>
      <c r="G16" s="481"/>
      <c r="H16" s="481"/>
      <c r="I16" s="481"/>
      <c r="J16" s="481"/>
      <c r="K16" s="482"/>
      <c r="L16" s="208"/>
      <c r="M16" s="209"/>
      <c r="N16" s="356"/>
      <c r="O16" s="210" t="e">
        <f>L16/$J$7</f>
        <v>#DIV/0!</v>
      </c>
      <c r="P16" s="211">
        <f>N16*Q16</f>
        <v>0</v>
      </c>
      <c r="Q16" s="212">
        <f>ROUND(L16*M16,0)</f>
        <v>0</v>
      </c>
      <c r="R16" s="292"/>
      <c r="S16" s="293"/>
      <c r="T16" s="300">
        <f>P16+Q16</f>
        <v>0</v>
      </c>
      <c r="U16" s="301"/>
      <c r="V16" s="656"/>
      <c r="W16" s="656"/>
      <c r="X16" s="304"/>
      <c r="AA16" s="191"/>
    </row>
    <row r="17" spans="1:27" s="111" customFormat="1" ht="39.950000000000003" customHeight="1" x14ac:dyDescent="0.25">
      <c r="A17" s="292"/>
      <c r="B17" s="478"/>
      <c r="C17" s="479"/>
      <c r="D17" s="480"/>
      <c r="E17" s="481"/>
      <c r="F17" s="481"/>
      <c r="G17" s="481"/>
      <c r="H17" s="481"/>
      <c r="I17" s="481"/>
      <c r="J17" s="481"/>
      <c r="K17" s="482"/>
      <c r="L17" s="208"/>
      <c r="M17" s="209"/>
      <c r="N17" s="356"/>
      <c r="O17" s="210" t="e">
        <f t="shared" ref="O17:O19" si="0">L17/$J$7</f>
        <v>#DIV/0!</v>
      </c>
      <c r="P17" s="211">
        <f t="shared" ref="P17:P19" si="1">N17*Q17</f>
        <v>0</v>
      </c>
      <c r="Q17" s="212">
        <f>ROUND(L17*M17,0)</f>
        <v>0</v>
      </c>
      <c r="R17" s="292"/>
      <c r="S17" s="293"/>
      <c r="T17" s="300">
        <f t="shared" ref="T17:T19" si="2">P17+Q17</f>
        <v>0</v>
      </c>
      <c r="U17" s="301"/>
      <c r="V17" s="656"/>
      <c r="W17" s="656"/>
      <c r="X17" s="304"/>
      <c r="AA17" s="191"/>
    </row>
    <row r="18" spans="1:27" s="111" customFormat="1" ht="39.950000000000003" customHeight="1" x14ac:dyDescent="0.25">
      <c r="A18" s="292"/>
      <c r="B18" s="478"/>
      <c r="C18" s="479"/>
      <c r="D18" s="480"/>
      <c r="E18" s="481"/>
      <c r="F18" s="481"/>
      <c r="G18" s="481"/>
      <c r="H18" s="481"/>
      <c r="I18" s="481"/>
      <c r="J18" s="481"/>
      <c r="K18" s="482"/>
      <c r="L18" s="208"/>
      <c r="M18" s="209"/>
      <c r="N18" s="356"/>
      <c r="O18" s="210" t="e">
        <f t="shared" si="0"/>
        <v>#DIV/0!</v>
      </c>
      <c r="P18" s="211">
        <f t="shared" si="1"/>
        <v>0</v>
      </c>
      <c r="Q18" s="212">
        <f>ROUND(L18*M18,0)</f>
        <v>0</v>
      </c>
      <c r="R18" s="292"/>
      <c r="S18" s="293"/>
      <c r="T18" s="300">
        <f t="shared" si="2"/>
        <v>0</v>
      </c>
      <c r="U18" s="301"/>
      <c r="V18" s="656"/>
      <c r="W18" s="656"/>
      <c r="X18" s="304"/>
      <c r="AA18" s="191"/>
    </row>
    <row r="19" spans="1:27" s="111" customFormat="1" ht="39.950000000000003" customHeight="1" x14ac:dyDescent="0.25">
      <c r="A19" s="292"/>
      <c r="B19" s="478"/>
      <c r="C19" s="479"/>
      <c r="D19" s="480"/>
      <c r="E19" s="481"/>
      <c r="F19" s="481"/>
      <c r="G19" s="481"/>
      <c r="H19" s="481"/>
      <c r="I19" s="481"/>
      <c r="J19" s="481"/>
      <c r="K19" s="482"/>
      <c r="L19" s="208"/>
      <c r="M19" s="209"/>
      <c r="N19" s="356"/>
      <c r="O19" s="210" t="e">
        <f t="shared" si="0"/>
        <v>#DIV/0!</v>
      </c>
      <c r="P19" s="211">
        <f t="shared" si="1"/>
        <v>0</v>
      </c>
      <c r="Q19" s="212">
        <f>ROUND(L19*M19,0)</f>
        <v>0</v>
      </c>
      <c r="R19" s="292"/>
      <c r="S19" s="293"/>
      <c r="T19" s="300">
        <f t="shared" si="2"/>
        <v>0</v>
      </c>
      <c r="U19" s="301"/>
      <c r="V19" s="656"/>
      <c r="W19" s="656"/>
      <c r="X19" s="304"/>
      <c r="AA19" s="191"/>
    </row>
    <row r="20" spans="1:27" ht="18.600000000000001" customHeight="1" x14ac:dyDescent="0.25">
      <c r="A20" s="292"/>
      <c r="B20" s="490" t="s">
        <v>221</v>
      </c>
      <c r="C20" s="491"/>
      <c r="D20" s="491"/>
      <c r="E20" s="491"/>
      <c r="F20" s="491"/>
      <c r="G20" s="491"/>
      <c r="H20" s="491"/>
      <c r="I20" s="491"/>
      <c r="J20" s="491"/>
      <c r="K20" s="491"/>
      <c r="L20" s="491"/>
      <c r="M20" s="491"/>
      <c r="N20" s="492"/>
      <c r="O20" s="213" t="e">
        <f>SUM(O16:O19)</f>
        <v>#DIV/0!</v>
      </c>
      <c r="P20" s="214">
        <f>SUM(P16:P19)</f>
        <v>0</v>
      </c>
      <c r="Q20" s="215">
        <f>SUM(Q16:Q19)</f>
        <v>0</v>
      </c>
      <c r="R20" s="292"/>
      <c r="S20" s="293">
        <f>Q20+P20</f>
        <v>0</v>
      </c>
      <c r="T20" s="300"/>
      <c r="U20" s="301"/>
      <c r="V20" s="656"/>
      <c r="W20" s="656"/>
      <c r="X20" s="304"/>
      <c r="Y20" s="192">
        <f>Q20</f>
        <v>0</v>
      </c>
    </row>
    <row r="21" spans="1:27" ht="15.75" customHeight="1" x14ac:dyDescent="0.25">
      <c r="A21" s="292"/>
      <c r="B21" s="543" t="s">
        <v>49</v>
      </c>
      <c r="C21" s="544"/>
      <c r="D21" s="544"/>
      <c r="E21" s="544"/>
      <c r="F21" s="544"/>
      <c r="G21" s="544"/>
      <c r="H21" s="544"/>
      <c r="I21" s="544"/>
      <c r="J21" s="544"/>
      <c r="K21" s="544"/>
      <c r="L21" s="544"/>
      <c r="M21" s="544"/>
      <c r="N21" s="544"/>
      <c r="O21" s="544"/>
      <c r="P21" s="544"/>
      <c r="Q21" s="545"/>
      <c r="R21" s="292"/>
      <c r="S21" s="293"/>
      <c r="T21" s="294"/>
      <c r="U21" s="301"/>
      <c r="V21" s="657"/>
      <c r="W21" s="657"/>
      <c r="X21" s="304"/>
    </row>
    <row r="22" spans="1:27" ht="39.950000000000003" customHeight="1" x14ac:dyDescent="0.25">
      <c r="A22" s="292"/>
      <c r="B22" s="516" t="s">
        <v>45</v>
      </c>
      <c r="C22" s="517"/>
      <c r="D22" s="516" t="s">
        <v>448</v>
      </c>
      <c r="E22" s="556"/>
      <c r="F22" s="556"/>
      <c r="G22" s="556"/>
      <c r="H22" s="556"/>
      <c r="I22" s="556"/>
      <c r="J22" s="556"/>
      <c r="K22" s="517"/>
      <c r="L22" s="287" t="s">
        <v>46</v>
      </c>
      <c r="M22" s="287" t="s">
        <v>47</v>
      </c>
      <c r="N22" s="287" t="s">
        <v>4</v>
      </c>
      <c r="O22" s="287" t="s">
        <v>1</v>
      </c>
      <c r="P22" s="287" t="s">
        <v>36</v>
      </c>
      <c r="Q22" s="287" t="s">
        <v>103</v>
      </c>
      <c r="R22" s="292"/>
      <c r="S22" s="293"/>
      <c r="T22" s="294"/>
      <c r="U22" s="301"/>
      <c r="V22" s="83" t="s">
        <v>233</v>
      </c>
      <c r="W22" s="83" t="s">
        <v>234</v>
      </c>
      <c r="X22" s="304"/>
    </row>
    <row r="23" spans="1:27" s="111" customFormat="1" ht="39.950000000000003" customHeight="1" x14ac:dyDescent="0.25">
      <c r="A23" s="292"/>
      <c r="B23" s="478"/>
      <c r="C23" s="479"/>
      <c r="D23" s="480"/>
      <c r="E23" s="481"/>
      <c r="F23" s="481"/>
      <c r="G23" s="481"/>
      <c r="H23" s="481"/>
      <c r="I23" s="481"/>
      <c r="J23" s="481"/>
      <c r="K23" s="482"/>
      <c r="L23" s="208"/>
      <c r="M23" s="209"/>
      <c r="N23" s="356"/>
      <c r="O23" s="210" t="e">
        <f t="shared" ref="O23:O34" si="3">L23/$J$7</f>
        <v>#DIV/0!</v>
      </c>
      <c r="P23" s="211">
        <f t="shared" ref="P23:P34" si="4">N23*Q23</f>
        <v>0</v>
      </c>
      <c r="Q23" s="212">
        <f t="shared" ref="Q23:Q34" si="5">ROUND(L23*M23,0)</f>
        <v>0</v>
      </c>
      <c r="R23" s="292"/>
      <c r="S23" s="293"/>
      <c r="T23" s="294">
        <f t="shared" ref="T23:T34" si="6">P23+Q23</f>
        <v>0</v>
      </c>
      <c r="U23" s="301"/>
      <c r="V23" s="70">
        <v>25</v>
      </c>
      <c r="W23" s="71">
        <f t="shared" ref="W23:W32" si="7">((M23)+((M23*P23)))*V23</f>
        <v>0</v>
      </c>
      <c r="X23" s="304"/>
    </row>
    <row r="24" spans="1:27" s="111" customFormat="1" ht="39.950000000000003" customHeight="1" x14ac:dyDescent="0.25">
      <c r="A24" s="292"/>
      <c r="B24" s="478"/>
      <c r="C24" s="479"/>
      <c r="D24" s="480"/>
      <c r="E24" s="481"/>
      <c r="F24" s="481"/>
      <c r="G24" s="481"/>
      <c r="H24" s="481"/>
      <c r="I24" s="481"/>
      <c r="J24" s="481"/>
      <c r="K24" s="482"/>
      <c r="L24" s="208"/>
      <c r="M24" s="209"/>
      <c r="N24" s="356"/>
      <c r="O24" s="210" t="e">
        <f t="shared" si="3"/>
        <v>#DIV/0!</v>
      </c>
      <c r="P24" s="211">
        <f t="shared" si="4"/>
        <v>0</v>
      </c>
      <c r="Q24" s="212">
        <f t="shared" si="5"/>
        <v>0</v>
      </c>
      <c r="R24" s="292"/>
      <c r="S24" s="293" t="s">
        <v>232</v>
      </c>
      <c r="T24" s="294">
        <f t="shared" si="6"/>
        <v>0</v>
      </c>
      <c r="U24" s="301"/>
      <c r="V24" s="70"/>
      <c r="W24" s="71">
        <f t="shared" si="7"/>
        <v>0</v>
      </c>
      <c r="X24" s="304"/>
      <c r="AA24" s="191"/>
    </row>
    <row r="25" spans="1:27" s="111" customFormat="1" ht="39.950000000000003" customHeight="1" x14ac:dyDescent="0.25">
      <c r="A25" s="292"/>
      <c r="B25" s="478"/>
      <c r="C25" s="479"/>
      <c r="D25" s="480"/>
      <c r="E25" s="481"/>
      <c r="F25" s="481"/>
      <c r="G25" s="481"/>
      <c r="H25" s="481"/>
      <c r="I25" s="481"/>
      <c r="J25" s="481"/>
      <c r="K25" s="482"/>
      <c r="L25" s="208"/>
      <c r="M25" s="209"/>
      <c r="N25" s="356"/>
      <c r="O25" s="210" t="e">
        <f t="shared" si="3"/>
        <v>#DIV/0!</v>
      </c>
      <c r="P25" s="211">
        <f t="shared" si="4"/>
        <v>0</v>
      </c>
      <c r="Q25" s="212">
        <f t="shared" si="5"/>
        <v>0</v>
      </c>
      <c r="R25" s="292"/>
      <c r="S25" s="293"/>
      <c r="T25" s="294">
        <f t="shared" si="6"/>
        <v>0</v>
      </c>
      <c r="U25" s="301"/>
      <c r="V25" s="70"/>
      <c r="W25" s="71">
        <f t="shared" si="7"/>
        <v>0</v>
      </c>
      <c r="X25" s="304"/>
    </row>
    <row r="26" spans="1:27" s="111" customFormat="1" ht="39.950000000000003" customHeight="1" x14ac:dyDescent="0.25">
      <c r="A26" s="292"/>
      <c r="B26" s="478"/>
      <c r="C26" s="479"/>
      <c r="D26" s="480"/>
      <c r="E26" s="481"/>
      <c r="F26" s="481"/>
      <c r="G26" s="481"/>
      <c r="H26" s="481"/>
      <c r="I26" s="481"/>
      <c r="J26" s="481"/>
      <c r="K26" s="482"/>
      <c r="L26" s="208"/>
      <c r="M26" s="209"/>
      <c r="N26" s="356"/>
      <c r="O26" s="210" t="e">
        <f t="shared" si="3"/>
        <v>#DIV/0!</v>
      </c>
      <c r="P26" s="211">
        <f t="shared" si="4"/>
        <v>0</v>
      </c>
      <c r="Q26" s="212">
        <f t="shared" si="5"/>
        <v>0</v>
      </c>
      <c r="R26" s="292"/>
      <c r="S26" s="293" t="s">
        <v>232</v>
      </c>
      <c r="T26" s="294">
        <f t="shared" si="6"/>
        <v>0</v>
      </c>
      <c r="U26" s="301"/>
      <c r="V26" s="70"/>
      <c r="W26" s="71">
        <f t="shared" si="7"/>
        <v>0</v>
      </c>
      <c r="X26" s="304"/>
      <c r="AA26" s="191"/>
    </row>
    <row r="27" spans="1:27" s="111" customFormat="1" ht="39.950000000000003" customHeight="1" x14ac:dyDescent="0.25">
      <c r="A27" s="292"/>
      <c r="B27" s="478"/>
      <c r="C27" s="479"/>
      <c r="D27" s="480"/>
      <c r="E27" s="481"/>
      <c r="F27" s="481"/>
      <c r="G27" s="481"/>
      <c r="H27" s="481"/>
      <c r="I27" s="481"/>
      <c r="J27" s="481"/>
      <c r="K27" s="482"/>
      <c r="L27" s="208"/>
      <c r="M27" s="209"/>
      <c r="N27" s="356"/>
      <c r="O27" s="210" t="e">
        <f t="shared" si="3"/>
        <v>#DIV/0!</v>
      </c>
      <c r="P27" s="211">
        <f t="shared" si="4"/>
        <v>0</v>
      </c>
      <c r="Q27" s="212">
        <f t="shared" si="5"/>
        <v>0</v>
      </c>
      <c r="R27" s="292"/>
      <c r="S27" s="293"/>
      <c r="T27" s="294">
        <f t="shared" si="6"/>
        <v>0</v>
      </c>
      <c r="U27" s="301"/>
      <c r="V27" s="70"/>
      <c r="W27" s="71">
        <f t="shared" si="7"/>
        <v>0</v>
      </c>
      <c r="X27" s="304"/>
    </row>
    <row r="28" spans="1:27" s="111" customFormat="1" ht="39.950000000000003" customHeight="1" x14ac:dyDescent="0.25">
      <c r="A28" s="292"/>
      <c r="B28" s="478"/>
      <c r="C28" s="479"/>
      <c r="D28" s="480"/>
      <c r="E28" s="481"/>
      <c r="F28" s="481"/>
      <c r="G28" s="481"/>
      <c r="H28" s="481"/>
      <c r="I28" s="481"/>
      <c r="J28" s="481"/>
      <c r="K28" s="482"/>
      <c r="L28" s="208"/>
      <c r="M28" s="209"/>
      <c r="N28" s="356"/>
      <c r="O28" s="210" t="e">
        <f t="shared" si="3"/>
        <v>#DIV/0!</v>
      </c>
      <c r="P28" s="211">
        <f t="shared" si="4"/>
        <v>0</v>
      </c>
      <c r="Q28" s="212">
        <f t="shared" si="5"/>
        <v>0</v>
      </c>
      <c r="R28" s="292"/>
      <c r="S28" s="293" t="s">
        <v>232</v>
      </c>
      <c r="T28" s="294">
        <f t="shared" si="6"/>
        <v>0</v>
      </c>
      <c r="U28" s="301"/>
      <c r="V28" s="70"/>
      <c r="W28" s="71">
        <f t="shared" si="7"/>
        <v>0</v>
      </c>
      <c r="X28" s="304"/>
      <c r="AA28" s="191"/>
    </row>
    <row r="29" spans="1:27" s="111" customFormat="1" ht="39.950000000000003" customHeight="1" x14ac:dyDescent="0.25">
      <c r="A29" s="292"/>
      <c r="B29" s="478"/>
      <c r="C29" s="479"/>
      <c r="D29" s="480"/>
      <c r="E29" s="481"/>
      <c r="F29" s="481"/>
      <c r="G29" s="481"/>
      <c r="H29" s="481"/>
      <c r="I29" s="481"/>
      <c r="J29" s="481"/>
      <c r="K29" s="482"/>
      <c r="L29" s="208"/>
      <c r="M29" s="209"/>
      <c r="N29" s="356"/>
      <c r="O29" s="210" t="e">
        <f t="shared" si="3"/>
        <v>#DIV/0!</v>
      </c>
      <c r="P29" s="211">
        <f t="shared" si="4"/>
        <v>0</v>
      </c>
      <c r="Q29" s="212">
        <f t="shared" si="5"/>
        <v>0</v>
      </c>
      <c r="R29" s="292"/>
      <c r="S29" s="293"/>
      <c r="T29" s="294">
        <f t="shared" si="6"/>
        <v>0</v>
      </c>
      <c r="U29" s="301"/>
      <c r="V29" s="70"/>
      <c r="W29" s="71">
        <f t="shared" si="7"/>
        <v>0</v>
      </c>
      <c r="X29" s="304"/>
    </row>
    <row r="30" spans="1:27" s="111" customFormat="1" ht="39.950000000000003" customHeight="1" x14ac:dyDescent="0.25">
      <c r="A30" s="292"/>
      <c r="B30" s="478"/>
      <c r="C30" s="479"/>
      <c r="D30" s="480"/>
      <c r="E30" s="481"/>
      <c r="F30" s="481"/>
      <c r="G30" s="481"/>
      <c r="H30" s="481"/>
      <c r="I30" s="481"/>
      <c r="J30" s="481"/>
      <c r="K30" s="482"/>
      <c r="L30" s="208"/>
      <c r="M30" s="209"/>
      <c r="N30" s="356"/>
      <c r="O30" s="210" t="e">
        <f t="shared" si="3"/>
        <v>#DIV/0!</v>
      </c>
      <c r="P30" s="211">
        <f t="shared" si="4"/>
        <v>0</v>
      </c>
      <c r="Q30" s="212">
        <f t="shared" si="5"/>
        <v>0</v>
      </c>
      <c r="R30" s="292"/>
      <c r="S30" s="293" t="s">
        <v>232</v>
      </c>
      <c r="T30" s="294">
        <f t="shared" si="6"/>
        <v>0</v>
      </c>
      <c r="U30" s="301"/>
      <c r="V30" s="70"/>
      <c r="W30" s="71">
        <f t="shared" si="7"/>
        <v>0</v>
      </c>
      <c r="X30" s="304"/>
      <c r="AA30" s="191"/>
    </row>
    <row r="31" spans="1:27" s="111" customFormat="1" ht="39.950000000000003" customHeight="1" x14ac:dyDescent="0.25">
      <c r="A31" s="292"/>
      <c r="B31" s="478"/>
      <c r="C31" s="479"/>
      <c r="D31" s="480"/>
      <c r="E31" s="481"/>
      <c r="F31" s="481"/>
      <c r="G31" s="481"/>
      <c r="H31" s="481"/>
      <c r="I31" s="481"/>
      <c r="J31" s="481"/>
      <c r="K31" s="482"/>
      <c r="L31" s="208"/>
      <c r="M31" s="209"/>
      <c r="N31" s="356"/>
      <c r="O31" s="210" t="e">
        <f t="shared" si="3"/>
        <v>#DIV/0!</v>
      </c>
      <c r="P31" s="211">
        <f t="shared" si="4"/>
        <v>0</v>
      </c>
      <c r="Q31" s="212">
        <f t="shared" si="5"/>
        <v>0</v>
      </c>
      <c r="R31" s="292"/>
      <c r="S31" s="293"/>
      <c r="T31" s="294">
        <f t="shared" si="6"/>
        <v>0</v>
      </c>
      <c r="U31" s="301"/>
      <c r="V31" s="70"/>
      <c r="W31" s="71">
        <f t="shared" si="7"/>
        <v>0</v>
      </c>
      <c r="X31" s="304"/>
    </row>
    <row r="32" spans="1:27" s="111" customFormat="1" ht="39.950000000000003" customHeight="1" x14ac:dyDescent="0.25">
      <c r="A32" s="292"/>
      <c r="B32" s="478"/>
      <c r="C32" s="479"/>
      <c r="D32" s="480"/>
      <c r="E32" s="481"/>
      <c r="F32" s="481"/>
      <c r="G32" s="481"/>
      <c r="H32" s="481"/>
      <c r="I32" s="481"/>
      <c r="J32" s="481"/>
      <c r="K32" s="482"/>
      <c r="L32" s="208"/>
      <c r="M32" s="209"/>
      <c r="N32" s="356"/>
      <c r="O32" s="210" t="e">
        <f t="shared" si="3"/>
        <v>#DIV/0!</v>
      </c>
      <c r="P32" s="211">
        <f t="shared" si="4"/>
        <v>0</v>
      </c>
      <c r="Q32" s="212">
        <f t="shared" si="5"/>
        <v>0</v>
      </c>
      <c r="R32" s="292"/>
      <c r="S32" s="293" t="s">
        <v>232</v>
      </c>
      <c r="T32" s="294">
        <f t="shared" si="6"/>
        <v>0</v>
      </c>
      <c r="U32" s="301"/>
      <c r="V32" s="70"/>
      <c r="W32" s="71">
        <f t="shared" si="7"/>
        <v>0</v>
      </c>
      <c r="X32" s="304"/>
      <c r="AA32" s="191"/>
    </row>
    <row r="33" spans="1:27" s="111" customFormat="1" ht="39.950000000000003" customHeight="1" x14ac:dyDescent="0.25">
      <c r="A33" s="292"/>
      <c r="B33" s="478"/>
      <c r="C33" s="479"/>
      <c r="D33" s="480"/>
      <c r="E33" s="481"/>
      <c r="F33" s="481"/>
      <c r="G33" s="481"/>
      <c r="H33" s="481"/>
      <c r="I33" s="481"/>
      <c r="J33" s="481"/>
      <c r="K33" s="482"/>
      <c r="L33" s="208"/>
      <c r="M33" s="209"/>
      <c r="N33" s="356"/>
      <c r="O33" s="210" t="e">
        <f t="shared" si="3"/>
        <v>#DIV/0!</v>
      </c>
      <c r="P33" s="211">
        <f t="shared" si="4"/>
        <v>0</v>
      </c>
      <c r="Q33" s="212">
        <f t="shared" si="5"/>
        <v>0</v>
      </c>
      <c r="R33" s="292"/>
      <c r="S33" s="293"/>
      <c r="T33" s="294">
        <f t="shared" si="6"/>
        <v>0</v>
      </c>
      <c r="U33" s="301"/>
      <c r="V33" s="70"/>
      <c r="W33" s="71">
        <f t="shared" ref="W33:W34" si="8">((M33)+((M33*P33)))*V33</f>
        <v>0</v>
      </c>
      <c r="X33" s="304"/>
    </row>
    <row r="34" spans="1:27" s="111" customFormat="1" ht="39.950000000000003" customHeight="1" x14ac:dyDescent="0.25">
      <c r="A34" s="292"/>
      <c r="B34" s="478"/>
      <c r="C34" s="479"/>
      <c r="D34" s="480"/>
      <c r="E34" s="481"/>
      <c r="F34" s="481"/>
      <c r="G34" s="481"/>
      <c r="H34" s="481"/>
      <c r="I34" s="481"/>
      <c r="J34" s="481"/>
      <c r="K34" s="482"/>
      <c r="L34" s="208"/>
      <c r="M34" s="209"/>
      <c r="N34" s="356"/>
      <c r="O34" s="210" t="e">
        <f t="shared" si="3"/>
        <v>#DIV/0!</v>
      </c>
      <c r="P34" s="211">
        <f t="shared" si="4"/>
        <v>0</v>
      </c>
      <c r="Q34" s="212">
        <f t="shared" si="5"/>
        <v>0</v>
      </c>
      <c r="R34" s="292"/>
      <c r="S34" s="293" t="s">
        <v>232</v>
      </c>
      <c r="T34" s="294">
        <f t="shared" si="6"/>
        <v>0</v>
      </c>
      <c r="U34" s="301"/>
      <c r="V34" s="70"/>
      <c r="W34" s="71">
        <f t="shared" si="8"/>
        <v>0</v>
      </c>
      <c r="X34" s="304"/>
      <c r="AA34" s="191"/>
    </row>
    <row r="35" spans="1:27" ht="18.600000000000001" customHeight="1" x14ac:dyDescent="0.25">
      <c r="A35" s="292"/>
      <c r="B35" s="490" t="s">
        <v>221</v>
      </c>
      <c r="C35" s="491"/>
      <c r="D35" s="491"/>
      <c r="E35" s="491"/>
      <c r="F35" s="491"/>
      <c r="G35" s="491"/>
      <c r="H35" s="491"/>
      <c r="I35" s="491"/>
      <c r="J35" s="491"/>
      <c r="K35" s="491"/>
      <c r="L35" s="491"/>
      <c r="M35" s="491"/>
      <c r="N35" s="492"/>
      <c r="O35" s="213" t="e">
        <f>SUM(O23:O34)</f>
        <v>#DIV/0!</v>
      </c>
      <c r="P35" s="212">
        <f t="shared" ref="P35:Q35" si="9">SUM(P23:P34)</f>
        <v>0</v>
      </c>
      <c r="Q35" s="212">
        <f t="shared" si="9"/>
        <v>0</v>
      </c>
      <c r="R35" s="292"/>
      <c r="S35" s="293">
        <f>Q35+P35</f>
        <v>0</v>
      </c>
      <c r="T35" s="293"/>
      <c r="U35" s="301"/>
      <c r="V35" s="83"/>
      <c r="W35" s="72">
        <f>SUM(W23:W34)</f>
        <v>0</v>
      </c>
      <c r="X35" s="304"/>
      <c r="Y35" s="192">
        <f>Q35</f>
        <v>0</v>
      </c>
    </row>
    <row r="36" spans="1:27" ht="15.75" customHeight="1" x14ac:dyDescent="0.25">
      <c r="A36" s="292"/>
      <c r="B36" s="509" t="s">
        <v>50</v>
      </c>
      <c r="C36" s="510"/>
      <c r="D36" s="510"/>
      <c r="E36" s="510"/>
      <c r="F36" s="510"/>
      <c r="G36" s="510"/>
      <c r="H36" s="510"/>
      <c r="I36" s="510"/>
      <c r="J36" s="510"/>
      <c r="K36" s="510"/>
      <c r="L36" s="510"/>
      <c r="M36" s="510"/>
      <c r="N36" s="510"/>
      <c r="O36" s="510"/>
      <c r="P36" s="510"/>
      <c r="Q36" s="511"/>
      <c r="R36" s="292"/>
      <c r="S36" s="293"/>
      <c r="T36" s="293"/>
      <c r="U36" s="301"/>
      <c r="V36" s="658"/>
      <c r="W36" s="658"/>
      <c r="X36" s="304"/>
    </row>
    <row r="37" spans="1:27" ht="39.950000000000003" customHeight="1" x14ac:dyDescent="0.25">
      <c r="A37" s="292"/>
      <c r="B37" s="516" t="s">
        <v>45</v>
      </c>
      <c r="C37" s="517"/>
      <c r="D37" s="516" t="s">
        <v>449</v>
      </c>
      <c r="E37" s="556"/>
      <c r="F37" s="556"/>
      <c r="G37" s="556"/>
      <c r="H37" s="556"/>
      <c r="I37" s="556"/>
      <c r="J37" s="556"/>
      <c r="K37" s="517"/>
      <c r="L37" s="287" t="s">
        <v>46</v>
      </c>
      <c r="M37" s="287" t="s">
        <v>47</v>
      </c>
      <c r="N37" s="287" t="s">
        <v>4</v>
      </c>
      <c r="O37" s="287" t="s">
        <v>1</v>
      </c>
      <c r="P37" s="287" t="s">
        <v>36</v>
      </c>
      <c r="Q37" s="287" t="s">
        <v>103</v>
      </c>
      <c r="R37" s="292"/>
      <c r="S37" s="293"/>
      <c r="T37" s="300"/>
      <c r="U37" s="301"/>
      <c r="V37" s="656"/>
      <c r="W37" s="656"/>
      <c r="X37" s="304"/>
    </row>
    <row r="38" spans="1:27" s="111" customFormat="1" ht="39.950000000000003" customHeight="1" x14ac:dyDescent="0.25">
      <c r="A38" s="292"/>
      <c r="B38" s="480"/>
      <c r="C38" s="482"/>
      <c r="D38" s="480"/>
      <c r="E38" s="481"/>
      <c r="F38" s="481"/>
      <c r="G38" s="481"/>
      <c r="H38" s="481"/>
      <c r="I38" s="481"/>
      <c r="J38" s="481"/>
      <c r="K38" s="482"/>
      <c r="L38" s="208"/>
      <c r="M38" s="209"/>
      <c r="N38" s="356"/>
      <c r="O38" s="210" t="e">
        <f t="shared" ref="O38:O40" si="10">L38/$J$7</f>
        <v>#DIV/0!</v>
      </c>
      <c r="P38" s="211">
        <f t="shared" ref="P38:P40" si="11">N38*Q38</f>
        <v>0</v>
      </c>
      <c r="Q38" s="212">
        <f t="shared" ref="Q38:Q40" si="12">ROUND(L38*M38,0)</f>
        <v>0</v>
      </c>
      <c r="R38" s="292"/>
      <c r="S38" s="293"/>
      <c r="T38" s="300">
        <f t="shared" ref="T38:T40" si="13">P38+Q38</f>
        <v>0</v>
      </c>
      <c r="U38" s="301"/>
      <c r="V38" s="656"/>
      <c r="W38" s="656"/>
      <c r="X38" s="304"/>
    </row>
    <row r="39" spans="1:27" s="111" customFormat="1" ht="39.950000000000003" customHeight="1" x14ac:dyDescent="0.25">
      <c r="A39" s="292"/>
      <c r="B39" s="480"/>
      <c r="C39" s="482"/>
      <c r="D39" s="480"/>
      <c r="E39" s="481"/>
      <c r="F39" s="481"/>
      <c r="G39" s="481"/>
      <c r="H39" s="481"/>
      <c r="I39" s="481"/>
      <c r="J39" s="481"/>
      <c r="K39" s="482"/>
      <c r="L39" s="216"/>
      <c r="M39" s="217"/>
      <c r="N39" s="356"/>
      <c r="O39" s="210" t="e">
        <f t="shared" si="10"/>
        <v>#DIV/0!</v>
      </c>
      <c r="P39" s="211">
        <f t="shared" si="11"/>
        <v>0</v>
      </c>
      <c r="Q39" s="212">
        <f t="shared" si="12"/>
        <v>0</v>
      </c>
      <c r="R39" s="292"/>
      <c r="S39" s="293"/>
      <c r="T39" s="300">
        <f t="shared" si="13"/>
        <v>0</v>
      </c>
      <c r="U39" s="301"/>
      <c r="V39" s="656"/>
      <c r="W39" s="656"/>
      <c r="X39" s="304"/>
    </row>
    <row r="40" spans="1:27" s="111" customFormat="1" ht="39.950000000000003" customHeight="1" x14ac:dyDescent="0.25">
      <c r="A40" s="292"/>
      <c r="B40" s="480"/>
      <c r="C40" s="482"/>
      <c r="D40" s="480"/>
      <c r="E40" s="481"/>
      <c r="F40" s="481"/>
      <c r="G40" s="481"/>
      <c r="H40" s="481"/>
      <c r="I40" s="481"/>
      <c r="J40" s="481"/>
      <c r="K40" s="482"/>
      <c r="L40" s="216"/>
      <c r="M40" s="217"/>
      <c r="N40" s="356"/>
      <c r="O40" s="210" t="e">
        <f t="shared" si="10"/>
        <v>#DIV/0!</v>
      </c>
      <c r="P40" s="211">
        <f t="shared" si="11"/>
        <v>0</v>
      </c>
      <c r="Q40" s="212">
        <f t="shared" si="12"/>
        <v>0</v>
      </c>
      <c r="R40" s="292"/>
      <c r="S40" s="293"/>
      <c r="T40" s="300">
        <f t="shared" si="13"/>
        <v>0</v>
      </c>
      <c r="U40" s="301"/>
      <c r="V40" s="656"/>
      <c r="W40" s="656"/>
      <c r="X40" s="304"/>
    </row>
    <row r="41" spans="1:27" ht="18.600000000000001" customHeight="1" x14ac:dyDescent="0.25">
      <c r="A41" s="292"/>
      <c r="B41" s="490" t="s">
        <v>221</v>
      </c>
      <c r="C41" s="491"/>
      <c r="D41" s="491"/>
      <c r="E41" s="491"/>
      <c r="F41" s="491"/>
      <c r="G41" s="491"/>
      <c r="H41" s="491"/>
      <c r="I41" s="491"/>
      <c r="J41" s="491"/>
      <c r="K41" s="491"/>
      <c r="L41" s="491"/>
      <c r="M41" s="491"/>
      <c r="N41" s="492"/>
      <c r="O41" s="213" t="e">
        <f>SUM(O38:O40)</f>
        <v>#DIV/0!</v>
      </c>
      <c r="P41" s="212">
        <f t="shared" ref="P41:Q41" si="14">SUM(P38:P40)</f>
        <v>0</v>
      </c>
      <c r="Q41" s="212">
        <f t="shared" si="14"/>
        <v>0</v>
      </c>
      <c r="R41" s="292"/>
      <c r="S41" s="293">
        <f>Q41+P41</f>
        <v>0</v>
      </c>
      <c r="T41" s="293"/>
      <c r="U41" s="301"/>
      <c r="V41" s="656"/>
      <c r="W41" s="656"/>
      <c r="X41" s="304"/>
      <c r="Y41" s="192">
        <f>Q41</f>
        <v>0</v>
      </c>
    </row>
    <row r="42" spans="1:27" ht="15.75" customHeight="1" x14ac:dyDescent="0.25">
      <c r="A42" s="292"/>
      <c r="B42" s="509" t="s">
        <v>61</v>
      </c>
      <c r="C42" s="510"/>
      <c r="D42" s="510"/>
      <c r="E42" s="510"/>
      <c r="F42" s="510"/>
      <c r="G42" s="510"/>
      <c r="H42" s="510"/>
      <c r="I42" s="510"/>
      <c r="J42" s="510"/>
      <c r="K42" s="510"/>
      <c r="L42" s="510"/>
      <c r="M42" s="510"/>
      <c r="N42" s="510"/>
      <c r="O42" s="510"/>
      <c r="P42" s="510"/>
      <c r="Q42" s="511"/>
      <c r="R42" s="292"/>
      <c r="S42" s="293"/>
      <c r="T42" s="293"/>
      <c r="U42" s="301"/>
      <c r="V42" s="656"/>
      <c r="W42" s="656"/>
      <c r="X42" s="304"/>
    </row>
    <row r="43" spans="1:27" ht="39.950000000000003" customHeight="1" x14ac:dyDescent="0.25">
      <c r="A43" s="292"/>
      <c r="B43" s="564" t="s">
        <v>70</v>
      </c>
      <c r="C43" s="564"/>
      <c r="D43" s="516" t="s">
        <v>69</v>
      </c>
      <c r="E43" s="556"/>
      <c r="F43" s="556"/>
      <c r="G43" s="556"/>
      <c r="H43" s="556"/>
      <c r="I43" s="556"/>
      <c r="J43" s="556"/>
      <c r="K43" s="556"/>
      <c r="L43" s="556"/>
      <c r="M43" s="556"/>
      <c r="N43" s="556"/>
      <c r="O43" s="556"/>
      <c r="P43" s="285"/>
      <c r="Q43" s="287" t="s">
        <v>48</v>
      </c>
      <c r="R43" s="292"/>
      <c r="S43" s="293"/>
      <c r="T43" s="293"/>
      <c r="U43" s="301"/>
      <c r="V43" s="302"/>
      <c r="W43" s="83" t="s">
        <v>239</v>
      </c>
      <c r="X43" s="304"/>
    </row>
    <row r="44" spans="1:27" s="111" customFormat="1" ht="39.950000000000003" customHeight="1" x14ac:dyDescent="0.25">
      <c r="A44" s="292"/>
      <c r="B44" s="494"/>
      <c r="C44" s="494"/>
      <c r="D44" s="480"/>
      <c r="E44" s="481"/>
      <c r="F44" s="481"/>
      <c r="G44" s="481"/>
      <c r="H44" s="481"/>
      <c r="I44" s="481"/>
      <c r="J44" s="481"/>
      <c r="K44" s="481"/>
      <c r="L44" s="481"/>
      <c r="M44" s="481"/>
      <c r="N44" s="481"/>
      <c r="O44" s="481"/>
      <c r="P44" s="355"/>
      <c r="Q44" s="221"/>
      <c r="R44" s="292"/>
      <c r="S44" s="293"/>
      <c r="T44" s="293"/>
      <c r="U44" s="301"/>
      <c r="V44" s="302"/>
      <c r="W44" s="136"/>
      <c r="X44" s="304"/>
    </row>
    <row r="45" spans="1:27" s="111" customFormat="1" ht="39.950000000000003" customHeight="1" x14ac:dyDescent="0.25">
      <c r="A45" s="292"/>
      <c r="B45" s="494"/>
      <c r="C45" s="494"/>
      <c r="D45" s="480"/>
      <c r="E45" s="481"/>
      <c r="F45" s="481"/>
      <c r="G45" s="481"/>
      <c r="H45" s="481"/>
      <c r="I45" s="481"/>
      <c r="J45" s="481"/>
      <c r="K45" s="481"/>
      <c r="L45" s="481"/>
      <c r="M45" s="481"/>
      <c r="N45" s="481"/>
      <c r="O45" s="481"/>
      <c r="P45" s="355"/>
      <c r="Q45" s="221"/>
      <c r="R45" s="292"/>
      <c r="S45" s="293"/>
      <c r="T45" s="293"/>
      <c r="U45" s="301"/>
      <c r="V45" s="302"/>
      <c r="W45" s="136"/>
      <c r="X45" s="304"/>
    </row>
    <row r="46" spans="1:27" ht="18.600000000000001" customHeight="1" x14ac:dyDescent="0.25">
      <c r="A46" s="292"/>
      <c r="B46" s="561" t="s">
        <v>53</v>
      </c>
      <c r="C46" s="562"/>
      <c r="D46" s="562"/>
      <c r="E46" s="562"/>
      <c r="F46" s="562"/>
      <c r="G46" s="562"/>
      <c r="H46" s="562"/>
      <c r="I46" s="562"/>
      <c r="J46" s="562"/>
      <c r="K46" s="562"/>
      <c r="L46" s="562"/>
      <c r="M46" s="562"/>
      <c r="N46" s="562"/>
      <c r="O46" s="562"/>
      <c r="P46" s="563"/>
      <c r="Q46" s="73">
        <f>Q44+Q45</f>
        <v>0</v>
      </c>
      <c r="R46" s="292"/>
      <c r="S46" s="293"/>
      <c r="T46" s="293"/>
      <c r="U46" s="301"/>
      <c r="V46" s="304"/>
      <c r="W46" s="73">
        <f>SUM(W44:W45)</f>
        <v>0</v>
      </c>
      <c r="X46" s="304"/>
      <c r="Y46" s="192">
        <f>Q46</f>
        <v>0</v>
      </c>
    </row>
    <row r="47" spans="1:27" ht="15.75" customHeight="1" x14ac:dyDescent="0.25">
      <c r="A47" s="292"/>
      <c r="B47" s="509" t="s">
        <v>62</v>
      </c>
      <c r="C47" s="510"/>
      <c r="D47" s="510"/>
      <c r="E47" s="510"/>
      <c r="F47" s="510"/>
      <c r="G47" s="510"/>
      <c r="H47" s="510"/>
      <c r="I47" s="510"/>
      <c r="J47" s="510"/>
      <c r="K47" s="510"/>
      <c r="L47" s="510"/>
      <c r="M47" s="510"/>
      <c r="N47" s="510"/>
      <c r="O47" s="510"/>
      <c r="P47" s="510"/>
      <c r="Q47" s="511"/>
      <c r="R47" s="292"/>
      <c r="S47" s="293"/>
      <c r="T47" s="293"/>
      <c r="U47" s="301"/>
      <c r="V47" s="656"/>
      <c r="W47" s="658"/>
      <c r="X47" s="304"/>
    </row>
    <row r="48" spans="1:27" ht="39.950000000000003" customHeight="1" x14ac:dyDescent="0.25">
      <c r="A48" s="292"/>
      <c r="B48" s="557"/>
      <c r="C48" s="558"/>
      <c r="D48" s="558" t="s">
        <v>51</v>
      </c>
      <c r="E48" s="558"/>
      <c r="F48" s="558"/>
      <c r="G48" s="558"/>
      <c r="H48" s="558"/>
      <c r="I48" s="558"/>
      <c r="J48" s="558"/>
      <c r="K48" s="558"/>
      <c r="L48" s="558"/>
      <c r="M48" s="558"/>
      <c r="N48" s="558"/>
      <c r="O48" s="558"/>
      <c r="P48" s="559"/>
      <c r="Q48" s="287" t="s">
        <v>52</v>
      </c>
      <c r="R48" s="292"/>
      <c r="S48" s="293"/>
      <c r="T48" s="293"/>
      <c r="U48" s="301"/>
      <c r="V48" s="656"/>
      <c r="W48" s="656"/>
      <c r="X48" s="304"/>
    </row>
    <row r="49" spans="1:25" s="111" customFormat="1" ht="39.950000000000003" customHeight="1" x14ac:dyDescent="0.25">
      <c r="A49" s="292"/>
      <c r="B49" s="560" t="s">
        <v>71</v>
      </c>
      <c r="C49" s="560"/>
      <c r="D49" s="494"/>
      <c r="E49" s="494"/>
      <c r="F49" s="494"/>
      <c r="G49" s="494"/>
      <c r="H49" s="494"/>
      <c r="I49" s="494"/>
      <c r="J49" s="494"/>
      <c r="K49" s="494"/>
      <c r="L49" s="494"/>
      <c r="M49" s="494"/>
      <c r="N49" s="494"/>
      <c r="O49" s="494"/>
      <c r="P49" s="494"/>
      <c r="Q49" s="374">
        <f>P20</f>
        <v>0</v>
      </c>
      <c r="R49" s="292"/>
      <c r="S49" s="293"/>
      <c r="T49" s="293"/>
      <c r="U49" s="301"/>
      <c r="V49" s="656"/>
      <c r="W49" s="656"/>
      <c r="X49" s="304"/>
    </row>
    <row r="50" spans="1:25" s="111" customFormat="1" ht="39.950000000000003" customHeight="1" x14ac:dyDescent="0.25">
      <c r="A50" s="292"/>
      <c r="B50" s="295"/>
      <c r="C50" s="579" t="s">
        <v>335</v>
      </c>
      <c r="D50" s="580"/>
      <c r="E50" s="581"/>
      <c r="F50" s="576"/>
      <c r="G50" s="577"/>
      <c r="H50" s="577"/>
      <c r="I50" s="577"/>
      <c r="J50" s="577"/>
      <c r="K50" s="577"/>
      <c r="L50" s="577"/>
      <c r="M50" s="577"/>
      <c r="N50" s="577"/>
      <c r="O50" s="577"/>
      <c r="P50" s="578"/>
      <c r="Q50" s="221"/>
      <c r="R50" s="292"/>
      <c r="S50" s="293"/>
      <c r="T50" s="293"/>
      <c r="U50" s="301"/>
      <c r="V50" s="656"/>
      <c r="W50" s="656"/>
      <c r="X50" s="304"/>
    </row>
    <row r="51" spans="1:25" s="111" customFormat="1" ht="39.950000000000003" customHeight="1" x14ac:dyDescent="0.25">
      <c r="A51" s="292"/>
      <c r="B51" s="579" t="s">
        <v>72</v>
      </c>
      <c r="C51" s="581"/>
      <c r="D51" s="480"/>
      <c r="E51" s="481"/>
      <c r="F51" s="481"/>
      <c r="G51" s="481"/>
      <c r="H51" s="481"/>
      <c r="I51" s="481"/>
      <c r="J51" s="481"/>
      <c r="K51" s="481"/>
      <c r="L51" s="481"/>
      <c r="M51" s="481"/>
      <c r="N51" s="481"/>
      <c r="O51" s="481"/>
      <c r="P51" s="482"/>
      <c r="Q51" s="374">
        <f>P35</f>
        <v>0</v>
      </c>
      <c r="R51" s="292"/>
      <c r="S51" s="293"/>
      <c r="T51" s="293"/>
      <c r="U51" s="301"/>
      <c r="V51" s="656"/>
      <c r="W51" s="656"/>
      <c r="X51" s="304"/>
    </row>
    <row r="52" spans="1:25" s="111" customFormat="1" ht="39.950000000000003" customHeight="1" x14ac:dyDescent="0.25">
      <c r="A52" s="292"/>
      <c r="B52" s="295"/>
      <c r="C52" s="579" t="s">
        <v>336</v>
      </c>
      <c r="D52" s="580"/>
      <c r="E52" s="581"/>
      <c r="F52" s="576"/>
      <c r="G52" s="577"/>
      <c r="H52" s="577"/>
      <c r="I52" s="577"/>
      <c r="J52" s="577"/>
      <c r="K52" s="577"/>
      <c r="L52" s="577"/>
      <c r="M52" s="577"/>
      <c r="N52" s="577"/>
      <c r="O52" s="577"/>
      <c r="P52" s="578"/>
      <c r="Q52" s="221"/>
      <c r="R52" s="292"/>
      <c r="S52" s="293"/>
      <c r="T52" s="293"/>
      <c r="U52" s="301"/>
      <c r="V52" s="656"/>
      <c r="W52" s="656"/>
      <c r="X52" s="304"/>
    </row>
    <row r="53" spans="1:25" s="111" customFormat="1" ht="39.950000000000003" customHeight="1" x14ac:dyDescent="0.25">
      <c r="A53" s="292"/>
      <c r="B53" s="560" t="s">
        <v>73</v>
      </c>
      <c r="C53" s="560"/>
      <c r="D53" s="494"/>
      <c r="E53" s="494"/>
      <c r="F53" s="494"/>
      <c r="G53" s="494"/>
      <c r="H53" s="494"/>
      <c r="I53" s="494"/>
      <c r="J53" s="494"/>
      <c r="K53" s="494"/>
      <c r="L53" s="494"/>
      <c r="M53" s="494"/>
      <c r="N53" s="494"/>
      <c r="O53" s="494"/>
      <c r="P53" s="494"/>
      <c r="Q53" s="374">
        <f>P41</f>
        <v>0</v>
      </c>
      <c r="R53" s="292"/>
      <c r="S53" s="293"/>
      <c r="T53" s="293"/>
      <c r="U53" s="301"/>
      <c r="V53" s="656"/>
      <c r="W53" s="656"/>
      <c r="X53" s="304"/>
    </row>
    <row r="54" spans="1:25" s="111" customFormat="1" ht="39.950000000000003" customHeight="1" x14ac:dyDescent="0.25">
      <c r="A54" s="292"/>
      <c r="B54" s="295"/>
      <c r="C54" s="579" t="s">
        <v>337</v>
      </c>
      <c r="D54" s="580"/>
      <c r="E54" s="581"/>
      <c r="F54" s="576"/>
      <c r="G54" s="577"/>
      <c r="H54" s="577"/>
      <c r="I54" s="577"/>
      <c r="J54" s="577"/>
      <c r="K54" s="577"/>
      <c r="L54" s="577"/>
      <c r="M54" s="577"/>
      <c r="N54" s="577"/>
      <c r="O54" s="577"/>
      <c r="P54" s="578"/>
      <c r="Q54" s="221"/>
      <c r="R54" s="292"/>
      <c r="S54" s="293"/>
      <c r="T54" s="293"/>
      <c r="U54" s="301"/>
      <c r="V54" s="656"/>
      <c r="W54" s="656"/>
      <c r="X54" s="304"/>
    </row>
    <row r="55" spans="1:25" ht="18.600000000000001" customHeight="1" x14ac:dyDescent="0.25">
      <c r="A55" s="292"/>
      <c r="B55" s="490" t="s">
        <v>55</v>
      </c>
      <c r="C55" s="491"/>
      <c r="D55" s="491"/>
      <c r="E55" s="491"/>
      <c r="F55" s="491"/>
      <c r="G55" s="491"/>
      <c r="H55" s="491"/>
      <c r="I55" s="491"/>
      <c r="J55" s="491"/>
      <c r="K55" s="491"/>
      <c r="L55" s="491"/>
      <c r="M55" s="491"/>
      <c r="N55" s="491"/>
      <c r="O55" s="491"/>
      <c r="P55" s="492"/>
      <c r="Q55" s="375">
        <f>IF(Cover!C39="Yes", ROUNDUP(SUM(Q49:Q54),0),ROUND(SUM(Q49:Q54),0))</f>
        <v>0</v>
      </c>
      <c r="R55" s="292"/>
      <c r="S55" s="293"/>
      <c r="T55" s="293"/>
      <c r="U55" s="301"/>
      <c r="V55" s="656"/>
      <c r="W55" s="656"/>
      <c r="X55" s="304"/>
      <c r="Y55" s="192">
        <f>Q55</f>
        <v>0</v>
      </c>
    </row>
    <row r="56" spans="1:25" ht="15.75" customHeight="1" x14ac:dyDescent="0.25">
      <c r="A56" s="292"/>
      <c r="B56" s="543" t="s">
        <v>63</v>
      </c>
      <c r="C56" s="544"/>
      <c r="D56" s="544"/>
      <c r="E56" s="544"/>
      <c r="F56" s="544"/>
      <c r="G56" s="544"/>
      <c r="H56" s="544"/>
      <c r="I56" s="544"/>
      <c r="J56" s="544"/>
      <c r="K56" s="544"/>
      <c r="L56" s="544"/>
      <c r="M56" s="544"/>
      <c r="N56" s="544"/>
      <c r="O56" s="544"/>
      <c r="P56" s="544"/>
      <c r="Q56" s="545"/>
      <c r="R56" s="292"/>
      <c r="S56" s="293"/>
      <c r="T56" s="293"/>
      <c r="U56" s="301"/>
      <c r="V56" s="656"/>
      <c r="W56" s="656"/>
      <c r="X56" s="304"/>
    </row>
    <row r="57" spans="1:25" ht="39.950000000000003" customHeight="1" x14ac:dyDescent="0.25">
      <c r="A57" s="292"/>
      <c r="B57" s="571" t="s">
        <v>634</v>
      </c>
      <c r="C57" s="572"/>
      <c r="D57" s="486" t="s">
        <v>636</v>
      </c>
      <c r="E57" s="487"/>
      <c r="F57" s="486" t="s">
        <v>637</v>
      </c>
      <c r="G57" s="487"/>
      <c r="H57" s="487"/>
      <c r="I57" s="487"/>
      <c r="J57" s="487"/>
      <c r="K57" s="487"/>
      <c r="L57" s="487"/>
      <c r="M57" s="487"/>
      <c r="N57" s="488"/>
      <c r="O57" s="75" t="s">
        <v>359</v>
      </c>
      <c r="P57" s="185" t="s">
        <v>54</v>
      </c>
      <c r="Q57" s="185" t="s">
        <v>48</v>
      </c>
      <c r="R57" s="292"/>
      <c r="S57" s="293"/>
      <c r="T57" s="293"/>
      <c r="U57" s="301"/>
      <c r="V57" s="302"/>
      <c r="W57" s="83" t="s">
        <v>238</v>
      </c>
      <c r="X57" s="304"/>
    </row>
    <row r="58" spans="1:25" ht="39.950000000000003" customHeight="1" x14ac:dyDescent="0.25">
      <c r="A58" s="292"/>
      <c r="B58" s="573"/>
      <c r="C58" s="573"/>
      <c r="D58" s="655" t="s">
        <v>636</v>
      </c>
      <c r="E58" s="655"/>
      <c r="F58" s="478" t="str">
        <f>IF(B58="","Select Contractor or Sub Awardee in column B to continue","")</f>
        <v>Select Contractor or Sub Awardee in column B to continue</v>
      </c>
      <c r="G58" s="489"/>
      <c r="H58" s="489"/>
      <c r="I58" s="489"/>
      <c r="J58" s="489"/>
      <c r="K58" s="489"/>
      <c r="L58" s="489"/>
      <c r="M58" s="489"/>
      <c r="N58" s="479"/>
      <c r="O58" s="425"/>
      <c r="P58" s="426"/>
      <c r="Q58" s="186">
        <f>ROUND(P58*O58,0)</f>
        <v>0</v>
      </c>
      <c r="R58" s="292"/>
      <c r="S58" s="294" t="str">
        <f t="shared" ref="S58" si="15">IF(B58="","",IF(D58="","",Q58))</f>
        <v/>
      </c>
      <c r="T58" s="294" t="str">
        <f t="shared" ref="T58" si="16">IF(B58="","",IF(D58="","",D58))</f>
        <v/>
      </c>
      <c r="U58" s="294">
        <f>IF(B58="Contractor",0,Q58)</f>
        <v>0</v>
      </c>
      <c r="V58" s="302"/>
      <c r="W58" s="136"/>
      <c r="X58" s="304"/>
    </row>
    <row r="59" spans="1:25" ht="39.950000000000003" customHeight="1" x14ac:dyDescent="0.25">
      <c r="A59" s="292"/>
      <c r="B59" s="573"/>
      <c r="C59" s="573"/>
      <c r="D59" s="655" t="str">
        <f>IF(B59="","Select Contractor or Sub Awardee in Column B","")</f>
        <v>Select Contractor or Sub Awardee in Column B</v>
      </c>
      <c r="E59" s="655"/>
      <c r="F59" s="478" t="str">
        <f>IF(B59="","Select Contractor or Sub Awardee in column B to continue","")</f>
        <v>Select Contractor or Sub Awardee in column B to continue</v>
      </c>
      <c r="G59" s="489"/>
      <c r="H59" s="489"/>
      <c r="I59" s="489"/>
      <c r="J59" s="489"/>
      <c r="K59" s="489"/>
      <c r="L59" s="489"/>
      <c r="M59" s="489"/>
      <c r="N59" s="479"/>
      <c r="O59" s="425"/>
      <c r="P59" s="426"/>
      <c r="Q59" s="186">
        <f t="shared" ref="Q59:Q61" si="17">ROUND(P59*O59,0)</f>
        <v>0</v>
      </c>
      <c r="R59" s="292"/>
      <c r="S59" s="294" t="str">
        <f>IF(B59="","",IF(D59="","",Q59))</f>
        <v/>
      </c>
      <c r="T59" s="294" t="str">
        <f>IF(B59="","",IF(D59="","",D59))</f>
        <v/>
      </c>
      <c r="U59" s="294">
        <f t="shared" ref="U59:U61" si="18">IF(B59="Contractor",0,Q59)</f>
        <v>0</v>
      </c>
      <c r="V59" s="302"/>
      <c r="W59" s="136"/>
      <c r="X59" s="304"/>
    </row>
    <row r="60" spans="1:25" ht="39.950000000000003" customHeight="1" x14ac:dyDescent="0.25">
      <c r="A60" s="292"/>
      <c r="B60" s="574"/>
      <c r="C60" s="575"/>
      <c r="D60" s="655" t="str">
        <f>IF(B60="","Select Contractor or Sub Awardee in Column B","")</f>
        <v>Select Contractor or Sub Awardee in Column B</v>
      </c>
      <c r="E60" s="655"/>
      <c r="F60" s="478" t="str">
        <f>IF(B60="","Select Contractor or Sub Awardee in column B to continue","")</f>
        <v>Select Contractor or Sub Awardee in column B to continue</v>
      </c>
      <c r="G60" s="489"/>
      <c r="H60" s="489"/>
      <c r="I60" s="489"/>
      <c r="J60" s="489"/>
      <c r="K60" s="489"/>
      <c r="L60" s="489"/>
      <c r="M60" s="489"/>
      <c r="N60" s="479"/>
      <c r="O60" s="425"/>
      <c r="P60" s="426"/>
      <c r="Q60" s="186">
        <f t="shared" si="17"/>
        <v>0</v>
      </c>
      <c r="R60" s="292"/>
      <c r="S60" s="294" t="str">
        <f t="shared" ref="S60:S61" si="19">IF(B60="","",IF(D60="","",Q60))</f>
        <v/>
      </c>
      <c r="T60" s="294" t="str">
        <f t="shared" ref="T60:T61" si="20">IF(B60="","",IF(D60="","",D60))</f>
        <v/>
      </c>
      <c r="U60" s="294">
        <f t="shared" si="18"/>
        <v>0</v>
      </c>
      <c r="V60" s="302"/>
      <c r="W60" s="136">
        <v>0</v>
      </c>
      <c r="X60" s="304"/>
    </row>
    <row r="61" spans="1:25" ht="39.950000000000003" customHeight="1" x14ac:dyDescent="0.25">
      <c r="A61" s="292"/>
      <c r="B61" s="574"/>
      <c r="C61" s="575"/>
      <c r="D61" s="655" t="str">
        <f>IF(B61="","Select Contractor or Sub Awardee in Column B","")</f>
        <v>Select Contractor or Sub Awardee in Column B</v>
      </c>
      <c r="E61" s="655"/>
      <c r="F61" s="478" t="str">
        <f>IF(B61="","Select Contractor or Sub Awardee in column B to continue","")</f>
        <v>Select Contractor or Sub Awardee in column B to continue</v>
      </c>
      <c r="G61" s="489"/>
      <c r="H61" s="489"/>
      <c r="I61" s="489"/>
      <c r="J61" s="489"/>
      <c r="K61" s="489"/>
      <c r="L61" s="489"/>
      <c r="M61" s="489"/>
      <c r="N61" s="479"/>
      <c r="O61" s="425"/>
      <c r="P61" s="426"/>
      <c r="Q61" s="186">
        <f t="shared" si="17"/>
        <v>0</v>
      </c>
      <c r="R61" s="292"/>
      <c r="S61" s="294" t="str">
        <f t="shared" si="19"/>
        <v/>
      </c>
      <c r="T61" s="294" t="str">
        <f t="shared" si="20"/>
        <v/>
      </c>
      <c r="U61" s="294">
        <f t="shared" si="18"/>
        <v>0</v>
      </c>
      <c r="V61" s="302"/>
      <c r="W61" s="136">
        <v>0</v>
      </c>
      <c r="X61" s="304"/>
    </row>
    <row r="62" spans="1:25" ht="18.600000000000001" customHeight="1" x14ac:dyDescent="0.25">
      <c r="A62" s="292"/>
      <c r="B62" s="568" t="s">
        <v>57</v>
      </c>
      <c r="C62" s="569"/>
      <c r="D62" s="569"/>
      <c r="E62" s="569"/>
      <c r="F62" s="569"/>
      <c r="G62" s="569"/>
      <c r="H62" s="569"/>
      <c r="I62" s="569"/>
      <c r="J62" s="569"/>
      <c r="K62" s="569"/>
      <c r="L62" s="569"/>
      <c r="M62" s="569"/>
      <c r="N62" s="569"/>
      <c r="O62" s="569"/>
      <c r="P62" s="570"/>
      <c r="Q62" s="85">
        <f>SUM(Q58:Q61)</f>
        <v>0</v>
      </c>
      <c r="R62" s="292"/>
      <c r="S62" s="294">
        <f>SUM(S58:S61)</f>
        <v>0</v>
      </c>
      <c r="T62" s="293"/>
      <c r="U62" s="301"/>
      <c r="V62" s="302"/>
      <c r="W62" s="306">
        <f>SUM(W58:W61)</f>
        <v>0</v>
      </c>
      <c r="X62" s="304"/>
      <c r="Y62" s="192">
        <f>Q62</f>
        <v>0</v>
      </c>
    </row>
    <row r="63" spans="1:25" ht="15.75" customHeight="1" x14ac:dyDescent="0.25">
      <c r="A63" s="292"/>
      <c r="B63" s="543" t="s">
        <v>64</v>
      </c>
      <c r="C63" s="544"/>
      <c r="D63" s="544"/>
      <c r="E63" s="544"/>
      <c r="F63" s="544"/>
      <c r="G63" s="544"/>
      <c r="H63" s="544"/>
      <c r="I63" s="544"/>
      <c r="J63" s="544"/>
      <c r="K63" s="544"/>
      <c r="L63" s="544"/>
      <c r="M63" s="544"/>
      <c r="N63" s="544"/>
      <c r="O63" s="544"/>
      <c r="P63" s="544"/>
      <c r="Q63" s="545"/>
      <c r="R63" s="292"/>
      <c r="S63" s="293"/>
      <c r="T63" s="293"/>
      <c r="U63" s="301"/>
      <c r="V63" s="302"/>
      <c r="W63" s="305"/>
      <c r="X63" s="304"/>
    </row>
    <row r="64" spans="1:25" ht="39.950000000000003" customHeight="1" x14ac:dyDescent="0.25">
      <c r="A64" s="292"/>
      <c r="B64" s="501" t="s">
        <v>424</v>
      </c>
      <c r="C64" s="502"/>
      <c r="D64" s="503"/>
      <c r="E64" s="501" t="s">
        <v>56</v>
      </c>
      <c r="F64" s="502"/>
      <c r="G64" s="502"/>
      <c r="H64" s="502"/>
      <c r="I64" s="502"/>
      <c r="J64" s="502"/>
      <c r="K64" s="502"/>
      <c r="L64" s="502"/>
      <c r="M64" s="502"/>
      <c r="N64" s="502"/>
      <c r="O64" s="502"/>
      <c r="P64" s="503"/>
      <c r="Q64" s="287" t="s">
        <v>48</v>
      </c>
      <c r="R64" s="292"/>
      <c r="S64" s="293"/>
      <c r="T64" s="293"/>
      <c r="U64" s="301"/>
      <c r="V64" s="302"/>
      <c r="W64" s="83" t="s">
        <v>237</v>
      </c>
      <c r="X64" s="304"/>
    </row>
    <row r="65" spans="1:25" ht="39.950000000000003" customHeight="1" x14ac:dyDescent="0.25">
      <c r="A65" s="292"/>
      <c r="B65" s="493"/>
      <c r="C65" s="493"/>
      <c r="D65" s="493"/>
      <c r="E65" s="494" t="str">
        <f t="shared" ref="E65:E70" si="21">IF(B65="","Select Supply Category in Column B",0)</f>
        <v>Select Supply Category in Column B</v>
      </c>
      <c r="F65" s="494"/>
      <c r="G65" s="494"/>
      <c r="H65" s="494"/>
      <c r="I65" s="494"/>
      <c r="J65" s="494"/>
      <c r="K65" s="494"/>
      <c r="L65" s="494"/>
      <c r="M65" s="494"/>
      <c r="N65" s="494"/>
      <c r="O65" s="494"/>
      <c r="P65" s="494"/>
      <c r="Q65" s="225"/>
      <c r="R65" s="292"/>
      <c r="S65" s="293"/>
      <c r="T65" s="293"/>
      <c r="U65" s="301"/>
      <c r="V65" s="302"/>
      <c r="W65" s="136"/>
      <c r="X65" s="304"/>
    </row>
    <row r="66" spans="1:25" ht="39.950000000000003" customHeight="1" x14ac:dyDescent="0.25">
      <c r="A66" s="292"/>
      <c r="B66" s="493"/>
      <c r="C66" s="493"/>
      <c r="D66" s="493"/>
      <c r="E66" s="494" t="str">
        <f t="shared" si="21"/>
        <v>Select Supply Category in Column B</v>
      </c>
      <c r="F66" s="494"/>
      <c r="G66" s="494"/>
      <c r="H66" s="494"/>
      <c r="I66" s="494"/>
      <c r="J66" s="494"/>
      <c r="K66" s="494"/>
      <c r="L66" s="494"/>
      <c r="M66" s="494"/>
      <c r="N66" s="494"/>
      <c r="O66" s="494"/>
      <c r="P66" s="494"/>
      <c r="Q66" s="225"/>
      <c r="R66" s="292"/>
      <c r="S66" s="293"/>
      <c r="T66" s="293"/>
      <c r="U66" s="301"/>
      <c r="V66" s="302"/>
      <c r="W66" s="136"/>
      <c r="X66" s="304"/>
    </row>
    <row r="67" spans="1:25" ht="39.950000000000003" customHeight="1" x14ac:dyDescent="0.25">
      <c r="A67" s="292"/>
      <c r="B67" s="493"/>
      <c r="C67" s="493"/>
      <c r="D67" s="493"/>
      <c r="E67" s="494" t="str">
        <f t="shared" si="21"/>
        <v>Select Supply Category in Column B</v>
      </c>
      <c r="F67" s="494"/>
      <c r="G67" s="494"/>
      <c r="H67" s="494"/>
      <c r="I67" s="494"/>
      <c r="J67" s="494"/>
      <c r="K67" s="494"/>
      <c r="L67" s="494"/>
      <c r="M67" s="494"/>
      <c r="N67" s="494"/>
      <c r="O67" s="494"/>
      <c r="P67" s="494"/>
      <c r="Q67" s="225"/>
      <c r="R67" s="292"/>
      <c r="S67" s="293"/>
      <c r="T67" s="293"/>
      <c r="U67" s="301"/>
      <c r="V67" s="302"/>
      <c r="W67" s="136"/>
      <c r="X67" s="304"/>
    </row>
    <row r="68" spans="1:25" ht="39.950000000000003" customHeight="1" x14ac:dyDescent="0.25">
      <c r="A68" s="292"/>
      <c r="B68" s="493"/>
      <c r="C68" s="493"/>
      <c r="D68" s="493"/>
      <c r="E68" s="494" t="str">
        <f t="shared" si="21"/>
        <v>Select Supply Category in Column B</v>
      </c>
      <c r="F68" s="494"/>
      <c r="G68" s="494"/>
      <c r="H68" s="494"/>
      <c r="I68" s="494"/>
      <c r="J68" s="494"/>
      <c r="K68" s="494"/>
      <c r="L68" s="494"/>
      <c r="M68" s="494"/>
      <c r="N68" s="494"/>
      <c r="O68" s="494"/>
      <c r="P68" s="494"/>
      <c r="Q68" s="225"/>
      <c r="R68" s="292"/>
      <c r="S68" s="293"/>
      <c r="T68" s="293"/>
      <c r="U68" s="301"/>
      <c r="V68" s="302"/>
      <c r="W68" s="136"/>
      <c r="X68" s="304"/>
    </row>
    <row r="69" spans="1:25" ht="39.950000000000003" customHeight="1" x14ac:dyDescent="0.25">
      <c r="A69" s="292"/>
      <c r="B69" s="493"/>
      <c r="C69" s="493"/>
      <c r="D69" s="493"/>
      <c r="E69" s="494" t="str">
        <f t="shared" si="21"/>
        <v>Select Supply Category in Column B</v>
      </c>
      <c r="F69" s="494"/>
      <c r="G69" s="494"/>
      <c r="H69" s="494"/>
      <c r="I69" s="494"/>
      <c r="J69" s="494"/>
      <c r="K69" s="494"/>
      <c r="L69" s="494"/>
      <c r="M69" s="494"/>
      <c r="N69" s="494"/>
      <c r="O69" s="494"/>
      <c r="P69" s="494"/>
      <c r="Q69" s="225"/>
      <c r="R69" s="292"/>
      <c r="S69" s="293"/>
      <c r="T69" s="293"/>
      <c r="U69" s="301"/>
      <c r="V69" s="302"/>
      <c r="W69" s="136"/>
      <c r="X69" s="304"/>
    </row>
    <row r="70" spans="1:25" ht="39.950000000000003" customHeight="1" x14ac:dyDescent="0.25">
      <c r="A70" s="292"/>
      <c r="B70" s="493"/>
      <c r="C70" s="493"/>
      <c r="D70" s="493"/>
      <c r="E70" s="494" t="str">
        <f t="shared" si="21"/>
        <v>Select Supply Category in Column B</v>
      </c>
      <c r="F70" s="494"/>
      <c r="G70" s="494"/>
      <c r="H70" s="494"/>
      <c r="I70" s="494"/>
      <c r="J70" s="494"/>
      <c r="K70" s="494"/>
      <c r="L70" s="494"/>
      <c r="M70" s="494"/>
      <c r="N70" s="494"/>
      <c r="O70" s="494"/>
      <c r="P70" s="494"/>
      <c r="Q70" s="225"/>
      <c r="R70" s="292"/>
      <c r="S70" s="293"/>
      <c r="T70" s="293"/>
      <c r="U70" s="301"/>
      <c r="V70" s="302"/>
      <c r="W70" s="136"/>
      <c r="X70" s="304"/>
    </row>
    <row r="71" spans="1:25" ht="18" customHeight="1" x14ac:dyDescent="0.25">
      <c r="A71" s="292"/>
      <c r="B71" s="490" t="s">
        <v>58</v>
      </c>
      <c r="C71" s="491"/>
      <c r="D71" s="491"/>
      <c r="E71" s="491"/>
      <c r="F71" s="491"/>
      <c r="G71" s="491"/>
      <c r="H71" s="491"/>
      <c r="I71" s="491"/>
      <c r="J71" s="491"/>
      <c r="K71" s="491"/>
      <c r="L71" s="491"/>
      <c r="M71" s="491"/>
      <c r="N71" s="491"/>
      <c r="O71" s="491"/>
      <c r="P71" s="492"/>
      <c r="Q71" s="226">
        <f>SUM(Q65:Q70)</f>
        <v>0</v>
      </c>
      <c r="R71" s="292"/>
      <c r="S71" s="293"/>
      <c r="T71" s="293"/>
      <c r="U71" s="301"/>
      <c r="V71" s="302"/>
      <c r="W71" s="73">
        <f>SUM(W65:W70)</f>
        <v>0</v>
      </c>
      <c r="X71" s="304"/>
      <c r="Y71" s="192">
        <f>Q71</f>
        <v>0</v>
      </c>
    </row>
    <row r="72" spans="1:25" ht="15.75" customHeight="1" x14ac:dyDescent="0.25">
      <c r="A72" s="292"/>
      <c r="B72" s="509" t="s">
        <v>65</v>
      </c>
      <c r="C72" s="510"/>
      <c r="D72" s="510"/>
      <c r="E72" s="510"/>
      <c r="F72" s="510"/>
      <c r="G72" s="510"/>
      <c r="H72" s="510"/>
      <c r="I72" s="510"/>
      <c r="J72" s="510"/>
      <c r="K72" s="510"/>
      <c r="L72" s="510"/>
      <c r="M72" s="510"/>
      <c r="N72" s="510"/>
      <c r="O72" s="510"/>
      <c r="P72" s="510"/>
      <c r="Q72" s="511"/>
      <c r="R72" s="292"/>
      <c r="S72" s="293"/>
      <c r="T72" s="293"/>
      <c r="U72" s="301"/>
      <c r="V72" s="302"/>
      <c r="W72" s="302"/>
      <c r="X72" s="304"/>
    </row>
    <row r="73" spans="1:25" s="111" customFormat="1" ht="39.950000000000003" customHeight="1" x14ac:dyDescent="0.25">
      <c r="A73" s="292"/>
      <c r="B73" s="565" t="s">
        <v>424</v>
      </c>
      <c r="C73" s="566"/>
      <c r="D73" s="567"/>
      <c r="E73" s="515" t="s">
        <v>227</v>
      </c>
      <c r="F73" s="515"/>
      <c r="G73" s="515"/>
      <c r="H73" s="515" t="s">
        <v>228</v>
      </c>
      <c r="I73" s="515"/>
      <c r="J73" s="515"/>
      <c r="K73" s="515"/>
      <c r="L73" s="515"/>
      <c r="M73" s="515"/>
      <c r="N73" s="515"/>
      <c r="O73" s="280" t="s">
        <v>444</v>
      </c>
      <c r="P73" s="280" t="s">
        <v>115</v>
      </c>
      <c r="Q73" s="81" t="s">
        <v>52</v>
      </c>
      <c r="R73" s="292"/>
      <c r="S73" s="293"/>
      <c r="T73" s="293"/>
      <c r="U73" s="301"/>
      <c r="V73" s="302"/>
      <c r="W73" s="302"/>
      <c r="X73" s="304"/>
    </row>
    <row r="74" spans="1:25" s="111" customFormat="1" ht="39.950000000000003" customHeight="1" x14ac:dyDescent="0.25">
      <c r="A74" s="292"/>
      <c r="B74" s="498"/>
      <c r="C74" s="499"/>
      <c r="D74" s="500"/>
      <c r="E74" s="495" t="str">
        <f t="shared" ref="E74:E77" si="22">IF(B74="","Select Category in Column B",0)</f>
        <v>Select Category in Column B</v>
      </c>
      <c r="F74" s="496"/>
      <c r="G74" s="497"/>
      <c r="H74" s="495" t="str">
        <f t="shared" ref="H74:H77" si="23">IF(B74="","Select Category in Column B",0)</f>
        <v>Select Category in Column B</v>
      </c>
      <c r="I74" s="496"/>
      <c r="J74" s="496"/>
      <c r="K74" s="496"/>
      <c r="L74" s="496"/>
      <c r="M74" s="496"/>
      <c r="N74" s="497"/>
      <c r="O74" s="299"/>
      <c r="P74" s="357"/>
      <c r="Q74" s="85">
        <f>ROUND(P74*O74,0)</f>
        <v>0</v>
      </c>
      <c r="R74" s="292"/>
      <c r="S74" s="294">
        <f>IF(OR(B74='DROP-DOWNS'!$S$18,B74='DROP-DOWNS'!$S$19,B74='DROP-DOWNS'!$S$20,B74='DROP-DOWNS'!$S$21),Q74,0)</f>
        <v>0</v>
      </c>
      <c r="T74" s="293"/>
      <c r="U74" s="301"/>
      <c r="V74" s="302"/>
      <c r="W74" s="302"/>
      <c r="X74" s="304"/>
    </row>
    <row r="75" spans="1:25" s="111" customFormat="1" ht="39.950000000000003" customHeight="1" x14ac:dyDescent="0.25">
      <c r="A75" s="292"/>
      <c r="B75" s="498"/>
      <c r="C75" s="499"/>
      <c r="D75" s="500"/>
      <c r="E75" s="495" t="str">
        <f t="shared" si="22"/>
        <v>Select Category in Column B</v>
      </c>
      <c r="F75" s="496"/>
      <c r="G75" s="497"/>
      <c r="H75" s="495" t="str">
        <f t="shared" si="23"/>
        <v>Select Category in Column B</v>
      </c>
      <c r="I75" s="496"/>
      <c r="J75" s="496"/>
      <c r="K75" s="496"/>
      <c r="L75" s="496"/>
      <c r="M75" s="496"/>
      <c r="N75" s="497"/>
      <c r="O75" s="299"/>
      <c r="P75" s="357"/>
      <c r="Q75" s="85">
        <f t="shared" ref="Q75:Q78" si="24">ROUND(P75*O75,0)</f>
        <v>0</v>
      </c>
      <c r="R75" s="292"/>
      <c r="S75" s="294">
        <f>IF(OR(B75='DROP-DOWNS'!$S$18,B75='DROP-DOWNS'!$S$19,B75='DROP-DOWNS'!$S$20,B75='DROP-DOWNS'!$S$21),Q75,0)</f>
        <v>0</v>
      </c>
      <c r="T75" s="293"/>
      <c r="U75" s="301"/>
      <c r="V75" s="302"/>
      <c r="W75" s="302"/>
      <c r="X75" s="304"/>
    </row>
    <row r="76" spans="1:25" s="111" customFormat="1" ht="39.950000000000003" customHeight="1" x14ac:dyDescent="0.25">
      <c r="A76" s="292"/>
      <c r="B76" s="498"/>
      <c r="C76" s="499"/>
      <c r="D76" s="500"/>
      <c r="E76" s="495" t="str">
        <f t="shared" si="22"/>
        <v>Select Category in Column B</v>
      </c>
      <c r="F76" s="496"/>
      <c r="G76" s="497"/>
      <c r="H76" s="495" t="str">
        <f t="shared" si="23"/>
        <v>Select Category in Column B</v>
      </c>
      <c r="I76" s="496"/>
      <c r="J76" s="496"/>
      <c r="K76" s="496"/>
      <c r="L76" s="496"/>
      <c r="M76" s="496"/>
      <c r="N76" s="497"/>
      <c r="O76" s="299"/>
      <c r="P76" s="357"/>
      <c r="Q76" s="85">
        <f t="shared" si="24"/>
        <v>0</v>
      </c>
      <c r="R76" s="292"/>
      <c r="S76" s="294">
        <f>IF(OR(B76='DROP-DOWNS'!$S$18,B76='DROP-DOWNS'!$S$19,B76='DROP-DOWNS'!$S$20,B76='DROP-DOWNS'!$S$21),Q76,0)</f>
        <v>0</v>
      </c>
      <c r="T76" s="293"/>
      <c r="U76" s="301"/>
      <c r="V76" s="302"/>
      <c r="W76" s="302"/>
      <c r="X76" s="304"/>
    </row>
    <row r="77" spans="1:25" s="111" customFormat="1" ht="39.950000000000003" customHeight="1" x14ac:dyDescent="0.25">
      <c r="A77" s="292"/>
      <c r="B77" s="498"/>
      <c r="C77" s="499"/>
      <c r="D77" s="500"/>
      <c r="E77" s="495" t="str">
        <f t="shared" si="22"/>
        <v>Select Category in Column B</v>
      </c>
      <c r="F77" s="496"/>
      <c r="G77" s="497"/>
      <c r="H77" s="495" t="str">
        <f t="shared" si="23"/>
        <v>Select Category in Column B</v>
      </c>
      <c r="I77" s="496"/>
      <c r="J77" s="496"/>
      <c r="K77" s="496"/>
      <c r="L77" s="496"/>
      <c r="M77" s="496"/>
      <c r="N77" s="497"/>
      <c r="O77" s="258"/>
      <c r="P77" s="357"/>
      <c r="Q77" s="85">
        <f t="shared" si="24"/>
        <v>0</v>
      </c>
      <c r="R77" s="292"/>
      <c r="S77" s="294">
        <f>IF(OR(B77='DROP-DOWNS'!$S$18,B77='DROP-DOWNS'!$S$19,B77='DROP-DOWNS'!$S$20,B77='DROP-DOWNS'!$S$21),Q77,0)</f>
        <v>0</v>
      </c>
      <c r="T77" s="293"/>
      <c r="U77" s="301"/>
      <c r="V77" s="302"/>
      <c r="W77" s="302"/>
      <c r="X77" s="304"/>
    </row>
    <row r="78" spans="1:25" s="111" customFormat="1" ht="39.950000000000003" customHeight="1" x14ac:dyDescent="0.25">
      <c r="A78" s="292"/>
      <c r="B78" s="498"/>
      <c r="C78" s="499"/>
      <c r="D78" s="500" t="str">
        <f t="shared" ref="D78" si="25">IF(B78="","Select Travel Category in Column B.",0)</f>
        <v>Select Travel Category in Column B.</v>
      </c>
      <c r="E78" s="495" t="str">
        <f t="shared" ref="E78" si="26">IF(B78="","Select Category in Column B",0)</f>
        <v>Select Category in Column B</v>
      </c>
      <c r="F78" s="496"/>
      <c r="G78" s="497"/>
      <c r="H78" s="495" t="str">
        <f t="shared" ref="H78" si="27">IF(B78="","Select Category in Column B",0)</f>
        <v>Select Category in Column B</v>
      </c>
      <c r="I78" s="496"/>
      <c r="J78" s="496"/>
      <c r="K78" s="496"/>
      <c r="L78" s="496"/>
      <c r="M78" s="496"/>
      <c r="N78" s="497"/>
      <c r="O78" s="258"/>
      <c r="P78" s="357"/>
      <c r="Q78" s="85">
        <f t="shared" si="24"/>
        <v>0</v>
      </c>
      <c r="R78" s="292"/>
      <c r="S78" s="294">
        <f>IF(OR(B78='DROP-DOWNS'!$S$18,B78='DROP-DOWNS'!$S$19,B78='DROP-DOWNS'!$S$20,B78='DROP-DOWNS'!$S$21),Q78,0)</f>
        <v>0</v>
      </c>
      <c r="T78" s="293"/>
      <c r="U78" s="301"/>
      <c r="V78" s="302"/>
      <c r="W78" s="302"/>
      <c r="X78" s="304"/>
    </row>
    <row r="79" spans="1:25" ht="18" customHeight="1" x14ac:dyDescent="0.25">
      <c r="A79" s="292"/>
      <c r="B79" s="490" t="s">
        <v>59</v>
      </c>
      <c r="C79" s="491"/>
      <c r="D79" s="491"/>
      <c r="E79" s="491"/>
      <c r="F79" s="491"/>
      <c r="G79" s="491"/>
      <c r="H79" s="491"/>
      <c r="I79" s="491"/>
      <c r="J79" s="491"/>
      <c r="K79" s="491"/>
      <c r="L79" s="491"/>
      <c r="M79" s="491"/>
      <c r="N79" s="491"/>
      <c r="O79" s="491"/>
      <c r="P79" s="492"/>
      <c r="Q79" s="226">
        <f>SUM(Q74:Q78)</f>
        <v>0</v>
      </c>
      <c r="R79" s="292"/>
      <c r="S79" s="227">
        <f>SUM(S74:S78)</f>
        <v>0</v>
      </c>
      <c r="T79" s="293"/>
      <c r="U79" s="301"/>
      <c r="V79" s="302"/>
      <c r="W79" s="302"/>
      <c r="X79" s="304"/>
      <c r="Y79" s="192">
        <f>Q79</f>
        <v>0</v>
      </c>
    </row>
    <row r="80" spans="1:25" ht="15.75" customHeight="1" x14ac:dyDescent="0.25">
      <c r="A80" s="292"/>
      <c r="B80" s="509" t="s">
        <v>66</v>
      </c>
      <c r="C80" s="510"/>
      <c r="D80" s="510"/>
      <c r="E80" s="510"/>
      <c r="F80" s="510"/>
      <c r="G80" s="510"/>
      <c r="H80" s="510"/>
      <c r="I80" s="510"/>
      <c r="J80" s="510"/>
      <c r="K80" s="510"/>
      <c r="L80" s="510"/>
      <c r="M80" s="510"/>
      <c r="N80" s="510"/>
      <c r="O80" s="510"/>
      <c r="P80" s="510"/>
      <c r="Q80" s="511"/>
      <c r="R80" s="292"/>
      <c r="S80" s="293"/>
      <c r="T80" s="293"/>
      <c r="U80" s="301"/>
      <c r="V80" s="302"/>
      <c r="W80" s="305"/>
      <c r="X80" s="304"/>
    </row>
    <row r="81" spans="1:25" ht="39.950000000000003" customHeight="1" x14ac:dyDescent="0.25">
      <c r="A81" s="292"/>
      <c r="B81" s="504" t="s">
        <v>74</v>
      </c>
      <c r="C81" s="505"/>
      <c r="D81" s="506"/>
      <c r="E81" s="504" t="s">
        <v>446</v>
      </c>
      <c r="F81" s="505"/>
      <c r="G81" s="505"/>
      <c r="H81" s="505"/>
      <c r="I81" s="505"/>
      <c r="J81" s="505"/>
      <c r="K81" s="505"/>
      <c r="L81" s="505"/>
      <c r="M81" s="505"/>
      <c r="N81" s="505"/>
      <c r="O81" s="505"/>
      <c r="P81" s="505"/>
      <c r="Q81" s="506"/>
      <c r="R81" s="292"/>
      <c r="S81" s="293"/>
      <c r="T81" s="293"/>
      <c r="U81" s="301"/>
      <c r="V81" s="302"/>
      <c r="W81" s="83" t="s">
        <v>236</v>
      </c>
      <c r="X81" s="304"/>
    </row>
    <row r="82" spans="1:25" ht="39.950000000000003" customHeight="1" x14ac:dyDescent="0.25">
      <c r="A82" s="292"/>
      <c r="B82" s="493"/>
      <c r="C82" s="493"/>
      <c r="D82" s="493"/>
      <c r="E82" s="494" t="str">
        <f t="shared" ref="E82:E87" si="28">IF(B82="","Select Category in Column B",0)</f>
        <v>Select Category in Column B</v>
      </c>
      <c r="F82" s="494"/>
      <c r="G82" s="494"/>
      <c r="H82" s="494"/>
      <c r="I82" s="494"/>
      <c r="J82" s="494"/>
      <c r="K82" s="494"/>
      <c r="L82" s="494"/>
      <c r="M82" s="494"/>
      <c r="N82" s="494"/>
      <c r="O82" s="494"/>
      <c r="P82" s="494"/>
      <c r="Q82" s="225"/>
      <c r="R82" s="292"/>
      <c r="S82" s="293"/>
      <c r="T82" s="293"/>
      <c r="U82" s="301"/>
      <c r="V82" s="302"/>
      <c r="W82" s="136">
        <v>0</v>
      </c>
      <c r="X82" s="304"/>
    </row>
    <row r="83" spans="1:25" ht="39.950000000000003" customHeight="1" x14ac:dyDescent="0.25">
      <c r="A83" s="292"/>
      <c r="B83" s="493"/>
      <c r="C83" s="493"/>
      <c r="D83" s="493"/>
      <c r="E83" s="494" t="str">
        <f t="shared" si="28"/>
        <v>Select Category in Column B</v>
      </c>
      <c r="F83" s="494"/>
      <c r="G83" s="494"/>
      <c r="H83" s="494"/>
      <c r="I83" s="494"/>
      <c r="J83" s="494"/>
      <c r="K83" s="494"/>
      <c r="L83" s="494"/>
      <c r="M83" s="494"/>
      <c r="N83" s="494"/>
      <c r="O83" s="494"/>
      <c r="P83" s="494"/>
      <c r="Q83" s="225"/>
      <c r="R83" s="292"/>
      <c r="S83" s="293"/>
      <c r="T83" s="293"/>
      <c r="U83" s="301"/>
      <c r="V83" s="302"/>
      <c r="W83" s="136">
        <v>0</v>
      </c>
      <c r="X83" s="304"/>
    </row>
    <row r="84" spans="1:25" ht="39.950000000000003" customHeight="1" x14ac:dyDescent="0.25">
      <c r="A84" s="292"/>
      <c r="B84" s="493"/>
      <c r="C84" s="493"/>
      <c r="D84" s="493"/>
      <c r="E84" s="494" t="str">
        <f t="shared" si="28"/>
        <v>Select Category in Column B</v>
      </c>
      <c r="F84" s="494"/>
      <c r="G84" s="494"/>
      <c r="H84" s="494"/>
      <c r="I84" s="494"/>
      <c r="J84" s="494"/>
      <c r="K84" s="494"/>
      <c r="L84" s="494"/>
      <c r="M84" s="494"/>
      <c r="N84" s="494"/>
      <c r="O84" s="494"/>
      <c r="P84" s="494"/>
      <c r="Q84" s="225"/>
      <c r="R84" s="292"/>
      <c r="S84" s="293"/>
      <c r="T84" s="293"/>
      <c r="U84" s="301"/>
      <c r="V84" s="302"/>
      <c r="W84" s="136">
        <v>0</v>
      </c>
      <c r="X84" s="304"/>
    </row>
    <row r="85" spans="1:25" ht="39.950000000000003" customHeight="1" x14ac:dyDescent="0.25">
      <c r="A85" s="292"/>
      <c r="B85" s="493"/>
      <c r="C85" s="493"/>
      <c r="D85" s="493"/>
      <c r="E85" s="494" t="str">
        <f t="shared" si="28"/>
        <v>Select Category in Column B</v>
      </c>
      <c r="F85" s="494"/>
      <c r="G85" s="494"/>
      <c r="H85" s="494"/>
      <c r="I85" s="494"/>
      <c r="J85" s="494"/>
      <c r="K85" s="494"/>
      <c r="L85" s="494"/>
      <c r="M85" s="494"/>
      <c r="N85" s="494"/>
      <c r="O85" s="494"/>
      <c r="P85" s="494"/>
      <c r="Q85" s="225"/>
      <c r="R85" s="292"/>
      <c r="S85" s="293"/>
      <c r="T85" s="293"/>
      <c r="U85" s="301"/>
      <c r="V85" s="302"/>
      <c r="W85" s="136">
        <v>0</v>
      </c>
      <c r="X85" s="304"/>
    </row>
    <row r="86" spans="1:25" ht="39.950000000000003" customHeight="1" x14ac:dyDescent="0.25">
      <c r="A86" s="292"/>
      <c r="B86" s="493"/>
      <c r="C86" s="493"/>
      <c r="D86" s="493"/>
      <c r="E86" s="494" t="str">
        <f t="shared" si="28"/>
        <v>Select Category in Column B</v>
      </c>
      <c r="F86" s="494"/>
      <c r="G86" s="494"/>
      <c r="H86" s="494"/>
      <c r="I86" s="494"/>
      <c r="J86" s="494"/>
      <c r="K86" s="494"/>
      <c r="L86" s="494"/>
      <c r="M86" s="494"/>
      <c r="N86" s="494"/>
      <c r="O86" s="494"/>
      <c r="P86" s="494"/>
      <c r="Q86" s="225"/>
      <c r="R86" s="292"/>
      <c r="S86" s="293"/>
      <c r="T86" s="293"/>
      <c r="U86" s="301"/>
      <c r="V86" s="302"/>
      <c r="W86" s="136">
        <v>0</v>
      </c>
      <c r="X86" s="304"/>
    </row>
    <row r="87" spans="1:25" ht="39.950000000000003" customHeight="1" x14ac:dyDescent="0.25">
      <c r="A87" s="292"/>
      <c r="B87" s="493"/>
      <c r="C87" s="493"/>
      <c r="D87" s="493"/>
      <c r="E87" s="494" t="str">
        <f t="shared" si="28"/>
        <v>Select Category in Column B</v>
      </c>
      <c r="F87" s="494"/>
      <c r="G87" s="494"/>
      <c r="H87" s="494"/>
      <c r="I87" s="494"/>
      <c r="J87" s="494"/>
      <c r="K87" s="494"/>
      <c r="L87" s="494"/>
      <c r="M87" s="494"/>
      <c r="N87" s="494"/>
      <c r="O87" s="494"/>
      <c r="P87" s="494"/>
      <c r="Q87" s="225"/>
      <c r="R87" s="292"/>
      <c r="S87" s="293"/>
      <c r="T87" s="293"/>
      <c r="U87" s="301"/>
      <c r="V87" s="302"/>
      <c r="W87" s="136">
        <v>0</v>
      </c>
      <c r="X87" s="304"/>
    </row>
    <row r="88" spans="1:25" ht="19.350000000000001" customHeight="1" x14ac:dyDescent="0.25">
      <c r="A88" s="292"/>
      <c r="B88" s="490" t="s">
        <v>75</v>
      </c>
      <c r="C88" s="491"/>
      <c r="D88" s="491"/>
      <c r="E88" s="491"/>
      <c r="F88" s="491"/>
      <c r="G88" s="491"/>
      <c r="H88" s="491"/>
      <c r="I88" s="491"/>
      <c r="J88" s="491"/>
      <c r="K88" s="491"/>
      <c r="L88" s="491"/>
      <c r="M88" s="491"/>
      <c r="N88" s="491"/>
      <c r="O88" s="491"/>
      <c r="P88" s="492"/>
      <c r="Q88" s="226">
        <f>SUM(Q82:Q87)</f>
        <v>0</v>
      </c>
      <c r="R88" s="292"/>
      <c r="S88" s="293"/>
      <c r="T88" s="293"/>
      <c r="U88" s="301"/>
      <c r="V88" s="302"/>
      <c r="W88" s="306">
        <f>SUM(W82:W87)</f>
        <v>0</v>
      </c>
      <c r="X88" s="304"/>
      <c r="Y88" s="192">
        <f>Q88</f>
        <v>0</v>
      </c>
    </row>
    <row r="89" spans="1:25" ht="15.75" customHeight="1" x14ac:dyDescent="0.25">
      <c r="A89" s="292"/>
      <c r="B89" s="521" t="s">
        <v>67</v>
      </c>
      <c r="C89" s="522"/>
      <c r="D89" s="522"/>
      <c r="E89" s="522"/>
      <c r="F89" s="522"/>
      <c r="G89" s="522"/>
      <c r="H89" s="522"/>
      <c r="I89" s="522"/>
      <c r="J89" s="522"/>
      <c r="K89" s="522"/>
      <c r="L89" s="522"/>
      <c r="M89" s="522"/>
      <c r="N89" s="522"/>
      <c r="O89" s="522"/>
      <c r="P89" s="522"/>
      <c r="Q89" s="511"/>
      <c r="R89" s="292"/>
      <c r="S89" s="293"/>
      <c r="T89" s="293"/>
      <c r="U89" s="301"/>
      <c r="V89" s="302"/>
      <c r="W89" s="302"/>
      <c r="X89" s="304"/>
    </row>
    <row r="90" spans="1:25" ht="15.75" customHeight="1" x14ac:dyDescent="0.25">
      <c r="A90" s="292"/>
      <c r="B90" s="228"/>
      <c r="C90" s="229"/>
      <c r="D90" s="229"/>
      <c r="E90" s="229"/>
      <c r="F90" s="229"/>
      <c r="G90" s="229"/>
      <c r="H90" s="229"/>
      <c r="I90" s="229"/>
      <c r="J90" s="229"/>
      <c r="K90" s="229"/>
      <c r="L90" s="229"/>
      <c r="M90" s="229"/>
      <c r="N90" s="229"/>
      <c r="O90" s="229"/>
      <c r="P90" s="230"/>
      <c r="Q90" s="231"/>
      <c r="R90" s="292"/>
      <c r="S90" s="293"/>
      <c r="T90" s="293"/>
      <c r="U90" s="301"/>
      <c r="V90" s="302"/>
      <c r="W90" s="302"/>
      <c r="X90" s="304"/>
    </row>
    <row r="91" spans="1:25" ht="15.6" customHeight="1" x14ac:dyDescent="0.25">
      <c r="A91" s="292"/>
      <c r="B91" s="232"/>
      <c r="C91" s="611" t="s">
        <v>321</v>
      </c>
      <c r="D91" s="611"/>
      <c r="E91" s="611"/>
      <c r="F91" s="611"/>
      <c r="G91" s="611"/>
      <c r="H91" s="289"/>
      <c r="I91" s="613" t="s">
        <v>360</v>
      </c>
      <c r="J91" s="614"/>
      <c r="K91" s="614"/>
      <c r="L91" s="614"/>
      <c r="M91" s="614"/>
      <c r="N91" s="617">
        <f>Cover!C37</f>
        <v>0</v>
      </c>
      <c r="O91" s="618"/>
      <c r="P91" s="233"/>
      <c r="Q91" s="296"/>
      <c r="R91" s="292"/>
      <c r="S91" s="297">
        <f>N91</f>
        <v>0</v>
      </c>
      <c r="T91" s="293"/>
      <c r="U91" s="301"/>
      <c r="V91" s="302"/>
      <c r="W91" s="302"/>
      <c r="X91" s="304"/>
    </row>
    <row r="92" spans="1:25" ht="14.1" hidden="1" customHeight="1" x14ac:dyDescent="0.25">
      <c r="A92" s="292"/>
      <c r="B92" s="232"/>
      <c r="C92" s="229"/>
      <c r="D92" s="229"/>
      <c r="E92" s="229"/>
      <c r="F92" s="229"/>
      <c r="G92" s="229"/>
      <c r="H92" s="289"/>
      <c r="I92" s="619" t="s">
        <v>112</v>
      </c>
      <c r="J92" s="620"/>
      <c r="K92" s="620"/>
      <c r="L92" s="620"/>
      <c r="M92" s="620"/>
      <c r="N92" s="621">
        <f>(Q88+Q79+Q71+Q62+Q55+Q46+Q41+Q35+Q20)-F115</f>
        <v>0</v>
      </c>
      <c r="O92" s="622"/>
      <c r="P92" s="233"/>
      <c r="Q92" s="296"/>
      <c r="R92" s="292"/>
      <c r="S92" s="293"/>
      <c r="T92" s="293"/>
      <c r="U92" s="301"/>
      <c r="V92" s="302"/>
      <c r="W92" s="302"/>
      <c r="X92" s="304"/>
    </row>
    <row r="93" spans="1:25" ht="14.1" hidden="1" customHeight="1" x14ac:dyDescent="0.25">
      <c r="A93" s="292"/>
      <c r="B93" s="232" t="s">
        <v>113</v>
      </c>
      <c r="C93" s="235"/>
      <c r="D93" s="235"/>
      <c r="E93" s="235"/>
      <c r="F93" s="235"/>
      <c r="G93" s="236"/>
      <c r="H93" s="289"/>
      <c r="I93" s="290"/>
      <c r="J93" s="288"/>
      <c r="K93" s="288"/>
      <c r="L93" s="288"/>
      <c r="M93" s="288"/>
      <c r="N93" s="623">
        <f>(N91+1)*N92</f>
        <v>0</v>
      </c>
      <c r="O93" s="622"/>
      <c r="P93" s="233"/>
      <c r="Q93" s="296"/>
      <c r="R93" s="292"/>
      <c r="S93" s="293"/>
      <c r="T93" s="293"/>
      <c r="U93" s="301"/>
      <c r="V93" s="302"/>
      <c r="W93" s="302"/>
      <c r="X93" s="304"/>
    </row>
    <row r="94" spans="1:25" ht="15.75" customHeight="1" x14ac:dyDescent="0.25">
      <c r="A94" s="292"/>
      <c r="B94" s="232"/>
      <c r="C94" s="611" t="s">
        <v>260</v>
      </c>
      <c r="D94" s="611"/>
      <c r="E94" s="611"/>
      <c r="F94" s="611"/>
      <c r="G94" s="239">
        <f>F109</f>
        <v>0</v>
      </c>
      <c r="H94" s="289"/>
      <c r="I94" s="611" t="s">
        <v>516</v>
      </c>
      <c r="J94" s="611"/>
      <c r="K94" s="611"/>
      <c r="L94" s="611"/>
      <c r="M94" s="611"/>
      <c r="N94" s="612">
        <f>ROUND(Q103-F115,0)</f>
        <v>0</v>
      </c>
      <c r="O94" s="612"/>
      <c r="P94" s="233"/>
      <c r="Q94" s="296"/>
      <c r="R94" s="292"/>
      <c r="S94" s="293"/>
      <c r="T94" s="293"/>
      <c r="U94" s="301"/>
      <c r="V94" s="302"/>
      <c r="W94" s="302"/>
      <c r="X94" s="304"/>
    </row>
    <row r="95" spans="1:25" ht="15.75" customHeight="1" x14ac:dyDescent="0.25">
      <c r="A95" s="292"/>
      <c r="B95" s="232"/>
      <c r="C95" s="611" t="s">
        <v>322</v>
      </c>
      <c r="D95" s="611"/>
      <c r="E95" s="611"/>
      <c r="F95" s="611"/>
      <c r="G95" s="239">
        <f>F110+F111+F112+F113</f>
        <v>0</v>
      </c>
      <c r="H95" s="289"/>
      <c r="I95" s="229"/>
      <c r="J95" s="229"/>
      <c r="K95" s="229"/>
      <c r="L95" s="229"/>
      <c r="M95" s="229"/>
      <c r="N95" s="229"/>
      <c r="O95" s="229"/>
      <c r="P95" s="233"/>
      <c r="Q95" s="296"/>
      <c r="R95" s="292"/>
      <c r="S95" s="293"/>
      <c r="T95" s="293"/>
      <c r="U95" s="301"/>
      <c r="V95" s="302"/>
      <c r="W95" s="302"/>
      <c r="X95" s="304"/>
    </row>
    <row r="96" spans="1:25" ht="15.75" customHeight="1" x14ac:dyDescent="0.25">
      <c r="A96" s="292"/>
      <c r="B96" s="232"/>
      <c r="C96" s="611" t="s">
        <v>261</v>
      </c>
      <c r="D96" s="611"/>
      <c r="E96" s="611"/>
      <c r="F96" s="611"/>
      <c r="G96" s="239">
        <f>Q102</f>
        <v>0</v>
      </c>
      <c r="H96" s="289"/>
      <c r="I96" s="613" t="s">
        <v>111</v>
      </c>
      <c r="J96" s="614"/>
      <c r="K96" s="614"/>
      <c r="L96" s="614"/>
      <c r="M96" s="614"/>
      <c r="N96" s="615">
        <f>'GRANT SUMMARY'!J106</f>
        <v>0</v>
      </c>
      <c r="O96" s="616"/>
      <c r="P96" s="233"/>
      <c r="Q96" s="296"/>
      <c r="R96" s="292"/>
      <c r="S96" s="293"/>
      <c r="T96" s="293"/>
      <c r="U96" s="301"/>
      <c r="V96" s="302"/>
      <c r="W96" s="302"/>
      <c r="X96" s="304"/>
    </row>
    <row r="97" spans="1:25" ht="16.5" customHeight="1" x14ac:dyDescent="0.25">
      <c r="A97" s="292"/>
      <c r="B97" s="232"/>
      <c r="C97" s="289"/>
      <c r="D97" s="620"/>
      <c r="E97" s="620"/>
      <c r="F97" s="620"/>
      <c r="G97" s="289"/>
      <c r="H97" s="289"/>
      <c r="I97" s="289"/>
      <c r="J97" s="289"/>
      <c r="K97" s="289"/>
      <c r="L97" s="289"/>
      <c r="M97" s="624"/>
      <c r="N97" s="624"/>
      <c r="O97" s="624"/>
      <c r="P97" s="624"/>
      <c r="Q97" s="241" t="s">
        <v>52</v>
      </c>
      <c r="R97" s="292"/>
      <c r="S97" s="293"/>
      <c r="T97" s="293"/>
      <c r="U97" s="301"/>
      <c r="V97" s="302"/>
      <c r="W97" s="302"/>
      <c r="X97" s="304"/>
    </row>
    <row r="98" spans="1:25" ht="15.75" x14ac:dyDescent="0.25">
      <c r="A98" s="292"/>
      <c r="B98" s="281"/>
      <c r="C98" s="491"/>
      <c r="D98" s="491"/>
      <c r="E98" s="491"/>
      <c r="F98" s="282"/>
      <c r="G98" s="282"/>
      <c r="H98" s="282"/>
      <c r="I98" s="491" t="s">
        <v>323</v>
      </c>
      <c r="J98" s="491"/>
      <c r="K98" s="491"/>
      <c r="L98" s="491"/>
      <c r="M98" s="491"/>
      <c r="N98" s="491"/>
      <c r="O98" s="491"/>
      <c r="P98" s="492"/>
      <c r="Q98" s="244"/>
      <c r="R98" s="292"/>
      <c r="S98" s="293"/>
      <c r="T98" s="293"/>
      <c r="U98" s="301"/>
      <c r="V98" s="302"/>
      <c r="W98" s="302"/>
      <c r="X98" s="304"/>
    </row>
    <row r="99" spans="1:25" ht="15.75" customHeight="1" x14ac:dyDescent="0.25">
      <c r="A99" s="292"/>
      <c r="B99" s="521" t="s">
        <v>68</v>
      </c>
      <c r="C99" s="522"/>
      <c r="D99" s="522"/>
      <c r="E99" s="522"/>
      <c r="F99" s="522"/>
      <c r="G99" s="522"/>
      <c r="H99" s="522"/>
      <c r="I99" s="522"/>
      <c r="J99" s="522"/>
      <c r="K99" s="522"/>
      <c r="L99" s="522"/>
      <c r="M99" s="522"/>
      <c r="N99" s="522"/>
      <c r="O99" s="522"/>
      <c r="P99" s="522"/>
      <c r="Q99" s="286"/>
      <c r="R99" s="292"/>
      <c r="S99" s="293"/>
      <c r="T99" s="293"/>
      <c r="U99" s="301"/>
      <c r="V99" s="302"/>
      <c r="W99" s="305"/>
      <c r="X99" s="304"/>
    </row>
    <row r="100" spans="1:25" s="111" customFormat="1" ht="39.950000000000003" customHeight="1" x14ac:dyDescent="0.25">
      <c r="A100" s="292"/>
      <c r="B100" s="523" t="s">
        <v>76</v>
      </c>
      <c r="C100" s="524"/>
      <c r="D100" s="524"/>
      <c r="E100" s="524"/>
      <c r="F100" s="524"/>
      <c r="G100" s="524"/>
      <c r="H100" s="524"/>
      <c r="I100" s="524"/>
      <c r="J100" s="524"/>
      <c r="K100" s="524"/>
      <c r="L100" s="524"/>
      <c r="M100" s="524"/>
      <c r="N100" s="524"/>
      <c r="O100" s="524"/>
      <c r="P100" s="525"/>
      <c r="Q100" s="291" t="s">
        <v>52</v>
      </c>
      <c r="R100" s="292"/>
      <c r="S100" s="293"/>
      <c r="T100" s="293"/>
      <c r="U100" s="301"/>
      <c r="V100" s="302"/>
      <c r="W100" s="83" t="s">
        <v>324</v>
      </c>
      <c r="X100" s="304"/>
    </row>
    <row r="101" spans="1:25" ht="30" customHeight="1" x14ac:dyDescent="0.25">
      <c r="A101" s="292"/>
      <c r="B101" s="526"/>
      <c r="C101" s="527"/>
      <c r="D101" s="527"/>
      <c r="E101" s="527"/>
      <c r="F101" s="527"/>
      <c r="G101" s="527"/>
      <c r="H101" s="527"/>
      <c r="I101" s="527"/>
      <c r="J101" s="527"/>
      <c r="K101" s="527"/>
      <c r="L101" s="527"/>
      <c r="M101" s="527"/>
      <c r="N101" s="527"/>
      <c r="O101" s="527"/>
      <c r="P101" s="528"/>
      <c r="Q101" s="246"/>
      <c r="R101" s="292"/>
      <c r="S101" s="293"/>
      <c r="T101" s="293"/>
      <c r="U101" s="301"/>
      <c r="V101" s="302"/>
      <c r="W101" s="136"/>
      <c r="X101" s="304"/>
    </row>
    <row r="102" spans="1:25" ht="18.600000000000001" customHeight="1" x14ac:dyDescent="0.25">
      <c r="A102" s="292"/>
      <c r="B102" s="490" t="s">
        <v>77</v>
      </c>
      <c r="C102" s="491"/>
      <c r="D102" s="491"/>
      <c r="E102" s="491"/>
      <c r="F102" s="491"/>
      <c r="G102" s="491"/>
      <c r="H102" s="491"/>
      <c r="I102" s="491"/>
      <c r="J102" s="491"/>
      <c r="K102" s="491"/>
      <c r="L102" s="491"/>
      <c r="M102" s="491"/>
      <c r="N102" s="491"/>
      <c r="O102" s="491"/>
      <c r="P102" s="492"/>
      <c r="Q102" s="226">
        <f>Q101</f>
        <v>0</v>
      </c>
      <c r="R102" s="292"/>
      <c r="S102" s="293"/>
      <c r="T102" s="293"/>
      <c r="U102" s="301"/>
      <c r="V102" s="302"/>
      <c r="W102" s="73">
        <f>SUM(W99:W101)</f>
        <v>0</v>
      </c>
      <c r="X102" s="304"/>
      <c r="Y102" s="192">
        <f>Q102</f>
        <v>0</v>
      </c>
    </row>
    <row r="103" spans="1:25" ht="45.6" customHeight="1" x14ac:dyDescent="0.25">
      <c r="A103" s="292"/>
      <c r="B103" s="483" t="s">
        <v>60</v>
      </c>
      <c r="C103" s="484"/>
      <c r="D103" s="484"/>
      <c r="E103" s="484"/>
      <c r="F103" s="484"/>
      <c r="G103" s="484"/>
      <c r="H103" s="484"/>
      <c r="I103" s="484"/>
      <c r="J103" s="484"/>
      <c r="K103" s="484"/>
      <c r="L103" s="484"/>
      <c r="M103" s="484"/>
      <c r="N103" s="484"/>
      <c r="O103" s="484"/>
      <c r="P103" s="485"/>
      <c r="Q103" s="247">
        <f>SUM(Q102+Q98+Q88+Q79+Q71+Q62+Q55+Q46+Q41+Q35+Q20)</f>
        <v>0</v>
      </c>
      <c r="R103" s="292"/>
      <c r="S103" s="248"/>
      <c r="T103" s="303"/>
      <c r="U103" s="301"/>
      <c r="V103" s="311" t="s">
        <v>235</v>
      </c>
      <c r="W103" s="306">
        <f>W102+W88+W76+W70+W54+W44</f>
        <v>0</v>
      </c>
      <c r="X103" s="304"/>
    </row>
    <row r="104" spans="1:25" ht="34.5" customHeight="1" x14ac:dyDescent="0.25">
      <c r="A104" s="292"/>
      <c r="B104" s="483" t="s">
        <v>249</v>
      </c>
      <c r="C104" s="484"/>
      <c r="D104" s="484"/>
      <c r="E104" s="484"/>
      <c r="F104" s="484"/>
      <c r="G104" s="484"/>
      <c r="H104" s="484"/>
      <c r="I104" s="484"/>
      <c r="J104" s="484"/>
      <c r="K104" s="484"/>
      <c r="L104" s="484"/>
      <c r="M104" s="484"/>
      <c r="N104" s="484"/>
      <c r="O104" s="484"/>
      <c r="P104" s="485"/>
      <c r="Q104" s="247">
        <f>Q103-E7</f>
        <v>0</v>
      </c>
      <c r="R104" s="292"/>
      <c r="S104" s="248"/>
      <c r="T104" s="249"/>
      <c r="U104" s="293"/>
    </row>
    <row r="105" spans="1:25" ht="15" customHeight="1" x14ac:dyDescent="0.25">
      <c r="A105" s="292"/>
      <c r="B105" s="292"/>
      <c r="C105" s="292"/>
      <c r="D105" s="292"/>
      <c r="E105" s="292"/>
      <c r="F105" s="292"/>
      <c r="G105" s="292"/>
      <c r="H105" s="292"/>
      <c r="I105" s="292"/>
      <c r="J105" s="292"/>
      <c r="K105" s="292"/>
      <c r="L105" s="292"/>
      <c r="M105" s="292"/>
      <c r="N105" s="292"/>
      <c r="O105" s="292"/>
      <c r="P105" s="292"/>
      <c r="Q105" s="292"/>
      <c r="R105" s="292"/>
      <c r="S105" s="248" t="s">
        <v>114</v>
      </c>
      <c r="T105" s="249">
        <f>S79</f>
        <v>0</v>
      </c>
      <c r="U105" s="309"/>
      <c r="V105" s="305"/>
      <c r="W105" s="305"/>
      <c r="X105" s="310"/>
    </row>
    <row r="106" spans="1:25" x14ac:dyDescent="0.25">
      <c r="A106" s="293"/>
      <c r="B106" s="293"/>
      <c r="C106" s="293"/>
      <c r="D106" s="293"/>
      <c r="E106" s="293"/>
      <c r="F106" s="293"/>
      <c r="G106" s="293"/>
      <c r="H106" s="293"/>
      <c r="I106" s="293"/>
      <c r="J106" s="293"/>
      <c r="K106" s="293"/>
      <c r="L106" s="293"/>
      <c r="M106" s="293"/>
      <c r="N106" s="293"/>
      <c r="O106" s="293"/>
      <c r="P106" s="293"/>
      <c r="Q106" s="293"/>
      <c r="R106" s="293"/>
      <c r="S106" s="293"/>
      <c r="T106" s="293"/>
      <c r="U106" s="293"/>
      <c r="V106" s="293"/>
    </row>
    <row r="107" spans="1:25" hidden="1" x14ac:dyDescent="0.25"/>
    <row r="108" spans="1:25" hidden="1" x14ac:dyDescent="0.25">
      <c r="C108" s="195" t="s">
        <v>266</v>
      </c>
      <c r="D108" s="195"/>
      <c r="E108" s="196"/>
      <c r="F108" s="197"/>
    </row>
    <row r="109" spans="1:25" hidden="1" x14ac:dyDescent="0.25">
      <c r="C109" s="195" t="s">
        <v>260</v>
      </c>
      <c r="D109" s="195"/>
      <c r="E109" s="196"/>
      <c r="F109" s="203">
        <f>Q46</f>
        <v>0</v>
      </c>
    </row>
    <row r="110" spans="1:25" hidden="1" x14ac:dyDescent="0.25">
      <c r="C110" s="195" t="s">
        <v>262</v>
      </c>
      <c r="D110" s="195"/>
      <c r="E110" s="196">
        <f>U58</f>
        <v>0</v>
      </c>
      <c r="F110" s="197">
        <f>IF(E110&gt;25000,(E110-25000),0)</f>
        <v>0</v>
      </c>
    </row>
    <row r="111" spans="1:25" hidden="1" x14ac:dyDescent="0.25">
      <c r="C111" s="195" t="s">
        <v>263</v>
      </c>
      <c r="D111" s="195"/>
      <c r="E111" s="196">
        <f t="shared" ref="E111:E113" si="29">U59</f>
        <v>0</v>
      </c>
      <c r="F111" s="197">
        <f>IF(E111&gt;25000,(E111-25000),0)</f>
        <v>0</v>
      </c>
    </row>
    <row r="112" spans="1:25" hidden="1" x14ac:dyDescent="0.25">
      <c r="C112" s="195" t="s">
        <v>264</v>
      </c>
      <c r="D112" s="195"/>
      <c r="E112" s="196">
        <f t="shared" si="29"/>
        <v>0</v>
      </c>
      <c r="F112" s="197">
        <f>IF(E112&gt;25000,(E112-25000),0)</f>
        <v>0</v>
      </c>
    </row>
    <row r="113" spans="3:6" hidden="1" x14ac:dyDescent="0.25">
      <c r="C113" s="195" t="s">
        <v>265</v>
      </c>
      <c r="D113" s="195"/>
      <c r="E113" s="196">
        <f t="shared" si="29"/>
        <v>0</v>
      </c>
      <c r="F113" s="197">
        <f>IF(E113&gt;25000,(E113-25000),0)</f>
        <v>0</v>
      </c>
    </row>
    <row r="114" spans="3:6" hidden="1" x14ac:dyDescent="0.25">
      <c r="C114" s="195" t="s">
        <v>261</v>
      </c>
      <c r="D114" s="195"/>
      <c r="E114" s="196"/>
      <c r="F114" s="203">
        <f>Q102</f>
        <v>0</v>
      </c>
    </row>
    <row r="115" spans="3:6" hidden="1" x14ac:dyDescent="0.25">
      <c r="F115" s="90">
        <f>SUM(F109:F114)</f>
        <v>0</v>
      </c>
    </row>
    <row r="116" spans="3:6" hidden="1" x14ac:dyDescent="0.25"/>
  </sheetData>
  <sheetProtection algorithmName="SHA-512" hashValue="G3RaYvVz0fBkLoHr7yJ5vdcbgGV+Br40GxAPWGlJJPwTzIg7f5ywNdI86YDJH51+baUuIu4PxQ3LNOTGkORGmA==" saltValue="H8h1OZX4H+fhg00cmIL5yA==" spinCount="100000" sheet="1" formatCells="0" formatRows="0" deleteRows="0" selectLockedCells="1"/>
  <mergeCells count="214">
    <mergeCell ref="V53:W53"/>
    <mergeCell ref="V54:W54"/>
    <mergeCell ref="V55:W55"/>
    <mergeCell ref="V56:W56"/>
    <mergeCell ref="V47:W47"/>
    <mergeCell ref="V48:W48"/>
    <mergeCell ref="V49:W49"/>
    <mergeCell ref="V50:W50"/>
    <mergeCell ref="V51:W51"/>
    <mergeCell ref="V52:W52"/>
    <mergeCell ref="V37:W37"/>
    <mergeCell ref="V38:W38"/>
    <mergeCell ref="V39:W39"/>
    <mergeCell ref="V40:W40"/>
    <mergeCell ref="V41:W41"/>
    <mergeCell ref="V42:W42"/>
    <mergeCell ref="V16:W16"/>
    <mergeCell ref="V17:W17"/>
    <mergeCell ref="V18:W18"/>
    <mergeCell ref="V19:W19"/>
    <mergeCell ref="V20:W20"/>
    <mergeCell ref="V36:W36"/>
    <mergeCell ref="V9:W9"/>
    <mergeCell ref="V10:W10"/>
    <mergeCell ref="V11:W11"/>
    <mergeCell ref="V12:W12"/>
    <mergeCell ref="V13:W13"/>
    <mergeCell ref="V14:W14"/>
    <mergeCell ref="V15:W15"/>
    <mergeCell ref="V21:W21"/>
    <mergeCell ref="V1:W1"/>
    <mergeCell ref="V2:W2"/>
    <mergeCell ref="V3:W3"/>
    <mergeCell ref="V4:W4"/>
    <mergeCell ref="V5:W5"/>
    <mergeCell ref="V6:W6"/>
    <mergeCell ref="V7:W7"/>
    <mergeCell ref="V8:W8"/>
    <mergeCell ref="B101:P101"/>
    <mergeCell ref="B102:P102"/>
    <mergeCell ref="B103:P103"/>
    <mergeCell ref="D97:F97"/>
    <mergeCell ref="M97:P97"/>
    <mergeCell ref="C98:E98"/>
    <mergeCell ref="I98:P98"/>
    <mergeCell ref="B99:P99"/>
    <mergeCell ref="B100:P100"/>
    <mergeCell ref="C94:F94"/>
    <mergeCell ref="I94:M94"/>
    <mergeCell ref="N94:O94"/>
    <mergeCell ref="C95:F95"/>
    <mergeCell ref="C96:F96"/>
    <mergeCell ref="I96:M96"/>
    <mergeCell ref="N96:O96"/>
    <mergeCell ref="C91:G91"/>
    <mergeCell ref="I91:M91"/>
    <mergeCell ref="N91:O91"/>
    <mergeCell ref="I92:M92"/>
    <mergeCell ref="N92:O92"/>
    <mergeCell ref="N93:O93"/>
    <mergeCell ref="B86:D86"/>
    <mergeCell ref="E86:P86"/>
    <mergeCell ref="B87:D87"/>
    <mergeCell ref="E87:P87"/>
    <mergeCell ref="B88:P88"/>
    <mergeCell ref="B89:Q89"/>
    <mergeCell ref="B83:D83"/>
    <mergeCell ref="E83:P83"/>
    <mergeCell ref="B84:D84"/>
    <mergeCell ref="E84:P84"/>
    <mergeCell ref="B85:D85"/>
    <mergeCell ref="E85:P85"/>
    <mergeCell ref="B79:P79"/>
    <mergeCell ref="B80:Q80"/>
    <mergeCell ref="B81:D81"/>
    <mergeCell ref="E81:Q81"/>
    <mergeCell ref="B82:D82"/>
    <mergeCell ref="E82:P82"/>
    <mergeCell ref="B77:D77"/>
    <mergeCell ref="E77:G77"/>
    <mergeCell ref="H77:N77"/>
    <mergeCell ref="B78:D78"/>
    <mergeCell ref="E78:G78"/>
    <mergeCell ref="H78:N78"/>
    <mergeCell ref="B75:D75"/>
    <mergeCell ref="E75:G75"/>
    <mergeCell ref="H75:N75"/>
    <mergeCell ref="B76:D76"/>
    <mergeCell ref="E76:G76"/>
    <mergeCell ref="H76:N76"/>
    <mergeCell ref="B73:D73"/>
    <mergeCell ref="E73:G73"/>
    <mergeCell ref="H73:N73"/>
    <mergeCell ref="B74:D74"/>
    <mergeCell ref="E74:G74"/>
    <mergeCell ref="H74:N74"/>
    <mergeCell ref="B69:D69"/>
    <mergeCell ref="E69:P69"/>
    <mergeCell ref="B70:D70"/>
    <mergeCell ref="E70:P70"/>
    <mergeCell ref="B71:P71"/>
    <mergeCell ref="B72:Q72"/>
    <mergeCell ref="B66:D66"/>
    <mergeCell ref="E66:P66"/>
    <mergeCell ref="B67:D67"/>
    <mergeCell ref="E67:P67"/>
    <mergeCell ref="B68:D68"/>
    <mergeCell ref="E68:P68"/>
    <mergeCell ref="B62:P62"/>
    <mergeCell ref="B63:Q63"/>
    <mergeCell ref="B64:D64"/>
    <mergeCell ref="E64:P64"/>
    <mergeCell ref="B65:D65"/>
    <mergeCell ref="E65:P65"/>
    <mergeCell ref="B60:C60"/>
    <mergeCell ref="D60:E60"/>
    <mergeCell ref="F60:N60"/>
    <mergeCell ref="B61:C61"/>
    <mergeCell ref="D61:E61"/>
    <mergeCell ref="F61:N61"/>
    <mergeCell ref="B58:C58"/>
    <mergeCell ref="D58:E58"/>
    <mergeCell ref="F58:N58"/>
    <mergeCell ref="B59:C59"/>
    <mergeCell ref="D59:E59"/>
    <mergeCell ref="F59:N59"/>
    <mergeCell ref="C54:E54"/>
    <mergeCell ref="F54:P54"/>
    <mergeCell ref="B55:P55"/>
    <mergeCell ref="B56:Q56"/>
    <mergeCell ref="B57:C57"/>
    <mergeCell ref="D57:E57"/>
    <mergeCell ref="F57:N57"/>
    <mergeCell ref="B51:C51"/>
    <mergeCell ref="D51:P51"/>
    <mergeCell ref="C52:E52"/>
    <mergeCell ref="F52:P52"/>
    <mergeCell ref="B53:C53"/>
    <mergeCell ref="D53:P53"/>
    <mergeCell ref="B48:C48"/>
    <mergeCell ref="D48:P48"/>
    <mergeCell ref="B49:C49"/>
    <mergeCell ref="D49:P49"/>
    <mergeCell ref="C50:E50"/>
    <mergeCell ref="F50:P50"/>
    <mergeCell ref="B44:C44"/>
    <mergeCell ref="D44:O44"/>
    <mergeCell ref="B45:C45"/>
    <mergeCell ref="D45:O45"/>
    <mergeCell ref="B46:P46"/>
    <mergeCell ref="B47:Q47"/>
    <mergeCell ref="B40:C40"/>
    <mergeCell ref="D40:K40"/>
    <mergeCell ref="B41:N41"/>
    <mergeCell ref="B42:Q42"/>
    <mergeCell ref="B43:C43"/>
    <mergeCell ref="D43:O43"/>
    <mergeCell ref="B37:C37"/>
    <mergeCell ref="D37:K37"/>
    <mergeCell ref="B38:C38"/>
    <mergeCell ref="D38:K38"/>
    <mergeCell ref="B39:C39"/>
    <mergeCell ref="D39:K39"/>
    <mergeCell ref="B33:C33"/>
    <mergeCell ref="D33:K33"/>
    <mergeCell ref="B34:C34"/>
    <mergeCell ref="D34:K34"/>
    <mergeCell ref="B35:N35"/>
    <mergeCell ref="B36:Q36"/>
    <mergeCell ref="B30:C30"/>
    <mergeCell ref="D30:K30"/>
    <mergeCell ref="B31:C31"/>
    <mergeCell ref="D31:K31"/>
    <mergeCell ref="B32:C32"/>
    <mergeCell ref="D32:K32"/>
    <mergeCell ref="B27:C27"/>
    <mergeCell ref="D27:K27"/>
    <mergeCell ref="B28:C28"/>
    <mergeCell ref="D28:K28"/>
    <mergeCell ref="B29:C29"/>
    <mergeCell ref="D29:K29"/>
    <mergeCell ref="D25:K25"/>
    <mergeCell ref="B26:C26"/>
    <mergeCell ref="D26:K26"/>
    <mergeCell ref="B20:N20"/>
    <mergeCell ref="B21:Q21"/>
    <mergeCell ref="B22:C22"/>
    <mergeCell ref="D22:K22"/>
    <mergeCell ref="B23:C23"/>
    <mergeCell ref="D23:K23"/>
    <mergeCell ref="B104:P104"/>
    <mergeCell ref="B2:Q2"/>
    <mergeCell ref="B5:Q5"/>
    <mergeCell ref="B7:D7"/>
    <mergeCell ref="G7:I7"/>
    <mergeCell ref="B9:D9"/>
    <mergeCell ref="G9:I9"/>
    <mergeCell ref="B3:Q3"/>
    <mergeCell ref="B4:Q4"/>
    <mergeCell ref="B17:C17"/>
    <mergeCell ref="D17:K17"/>
    <mergeCell ref="B18:C18"/>
    <mergeCell ref="D18:K18"/>
    <mergeCell ref="B19:C19"/>
    <mergeCell ref="D19:K19"/>
    <mergeCell ref="B11:D11"/>
    <mergeCell ref="B14:Q14"/>
    <mergeCell ref="B15:C15"/>
    <mergeCell ref="D15:K15"/>
    <mergeCell ref="B16:C16"/>
    <mergeCell ref="D16:K16"/>
    <mergeCell ref="B24:C24"/>
    <mergeCell ref="D24:K24"/>
    <mergeCell ref="B25:C25"/>
  </mergeCells>
  <conditionalFormatting sqref="Q103">
    <cfRule type="cellIs" dxfId="72" priority="4" operator="notEqual">
      <formula>$E$7</formula>
    </cfRule>
  </conditionalFormatting>
  <conditionalFormatting sqref="Q104">
    <cfRule type="cellIs" dxfId="71" priority="3" operator="notEqual">
      <formula>0</formula>
    </cfRule>
  </conditionalFormatting>
  <conditionalFormatting sqref="Q98">
    <cfRule type="expression" dxfId="70" priority="1">
      <formula>$N$96&lt;0</formula>
    </cfRule>
  </conditionalFormatting>
  <pageMargins left="0.25" right="0.25" top="0.75" bottom="0.75" header="0.3" footer="0.3"/>
  <pageSetup scale="76" fitToHeight="50" orientation="landscape" r:id="rId1"/>
  <headerFooter>
    <oddFooter>Page &amp;P of &amp;N</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800-000000000000}">
          <x14:formula1>
            <xm:f>'DROP-DOWNS'!$U$2:$U$8</xm:f>
          </x14:formula1>
          <xm:sqref>B82:D87</xm:sqref>
        </x14:dataValidation>
        <x14:dataValidation type="list" allowBlank="1" showInputMessage="1" showErrorMessage="1" xr:uid="{00000000-0002-0000-0800-000001000000}">
          <x14:formula1>
            <xm:f>'DROP-DOWNS'!$S$2:$S$6</xm:f>
          </x14:formula1>
          <xm:sqref>B65:C70</xm:sqref>
        </x14:dataValidation>
        <x14:dataValidation type="list" allowBlank="1" showInputMessage="1" showErrorMessage="1" xr:uid="{00000000-0002-0000-0800-000002000000}">
          <x14:formula1>
            <xm:f>'DROP-DOWNS'!$S$12:$S$21</xm:f>
          </x14:formula1>
          <xm:sqref>B74:C78</xm:sqref>
        </x14:dataValidation>
        <x14:dataValidation type="list" allowBlank="1" showInputMessage="1" showErrorMessage="1" xr:uid="{00000000-0002-0000-0800-000003000000}">
          <x14:formula1>
            <xm:f>'DROP-DOWNS'!$J$2:$J$3</xm:f>
          </x14:formula1>
          <xm:sqref>B58:C61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DESE-231-60410</_dlc_DocId>
    <_dlc_DocIdUrl xmlns="733efe1c-5bbe-4968-87dc-d400e65c879f">
      <Url>https://sharepoint.doemass.org/ese/webteam/cps/_layouts/DocIdRedir.aspx?ID=DESE-231-60410</Url>
      <Description>DESE-231-60410</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DropOffZoneRoutingForm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4EB99DE-017A-4CA8-BE1D-4C5A6D23C9C2}">
  <ds:schemaRefs>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purl.org/dc/elements/1.1/"/>
    <ds:schemaRef ds:uri="http://schemas.microsoft.com/office/2006/metadata/properties"/>
    <ds:schemaRef ds:uri="733efe1c-5bbe-4968-87dc-d400e65c879f"/>
    <ds:schemaRef ds:uri="0a4e05da-b9bc-4326-ad73-01ef31b95567"/>
    <ds:schemaRef ds:uri="http://www.w3.org/XML/1998/namespace"/>
  </ds:schemaRefs>
</ds:datastoreItem>
</file>

<file path=customXml/itemProps2.xml><?xml version="1.0" encoding="utf-8"?>
<ds:datastoreItem xmlns:ds="http://schemas.openxmlformats.org/officeDocument/2006/customXml" ds:itemID="{1498E0A3-5F9C-4BB0-B987-E5716CDB43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9CFDA54-50DA-4376-B0F5-DB24AB9EF892}">
  <ds:schemaRefs>
    <ds:schemaRef ds:uri="http://schemas.microsoft.com/sharepoint/v3/contenttype/forms"/>
  </ds:schemaRefs>
</ds:datastoreItem>
</file>

<file path=customXml/itemProps4.xml><?xml version="1.0" encoding="utf-8"?>
<ds:datastoreItem xmlns:ds="http://schemas.openxmlformats.org/officeDocument/2006/customXml" ds:itemID="{B5C3A9AF-50A0-47E0-B0F2-17417AEB871E}">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25</vt:i4>
      </vt:variant>
    </vt:vector>
  </HeadingPairs>
  <TitlesOfParts>
    <vt:vector size="51" baseType="lpstr">
      <vt:lpstr>Cover</vt:lpstr>
      <vt:lpstr>ABE Class Plan</vt:lpstr>
      <vt:lpstr>ESOL Class Plan</vt:lpstr>
      <vt:lpstr> Budget</vt:lpstr>
      <vt:lpstr>Sub Budget 1</vt:lpstr>
      <vt:lpstr>Sub Budget 2</vt:lpstr>
      <vt:lpstr>Sub Budget 3</vt:lpstr>
      <vt:lpstr>IET Class Plan</vt:lpstr>
      <vt:lpstr> IET Budget</vt:lpstr>
      <vt:lpstr>IET Sub Budget </vt:lpstr>
      <vt:lpstr>IET Sub Budget  2</vt:lpstr>
      <vt:lpstr>IET Sub Budget  3</vt:lpstr>
      <vt:lpstr>IET II Class Plan</vt:lpstr>
      <vt:lpstr> IET II Budget</vt:lpstr>
      <vt:lpstr>IET II Sub Budget</vt:lpstr>
      <vt:lpstr>IET II Sub Budget 2</vt:lpstr>
      <vt:lpstr>IET II Sub Budget 3</vt:lpstr>
      <vt:lpstr>Match ABE Class Plan</vt:lpstr>
      <vt:lpstr>Match ESOL Class Plan</vt:lpstr>
      <vt:lpstr>Match Budget</vt:lpstr>
      <vt:lpstr>Match Sub Budget</vt:lpstr>
      <vt:lpstr>GRANT SUMMARY</vt:lpstr>
      <vt:lpstr>State Grant - ISA crosswalk</vt:lpstr>
      <vt:lpstr>Federal Grant - ISA crosswalk</vt:lpstr>
      <vt:lpstr>DROP-DOWNS</vt:lpstr>
      <vt:lpstr>Indirect Cost Calculator</vt:lpstr>
      <vt:lpstr>ABE_2</vt:lpstr>
      <vt:lpstr>ABE_CLASS_PLAN</vt:lpstr>
      <vt:lpstr>apples</vt:lpstr>
      <vt:lpstr>CORE_ABE</vt:lpstr>
      <vt:lpstr>CORE_ABE_DROP_DOWN_LIST</vt:lpstr>
      <vt:lpstr>Core_ESOL</vt:lpstr>
      <vt:lpstr>ESOL</vt:lpstr>
      <vt:lpstr>ESOL_2</vt:lpstr>
      <vt:lpstr>ESOL2</vt:lpstr>
      <vt:lpstr>fruits</vt:lpstr>
      <vt:lpstr>fruity</vt:lpstr>
      <vt:lpstr>IELCE</vt:lpstr>
      <vt:lpstr>IET</vt:lpstr>
      <vt:lpstr>IET_2</vt:lpstr>
      <vt:lpstr>Months</vt:lpstr>
      <vt:lpstr>'ABE Class Plan'!Print_Titles</vt:lpstr>
      <vt:lpstr>'ESOL Class Plan'!Print_Titles</vt:lpstr>
      <vt:lpstr>'GRANT SUMMARY'!Print_Titles</vt:lpstr>
      <vt:lpstr>'IET Class Plan'!Print_Titles</vt:lpstr>
      <vt:lpstr>'IET II Class Plan'!Print_Titles</vt:lpstr>
      <vt:lpstr>'Match ABE Class Plan'!Print_Titles</vt:lpstr>
      <vt:lpstr>'Match ESOL Class Plan'!Print_Titles</vt:lpstr>
      <vt:lpstr>Select_Core</vt:lpstr>
      <vt:lpstr>veggies</vt:lpstr>
      <vt:lpstr>WTF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FY21 FCABE Adult Education Services Continuation Grant Workbook</dc:title>
  <dc:subject/>
  <dc:creator>DESE</dc:creator>
  <cp:keywords/>
  <dc:description>32 Excel worksheets. Start includes overview. Definitions. Worksheet instructions. ABE and ESOL class plan, Budget narrative and summary, match narrative and summary, IET budget and match, outstationing budget. Each budget has one Excel worksheet for each budget line item.</dc:description>
  <cp:lastModifiedBy>Zou, Dong (EOE)</cp:lastModifiedBy>
  <cp:lastPrinted>2020-04-29T15:24:30Z</cp:lastPrinted>
  <dcterms:created xsi:type="dcterms:W3CDTF">2015-09-27T21:20:20Z</dcterms:created>
  <dcterms:modified xsi:type="dcterms:W3CDTF">2020-04-30T16:48:17Z</dcterms:modified>
  <cp:category/>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Apr 30 2020</vt:lpwstr>
  </property>
</Properties>
</file>