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howInkAnnotation="0" codeName="ThisWorkbook" autoCompressPictures="0" defaultThemeVersion="124226"/>
  <mc:AlternateContent xmlns:mc="http://schemas.openxmlformats.org/markup-compatibility/2006">
    <mc:Choice Requires="x15">
      <x15ac:absPath xmlns:x15ac="http://schemas.microsoft.com/office/spreadsheetml/2010/11/ac" url="H:\NMG\files\batch and scripts\DongZou vbscripts\WordFiles-UpdateAuthorMetadate\New folder\"/>
    </mc:Choice>
  </mc:AlternateContent>
  <xr:revisionPtr revIDLastSave="0" documentId="13_ncr:1_{1E88A808-4E87-4F6B-9BD6-D6F65AC0503D}" xr6:coauthVersionLast="45" xr6:coauthVersionMax="47" xr10:uidLastSave="{00000000-0000-0000-0000-000000000000}"/>
  <bookViews>
    <workbookView xWindow="780" yWindow="765" windowWidth="27375" windowHeight="14835" tabRatio="665" xr2:uid="{00000000-000D-0000-FFFF-FFFF00000000}"/>
  </bookViews>
  <sheets>
    <sheet name="FY23 Final Allocations " sheetId="43" r:id="rId1"/>
    <sheet name="FY23 Budget Assumptions" sheetId="38" r:id="rId2"/>
    <sheet name="FY23 Calculations" sheetId="44" r:id="rId3"/>
    <sheet name="Enrollment Trend- HIDE" sheetId="29"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'Enrollment Trend- HIDE'!$A$2:$K$39</definedName>
    <definedName name="_xlnm._FilterDatabase" localSheetId="2" hidden="1">'FY23 Calculations'!$A$3:$N$44</definedName>
    <definedName name="_xlnm._FilterDatabase" localSheetId="0" hidden="1">'FY23 Final Allocations '!$A$2:$H$40</definedName>
    <definedName name="_Order1" hidden="1">255</definedName>
    <definedName name="base" localSheetId="3">#REF!</definedName>
    <definedName name="base" localSheetId="1">#REF!</definedName>
    <definedName name="base" localSheetId="0">#REF!</definedName>
    <definedName name="base">#REF!</definedName>
    <definedName name="base1" localSheetId="1">#REF!</definedName>
    <definedName name="base1" localSheetId="2">#REF!</definedName>
    <definedName name="base1" localSheetId="0">#REF!</definedName>
    <definedName name="base1">#REF!</definedName>
    <definedName name="DATA21" localSheetId="2">'[1]FY21 Final Allocations '!$A$3:$H$39</definedName>
    <definedName name="DATA21" localSheetId="0">'FY23 Final Allocations '!$A$3:$H$39</definedName>
    <definedName name="DATA21">#REF!</definedName>
    <definedName name="district.name">[2]Sheet3!$A$1:$B$527</definedName>
    <definedName name="enro" localSheetId="2">'[1]Enrollment Trend'!$A$3:$K$40</definedName>
    <definedName name="enro" localSheetId="0">'[3]Enrollment Trend'!$A$3:$K$40</definedName>
    <definedName name="enro">'Enrollment Trend- HIDE'!$A$3:$K$39</definedName>
    <definedName name="METCO_Enrollment_Trends">'Enrollment Trend- HIDE'!$A$2:$K$39</definedName>
    <definedName name="PPHH" localSheetId="1">#REF!</definedName>
    <definedName name="PPHH" localSheetId="0">#REF!</definedName>
    <definedName name="PPHH">#REF!</definedName>
    <definedName name="PPHH22" localSheetId="2">'FY23 Calculations'!$A$3:$N$41</definedName>
    <definedName name="PPHH22">#REF!</definedName>
    <definedName name="_xlnm.Print_Area" localSheetId="3">'Enrollment Trend- HIDE'!$A$1:$I$40</definedName>
    <definedName name="rown" localSheetId="3">[4]budget!A:A L A I M F O [4]budget!1:1 [5]M!$E$3</definedName>
    <definedName name="rown" localSheetId="1">#REF! L A I M F O #REF! [5]M!$E$3</definedName>
    <definedName name="rown" localSheetId="2">#REF! L A I M F O #REF! [5]M!$E$3</definedName>
    <definedName name="rown" localSheetId="0">#REF! L A I M F O #REF! [5]M!$E$3</definedName>
    <definedName name="rown">#REF! L A I M F O #REF! [5]M!$E$3</definedName>
    <definedName name="rown1" localSheetId="1">[6]budget!A:A L A I M F O [6]budget!1:1 [5]M!$E$3</definedName>
    <definedName name="rown1" localSheetId="2">[6]budget!A:A L A I M F O [6]budget!1:1 [5]M!$E$3</definedName>
    <definedName name="rown1" localSheetId="0">[6]budget!A:A L A I M F O [6]budget!1:1 [5]M!$E$3</definedName>
    <definedName name="rown1">[6]budget!A:A L A I M F O [6]budget!1:1 [5]M!$E$3</definedName>
    <definedName name="supp" localSheetId="3">#REF!</definedName>
    <definedName name="supp" localSheetId="1">#REF!</definedName>
    <definedName name="supp" localSheetId="0">#REF!</definedName>
    <definedName name="supp">#REF!</definedName>
    <definedName name="supp1" localSheetId="1">#REF!</definedName>
    <definedName name="supp1" localSheetId="2">#REF!</definedName>
    <definedName name="supp1" localSheetId="0">#REF!</definedName>
    <definedName name="supp1">#REF!</definedName>
    <definedName name="what" localSheetId="1">#REF! L A I M F O #REF! [5]M!$E$3</definedName>
    <definedName name="what" localSheetId="2">#REF! L A I M F O #REF! [5]M!$E$3</definedName>
    <definedName name="what" localSheetId="0">#REF! L A I M F O #REF! [5]M!$E$3</definedName>
    <definedName name="what">#REF! L A I M F O #REF! [5]M!$E$3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44" l="1"/>
  <c r="B9" i="38"/>
  <c r="C44" i="44"/>
  <c r="G5" i="44"/>
  <c r="H5" i="44"/>
  <c r="I5" i="44"/>
  <c r="J5" i="44"/>
  <c r="K5" i="44"/>
  <c r="G4" i="44"/>
  <c r="H4" i="44"/>
  <c r="I4" i="44"/>
  <c r="J4" i="44"/>
  <c r="K4" i="44"/>
  <c r="G6" i="44"/>
  <c r="H6" i="44"/>
  <c r="I6" i="44"/>
  <c r="J6" i="44"/>
  <c r="K6" i="44"/>
  <c r="G7" i="44"/>
  <c r="H7" i="44"/>
  <c r="I7" i="44"/>
  <c r="J7" i="44"/>
  <c r="K7" i="44"/>
  <c r="G8" i="44"/>
  <c r="H8" i="44"/>
  <c r="I8" i="44"/>
  <c r="J8" i="44"/>
  <c r="K8" i="44"/>
  <c r="G9" i="44"/>
  <c r="H9" i="44"/>
  <c r="I9" i="44"/>
  <c r="J9" i="44"/>
  <c r="K9" i="44"/>
  <c r="G10" i="44"/>
  <c r="H10" i="44"/>
  <c r="I10" i="44"/>
  <c r="J10" i="44"/>
  <c r="K10" i="44"/>
  <c r="G11" i="44"/>
  <c r="H11" i="44"/>
  <c r="I11" i="44"/>
  <c r="J11" i="44"/>
  <c r="K11" i="44"/>
  <c r="G12" i="44"/>
  <c r="H12" i="44"/>
  <c r="I12" i="44"/>
  <c r="J12" i="44"/>
  <c r="K12" i="44"/>
  <c r="G13" i="44"/>
  <c r="H13" i="44"/>
  <c r="I13" i="44"/>
  <c r="J13" i="44"/>
  <c r="K13" i="44"/>
  <c r="G14" i="44"/>
  <c r="H14" i="44"/>
  <c r="I14" i="44"/>
  <c r="J14" i="44"/>
  <c r="K14" i="44"/>
  <c r="G15" i="44"/>
  <c r="H15" i="44"/>
  <c r="I15" i="44"/>
  <c r="J15" i="44"/>
  <c r="K15" i="44"/>
  <c r="G16" i="44"/>
  <c r="H16" i="44"/>
  <c r="I16" i="44"/>
  <c r="J16" i="44"/>
  <c r="K16" i="44"/>
  <c r="G17" i="44"/>
  <c r="H17" i="44"/>
  <c r="I17" i="44"/>
  <c r="J17" i="44"/>
  <c r="K17" i="44"/>
  <c r="G18" i="44"/>
  <c r="H18" i="44"/>
  <c r="I18" i="44"/>
  <c r="J18" i="44"/>
  <c r="K18" i="44"/>
  <c r="G19" i="44"/>
  <c r="H19" i="44"/>
  <c r="I19" i="44"/>
  <c r="J19" i="44"/>
  <c r="K19" i="44"/>
  <c r="G20" i="44"/>
  <c r="H20" i="44"/>
  <c r="I20" i="44"/>
  <c r="J20" i="44"/>
  <c r="K20" i="44"/>
  <c r="G21" i="44"/>
  <c r="H21" i="44"/>
  <c r="I21" i="44"/>
  <c r="J21" i="44"/>
  <c r="K21" i="44"/>
  <c r="G22" i="44"/>
  <c r="H22" i="44"/>
  <c r="I22" i="44"/>
  <c r="J22" i="44"/>
  <c r="K22" i="44"/>
  <c r="G23" i="44"/>
  <c r="H23" i="44"/>
  <c r="I23" i="44"/>
  <c r="J23" i="44"/>
  <c r="K23" i="44"/>
  <c r="G24" i="44"/>
  <c r="H24" i="44"/>
  <c r="I24" i="44"/>
  <c r="J24" i="44"/>
  <c r="K24" i="44"/>
  <c r="G25" i="44"/>
  <c r="H25" i="44"/>
  <c r="I25" i="44"/>
  <c r="J25" i="44"/>
  <c r="K25" i="44"/>
  <c r="G26" i="44"/>
  <c r="H26" i="44"/>
  <c r="I26" i="44"/>
  <c r="J26" i="44"/>
  <c r="K26" i="44"/>
  <c r="G27" i="44"/>
  <c r="H27" i="44"/>
  <c r="I27" i="44"/>
  <c r="J27" i="44"/>
  <c r="K27" i="44"/>
  <c r="G28" i="44"/>
  <c r="H28" i="44"/>
  <c r="I28" i="44"/>
  <c r="J28" i="44"/>
  <c r="K28" i="44"/>
  <c r="G29" i="44"/>
  <c r="H29" i="44"/>
  <c r="I29" i="44"/>
  <c r="J29" i="44"/>
  <c r="K29" i="44"/>
  <c r="G30" i="44"/>
  <c r="H30" i="44"/>
  <c r="I30" i="44"/>
  <c r="J30" i="44"/>
  <c r="K30" i="44"/>
  <c r="G31" i="44"/>
  <c r="H31" i="44"/>
  <c r="I31" i="44"/>
  <c r="J31" i="44"/>
  <c r="K31" i="44"/>
  <c r="G32" i="44"/>
  <c r="H32" i="44"/>
  <c r="I32" i="44"/>
  <c r="J32" i="44"/>
  <c r="K32" i="44"/>
  <c r="G33" i="44"/>
  <c r="H33" i="44"/>
  <c r="I33" i="44"/>
  <c r="J33" i="44"/>
  <c r="K33" i="44"/>
  <c r="G34" i="44"/>
  <c r="H34" i="44"/>
  <c r="I34" i="44"/>
  <c r="J34" i="44"/>
  <c r="K34" i="44"/>
  <c r="G35" i="44"/>
  <c r="H35" i="44"/>
  <c r="I35" i="44"/>
  <c r="J35" i="44"/>
  <c r="K35" i="44"/>
  <c r="G36" i="44"/>
  <c r="H36" i="44"/>
  <c r="I36" i="44"/>
  <c r="J36" i="44"/>
  <c r="K36" i="44"/>
  <c r="G37" i="44"/>
  <c r="H37" i="44"/>
  <c r="I37" i="44"/>
  <c r="J37" i="44"/>
  <c r="K37" i="44"/>
  <c r="G38" i="44"/>
  <c r="H38" i="44"/>
  <c r="I38" i="44"/>
  <c r="J38" i="44"/>
  <c r="K38" i="44"/>
  <c r="G39" i="44"/>
  <c r="H39" i="44"/>
  <c r="I39" i="44"/>
  <c r="J39" i="44"/>
  <c r="K39" i="44"/>
  <c r="G40" i="44"/>
  <c r="H40" i="44"/>
  <c r="I40" i="44"/>
  <c r="J40" i="44"/>
  <c r="K40" i="44"/>
  <c r="K42" i="44"/>
  <c r="I42" i="44"/>
  <c r="L43" i="44"/>
  <c r="L5" i="44"/>
  <c r="M5" i="44"/>
  <c r="N5" i="44"/>
  <c r="O5" i="44"/>
  <c r="L6" i="44"/>
  <c r="M6" i="44"/>
  <c r="N6" i="44"/>
  <c r="O6" i="44"/>
  <c r="L7" i="44"/>
  <c r="M7" i="44"/>
  <c r="N7" i="44"/>
  <c r="O7" i="44"/>
  <c r="L8" i="44"/>
  <c r="M8" i="44"/>
  <c r="N8" i="44"/>
  <c r="O8" i="44"/>
  <c r="L9" i="44"/>
  <c r="M9" i="44"/>
  <c r="N9" i="44"/>
  <c r="O9" i="44"/>
  <c r="L10" i="44"/>
  <c r="M10" i="44"/>
  <c r="N10" i="44"/>
  <c r="O10" i="44"/>
  <c r="L11" i="44"/>
  <c r="M11" i="44"/>
  <c r="N11" i="44"/>
  <c r="O11" i="44"/>
  <c r="L12" i="44"/>
  <c r="M12" i="44"/>
  <c r="N12" i="44"/>
  <c r="O12" i="44"/>
  <c r="L13" i="44"/>
  <c r="M13" i="44"/>
  <c r="N13" i="44"/>
  <c r="O13" i="44"/>
  <c r="L14" i="44"/>
  <c r="M14" i="44"/>
  <c r="N14" i="44"/>
  <c r="O14" i="44"/>
  <c r="L15" i="44"/>
  <c r="M15" i="44"/>
  <c r="N15" i="44"/>
  <c r="O15" i="44"/>
  <c r="L16" i="44"/>
  <c r="M16" i="44"/>
  <c r="N16" i="44"/>
  <c r="O16" i="44"/>
  <c r="L17" i="44"/>
  <c r="M17" i="44"/>
  <c r="N17" i="44"/>
  <c r="O17" i="44"/>
  <c r="L18" i="44"/>
  <c r="M18" i="44"/>
  <c r="N18" i="44"/>
  <c r="O18" i="44"/>
  <c r="L19" i="44"/>
  <c r="M19" i="44"/>
  <c r="N19" i="44"/>
  <c r="O19" i="44"/>
  <c r="L20" i="44"/>
  <c r="M20" i="44"/>
  <c r="N20" i="44"/>
  <c r="O20" i="44"/>
  <c r="L21" i="44"/>
  <c r="M21" i="44"/>
  <c r="N21" i="44"/>
  <c r="O21" i="44"/>
  <c r="L22" i="44"/>
  <c r="M22" i="44"/>
  <c r="N22" i="44"/>
  <c r="O22" i="44"/>
  <c r="L23" i="44"/>
  <c r="M23" i="44"/>
  <c r="N23" i="44"/>
  <c r="O23" i="44"/>
  <c r="L24" i="44"/>
  <c r="M24" i="44"/>
  <c r="N24" i="44"/>
  <c r="O24" i="44"/>
  <c r="L25" i="44"/>
  <c r="M25" i="44"/>
  <c r="N25" i="44"/>
  <c r="O25" i="44"/>
  <c r="L26" i="44"/>
  <c r="M26" i="44"/>
  <c r="N26" i="44"/>
  <c r="O26" i="44"/>
  <c r="L27" i="44"/>
  <c r="M27" i="44"/>
  <c r="N27" i="44"/>
  <c r="O27" i="44"/>
  <c r="L28" i="44"/>
  <c r="M28" i="44"/>
  <c r="N28" i="44"/>
  <c r="O28" i="44"/>
  <c r="L29" i="44"/>
  <c r="M29" i="44"/>
  <c r="N29" i="44"/>
  <c r="O29" i="44"/>
  <c r="L30" i="44"/>
  <c r="M30" i="44"/>
  <c r="N30" i="44"/>
  <c r="O30" i="44"/>
  <c r="L31" i="44"/>
  <c r="M31" i="44"/>
  <c r="N31" i="44"/>
  <c r="O31" i="44"/>
  <c r="L32" i="44"/>
  <c r="M32" i="44"/>
  <c r="N32" i="44"/>
  <c r="O32" i="44"/>
  <c r="L33" i="44"/>
  <c r="M33" i="44"/>
  <c r="N33" i="44"/>
  <c r="O33" i="44"/>
  <c r="L34" i="44"/>
  <c r="M34" i="44"/>
  <c r="N34" i="44"/>
  <c r="O34" i="44"/>
  <c r="L35" i="44"/>
  <c r="M35" i="44"/>
  <c r="N35" i="44"/>
  <c r="O35" i="44"/>
  <c r="L36" i="44"/>
  <c r="M36" i="44"/>
  <c r="N36" i="44"/>
  <c r="O36" i="44"/>
  <c r="L37" i="44"/>
  <c r="M37" i="44"/>
  <c r="N37" i="44"/>
  <c r="O37" i="44"/>
  <c r="L38" i="44"/>
  <c r="M38" i="44"/>
  <c r="N38" i="44"/>
  <c r="O38" i="44"/>
  <c r="L39" i="44"/>
  <c r="M39" i="44"/>
  <c r="N39" i="44"/>
  <c r="O39" i="44"/>
  <c r="L40" i="44"/>
  <c r="M40" i="44"/>
  <c r="N40" i="44"/>
  <c r="O40" i="44"/>
  <c r="L4" i="44"/>
  <c r="M4" i="44"/>
  <c r="N4" i="44"/>
  <c r="O4" i="44"/>
  <c r="H40" i="43"/>
  <c r="H45" i="43"/>
  <c r="H46" i="43"/>
  <c r="G4" i="43"/>
  <c r="G5" i="43"/>
  <c r="G6" i="43"/>
  <c r="G7" i="43"/>
  <c r="G8" i="43"/>
  <c r="G9" i="43"/>
  <c r="G10" i="43"/>
  <c r="G11" i="43"/>
  <c r="G12" i="43"/>
  <c r="G13" i="43"/>
  <c r="G14" i="43"/>
  <c r="G15" i="43"/>
  <c r="G16" i="43"/>
  <c r="G17" i="43"/>
  <c r="G18" i="43"/>
  <c r="G19" i="43"/>
  <c r="G20" i="43"/>
  <c r="G22" i="43"/>
  <c r="G23" i="43"/>
  <c r="G24" i="43"/>
  <c r="G25" i="43"/>
  <c r="G26" i="43"/>
  <c r="G28" i="43"/>
  <c r="G29" i="43"/>
  <c r="G30" i="43"/>
  <c r="G31" i="43"/>
  <c r="G32" i="43"/>
  <c r="G33" i="43"/>
  <c r="G34" i="43"/>
  <c r="G35" i="43"/>
  <c r="G36" i="43"/>
  <c r="G37" i="43"/>
  <c r="G38" i="43"/>
  <c r="G3" i="43"/>
  <c r="C21" i="29"/>
  <c r="C27" i="29"/>
  <c r="C39" i="29"/>
  <c r="F4" i="43"/>
  <c r="F5" i="43"/>
  <c r="F6" i="43"/>
  <c r="F7" i="43"/>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3" i="43"/>
  <c r="C40" i="29"/>
  <c r="D40" i="29"/>
  <c r="E40" i="29"/>
  <c r="F40" i="29"/>
  <c r="G40" i="29"/>
  <c r="H40" i="29"/>
  <c r="I40" i="29"/>
  <c r="J40" i="29"/>
  <c r="K40" i="29"/>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3" i="43"/>
  <c r="C3" i="29"/>
  <c r="C4" i="29"/>
  <c r="C5" i="29"/>
  <c r="C6" i="29"/>
  <c r="C7" i="29"/>
  <c r="C8" i="29"/>
  <c r="C9" i="29"/>
  <c r="C10" i="29"/>
  <c r="C11" i="29"/>
  <c r="C12" i="29"/>
  <c r="C13" i="29"/>
  <c r="C14" i="29"/>
  <c r="C15" i="29"/>
  <c r="C16" i="29"/>
  <c r="C17" i="29"/>
  <c r="C18" i="29"/>
  <c r="C19" i="29"/>
  <c r="C20" i="29"/>
  <c r="C22" i="29"/>
  <c r="C23" i="29"/>
  <c r="C24" i="29"/>
  <c r="C25" i="29"/>
  <c r="C26" i="29"/>
  <c r="C28" i="29"/>
  <c r="C29" i="29"/>
  <c r="C30" i="29"/>
  <c r="C31" i="29"/>
  <c r="C32" i="29"/>
  <c r="C33" i="29"/>
  <c r="C34" i="29"/>
  <c r="C35" i="29"/>
  <c r="C36" i="29"/>
  <c r="C37" i="29"/>
  <c r="C38" i="29"/>
  <c r="D3"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2" i="44"/>
  <c r="C42" i="44"/>
  <c r="I41" i="44"/>
  <c r="G41" i="44"/>
  <c r="H41" i="44"/>
  <c r="E40" i="44"/>
  <c r="E39" i="44"/>
  <c r="E38" i="44"/>
  <c r="E37" i="44"/>
  <c r="E36" i="44"/>
  <c r="E35" i="44"/>
  <c r="E34" i="44"/>
  <c r="E33" i="44"/>
  <c r="E32" i="44"/>
  <c r="E31" i="44"/>
  <c r="E30" i="44"/>
  <c r="E29" i="44"/>
  <c r="E28" i="44"/>
  <c r="E27" i="44"/>
  <c r="E26" i="44"/>
  <c r="E25" i="44"/>
  <c r="E24" i="44"/>
  <c r="E23" i="44"/>
  <c r="E22" i="44"/>
  <c r="E21" i="44"/>
  <c r="E20" i="44"/>
  <c r="E19" i="44"/>
  <c r="E18" i="44"/>
  <c r="E17" i="44"/>
  <c r="E16" i="44"/>
  <c r="E15" i="44"/>
  <c r="E14" i="44"/>
  <c r="E13" i="44"/>
  <c r="E12" i="44"/>
  <c r="E11" i="44"/>
  <c r="E10" i="44"/>
  <c r="E9" i="44"/>
  <c r="E8" i="44"/>
  <c r="E7" i="44"/>
  <c r="E6" i="44"/>
  <c r="E5" i="44"/>
  <c r="E4" i="44"/>
  <c r="E42" i="44"/>
  <c r="D40" i="43"/>
  <c r="D45" i="43"/>
  <c r="C40" i="43"/>
  <c r="C45" i="43"/>
  <c r="F40" i="43"/>
  <c r="G40" i="43"/>
  <c r="E40" i="43"/>
  <c r="G42" i="44"/>
  <c r="J41" i="44"/>
  <c r="K41" i="44"/>
  <c r="J42" i="44"/>
  <c r="L41" i="44"/>
  <c r="M41" i="44"/>
  <c r="L42" i="44"/>
  <c r="M42" i="44"/>
  <c r="N42"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tc={D02DCDE6-2665-4C1B-B99D-86AB1C180ED9}</author>
    <author>tc={7056F9A5-F035-41A0-B9A1-4221F8A08EF7}</author>
    <author>tc={06691F1F-3735-4A4B-B02E-800DEF7B30D7}</author>
    <author>tc={0476B56D-FA95-4567-9A25-2973063E7E3B}</author>
    <author>tc={8165CAA9-6418-4129-86C9-422B0139D340}</author>
    <author>tc={1DEE91C3-BEFB-4759-A76C-F12F5EDF3598}</author>
    <author>tc={9DF654E4-AB38-4407-BFC4-FEACD0C4DF23}</author>
  </authors>
  <commentList>
    <comment ref="D21" authorId="0" shapeId="0" xr:uid="{D02DCDE6-2665-4C1B-B99D-86AB1C180ED9}">
      <text>
        <t>[Threaded comment]
Your version of Excel allows you to read this threaded comment; however, any edits to it will get removed if the file is opened in a newer version of Excel. Learn more: https://go.microsoft.com/fwlink/?linkid=870924
Comment:
    Includes expansion.</t>
      </text>
    </comment>
    <comment ref="H21" authorId="1" shapeId="0" xr:uid="{7056F9A5-F035-41A0-B9A1-4221F8A08EF7}">
      <text>
        <t>[Threaded comment]
Your version of Excel allows you to read this threaded comment; however, any edits to it will get removed if the file is opened in a newer version of Excel. Learn more: https://go.microsoft.com/fwlink/?linkid=870924
Comment:
    Includes expansion for 9 students.</t>
      </text>
    </comment>
    <comment ref="D27" authorId="2" shapeId="0" xr:uid="{06691F1F-3735-4A4B-B02E-800DEF7B30D7}">
      <text>
        <t>[Threaded comment]
Your version of Excel allows you to read this threaded comment; however, any edits to it will get removed if the file is opened in a newer version of Excel. Learn more: https://go.microsoft.com/fwlink/?linkid=870924
Comment:
    Includes expansion.</t>
      </text>
    </comment>
    <comment ref="H27" authorId="3" shapeId="0" xr:uid="{0476B56D-FA95-4567-9A25-2973063E7E3B}">
      <text>
        <t>[Threaded comment]
Your version of Excel allows you to read this threaded comment; however, any edits to it will get removed if the file is opened in a newer version of Excel. Learn more: https://go.microsoft.com/fwlink/?linkid=870924
Comment:
    Includes expansion for 40 students.</t>
      </text>
    </comment>
    <comment ref="D39" authorId="4" shapeId="0" xr:uid="{8165CAA9-6418-4129-86C9-422B0139D340}">
      <text>
        <t>[Threaded comment]
Your version of Excel allows you to read this threaded comment; however, any edits to it will get removed if the file is opened in a newer version of Excel. Learn more: https://go.microsoft.com/fwlink/?linkid=870924
Comment:
    Includes expansion.</t>
      </text>
    </comment>
    <comment ref="H39" authorId="5" shapeId="0" xr:uid="{1DEE91C3-BEFB-4759-A76C-F12F5EDF3598}">
      <text>
        <t>[Threaded comment]
Your version of Excel allows you to read this threaded comment; however, any edits to it will get removed if the file is opened in a newer version of Excel. Learn more: https://go.microsoft.com/fwlink/?linkid=870924
Comment:
    Includes expansion for 31 students.</t>
      </text>
    </comment>
    <comment ref="G40" authorId="6" shapeId="0" xr:uid="{9DF654E4-AB38-4407-BFC4-FEACD0C4DF23}">
      <text>
        <t>[Threaded comment]
Your version of Excel allows you to read this threaded comment; however, any edits to it will get removed if the file is opened in a newer version of Excel. Learn more: https://go.microsoft.com/fwlink/?linkid=870924
Comment:
    Includes 103 expansion seats for 4 districts.</t>
      </text>
    </comment>
  </commentList>
</comments>
</file>

<file path=xl/sharedStrings.xml><?xml version="1.0" encoding="utf-8"?>
<sst xmlns="http://schemas.openxmlformats.org/spreadsheetml/2006/main" count="174" uniqueCount="90">
  <si>
    <t>FY23 FINAL METCO Grant Allocations - As of October 27, 2022</t>
  </si>
  <si>
    <t>LEA</t>
  </si>
  <si>
    <t>District</t>
  </si>
  <si>
    <t>Oct. 1, 2021 Enro</t>
  </si>
  <si>
    <t>3-year average Oct. 1 enro (2019,2020,2021)</t>
  </si>
  <si>
    <t>Max of Oct. 1, 2021 &amp; 3-year average</t>
  </si>
  <si>
    <t>FY23 Final Grant Totals</t>
  </si>
  <si>
    <t>ARLINGTON</t>
  </si>
  <si>
    <t>BEDFORD</t>
  </si>
  <si>
    <t>BELMONT</t>
  </si>
  <si>
    <t>BRAINTREE</t>
  </si>
  <si>
    <t>BROOKLINE</t>
  </si>
  <si>
    <t>COHASSET</t>
  </si>
  <si>
    <t>CONCORD</t>
  </si>
  <si>
    <t>CONCORD CARLISLE</t>
  </si>
  <si>
    <t>DOVER</t>
  </si>
  <si>
    <t>DOVER SHERBORN</t>
  </si>
  <si>
    <t>EAST LONGMEADOW</t>
  </si>
  <si>
    <t>FOXBOROUGH</t>
  </si>
  <si>
    <t>HAMPDEN WILBRAHAM</t>
  </si>
  <si>
    <t>HINGHAM</t>
  </si>
  <si>
    <t>LEXINGTON</t>
  </si>
  <si>
    <t>LINCOLN</t>
  </si>
  <si>
    <t>LINCOLN SUDBURY</t>
  </si>
  <si>
    <t>LONGMEADOW</t>
  </si>
  <si>
    <t>LYNNFIELD</t>
  </si>
  <si>
    <t>MARBLEHEAD</t>
  </si>
  <si>
    <t>MELROSE</t>
  </si>
  <si>
    <t>NATICK</t>
  </si>
  <si>
    <t>NEEDHAM</t>
  </si>
  <si>
    <t>NEWTON</t>
  </si>
  <si>
    <t>READING</t>
  </si>
  <si>
    <t>SCITUATE</t>
  </si>
  <si>
    <t>SHARON</t>
  </si>
  <si>
    <t>SHERBORN</t>
  </si>
  <si>
    <t>SOUTHWICK TOLLAND GRANVILLE</t>
  </si>
  <si>
    <t>SUDBURY</t>
  </si>
  <si>
    <t>SWAMPSCOTT</t>
  </si>
  <si>
    <t>WAKEFIELD</t>
  </si>
  <si>
    <t>WALPOLE</t>
  </si>
  <si>
    <t>WAYLAND</t>
  </si>
  <si>
    <t>WELLESLEY</t>
  </si>
  <si>
    <t>WESTON</t>
  </si>
  <si>
    <t>WESTWOOD</t>
  </si>
  <si>
    <t>STATE TOTAL</t>
  </si>
  <si>
    <t>SPRINGFIELD</t>
  </si>
  <si>
    <t>NA</t>
  </si>
  <si>
    <t>Equity Pilot Program</t>
  </si>
  <si>
    <t>METCO Inc. Contract + DESE Administration</t>
  </si>
  <si>
    <t>Special Education Grant Fund</t>
  </si>
  <si>
    <t>Final FY23 METCO Budget</t>
  </si>
  <si>
    <t>https://malegislature.gov/Budget/FY2023/FinalBudget</t>
  </si>
  <si>
    <t>7010-0012 Programs to Eliminate Racial Imbalance - METCO 
For grants to cities, towns and regional school districts for payments of certain costs and related expenses for the program to eliminate racial imbalance, established under section 12A of chapter 76 of the General Laws; provided, that funds shall be made available for payment for services rendered by the Metropolitan Council for Educational Opportunity (METCO), Inc. and Springfield public schools; provided further, that all grant applications submitted to and approved by the department of elementary and secondary education shall include a detailed line item budget specifying how such funds shall be allocated and expended; provided further, that not later than February 1, 2023, the department shall submit a report to the joint committee on education and the house and senate committees on ways and means on the impact of the grant program on student outcomes, the expenditure of funds by districts and the extent to which the services rendered by METCO support the goals of the grant program; provided further, that not less than $500,000 shall be expended for the creation of a pilot program for school districts participating in the METCO program; provided further, that the pilot program may include, but shall not be limited to, the: (i) development of a continuum of practice to assess a district's progress in integration; (ii) the performance of curriculum audits to ensure cultural representation; and (iii) the implementation of restorative discipline practices; provided further, that funds appropriated in this item in fiscal year 2022 shall not revert but shall be made available until December 31, 2022; and provided further, that funds appropriated in this item in fiscal year 2023 shall not revert to the General Fund but shall be available until December 31, 2023..................................... $29,408,138</t>
  </si>
  <si>
    <t>FY2023 Final State Budget</t>
  </si>
  <si>
    <t>METCO, Inc. Contract, Springfield Administrative Funds, DESE Administrative Funds</t>
  </si>
  <si>
    <t>**FY2023 Total</t>
  </si>
  <si>
    <t>Final Total Per-Pupil Rate</t>
  </si>
  <si>
    <t xml:space="preserve">FY23 methodology for allocating final METCO grant funds: After subtracting out administrative costs for METCO, Inc., Springfield Public Schools, and DESE and setting aside a portion for the Supplemental Special Education Grant and equity pilot program, multiply the enrollment figure (the larger of Oct. 1, 2021 and 3-year average) by the straight per-pupil amount, and then apply a hold-harmless provision of $40/per pupil against the greater of the FY21 and FY22 final grant amounts. Expansion numbers for Lynnfield, Reading, and Westwood were added back into the formula. Springfield's Metco allocation is proportional to the average percent increase recieved by districts. </t>
  </si>
  <si>
    <r>
      <rPr>
        <b/>
        <sz val="11"/>
        <color rgb="FF000000"/>
        <rFont val="Calibri"/>
        <family val="2"/>
      </rPr>
      <t xml:space="preserve">FY2021 Final Grant Totals </t>
    </r>
    <r>
      <rPr>
        <b/>
        <i/>
        <u/>
        <sz val="11"/>
        <color rgb="FF000000"/>
        <rFont val="Calibri"/>
        <family val="2"/>
      </rPr>
      <t>(minus earmarks/PAC)</t>
    </r>
  </si>
  <si>
    <r>
      <rPr>
        <b/>
        <sz val="11"/>
        <color rgb="FF000000"/>
        <rFont val="Calibri"/>
        <family val="2"/>
      </rPr>
      <t xml:space="preserve">FY2022 Final Grant Totals </t>
    </r>
    <r>
      <rPr>
        <b/>
        <i/>
        <u/>
        <sz val="11"/>
        <color rgb="FF000000"/>
        <rFont val="Calibri"/>
        <family val="2"/>
      </rPr>
      <t>(minus earmarks/PAC)</t>
    </r>
  </si>
  <si>
    <t>Max of FY21 Final &amp; FY22 Final</t>
  </si>
  <si>
    <t>Enro = Max of Oct. 1, 2021 (2019-2021) and 3-year average</t>
  </si>
  <si>
    <t>Total of Enro * $X/pupil</t>
  </si>
  <si>
    <t>Difference from Total Enro Cost &amp; Max of FY21 Final &amp; FY22 Final</t>
  </si>
  <si>
    <t>Hold-Harmless at least $X/pp</t>
  </si>
  <si>
    <t>Initial Payment Calculation =IF(I&gt;H,I,H)</t>
  </si>
  <si>
    <t>Amount over hold harmless</t>
  </si>
  <si>
    <t>Prorated amount over hold harmless</t>
  </si>
  <si>
    <t>hold harmless amount + prorated above hold harmless amount</t>
  </si>
  <si>
    <t>Late transportation earmarks</t>
  </si>
  <si>
    <t>Total available grant funds to distribute over   FY22   Final allocation</t>
  </si>
  <si>
    <t>&lt;-- Hold Harmless Per Pupil Amount</t>
  </si>
  <si>
    <t>&lt;-- Total initial amount above hold harmless</t>
  </si>
  <si>
    <t>Straight Increase Per-Pupil:</t>
  </si>
  <si>
    <t>METCO Enrollment Trends</t>
  </si>
  <si>
    <t>FY23 MAX (FY22 &amp; 3-year)</t>
  </si>
  <si>
    <t>FY23 3-year Average Enro</t>
  </si>
  <si>
    <t>10/1/21 Enro
(FY22)</t>
  </si>
  <si>
    <t>10/1/20 Enro
(FY21)</t>
  </si>
  <si>
    <t>10/1/19  Enro
(FY20)</t>
  </si>
  <si>
    <t>10/1/18  Enro
(FY19)</t>
  </si>
  <si>
    <t>10/1/17  Enro
(FY18)</t>
  </si>
  <si>
    <t>10/1/16  Enro (FY17)</t>
  </si>
  <si>
    <t>10/1/15  Enro (FY16)</t>
  </si>
  <si>
    <t>FC318 Supplemental Special Education Grant Fund</t>
  </si>
  <si>
    <t>**FY2023 Total Funding Explanation: There is a $309 difference between the FY2023 Final State Budget and the FY2023 Total because there is $309 in unobligated funds from FY22 which is not included in the FY23 Final State Budget but is included in our FY23 Total. This difference is included in the FY23 FC318 Supplemental Special Education Grant Fund.</t>
  </si>
  <si>
    <t>*Final FY23 Per-Pupil: 3,224 pupils at $8,314.03/pupil with Hold Harmless of $40/pupil against the greater of the FY21 and the FY22 final grant amounts</t>
  </si>
  <si>
    <t>*The per-pupil rate is calculated by taking the total line item amount and subtracting the METCO/Springfield/DESE administrative amounts, and dividing the remainder by 3,224 pupils statewide [the sum of the greater of the Oct. 1, 2021 enrollment level or the 3-year enrollment average from Oct. 1 of 2019, 2020, and 2021 for each district). See FY23 Calculations worksheet for full details.</t>
  </si>
  <si>
    <r>
      <t xml:space="preserve">FY21 Grant Totals </t>
    </r>
    <r>
      <rPr>
        <b/>
        <i/>
        <sz val="8"/>
        <color rgb="FF000000"/>
        <rFont val="Calibri"/>
        <family val="2"/>
      </rPr>
      <t>Without FY20 amounts
(For Reference Only)</t>
    </r>
  </si>
  <si>
    <r>
      <t xml:space="preserve">FY22 Final Grant Totals
</t>
    </r>
    <r>
      <rPr>
        <b/>
        <i/>
        <sz val="8"/>
        <color rgb="FF000000"/>
        <rFont val="Calibri"/>
        <family val="2"/>
      </rPr>
      <t>Without FY21 amounts
(For Reference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</si>
</sst>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quot;$&quot;#,##0.000"/>
  </numFmts>
  <fonts count="43">
    <font>
      <sz val="12"/>
      <name val="Calibri"/>
      <family val="2"/>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9"/>
      <color indexed="9"/>
      <name val="Geneva"/>
    </font>
    <font>
      <sz val="12"/>
      <name val="Calibri"/>
      <family val="2"/>
    </font>
    <font>
      <sz val="11"/>
      <name val="Calibri"/>
      <family val="2"/>
    </font>
    <font>
      <sz val="11"/>
      <name val="Calibri"/>
      <family val="2"/>
      <scheme val="minor"/>
    </font>
    <font>
      <sz val="22"/>
      <name val="Calibri"/>
      <family val="2"/>
      <scheme val="minor"/>
    </font>
    <font>
      <b/>
      <sz val="11"/>
      <color theme="1"/>
      <name val="Calibri"/>
      <family val="2"/>
      <scheme val="minor"/>
    </font>
    <font>
      <b/>
      <sz val="11"/>
      <name val="Calibri"/>
      <family val="2"/>
      <scheme val="minor"/>
    </font>
    <font>
      <b/>
      <sz val="12"/>
      <name val="Calibri"/>
      <family val="2"/>
      <scheme val="minor"/>
    </font>
    <font>
      <b/>
      <sz val="22"/>
      <name val="Calibri"/>
      <family val="2"/>
      <scheme val="minor"/>
    </font>
    <font>
      <i/>
      <sz val="1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i/>
      <sz val="12"/>
      <color theme="0" tint="-0.14999847407452621"/>
      <name val="Calibri"/>
      <family val="2"/>
      <scheme val="minor"/>
    </font>
    <font>
      <b/>
      <sz val="16"/>
      <color rgb="FFFF0000"/>
      <name val="Calibri"/>
      <family val="2"/>
      <scheme val="minor"/>
    </font>
    <font>
      <b/>
      <sz val="16"/>
      <color theme="1"/>
      <name val="Calibri"/>
      <family val="2"/>
      <scheme val="minor"/>
    </font>
    <font>
      <b/>
      <sz val="14"/>
      <name val="Calibri"/>
      <family val="2"/>
      <scheme val="minor"/>
    </font>
    <font>
      <sz val="12"/>
      <name val="Calibri"/>
      <family val="2"/>
      <scheme val="minor"/>
    </font>
    <font>
      <sz val="16"/>
      <color theme="1"/>
      <name val="Calibri"/>
      <family val="2"/>
      <scheme val="minor"/>
    </font>
    <font>
      <u/>
      <sz val="12"/>
      <color theme="11"/>
      <name val="Calibri"/>
      <family val="2"/>
    </font>
    <font>
      <u/>
      <sz val="12"/>
      <color theme="10"/>
      <name val="Calibri"/>
      <family val="2"/>
    </font>
    <font>
      <sz val="10"/>
      <name val="Calibri"/>
      <family val="2"/>
    </font>
    <font>
      <strike/>
      <sz val="10"/>
      <name val="Calibri"/>
      <family val="2"/>
    </font>
    <font>
      <b/>
      <i/>
      <sz val="11"/>
      <name val="Calibri"/>
      <family val="2"/>
      <scheme val="minor"/>
    </font>
    <font>
      <i/>
      <sz val="11"/>
      <color theme="1"/>
      <name val="Calibri"/>
      <family val="2"/>
      <scheme val="minor"/>
    </font>
    <font>
      <b/>
      <sz val="11"/>
      <color theme="5"/>
      <name val="Calibri"/>
      <family val="2"/>
      <scheme val="minor"/>
    </font>
    <font>
      <b/>
      <sz val="11"/>
      <color rgb="FF000000"/>
      <name val="Calibri"/>
      <family val="2"/>
    </font>
    <font>
      <b/>
      <i/>
      <u/>
      <sz val="11"/>
      <color rgb="FF000000"/>
      <name val="Calibri"/>
      <family val="2"/>
    </font>
    <font>
      <sz val="11"/>
      <color rgb="FF000000"/>
      <name val="Calibri"/>
      <family val="2"/>
      <scheme val="minor"/>
    </font>
    <font>
      <b/>
      <sz val="11"/>
      <color rgb="FF000000"/>
      <name val="Calibri"/>
      <family val="2"/>
    </font>
    <font>
      <b/>
      <i/>
      <sz val="11"/>
      <color rgb="FF000000"/>
      <name val="Calibri"/>
      <family val="2"/>
    </font>
    <font>
      <b/>
      <i/>
      <sz val="8"/>
      <color rgb="FF000000"/>
      <name val="Calibri"/>
      <family val="2"/>
    </font>
    <font>
      <b/>
      <sz val="8"/>
      <name val="Calibri"/>
      <family val="2"/>
      <scheme val="minor"/>
    </font>
    <font>
      <sz val="12"/>
      <color rgb="FF000000"/>
      <name val="Calibri"/>
      <family val="2"/>
    </font>
    <font>
      <sz val="11"/>
      <color rgb="FF000000"/>
      <name val="Calibri"/>
      <family val="2"/>
    </font>
    <font>
      <sz val="14"/>
      <color rgb="FF000000"/>
      <name val="Calibri"/>
      <family val="2"/>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s>
  <borders count="24">
    <border>
      <left/>
      <right/>
      <top/>
      <bottom/>
      <diagonal/>
    </border>
    <border>
      <left style="medium">
        <color auto="1"/>
      </left>
      <right/>
      <top style="medium">
        <color auto="1"/>
      </top>
      <bottom/>
      <diagonal/>
    </border>
    <border>
      <left style="medium">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diagonal/>
    </border>
    <border>
      <left style="thin">
        <color auto="1"/>
      </left>
      <right/>
      <top style="thin">
        <color auto="1"/>
      </top>
      <bottom/>
      <diagonal/>
    </border>
  </borders>
  <cellStyleXfs count="68">
    <xf numFmtId="0" fontId="0" fillId="0" borderId="0"/>
    <xf numFmtId="0" fontId="6" fillId="0" borderId="0">
      <protection locked="0"/>
    </xf>
    <xf numFmtId="0" fontId="5" fillId="0" borderId="0"/>
    <xf numFmtId="43" fontId="7" fillId="0" borderId="0" applyFont="0" applyFill="0" applyBorder="0" applyAlignment="0" applyProtection="0"/>
    <xf numFmtId="0" fontId="4" fillId="0" borderId="0"/>
    <xf numFmtId="0" fontId="16"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 fillId="0" borderId="0"/>
    <xf numFmtId="0" fontId="26" fillId="0" borderId="0" applyNumberFormat="0" applyFill="0" applyBorder="0" applyAlignment="0" applyProtection="0"/>
  </cellStyleXfs>
  <cellXfs count="160">
    <xf numFmtId="0" fontId="0" fillId="0" borderId="0" xfId="0"/>
    <xf numFmtId="0" fontId="0" fillId="0" borderId="0" xfId="0"/>
    <xf numFmtId="0" fontId="9" fillId="0" borderId="0" xfId="0" applyFont="1"/>
    <xf numFmtId="0" fontId="9" fillId="0" borderId="0" xfId="0" applyFont="1" applyFill="1" applyBorder="1"/>
    <xf numFmtId="0" fontId="9" fillId="0" borderId="0" xfId="0" applyFont="1" applyBorder="1"/>
    <xf numFmtId="0" fontId="14" fillId="0" borderId="1" xfId="2" applyFont="1" applyBorder="1" applyAlignment="1">
      <alignment horizontal="lef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0" fontId="12" fillId="0" borderId="0" xfId="0" applyFont="1"/>
    <xf numFmtId="0" fontId="12" fillId="0" borderId="0" xfId="0" applyFont="1" applyAlignment="1">
      <alignment horizontal="right"/>
    </xf>
    <xf numFmtId="0" fontId="12" fillId="0" borderId="2" xfId="0" applyFont="1" applyFill="1" applyBorder="1" applyAlignment="1">
      <alignment horizontal="center"/>
    </xf>
    <xf numFmtId="0" fontId="14" fillId="0" borderId="0" xfId="2" applyFont="1" applyFill="1" applyBorder="1" applyAlignment="1">
      <alignment horizontal="left" vertical="center"/>
    </xf>
    <xf numFmtId="0" fontId="9" fillId="0" borderId="0" xfId="2" applyFont="1" applyFill="1" applyBorder="1" applyAlignment="1">
      <alignment wrapText="1"/>
    </xf>
    <xf numFmtId="0" fontId="9" fillId="0" borderId="0" xfId="0" applyFont="1" applyFill="1" applyBorder="1" applyAlignment="1">
      <alignment wrapText="1"/>
    </xf>
    <xf numFmtId="0" fontId="12" fillId="2" borderId="4" xfId="0" applyFont="1" applyFill="1" applyBorder="1" applyAlignment="1">
      <alignment horizontal="center" vertical="center" wrapText="1"/>
    </xf>
    <xf numFmtId="0" fontId="9" fillId="0" borderId="0" xfId="2" applyFont="1" applyFill="1" applyBorder="1" applyAlignment="1">
      <alignment horizontal="center" wrapText="1"/>
    </xf>
    <xf numFmtId="0" fontId="10" fillId="0" borderId="0" xfId="2" applyFont="1" applyFill="1" applyBorder="1" applyAlignment="1">
      <alignment horizontal="center" vertical="center"/>
    </xf>
    <xf numFmtId="0" fontId="0" fillId="0" borderId="0" xfId="0" applyFill="1" applyBorder="1" applyAlignment="1">
      <alignment horizontal="center"/>
    </xf>
    <xf numFmtId="0" fontId="9" fillId="0" borderId="4" xfId="0" applyFont="1" applyFill="1" applyBorder="1" applyAlignment="1">
      <alignment horizontal="center"/>
    </xf>
    <xf numFmtId="0" fontId="9" fillId="0" borderId="4" xfId="0" applyFont="1" applyFill="1" applyBorder="1"/>
    <xf numFmtId="1" fontId="9" fillId="0" borderId="4" xfId="0" applyNumberFormat="1" applyFont="1" applyFill="1" applyBorder="1" applyAlignment="1">
      <alignment horizontal="center"/>
    </xf>
    <xf numFmtId="0" fontId="15" fillId="0" borderId="0" xfId="0" applyFont="1" applyFill="1" applyBorder="1" applyAlignment="1">
      <alignment horizontal="center"/>
    </xf>
    <xf numFmtId="0" fontId="23" fillId="0" borderId="4" xfId="2" applyFont="1" applyBorder="1" applyAlignment="1">
      <alignment horizontal="center" vertical="center"/>
    </xf>
    <xf numFmtId="3" fontId="8" fillId="0" borderId="0" xfId="0" applyNumberFormat="1" applyFont="1" applyFill="1"/>
    <xf numFmtId="0" fontId="24" fillId="0" borderId="0" xfId="34" applyFont="1" applyAlignment="1">
      <alignment wrapText="1"/>
    </xf>
    <xf numFmtId="3" fontId="3" fillId="0" borderId="0" xfId="34" applyNumberFormat="1"/>
    <xf numFmtId="0" fontId="3" fillId="0" borderId="0" xfId="34"/>
    <xf numFmtId="0" fontId="3" fillId="0" borderId="4" xfId="34" applyFont="1" applyBorder="1" applyAlignment="1">
      <alignment horizontal="center" vertical="center" wrapText="1"/>
    </xf>
    <xf numFmtId="0" fontId="3" fillId="0" borderId="4" xfId="34" applyFont="1" applyFill="1" applyBorder="1" applyAlignment="1">
      <alignment horizontal="center" vertical="center" wrapText="1"/>
    </xf>
    <xf numFmtId="0" fontId="3" fillId="0" borderId="0" xfId="34" applyFont="1" applyAlignment="1">
      <alignment horizontal="center" vertical="center"/>
    </xf>
    <xf numFmtId="0" fontId="12" fillId="2" borderId="4" xfId="34" applyFont="1" applyFill="1" applyBorder="1" applyAlignment="1">
      <alignment horizontal="center" vertical="center" wrapText="1"/>
    </xf>
    <xf numFmtId="3" fontId="12" fillId="2" borderId="4" xfId="34" applyNumberFormat="1" applyFont="1" applyFill="1" applyBorder="1" applyAlignment="1">
      <alignment horizontal="center" vertical="center" wrapText="1"/>
    </xf>
    <xf numFmtId="0" fontId="9" fillId="0" borderId="5" xfId="34" applyFont="1" applyBorder="1"/>
    <xf numFmtId="0" fontId="9" fillId="0" borderId="4" xfId="34" applyFont="1" applyBorder="1"/>
    <xf numFmtId="0" fontId="9" fillId="0" borderId="7" xfId="34" applyFont="1" applyBorder="1"/>
    <xf numFmtId="0" fontId="12" fillId="0" borderId="7" xfId="34" applyFont="1" applyBorder="1"/>
    <xf numFmtId="0" fontId="9" fillId="0" borderId="4" xfId="34" applyFont="1" applyFill="1" applyBorder="1" applyAlignment="1">
      <alignment horizontal="right" wrapText="1"/>
    </xf>
    <xf numFmtId="3" fontId="3" fillId="0" borderId="0" xfId="34" applyNumberFormat="1" applyBorder="1"/>
    <xf numFmtId="164" fontId="19" fillId="0" borderId="0" xfId="34" applyNumberFormat="1" applyFont="1" applyBorder="1"/>
    <xf numFmtId="3" fontId="19" fillId="0" borderId="0" xfId="34" applyNumberFormat="1" applyFont="1" applyBorder="1" applyAlignment="1">
      <alignment horizontal="right"/>
    </xf>
    <xf numFmtId="165" fontId="19" fillId="0" borderId="0" xfId="34" applyNumberFormat="1" applyFont="1" applyBorder="1"/>
    <xf numFmtId="165" fontId="3" fillId="0" borderId="0" xfId="34" applyNumberFormat="1" applyFill="1" applyBorder="1"/>
    <xf numFmtId="0" fontId="3" fillId="0" borderId="0" xfId="34" applyBorder="1"/>
    <xf numFmtId="0" fontId="3" fillId="0" borderId="4" xfId="34" applyBorder="1" applyAlignment="1">
      <alignment horizontal="right"/>
    </xf>
    <xf numFmtId="164" fontId="3" fillId="0" borderId="4" xfId="34" applyNumberFormat="1" applyBorder="1"/>
    <xf numFmtId="166" fontId="3" fillId="0" borderId="0" xfId="34" applyNumberFormat="1" applyBorder="1"/>
    <xf numFmtId="3" fontId="19" fillId="0" borderId="0" xfId="34" applyNumberFormat="1" applyFont="1" applyBorder="1"/>
    <xf numFmtId="3" fontId="23" fillId="0" borderId="9" xfId="34" applyNumberFormat="1" applyFont="1" applyFill="1" applyBorder="1" applyAlignment="1">
      <alignment horizontal="center"/>
    </xf>
    <xf numFmtId="3" fontId="23" fillId="0" borderId="6" xfId="34" applyNumberFormat="1" applyFont="1" applyBorder="1" applyAlignment="1">
      <alignment horizontal="center"/>
    </xf>
    <xf numFmtId="3" fontId="3" fillId="0" borderId="5" xfId="34" applyNumberFormat="1" applyFont="1" applyFill="1" applyBorder="1" applyAlignment="1">
      <alignment horizontal="center"/>
    </xf>
    <xf numFmtId="3" fontId="23" fillId="0" borderId="6" xfId="34" applyNumberFormat="1" applyFont="1" applyFill="1" applyBorder="1" applyAlignment="1">
      <alignment horizontal="center"/>
    </xf>
    <xf numFmtId="38" fontId="3" fillId="2" borderId="5" xfId="34" applyNumberFormat="1" applyFont="1" applyFill="1" applyBorder="1"/>
    <xf numFmtId="3" fontId="3" fillId="2" borderId="5" xfId="34" applyNumberFormat="1" applyFont="1" applyFill="1" applyBorder="1"/>
    <xf numFmtId="3" fontId="3" fillId="0" borderId="8" xfId="34" applyNumberFormat="1" applyFont="1" applyFill="1" applyBorder="1" applyAlignment="1">
      <alignment horizontal="center"/>
    </xf>
    <xf numFmtId="3" fontId="12" fillId="4" borderId="4" xfId="34" applyNumberFormat="1" applyFont="1" applyFill="1" applyBorder="1" applyAlignment="1">
      <alignment horizontal="center" vertical="center" wrapText="1"/>
    </xf>
    <xf numFmtId="3" fontId="20" fillId="0" borderId="5" xfId="34" applyNumberFormat="1" applyFont="1" applyFill="1" applyBorder="1" applyAlignment="1">
      <alignment wrapText="1"/>
    </xf>
    <xf numFmtId="3" fontId="21" fillId="0" borderId="5" xfId="34" applyNumberFormat="1" applyFont="1" applyFill="1" applyBorder="1" applyAlignment="1">
      <alignment horizontal="center" vertical="center" wrapText="1"/>
    </xf>
    <xf numFmtId="165" fontId="3" fillId="0" borderId="5" xfId="34" applyNumberFormat="1" applyFill="1" applyBorder="1"/>
    <xf numFmtId="3" fontId="12" fillId="0" borderId="4" xfId="34" applyNumberFormat="1" applyFont="1" applyBorder="1" applyAlignment="1">
      <alignment horizontal="center"/>
    </xf>
    <xf numFmtId="3" fontId="18" fillId="0" borderId="4" xfId="34" applyNumberFormat="1" applyFont="1" applyBorder="1"/>
    <xf numFmtId="38" fontId="3" fillId="0" borderId="4" xfId="34" applyNumberFormat="1" applyBorder="1"/>
    <xf numFmtId="3" fontId="12" fillId="0" borderId="3" xfId="34" applyNumberFormat="1" applyFont="1" applyBorder="1" applyAlignment="1">
      <alignment horizontal="center"/>
    </xf>
    <xf numFmtId="3" fontId="9" fillId="0" borderId="0" xfId="3" applyNumberFormat="1" applyFont="1" applyFill="1"/>
    <xf numFmtId="3" fontId="8" fillId="0" borderId="0" xfId="0" applyNumberFormat="1" applyFont="1"/>
    <xf numFmtId="0" fontId="9" fillId="0" borderId="0" xfId="0" applyFont="1" applyAlignment="1">
      <alignment wrapText="1"/>
    </xf>
    <xf numFmtId="0" fontId="26" fillId="0" borderId="0" xfId="67" applyAlignment="1">
      <alignment vertical="center"/>
    </xf>
    <xf numFmtId="0" fontId="9" fillId="0" borderId="0" xfId="0" applyFont="1" applyAlignment="1">
      <alignment horizontal="center"/>
    </xf>
    <xf numFmtId="0" fontId="15" fillId="0" borderId="0" xfId="0" applyFont="1"/>
    <xf numFmtId="38" fontId="9" fillId="0" borderId="0" xfId="0" applyNumberFormat="1" applyFont="1" applyAlignment="1">
      <alignment horizontal="center"/>
    </xf>
    <xf numFmtId="38" fontId="13" fillId="0" borderId="0" xfId="0" applyNumberFormat="1" applyFont="1" applyAlignment="1">
      <alignment horizontal="center"/>
    </xf>
    <xf numFmtId="0" fontId="13" fillId="0" borderId="0" xfId="0" applyFont="1" applyAlignment="1">
      <alignment horizontal="center"/>
    </xf>
    <xf numFmtId="0" fontId="12" fillId="0" borderId="0" xfId="0" applyFont="1" applyAlignment="1">
      <alignment horizontal="center"/>
    </xf>
    <xf numFmtId="38" fontId="29" fillId="0" borderId="0" xfId="0" applyNumberFormat="1" applyFont="1" applyAlignment="1">
      <alignment horizontal="center"/>
    </xf>
    <xf numFmtId="38" fontId="12" fillId="0" borderId="0" xfId="0" applyNumberFormat="1" applyFont="1" applyAlignment="1">
      <alignment horizontal="center"/>
    </xf>
    <xf numFmtId="0" fontId="13" fillId="0" borderId="0" xfId="0" applyFont="1"/>
    <xf numFmtId="0" fontId="9" fillId="0" borderId="11" xfId="0" applyFont="1" applyBorder="1" applyAlignment="1">
      <alignment horizontal="center"/>
    </xf>
    <xf numFmtId="38" fontId="15" fillId="0" borderId="11" xfId="0" applyNumberFormat="1" applyFont="1" applyBorder="1" applyAlignment="1">
      <alignment horizontal="center"/>
    </xf>
    <xf numFmtId="0" fontId="9" fillId="0" borderId="11" xfId="0" applyFont="1" applyBorder="1"/>
    <xf numFmtId="0" fontId="9" fillId="0" borderId="13" xfId="0" applyFont="1" applyBorder="1"/>
    <xf numFmtId="38" fontId="15" fillId="0" borderId="0" xfId="0" applyNumberFormat="1" applyFont="1" applyAlignment="1">
      <alignment horizontal="center"/>
    </xf>
    <xf numFmtId="0" fontId="9" fillId="0" borderId="2" xfId="0" applyFont="1" applyBorder="1" applyAlignment="1">
      <alignment horizontal="center"/>
    </xf>
    <xf numFmtId="1" fontId="11" fillId="0" borderId="0" xfId="0" applyNumberFormat="1" applyFont="1" applyAlignment="1">
      <alignment horizontal="center"/>
    </xf>
    <xf numFmtId="0" fontId="12" fillId="0" borderId="2" xfId="0" applyFont="1" applyBorder="1" applyAlignment="1">
      <alignment horizontal="center"/>
    </xf>
    <xf numFmtId="1" fontId="9" fillId="0" borderId="0" xfId="0" applyNumberFormat="1" applyFont="1" applyAlignment="1">
      <alignment horizontal="center"/>
    </xf>
    <xf numFmtId="3" fontId="15" fillId="0" borderId="0" xfId="34" applyNumberFormat="1" applyFont="1" applyAlignment="1">
      <alignment horizontal="center"/>
    </xf>
    <xf numFmtId="0" fontId="12" fillId="2"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0" xfId="0" applyFont="1" applyFill="1" applyAlignment="1">
      <alignment vertical="center" wrapText="1"/>
    </xf>
    <xf numFmtId="0" fontId="9" fillId="0" borderId="0" xfId="2" applyFont="1" applyAlignment="1">
      <alignment wrapText="1"/>
    </xf>
    <xf numFmtId="0" fontId="31" fillId="3" borderId="16" xfId="2" quotePrefix="1" applyFont="1" applyFill="1" applyBorder="1" applyAlignment="1">
      <alignment horizontal="center" wrapText="1"/>
    </xf>
    <xf numFmtId="0" fontId="9" fillId="3" borderId="17" xfId="2" applyFont="1" applyFill="1" applyBorder="1" applyAlignment="1">
      <alignment horizontal="center" wrapText="1"/>
    </xf>
    <xf numFmtId="0" fontId="10" fillId="3" borderId="1" xfId="2" applyFont="1" applyFill="1" applyBorder="1" applyAlignment="1">
      <alignment horizontal="center" vertical="center"/>
    </xf>
    <xf numFmtId="0" fontId="15" fillId="3" borderId="17" xfId="2" applyFont="1" applyFill="1" applyBorder="1" applyAlignment="1">
      <alignment wrapText="1"/>
    </xf>
    <xf numFmtId="0" fontId="9" fillId="3" borderId="17" xfId="2" applyFont="1" applyFill="1" applyBorder="1" applyAlignment="1">
      <alignment wrapText="1"/>
    </xf>
    <xf numFmtId="0" fontId="14" fillId="3" borderId="1" xfId="2" applyFont="1" applyFill="1" applyBorder="1" applyAlignment="1">
      <alignment horizontal="left" vertical="center"/>
    </xf>
    <xf numFmtId="165" fontId="3" fillId="0" borderId="6" xfId="34" applyNumberFormat="1" applyFill="1" applyBorder="1" applyAlignment="1">
      <alignment horizontal="center" wrapText="1"/>
    </xf>
    <xf numFmtId="165" fontId="3" fillId="0" borderId="10" xfId="34" applyNumberFormat="1" applyFill="1" applyBorder="1" applyAlignment="1">
      <alignment horizontal="center" wrapText="1"/>
    </xf>
    <xf numFmtId="1" fontId="11" fillId="0" borderId="0" xfId="0" applyNumberFormat="1" applyFont="1" applyFill="1" applyAlignment="1">
      <alignment horizontal="center"/>
    </xf>
    <xf numFmtId="38" fontId="9" fillId="0" borderId="15" xfId="0" applyNumberFormat="1" applyFont="1" applyBorder="1" applyAlignment="1">
      <alignment horizontal="center"/>
    </xf>
    <xf numFmtId="3" fontId="11" fillId="0" borderId="15" xfId="0" applyNumberFormat="1" applyFont="1" applyBorder="1" applyAlignment="1">
      <alignment horizontal="center"/>
    </xf>
    <xf numFmtId="38" fontId="15" fillId="0" borderId="15" xfId="0" applyNumberFormat="1" applyFont="1" applyBorder="1" applyAlignment="1">
      <alignment horizontal="center"/>
    </xf>
    <xf numFmtId="38" fontId="12" fillId="0" borderId="12" xfId="0" applyNumberFormat="1" applyFont="1" applyBorder="1" applyAlignment="1">
      <alignment horizontal="center"/>
    </xf>
    <xf numFmtId="3" fontId="12" fillId="2" borderId="18" xfId="34" applyNumberFormat="1" applyFont="1" applyFill="1" applyBorder="1" applyAlignment="1">
      <alignment horizontal="center" vertical="center" wrapText="1"/>
    </xf>
    <xf numFmtId="38" fontId="3" fillId="2" borderId="6" xfId="34" applyNumberFormat="1" applyFont="1" applyFill="1" applyBorder="1"/>
    <xf numFmtId="3" fontId="18" fillId="0" borderId="18" xfId="34" applyNumberFormat="1" applyFont="1" applyBorder="1"/>
    <xf numFmtId="3" fontId="22" fillId="3" borderId="19" xfId="34" applyNumberFormat="1" applyFont="1" applyFill="1" applyBorder="1" applyAlignment="1">
      <alignment horizontal="center" vertical="center" wrapText="1"/>
    </xf>
    <xf numFmtId="1" fontId="1" fillId="0" borderId="0" xfId="0" applyNumberFormat="1" applyFont="1" applyAlignment="1">
      <alignment horizontal="center"/>
    </xf>
    <xf numFmtId="1" fontId="1" fillId="0" borderId="4" xfId="0" applyNumberFormat="1" applyFont="1" applyFill="1" applyBorder="1" applyAlignment="1">
      <alignment horizontal="center"/>
    </xf>
    <xf numFmtId="3" fontId="32" fillId="4" borderId="4" xfId="34" applyNumberFormat="1" applyFont="1" applyFill="1" applyBorder="1" applyAlignment="1">
      <alignment horizontal="center" vertical="center" wrapText="1"/>
    </xf>
    <xf numFmtId="0" fontId="34" fillId="0" borderId="0" xfId="0" applyFont="1"/>
    <xf numFmtId="3" fontId="34" fillId="0" borderId="0" xfId="3" applyNumberFormat="1" applyFont="1" applyFill="1"/>
    <xf numFmtId="3" fontId="35" fillId="0" borderId="0" xfId="0" applyNumberFormat="1" applyFont="1" applyFill="1"/>
    <xf numFmtId="0" fontId="3" fillId="3" borderId="7" xfId="34" applyFont="1" applyFill="1" applyBorder="1" applyAlignment="1">
      <alignment horizontal="center" vertical="center" wrapText="1"/>
    </xf>
    <xf numFmtId="38" fontId="3" fillId="3" borderId="20" xfId="34" applyNumberFormat="1" applyFont="1" applyFill="1" applyBorder="1"/>
    <xf numFmtId="38" fontId="18" fillId="3" borderId="21" xfId="34" applyNumberFormat="1" applyFont="1" applyFill="1" applyBorder="1"/>
    <xf numFmtId="0" fontId="36" fillId="2" borderId="0" xfId="0" applyFont="1" applyFill="1" applyAlignment="1">
      <alignment horizontal="center" vertical="center" wrapText="1"/>
    </xf>
    <xf numFmtId="0" fontId="32" fillId="2" borderId="14" xfId="0" applyFont="1" applyFill="1" applyBorder="1" applyAlignment="1">
      <alignment horizontal="center" vertical="center" wrapText="1"/>
    </xf>
    <xf numFmtId="0" fontId="24" fillId="0" borderId="0" xfId="34" applyFont="1" applyFill="1" applyAlignment="1">
      <alignment wrapText="1"/>
    </xf>
    <xf numFmtId="3" fontId="17" fillId="0" borderId="0" xfId="34" applyNumberFormat="1" applyFont="1" applyFill="1" applyBorder="1"/>
    <xf numFmtId="3" fontId="17" fillId="0" borderId="0" xfId="34" applyNumberFormat="1" applyFont="1" applyFill="1"/>
    <xf numFmtId="0" fontId="4" fillId="0" borderId="4" xfId="4" applyFill="1" applyBorder="1" applyAlignment="1">
      <alignment horizontal="center"/>
    </xf>
    <xf numFmtId="0" fontId="9" fillId="0" borderId="3" xfId="0" applyFont="1" applyFill="1" applyBorder="1" applyAlignment="1">
      <alignment horizontal="center"/>
    </xf>
    <xf numFmtId="38" fontId="9" fillId="0" borderId="18" xfId="0" applyNumberFormat="1" applyFont="1" applyFill="1" applyBorder="1" applyAlignment="1">
      <alignment horizontal="center"/>
    </xf>
    <xf numFmtId="0" fontId="12" fillId="0" borderId="10" xfId="0" applyFont="1" applyFill="1" applyBorder="1" applyAlignment="1">
      <alignment horizontal="center" vertical="center" wrapText="1"/>
    </xf>
    <xf numFmtId="0" fontId="12" fillId="0" borderId="5" xfId="0" applyFont="1" applyFill="1" applyBorder="1" applyAlignment="1">
      <alignment vertical="center" wrapText="1"/>
    </xf>
    <xf numFmtId="0" fontId="12" fillId="5"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2" xfId="0" applyFont="1" applyFill="1" applyBorder="1" applyAlignment="1">
      <alignment horizontal="center"/>
    </xf>
    <xf numFmtId="0" fontId="9" fillId="0" borderId="7" xfId="0" applyFont="1" applyFill="1" applyBorder="1"/>
    <xf numFmtId="1" fontId="9" fillId="5" borderId="4" xfId="0" applyNumberFormat="1" applyFont="1" applyFill="1" applyBorder="1" applyAlignment="1">
      <alignment horizontal="center" vertical="center"/>
    </xf>
    <xf numFmtId="0" fontId="9" fillId="0" borderId="0" xfId="2" applyFont="1" applyFill="1" applyBorder="1" applyAlignment="1">
      <alignment horizontal="center" vertical="center" wrapText="1"/>
    </xf>
    <xf numFmtId="0" fontId="9" fillId="0" borderId="0" xfId="0" applyFont="1" applyFill="1" applyBorder="1" applyAlignment="1">
      <alignment horizontal="center" vertical="center"/>
    </xf>
    <xf numFmtId="0" fontId="38" fillId="2" borderId="2" xfId="0" applyFont="1" applyFill="1" applyBorder="1" applyAlignment="1">
      <alignment horizontal="center" vertical="center" wrapText="1"/>
    </xf>
    <xf numFmtId="0" fontId="38" fillId="2" borderId="0" xfId="0" applyFont="1" applyFill="1" applyAlignment="1">
      <alignment horizontal="center" vertical="center" wrapText="1"/>
    </xf>
    <xf numFmtId="38" fontId="12" fillId="0" borderId="23" xfId="0" applyNumberFormat="1" applyFont="1" applyFill="1" applyBorder="1" applyAlignment="1">
      <alignment horizontal="center"/>
    </xf>
    <xf numFmtId="38" fontId="12" fillId="5" borderId="23" xfId="0" applyNumberFormat="1" applyFont="1" applyFill="1" applyBorder="1" applyAlignment="1">
      <alignment horizontal="center"/>
    </xf>
    <xf numFmtId="0" fontId="12" fillId="3" borderId="5" xfId="0" applyFont="1" applyFill="1" applyBorder="1" applyAlignment="1">
      <alignment horizontal="center" vertical="center" wrapText="1"/>
    </xf>
    <xf numFmtId="1" fontId="9" fillId="3" borderId="4" xfId="0" applyNumberFormat="1" applyFont="1" applyFill="1" applyBorder="1" applyAlignment="1">
      <alignment horizontal="center"/>
    </xf>
    <xf numFmtId="38" fontId="12" fillId="3" borderId="23" xfId="0" applyNumberFormat="1" applyFont="1" applyFill="1" applyBorder="1" applyAlignment="1">
      <alignment horizontal="center"/>
    </xf>
    <xf numFmtId="4" fontId="39" fillId="0" borderId="0" xfId="0" applyNumberFormat="1" applyFont="1" applyAlignment="1">
      <alignment horizontal="right"/>
    </xf>
    <xf numFmtId="4" fontId="40" fillId="3" borderId="0" xfId="0" applyNumberFormat="1" applyFont="1" applyFill="1"/>
    <xf numFmtId="0" fontId="39" fillId="0" borderId="0" xfId="0" applyFont="1"/>
    <xf numFmtId="0" fontId="34" fillId="0" borderId="0" xfId="0" applyFont="1" applyFill="1" applyAlignment="1">
      <alignment wrapText="1"/>
    </xf>
    <xf numFmtId="38" fontId="3" fillId="0" borderId="0" xfId="34" applyNumberFormat="1"/>
    <xf numFmtId="0" fontId="15" fillId="0" borderId="2" xfId="0" applyFont="1" applyFill="1" applyBorder="1" applyAlignment="1">
      <alignment horizontal="center"/>
    </xf>
    <xf numFmtId="0" fontId="15" fillId="0" borderId="0" xfId="0" applyFont="1" applyFill="1"/>
    <xf numFmtId="38" fontId="15" fillId="0" borderId="0" xfId="0" applyNumberFormat="1" applyFont="1" applyFill="1" applyAlignment="1">
      <alignment horizontal="center"/>
    </xf>
    <xf numFmtId="38" fontId="15" fillId="0" borderId="15" xfId="0" applyNumberFormat="1" applyFont="1" applyFill="1" applyBorder="1" applyAlignment="1">
      <alignment horizontal="center"/>
    </xf>
    <xf numFmtId="1" fontId="30" fillId="0" borderId="0" xfId="0" applyNumberFormat="1" applyFont="1" applyFill="1" applyAlignment="1">
      <alignment horizontal="center"/>
    </xf>
    <xf numFmtId="1" fontId="15" fillId="0" borderId="0" xfId="0" applyNumberFormat="1" applyFont="1" applyFill="1" applyAlignment="1">
      <alignment horizontal="center"/>
    </xf>
    <xf numFmtId="0" fontId="9" fillId="0" borderId="0" xfId="0" applyFont="1" applyFill="1"/>
    <xf numFmtId="3" fontId="42" fillId="0" borderId="15" xfId="0" applyNumberFormat="1" applyFont="1" applyBorder="1" applyAlignment="1">
      <alignment horizontal="center"/>
    </xf>
    <xf numFmtId="38" fontId="29" fillId="0" borderId="12" xfId="0" applyNumberFormat="1" applyFont="1" applyBorder="1" applyAlignment="1">
      <alignment horizontal="center"/>
    </xf>
    <xf numFmtId="0" fontId="27" fillId="0" borderId="0" xfId="0" applyFont="1" applyAlignment="1">
      <alignment horizontal="left" vertical="top" wrapText="1"/>
    </xf>
    <xf numFmtId="0" fontId="28" fillId="0" borderId="0" xfId="0" applyFont="1" applyAlignment="1">
      <alignment horizontal="left" vertical="top" wrapText="1"/>
    </xf>
    <xf numFmtId="0" fontId="40" fillId="0" borderId="0" xfId="0" applyFont="1" applyAlignment="1">
      <alignment horizontal="left" vertical="top" wrapText="1"/>
    </xf>
    <xf numFmtId="0" fontId="34" fillId="0" borderId="0" xfId="0" applyFont="1" applyAlignment="1">
      <alignment horizontal="left" vertical="top" wrapText="1"/>
    </xf>
    <xf numFmtId="0" fontId="41" fillId="0" borderId="9" xfId="0" applyFont="1" applyBorder="1" applyAlignment="1">
      <alignment horizontal="center" wrapText="1"/>
    </xf>
  </cellXfs>
  <cellStyles count="68">
    <cellStyle name="Comma" xfId="3" builtinId="3"/>
    <cellStyle name="Default" xfId="1" xr:uid="{00000000-0005-0000-0000-000002000000}"/>
    <cellStyle name="Followed Hyperlink" xfId="12" builtinId="9" hidden="1"/>
    <cellStyle name="Followed Hyperlink" xfId="26" builtinId="9" hidden="1"/>
    <cellStyle name="Followed Hyperlink" xfId="53" builtinId="9" hidden="1"/>
    <cellStyle name="Followed Hyperlink" xfId="43" builtinId="9" hidden="1"/>
    <cellStyle name="Followed Hyperlink" xfId="59" builtinId="9" hidden="1"/>
    <cellStyle name="Followed Hyperlink" xfId="57" builtinId="9" hidden="1"/>
    <cellStyle name="Followed Hyperlink" xfId="63" builtinId="9" hidden="1"/>
    <cellStyle name="Followed Hyperlink" xfId="18" builtinId="9" hidden="1"/>
    <cellStyle name="Followed Hyperlink" xfId="31" builtinId="9" hidden="1"/>
    <cellStyle name="Followed Hyperlink" xfId="45" builtinId="9" hidden="1"/>
    <cellStyle name="Followed Hyperlink" xfId="55" builtinId="9" hidden="1"/>
    <cellStyle name="Followed Hyperlink" xfId="6" builtinId="9" hidden="1"/>
    <cellStyle name="Followed Hyperlink" xfId="51" builtinId="9" hidden="1"/>
    <cellStyle name="Followed Hyperlink" xfId="44" builtinId="9" hidden="1"/>
    <cellStyle name="Followed Hyperlink" xfId="24" builtinId="9" hidden="1"/>
    <cellStyle name="Followed Hyperlink" xfId="30" builtinId="9" hidden="1"/>
    <cellStyle name="Followed Hyperlink" xfId="65" builtinId="9" hidden="1"/>
    <cellStyle name="Followed Hyperlink" xfId="17" builtinId="9" hidden="1"/>
    <cellStyle name="Followed Hyperlink" xfId="27" builtinId="9" hidden="1"/>
    <cellStyle name="Followed Hyperlink" xfId="32" builtinId="9" hidden="1"/>
    <cellStyle name="Followed Hyperlink" xfId="13" builtinId="9" hidden="1"/>
    <cellStyle name="Followed Hyperlink" xfId="42" builtinId="9" hidden="1"/>
    <cellStyle name="Followed Hyperlink" xfId="33" builtinId="9" hidden="1"/>
    <cellStyle name="Followed Hyperlink" xfId="49" builtinId="9" hidden="1"/>
    <cellStyle name="Followed Hyperlink" xfId="35" builtinId="9" hidden="1"/>
    <cellStyle name="Followed Hyperlink" xfId="9" builtinId="9" hidden="1"/>
    <cellStyle name="Followed Hyperlink" xfId="36" builtinId="9" hidden="1"/>
    <cellStyle name="Followed Hyperlink" xfId="40" builtinId="9" hidden="1"/>
    <cellStyle name="Followed Hyperlink" xfId="21" builtinId="9" hidden="1"/>
    <cellStyle name="Followed Hyperlink" xfId="25" builtinId="9" hidden="1"/>
    <cellStyle name="Followed Hyperlink" xfId="37" builtinId="9" hidden="1"/>
    <cellStyle name="Followed Hyperlink" xfId="38" builtinId="9" hidden="1"/>
    <cellStyle name="Followed Hyperlink" xfId="39" builtinId="9" hidden="1"/>
    <cellStyle name="Followed Hyperlink" xfId="28" builtinId="9" hidden="1"/>
    <cellStyle name="Followed Hyperlink" xfId="61" builtinId="9" hidden="1"/>
    <cellStyle name="Followed Hyperlink" xfId="20" builtinId="9" hidden="1"/>
    <cellStyle name="Followed Hyperlink" xfId="22" builtinId="9" hidden="1"/>
    <cellStyle name="Followed Hyperlink" xfId="19" builtinId="9" hidden="1"/>
    <cellStyle name="Followed Hyperlink" xfId="15" builtinId="9" hidden="1"/>
    <cellStyle name="Followed Hyperlink" xfId="14" builtinId="9" hidden="1"/>
    <cellStyle name="Followed Hyperlink" xfId="23" builtinId="9" hidden="1"/>
    <cellStyle name="Followed Hyperlink" xfId="41" builtinId="9" hidden="1"/>
    <cellStyle name="Followed Hyperlink" xfId="8" builtinId="9" hidden="1"/>
    <cellStyle name="Followed Hyperlink" xfId="16" builtinId="9" hidden="1"/>
    <cellStyle name="Followed Hyperlink" xfId="11" builtinId="9" hidden="1"/>
    <cellStyle name="Followed Hyperlink" xfId="10" builtinId="9" hidden="1"/>
    <cellStyle name="Followed Hyperlink" xfId="7" builtinId="9" hidden="1"/>
    <cellStyle name="Followed Hyperlink" xfId="29" builtinId="9" hidden="1"/>
    <cellStyle name="Followed Hyperlink" xfId="47" builtinId="9" hidden="1"/>
    <cellStyle name="Hyperlink" xfId="60" builtinId="8" hidden="1"/>
    <cellStyle name="Hyperlink" xfId="64" builtinId="8" hidden="1"/>
    <cellStyle name="Hyperlink" xfId="58" builtinId="8" hidden="1"/>
    <cellStyle name="Hyperlink" xfId="62" builtinId="8" hidden="1"/>
    <cellStyle name="Hyperlink" xfId="56" builtinId="8" hidden="1"/>
    <cellStyle name="Hyperlink" xfId="54" builtinId="8" hidden="1"/>
    <cellStyle name="Hyperlink" xfId="50" builtinId="8" hidden="1"/>
    <cellStyle name="Hyperlink" xfId="46" builtinId="8" hidden="1"/>
    <cellStyle name="Hyperlink" xfId="52" builtinId="8" hidden="1"/>
    <cellStyle name="Hyperlink" xfId="48" builtinId="8" hidden="1"/>
    <cellStyle name="Hyperlink" xfId="67" builtinId="8"/>
    <cellStyle name="Normal" xfId="0" builtinId="0"/>
    <cellStyle name="Normal 2" xfId="4" xr:uid="{00000000-0005-0000-0000-00003F000000}"/>
    <cellStyle name="Normal 2 2" xfId="66" xr:uid="{5ED5008A-6CED-4E95-877A-05395969B91C}"/>
    <cellStyle name="Normal 3" xfId="5" xr:uid="{00000000-0005-0000-0000-000040000000}"/>
    <cellStyle name="Normal 3 2" xfId="34" xr:uid="{00000000-0005-0000-0000-000041000000}"/>
    <cellStyle name="Normal_07 - MET enro" xfId="2" xr:uid="{00000000-0005-0000-0000-000042000000}"/>
  </cellStyles>
  <dxfs count="15">
    <dxf>
      <font>
        <b val="0"/>
        <i val="0"/>
        <strike val="0"/>
        <condense val="0"/>
        <extend val="0"/>
        <outline val="0"/>
        <shadow val="0"/>
        <u val="none"/>
        <vertAlign val="baseline"/>
        <sz val="11"/>
        <color auto="1"/>
        <name val="Calibri"/>
        <family val="2"/>
        <scheme val="minor"/>
      </font>
      <numFmt numFmtId="6" formatCode="#,##0_);[Red]\(#,##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rgb="FFFFFFCC"/>
        </patternFill>
      </fill>
      <alignment horizontal="center" vertical="center"/>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rgb="FFFFFF00"/>
        </patternFill>
      </fill>
      <alignment horizontal="center"/>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00"/>
      <rgbColor rgb="00993366"/>
      <rgbColor rgb="00FFFFCC"/>
      <rgbColor rgb="00CCFFFF"/>
      <rgbColor rgb="00660066"/>
      <rgbColor rgb="00FF8080"/>
      <rgbColor rgb="000066CC"/>
      <rgbColor rgb="00CCCCFF"/>
      <rgbColor rgb="00DFDF81"/>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FFF2CD"/>
      <color rgb="FFC4C4BA"/>
      <color rgb="FFE8E8E8"/>
      <color rgb="FFE1EFEA"/>
      <color rgb="FFEEF6F3"/>
      <color rgb="FFE5FFF7"/>
      <color rgb="FFE4F9C7"/>
      <color rgb="FFCCC6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c.MSD\Desktop\drafts\4.20.21%20Prelim%20FY22%20METCO%20Allocation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y%20of%20SIMS18A_METCO%20student%20enrollment%20count_v2%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ylvia.lam\Downloads\allocations%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chuang\Documents\Z\FY19%20Proposed%20Final%20METCO%20grant%20allocations%20with%20erno%20history%200729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ac.MSD\Desktop\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chuang\AppData\Local\Packages\Microsoft.MicrosoftEdge_8wekyb3d8bbwe\TempState\Downloads\allocatio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1 Final Allocations "/>
      <sheetName val="FY21 Budget Assumptions"/>
      <sheetName val="FY21 Final Calculations"/>
      <sheetName val="Enrollment Trend"/>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x Gr. 11 &amp; 12_18A"/>
      <sheetName val="Sheet2"/>
      <sheetName val="School x Grade_18A"/>
      <sheetName val="District x Grade_18A"/>
      <sheetName val="Sheet3"/>
      <sheetName val="District x Gender_18A"/>
      <sheetName val="District x Race.Ethnicity_18A"/>
      <sheetName val="District x EcoDis_18A"/>
      <sheetName val="District x SWD_18A"/>
      <sheetName val="District x EL_18A"/>
      <sheetName val="District 18A Totals(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1 Final Allocations "/>
      <sheetName val="FY21 Budget Assumptions"/>
      <sheetName val="FY21 Final Calculations"/>
      <sheetName val="Enrollment Trend"/>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dget"/>
      <sheetName val="FY19 Budget Assumptions"/>
      <sheetName val="FY18 Metco SIMS"/>
      <sheetName val="provider sum"/>
      <sheetName val="FINAL"/>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dget"/>
      <sheetName val="FY19 grant final"/>
      <sheetName val="FY19 Budget Assumptions"/>
      <sheetName val="FY19 grant prelim"/>
      <sheetName val="FY18 Metco SIMS"/>
      <sheetName val="provider sum"/>
      <sheetName val="FINA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Lam, Sylvia (DESE)" id="{FFF257B3-3FA6-48F9-B296-41013E2C12EC}" userId="S::sylvia.lam@mass.gov::83f1de5a-c1f2-4c73-aac0-c3cbffe80fd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9A5B82-B1E6-45CE-97FC-141336803652}" name="Table1" displayName="Table1" ref="A2:K40" totalsRowShown="0" headerRowDxfId="14" headerRowBorderDxfId="13" tableBorderDxfId="12" totalsRowBorderDxfId="11">
  <autoFilter ref="A2:K40" xr:uid="{A89A5B82-B1E6-45CE-97FC-141336803652}"/>
  <tableColumns count="11">
    <tableColumn id="1" xr3:uid="{0357A5D7-5447-4120-B8B8-BC12C4354E07}" name="LEA" dataDxfId="10"/>
    <tableColumn id="2" xr3:uid="{14720005-BD47-42A7-946C-6185ACEE1C7A}" name="District" dataDxfId="9"/>
    <tableColumn id="3" xr3:uid="{6C292BFF-CBA3-4EF3-BE15-67A05E5F2A7A}" name="FY23 MAX (FY22 &amp; 3-year)" dataDxfId="8">
      <calculatedColumnFormula>MAX(D3:E3)</calculatedColumnFormula>
    </tableColumn>
    <tableColumn id="4" xr3:uid="{4F978042-56AA-4CFC-A9F6-F06FA39FF7AD}" name="FY23 3-year Average Enro" dataDxfId="7">
      <calculatedColumnFormula>AVERAGE(E3:G3)</calculatedColumnFormula>
    </tableColumn>
    <tableColumn id="17" xr3:uid="{5C018643-8D36-497B-8DAE-520D286F0BA0}" name="10/1/21 Enro_x000a_(FY22)" dataDxfId="6"/>
    <tableColumn id="11" xr3:uid="{22F76A07-90DF-48EB-926E-8FFD398CBA1C}" name="10/1/20 Enro_x000a_(FY21)" dataDxfId="5"/>
    <tableColumn id="12" xr3:uid="{751546F5-9182-4419-9DF8-10ADE787FA49}" name="10/1/19  Enro_x000a_(FY20)" dataDxfId="4"/>
    <tableColumn id="13" xr3:uid="{C9300E53-B247-4CE3-96FB-8B5DDD9A1CA9}" name="10/1/18  Enro_x000a_(FY19)" dataDxfId="3" dataCellStyle="Normal 2"/>
    <tableColumn id="14" xr3:uid="{DC994060-E96F-43EE-9F58-00D95299305A}" name="10/1/17  Enro_x000a_(FY18)" dataDxfId="2"/>
    <tableColumn id="15" xr3:uid="{250344B9-ABC6-45BF-8651-48F8FD7F0E55}" name="10/1/16  Enro (FY17)" dataDxfId="1"/>
    <tableColumn id="16" xr3:uid="{6CBD5FB3-8BF0-4C42-A84D-5ABB13D374B8}" name="10/1/15  Enro (FY16)"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1" dT="2021-10-28T21:35:49.00" personId="{FFF257B3-3FA6-48F9-B296-41013E2C12EC}" id="{D02DCDE6-2665-4C1B-B99D-86AB1C180ED9}">
    <text>Includes expansion.</text>
  </threadedComment>
  <threadedComment ref="H21" dT="2022-10-31T17:02:01.30" personId="{FFF257B3-3FA6-48F9-B296-41013E2C12EC}" id="{7056F9A5-F035-41A0-B9A1-4221F8A08EF7}">
    <text>Includes expansion for 9 students.</text>
  </threadedComment>
  <threadedComment ref="D27" dT="2021-10-28T21:36:33.70" personId="{FFF257B3-3FA6-48F9-B296-41013E2C12EC}" id="{06691F1F-3735-4A4B-B02E-800DEF7B30D7}">
    <text>Includes expansion.</text>
  </threadedComment>
  <threadedComment ref="H27" dT="2022-10-31T17:02:18.25" personId="{FFF257B3-3FA6-48F9-B296-41013E2C12EC}" id="{0476B56D-FA95-4567-9A25-2973063E7E3B}">
    <text>Includes expansion for 40 students.</text>
  </threadedComment>
  <threadedComment ref="D39" dT="2021-10-28T21:36:57.22" personId="{FFF257B3-3FA6-48F9-B296-41013E2C12EC}" id="{8165CAA9-6418-4129-86C9-422B0139D340}">
    <text>Includes expansion.</text>
  </threadedComment>
  <threadedComment ref="H39" dT="2022-10-31T17:02:45.85" personId="{FFF257B3-3FA6-48F9-B296-41013E2C12EC}" id="{1DEE91C3-BEFB-4759-A76C-F12F5EDF3598}">
    <text>Includes expansion for 31 students.</text>
  </threadedComment>
  <threadedComment ref="G40" dT="2021-10-28T21:45:12.85" personId="{FFF257B3-3FA6-48F9-B296-41013E2C12EC}" id="{9DF654E4-AB38-4407-BFC4-FEACD0C4DF23}">
    <text>Includes 103 expansion seats for 4 districts.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hyperlink" Target="https://malegislature.gov/Budget/FY2023/FinalBudget"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B803D-0307-4022-AE5F-9DC097586D4D}">
  <sheetPr>
    <tabColor rgb="FF00B0F0"/>
    <pageSetUpPr autoPageBreaks="0" fitToPage="1"/>
  </sheetPr>
  <dimension ref="A1:H46"/>
  <sheetViews>
    <sheetView showGridLines="0" tabSelected="1" zoomScaleNormal="100" workbookViewId="0">
      <pane ySplit="2" topLeftCell="A3" activePane="bottomLeft" state="frozen"/>
      <selection pane="bottomLeft"/>
    </sheetView>
  </sheetViews>
  <sheetFormatPr defaultColWidth="9" defaultRowHeight="15"/>
  <cols>
    <col min="1" max="1" width="6" style="2" customWidth="1"/>
    <col min="2" max="2" width="33.25" style="2" bestFit="1" customWidth="1"/>
    <col min="3" max="3" width="16.75" style="2" bestFit="1" customWidth="1"/>
    <col min="4" max="4" width="18.875" style="67" bestFit="1" customWidth="1"/>
    <col min="5" max="5" width="8.5" style="66" bestFit="1" customWidth="1"/>
    <col min="6" max="6" width="13.125" style="66" bestFit="1" customWidth="1"/>
    <col min="7" max="7" width="11.5" style="66" bestFit="1" customWidth="1"/>
    <col min="8" max="8" width="17" style="66" bestFit="1" customWidth="1"/>
    <col min="9" max="16384" width="9" style="2"/>
  </cols>
  <sheetData>
    <row r="1" spans="1:8" s="88" customFormat="1" ht="33.75" customHeight="1">
      <c r="A1" s="94" t="s">
        <v>0</v>
      </c>
      <c r="B1" s="93"/>
      <c r="C1" s="93"/>
      <c r="D1" s="92"/>
      <c r="E1" s="91"/>
      <c r="F1" s="90"/>
      <c r="G1" s="90"/>
      <c r="H1" s="89"/>
    </row>
    <row r="2" spans="1:8" s="64" customFormat="1" ht="42.75" customHeight="1">
      <c r="A2" s="86" t="s">
        <v>1</v>
      </c>
      <c r="B2" s="87" t="s">
        <v>2</v>
      </c>
      <c r="C2" s="115" t="s">
        <v>88</v>
      </c>
      <c r="D2" s="116" t="s">
        <v>89</v>
      </c>
      <c r="E2" s="134" t="s">
        <v>3</v>
      </c>
      <c r="F2" s="135" t="s">
        <v>4</v>
      </c>
      <c r="G2" s="135" t="s">
        <v>5</v>
      </c>
      <c r="H2" s="85" t="s">
        <v>6</v>
      </c>
    </row>
    <row r="3" spans="1:8">
      <c r="A3" s="80">
        <v>10</v>
      </c>
      <c r="B3" s="2" t="s">
        <v>7</v>
      </c>
      <c r="C3" s="84">
        <v>535459.1875711293</v>
      </c>
      <c r="D3" s="100">
        <v>581065</v>
      </c>
      <c r="E3" s="106">
        <f t="shared" ref="E3:E39" si="0">VLOOKUP(A3,METCO_Enrollment_Trends, 5,FALSE)</f>
        <v>71</v>
      </c>
      <c r="F3" s="83">
        <f t="shared" ref="F3:F39" si="1">VLOOKUP(A3,METCO_Enrollment_Trends,4,FALSE)</f>
        <v>73.333333333333329</v>
      </c>
      <c r="G3" s="106">
        <f t="shared" ref="G3:G38" si="2">VLOOKUP(A3,METCO_Enrollment_Trends, 3,FALSE)</f>
        <v>73.333333333333329</v>
      </c>
      <c r="H3" s="98">
        <v>591227.71362526855</v>
      </c>
    </row>
    <row r="4" spans="1:8">
      <c r="A4" s="80">
        <v>23</v>
      </c>
      <c r="B4" s="2" t="s">
        <v>8</v>
      </c>
      <c r="C4" s="84">
        <v>686971.16077726928</v>
      </c>
      <c r="D4" s="100">
        <v>728489</v>
      </c>
      <c r="E4" s="106">
        <f t="shared" si="0"/>
        <v>86</v>
      </c>
      <c r="F4" s="83">
        <f t="shared" si="1"/>
        <v>90</v>
      </c>
      <c r="G4" s="106">
        <f t="shared" si="2"/>
        <v>90</v>
      </c>
      <c r="H4" s="98">
        <v>730803</v>
      </c>
    </row>
    <row r="5" spans="1:8">
      <c r="A5" s="80">
        <v>26</v>
      </c>
      <c r="B5" s="2" t="s">
        <v>9</v>
      </c>
      <c r="C5" s="84">
        <v>716685.98138878075</v>
      </c>
      <c r="D5" s="100">
        <v>757201</v>
      </c>
      <c r="E5" s="106">
        <f t="shared" si="0"/>
        <v>91</v>
      </c>
      <c r="F5" s="83">
        <f t="shared" si="1"/>
        <v>94.333333333333329</v>
      </c>
      <c r="G5" s="106">
        <f t="shared" si="2"/>
        <v>94.333333333333329</v>
      </c>
      <c r="H5" s="98">
        <v>763308.26192688674</v>
      </c>
    </row>
    <row r="6" spans="1:8">
      <c r="A6" s="80">
        <v>40</v>
      </c>
      <c r="B6" s="2" t="s">
        <v>10</v>
      </c>
      <c r="C6" s="84">
        <v>231296.74294666699</v>
      </c>
      <c r="D6" s="100">
        <v>233349</v>
      </c>
      <c r="E6" s="106">
        <f t="shared" si="0"/>
        <v>19</v>
      </c>
      <c r="F6" s="83">
        <f t="shared" si="1"/>
        <v>23</v>
      </c>
      <c r="G6" s="106">
        <f t="shared" si="2"/>
        <v>23</v>
      </c>
      <c r="H6" s="98">
        <v>234269</v>
      </c>
    </row>
    <row r="7" spans="1:8">
      <c r="A7" s="80">
        <v>46</v>
      </c>
      <c r="B7" s="2" t="s">
        <v>11</v>
      </c>
      <c r="C7" s="84">
        <v>2104040.3919172902</v>
      </c>
      <c r="D7" s="100">
        <v>2295541</v>
      </c>
      <c r="E7" s="106">
        <f t="shared" si="0"/>
        <v>286</v>
      </c>
      <c r="F7" s="83">
        <f t="shared" si="1"/>
        <v>293</v>
      </c>
      <c r="G7" s="106">
        <f t="shared" si="2"/>
        <v>293</v>
      </c>
      <c r="H7" s="98">
        <v>2354848.6360627501</v>
      </c>
    </row>
    <row r="8" spans="1:8">
      <c r="A8" s="80">
        <v>65</v>
      </c>
      <c r="B8" s="2" t="s">
        <v>12</v>
      </c>
      <c r="C8" s="84">
        <v>330044.70526812098</v>
      </c>
      <c r="D8" s="100">
        <v>356053</v>
      </c>
      <c r="E8" s="106">
        <f t="shared" si="0"/>
        <v>44</v>
      </c>
      <c r="F8" s="83">
        <f t="shared" si="1"/>
        <v>45.666666666666664</v>
      </c>
      <c r="G8" s="106">
        <f t="shared" si="2"/>
        <v>45.666666666666664</v>
      </c>
      <c r="H8" s="98">
        <v>366539.59151836799</v>
      </c>
    </row>
    <row r="9" spans="1:8">
      <c r="A9" s="80">
        <v>67</v>
      </c>
      <c r="B9" s="2" t="s">
        <v>13</v>
      </c>
      <c r="C9" s="84">
        <v>605882.68036105938</v>
      </c>
      <c r="D9" s="100">
        <v>674399</v>
      </c>
      <c r="E9" s="106">
        <f t="shared" si="0"/>
        <v>83</v>
      </c>
      <c r="F9" s="83">
        <f t="shared" si="1"/>
        <v>86</v>
      </c>
      <c r="G9" s="106">
        <f t="shared" si="2"/>
        <v>86</v>
      </c>
      <c r="H9" s="98">
        <v>691347.07908603735</v>
      </c>
    </row>
    <row r="10" spans="1:8">
      <c r="A10" s="80">
        <v>640</v>
      </c>
      <c r="B10" s="2" t="s">
        <v>14</v>
      </c>
      <c r="C10" s="84">
        <v>396853.66624403803</v>
      </c>
      <c r="D10" s="100">
        <v>465004</v>
      </c>
      <c r="E10" s="106">
        <f t="shared" si="0"/>
        <v>57</v>
      </c>
      <c r="F10" s="83">
        <f t="shared" si="1"/>
        <v>58</v>
      </c>
      <c r="G10" s="106">
        <f t="shared" si="2"/>
        <v>58</v>
      </c>
      <c r="H10" s="98">
        <v>469105.75612156256</v>
      </c>
    </row>
    <row r="11" spans="1:8">
      <c r="A11" s="80">
        <v>78</v>
      </c>
      <c r="B11" s="2" t="s">
        <v>15</v>
      </c>
      <c r="C11" s="84">
        <v>55338.396165716702</v>
      </c>
      <c r="D11" s="100">
        <v>61347</v>
      </c>
      <c r="E11" s="106">
        <f t="shared" si="0"/>
        <v>10</v>
      </c>
      <c r="F11" s="83">
        <f t="shared" si="1"/>
        <v>8.3333333333333339</v>
      </c>
      <c r="G11" s="106">
        <f t="shared" si="2"/>
        <v>10</v>
      </c>
      <c r="H11" s="98">
        <v>75566.564334668496</v>
      </c>
    </row>
    <row r="12" spans="1:8">
      <c r="A12" s="80">
        <v>655</v>
      </c>
      <c r="B12" s="2" t="s">
        <v>16</v>
      </c>
      <c r="C12" s="84">
        <v>194550.8036846364</v>
      </c>
      <c r="D12" s="100">
        <v>198635</v>
      </c>
      <c r="E12" s="106">
        <f t="shared" si="0"/>
        <v>22</v>
      </c>
      <c r="F12" s="83">
        <f t="shared" si="1"/>
        <v>24.333333333333332</v>
      </c>
      <c r="G12" s="106">
        <f t="shared" si="2"/>
        <v>24.333333333333332</v>
      </c>
      <c r="H12" s="98">
        <v>199608.33333333334</v>
      </c>
    </row>
    <row r="13" spans="1:8">
      <c r="A13" s="80">
        <v>87</v>
      </c>
      <c r="B13" s="2" t="s">
        <v>17</v>
      </c>
      <c r="C13" s="84">
        <v>313297.10930319026</v>
      </c>
      <c r="D13" s="100">
        <v>333538</v>
      </c>
      <c r="E13" s="106">
        <f t="shared" si="0"/>
        <v>43</v>
      </c>
      <c r="F13" s="83">
        <f t="shared" si="1"/>
        <v>42.666666666666664</v>
      </c>
      <c r="G13" s="106">
        <f t="shared" si="2"/>
        <v>43</v>
      </c>
      <c r="H13" s="98">
        <v>344654.75804781343</v>
      </c>
    </row>
    <row r="14" spans="1:8">
      <c r="A14" s="80">
        <v>99</v>
      </c>
      <c r="B14" s="2" t="s">
        <v>18</v>
      </c>
      <c r="C14" s="84">
        <v>250660.44235716201</v>
      </c>
      <c r="D14" s="100">
        <v>261938</v>
      </c>
      <c r="E14" s="106">
        <f t="shared" si="0"/>
        <v>31</v>
      </c>
      <c r="F14" s="83">
        <f t="shared" si="1"/>
        <v>32.666666666666664</v>
      </c>
      <c r="G14" s="106">
        <f t="shared" si="2"/>
        <v>32.666666666666664</v>
      </c>
      <c r="H14" s="98">
        <v>264249.81348335592</v>
      </c>
    </row>
    <row r="15" spans="1:8">
      <c r="A15" s="80">
        <v>680</v>
      </c>
      <c r="B15" s="2" t="s">
        <v>19</v>
      </c>
      <c r="C15" s="84">
        <v>129667.924891687</v>
      </c>
      <c r="D15" s="100">
        <v>130494</v>
      </c>
      <c r="E15" s="106">
        <f t="shared" si="0"/>
        <v>4</v>
      </c>
      <c r="F15" s="83">
        <f t="shared" si="1"/>
        <v>7.333333333333333</v>
      </c>
      <c r="G15" s="106">
        <f t="shared" si="2"/>
        <v>7.333333333333333</v>
      </c>
      <c r="H15" s="98">
        <v>130787.33333333333</v>
      </c>
    </row>
    <row r="16" spans="1:8">
      <c r="A16" s="80">
        <v>131</v>
      </c>
      <c r="B16" s="2" t="s">
        <v>20</v>
      </c>
      <c r="C16" s="84">
        <v>341080.84498038178</v>
      </c>
      <c r="D16" s="100">
        <v>404120</v>
      </c>
      <c r="E16" s="106">
        <f t="shared" si="0"/>
        <v>46</v>
      </c>
      <c r="F16" s="83">
        <f t="shared" si="1"/>
        <v>49.666666666666664</v>
      </c>
      <c r="G16" s="106">
        <f t="shared" si="2"/>
        <v>49.666666666666664</v>
      </c>
      <c r="H16" s="98">
        <v>405250.66666666669</v>
      </c>
    </row>
    <row r="17" spans="1:8">
      <c r="A17" s="80">
        <v>155</v>
      </c>
      <c r="B17" s="2" t="s">
        <v>21</v>
      </c>
      <c r="C17" s="84">
        <v>1595706.2828323899</v>
      </c>
      <c r="D17" s="100">
        <v>1676085</v>
      </c>
      <c r="E17" s="106">
        <f t="shared" si="0"/>
        <v>219</v>
      </c>
      <c r="F17" s="83">
        <f t="shared" si="1"/>
        <v>219</v>
      </c>
      <c r="G17" s="106">
        <f t="shared" si="2"/>
        <v>219</v>
      </c>
      <c r="H17" s="98">
        <v>1748947.0656359037</v>
      </c>
    </row>
    <row r="18" spans="1:8">
      <c r="A18" s="80">
        <v>157</v>
      </c>
      <c r="B18" s="2" t="s">
        <v>22</v>
      </c>
      <c r="C18" s="84">
        <v>629375.8369658849</v>
      </c>
      <c r="D18" s="100">
        <v>669581</v>
      </c>
      <c r="E18" s="106">
        <f t="shared" si="0"/>
        <v>79</v>
      </c>
      <c r="F18" s="83">
        <f t="shared" si="1"/>
        <v>84.666666666666671</v>
      </c>
      <c r="G18" s="106">
        <f t="shared" si="2"/>
        <v>84.666666666666671</v>
      </c>
      <c r="H18" s="98">
        <v>682252.14149175957</v>
      </c>
    </row>
    <row r="19" spans="1:8">
      <c r="A19" s="80">
        <v>695</v>
      </c>
      <c r="B19" s="2" t="s">
        <v>23</v>
      </c>
      <c r="C19" s="84">
        <v>646285.52777722559</v>
      </c>
      <c r="D19" s="100">
        <v>701436</v>
      </c>
      <c r="E19" s="106">
        <f t="shared" si="0"/>
        <v>91</v>
      </c>
      <c r="F19" s="83">
        <f t="shared" si="1"/>
        <v>90.666666666666671</v>
      </c>
      <c r="G19" s="106">
        <f t="shared" si="2"/>
        <v>91</v>
      </c>
      <c r="H19" s="98">
        <v>728118.79813219467</v>
      </c>
    </row>
    <row r="20" spans="1:8">
      <c r="A20" s="80">
        <v>159</v>
      </c>
      <c r="B20" s="2" t="s">
        <v>24</v>
      </c>
      <c r="C20" s="84">
        <v>241001.10752731751</v>
      </c>
      <c r="D20" s="100">
        <v>254085</v>
      </c>
      <c r="E20" s="106">
        <f t="shared" si="0"/>
        <v>35</v>
      </c>
      <c r="F20" s="83">
        <f t="shared" si="1"/>
        <v>33</v>
      </c>
      <c r="G20" s="106">
        <f t="shared" si="2"/>
        <v>35</v>
      </c>
      <c r="H20" s="98">
        <v>275617.24634156877</v>
      </c>
    </row>
    <row r="21" spans="1:8">
      <c r="A21" s="80">
        <v>164</v>
      </c>
      <c r="B21" s="2" t="s">
        <v>25</v>
      </c>
      <c r="C21" s="84">
        <v>254104.12678791021</v>
      </c>
      <c r="D21" s="100">
        <v>332360</v>
      </c>
      <c r="E21" s="106">
        <f t="shared" si="0"/>
        <v>35</v>
      </c>
      <c r="F21" s="83">
        <f t="shared" si="1"/>
        <v>35</v>
      </c>
      <c r="G21" s="106">
        <v>44</v>
      </c>
      <c r="H21" s="98">
        <v>350077.01204949454</v>
      </c>
    </row>
    <row r="22" spans="1:8" ht="15" customHeight="1">
      <c r="A22" s="80">
        <v>168</v>
      </c>
      <c r="B22" s="2" t="s">
        <v>26</v>
      </c>
      <c r="C22" s="84">
        <v>503733.21787841868</v>
      </c>
      <c r="D22" s="100">
        <v>508693</v>
      </c>
      <c r="E22" s="106">
        <f t="shared" si="0"/>
        <v>45</v>
      </c>
      <c r="F22" s="83">
        <f t="shared" si="1"/>
        <v>52.666666666666664</v>
      </c>
      <c r="G22" s="106">
        <f t="shared" si="2"/>
        <v>52.666666666666664</v>
      </c>
      <c r="H22" s="98">
        <v>510799.66666666669</v>
      </c>
    </row>
    <row r="23" spans="1:8">
      <c r="A23" s="80">
        <v>178</v>
      </c>
      <c r="B23" s="2" t="s">
        <v>27</v>
      </c>
      <c r="C23" s="84">
        <v>874545.67438248545</v>
      </c>
      <c r="D23" s="100">
        <v>928588</v>
      </c>
      <c r="E23" s="106">
        <f t="shared" si="0"/>
        <v>116</v>
      </c>
      <c r="F23" s="83">
        <f t="shared" si="1"/>
        <v>117</v>
      </c>
      <c r="G23" s="106">
        <f t="shared" si="2"/>
        <v>117</v>
      </c>
      <c r="H23" s="98">
        <v>943728.8789378847</v>
      </c>
    </row>
    <row r="24" spans="1:8">
      <c r="A24" s="80">
        <v>198</v>
      </c>
      <c r="B24" s="2" t="s">
        <v>28</v>
      </c>
      <c r="C24" s="84">
        <v>369435.77544468956</v>
      </c>
      <c r="D24" s="100">
        <v>399356</v>
      </c>
      <c r="E24" s="106">
        <f t="shared" si="0"/>
        <v>51</v>
      </c>
      <c r="F24" s="83">
        <f t="shared" si="1"/>
        <v>51.333333333333336</v>
      </c>
      <c r="G24" s="106">
        <f t="shared" si="2"/>
        <v>51.333333333333336</v>
      </c>
      <c r="H24" s="98">
        <v>411771.70423196757</v>
      </c>
    </row>
    <row r="25" spans="1:8">
      <c r="A25" s="80">
        <v>199</v>
      </c>
      <c r="B25" s="2" t="s">
        <v>29</v>
      </c>
      <c r="C25" s="84">
        <v>1248093.8060003996</v>
      </c>
      <c r="D25" s="100">
        <v>1379761</v>
      </c>
      <c r="E25" s="106">
        <f t="shared" si="0"/>
        <v>184</v>
      </c>
      <c r="F25" s="83">
        <f t="shared" si="1"/>
        <v>179</v>
      </c>
      <c r="G25" s="106">
        <f t="shared" si="2"/>
        <v>184</v>
      </c>
      <c r="H25" s="98">
        <v>1461325.5217485814</v>
      </c>
    </row>
    <row r="26" spans="1:8">
      <c r="A26" s="80">
        <v>207</v>
      </c>
      <c r="B26" s="2" t="s">
        <v>30</v>
      </c>
      <c r="C26" s="84">
        <v>3027106.3550508129</v>
      </c>
      <c r="D26" s="100">
        <v>3251664</v>
      </c>
      <c r="E26" s="106">
        <f t="shared" si="0"/>
        <v>408</v>
      </c>
      <c r="F26" s="83">
        <f t="shared" si="1"/>
        <v>414.33333333333331</v>
      </c>
      <c r="G26" s="106">
        <f t="shared" si="2"/>
        <v>414.33333333333331</v>
      </c>
      <c r="H26" s="98">
        <v>3331613.3369492237</v>
      </c>
    </row>
    <row r="27" spans="1:8">
      <c r="A27" s="80">
        <v>246</v>
      </c>
      <c r="B27" s="2" t="s">
        <v>31</v>
      </c>
      <c r="C27" s="84">
        <v>460981.54748249898</v>
      </c>
      <c r="D27" s="100">
        <v>765074</v>
      </c>
      <c r="E27" s="106">
        <f t="shared" si="0"/>
        <v>63</v>
      </c>
      <c r="F27" s="83">
        <f t="shared" si="1"/>
        <v>62</v>
      </c>
      <c r="G27" s="106">
        <v>103</v>
      </c>
      <c r="H27" s="98">
        <v>815698.96398931334</v>
      </c>
    </row>
    <row r="28" spans="1:8">
      <c r="A28" s="80">
        <v>264</v>
      </c>
      <c r="B28" s="2" t="s">
        <v>32</v>
      </c>
      <c r="C28" s="84">
        <v>465397.55188870803</v>
      </c>
      <c r="D28" s="100">
        <v>506450</v>
      </c>
      <c r="E28" s="106">
        <f t="shared" si="0"/>
        <v>61</v>
      </c>
      <c r="F28" s="83">
        <f t="shared" si="1"/>
        <v>64</v>
      </c>
      <c r="G28" s="106">
        <f t="shared" si="2"/>
        <v>64</v>
      </c>
      <c r="H28" s="98">
        <v>515789.55781498307</v>
      </c>
    </row>
    <row r="29" spans="1:8">
      <c r="A29" s="80">
        <v>266</v>
      </c>
      <c r="B29" s="2" t="s">
        <v>33</v>
      </c>
      <c r="C29" s="84">
        <v>454307.95056200813</v>
      </c>
      <c r="D29" s="100">
        <v>498489</v>
      </c>
      <c r="E29" s="106">
        <f t="shared" si="0"/>
        <v>64</v>
      </c>
      <c r="F29" s="83">
        <f t="shared" si="1"/>
        <v>64.333333333333329</v>
      </c>
      <c r="G29" s="106">
        <f t="shared" si="2"/>
        <v>64.333333333333329</v>
      </c>
      <c r="H29" s="98">
        <v>515478.26509095903</v>
      </c>
    </row>
    <row r="30" spans="1:8">
      <c r="A30" s="80">
        <v>269</v>
      </c>
      <c r="B30" s="2" t="s">
        <v>34</v>
      </c>
      <c r="C30" s="84">
        <v>62824.511795530518</v>
      </c>
      <c r="D30" s="100">
        <v>64011</v>
      </c>
      <c r="E30" s="106">
        <f t="shared" si="0"/>
        <v>8</v>
      </c>
      <c r="F30" s="83">
        <f t="shared" si="1"/>
        <v>7.333333333333333</v>
      </c>
      <c r="G30" s="106">
        <f t="shared" si="2"/>
        <v>8</v>
      </c>
      <c r="H30" s="98">
        <v>64706.770362775802</v>
      </c>
    </row>
    <row r="31" spans="1:8">
      <c r="A31" s="80">
        <v>766</v>
      </c>
      <c r="B31" s="2" t="s">
        <v>35</v>
      </c>
      <c r="C31" s="84">
        <v>147260.96185350665</v>
      </c>
      <c r="D31" s="100">
        <v>148821</v>
      </c>
      <c r="E31" s="106">
        <f t="shared" si="0"/>
        <v>16</v>
      </c>
      <c r="F31" s="83">
        <f t="shared" si="1"/>
        <v>18.333333333333332</v>
      </c>
      <c r="G31" s="106">
        <f t="shared" si="2"/>
        <v>18.333333333333332</v>
      </c>
      <c r="H31" s="98">
        <v>149554.33333333334</v>
      </c>
    </row>
    <row r="32" spans="1:8">
      <c r="A32" s="80">
        <v>288</v>
      </c>
      <c r="B32" s="2" t="s">
        <v>36</v>
      </c>
      <c r="C32" s="84">
        <v>495415.71898139821</v>
      </c>
      <c r="D32" s="100">
        <v>521148</v>
      </c>
      <c r="E32" s="106">
        <f t="shared" si="0"/>
        <v>61</v>
      </c>
      <c r="F32" s="83">
        <f t="shared" si="1"/>
        <v>64.666666666666671</v>
      </c>
      <c r="G32" s="106">
        <f t="shared" si="2"/>
        <v>64.666666666666671</v>
      </c>
      <c r="H32" s="98">
        <v>523845.1563898598</v>
      </c>
    </row>
    <row r="33" spans="1:8">
      <c r="A33" s="80">
        <v>291</v>
      </c>
      <c r="B33" s="2" t="s">
        <v>37</v>
      </c>
      <c r="C33" s="84">
        <v>407928.626320065</v>
      </c>
      <c r="D33" s="100">
        <v>412249</v>
      </c>
      <c r="E33" s="106">
        <f t="shared" si="0"/>
        <v>50</v>
      </c>
      <c r="F33" s="83">
        <f t="shared" si="1"/>
        <v>52</v>
      </c>
      <c r="G33" s="106">
        <f t="shared" si="2"/>
        <v>52</v>
      </c>
      <c r="H33" s="98">
        <v>419511.95893753093</v>
      </c>
    </row>
    <row r="34" spans="1:8">
      <c r="A34" s="80">
        <v>305</v>
      </c>
      <c r="B34" s="2" t="s">
        <v>38</v>
      </c>
      <c r="C34" s="84">
        <v>483599.5692526811</v>
      </c>
      <c r="D34" s="100">
        <v>508513</v>
      </c>
      <c r="E34" s="106">
        <f t="shared" si="0"/>
        <v>63</v>
      </c>
      <c r="F34" s="83">
        <f t="shared" si="1"/>
        <v>63</v>
      </c>
      <c r="G34" s="106">
        <f t="shared" si="2"/>
        <v>63</v>
      </c>
      <c r="H34" s="98">
        <v>510571.39980053261</v>
      </c>
    </row>
    <row r="35" spans="1:8">
      <c r="A35" s="80">
        <v>307</v>
      </c>
      <c r="B35" s="2" t="s">
        <v>39</v>
      </c>
      <c r="C35" s="84">
        <v>296925.66429731925</v>
      </c>
      <c r="D35" s="100">
        <v>299726</v>
      </c>
      <c r="E35" s="106">
        <f t="shared" si="0"/>
        <v>28</v>
      </c>
      <c r="F35" s="83">
        <f t="shared" si="1"/>
        <v>30</v>
      </c>
      <c r="G35" s="106">
        <f t="shared" si="2"/>
        <v>30</v>
      </c>
      <c r="H35" s="98">
        <v>300926</v>
      </c>
    </row>
    <row r="36" spans="1:8">
      <c r="A36" s="80">
        <v>315</v>
      </c>
      <c r="B36" s="2" t="s">
        <v>40</v>
      </c>
      <c r="C36" s="84">
        <v>962424.24502522999</v>
      </c>
      <c r="D36" s="100">
        <v>1046813</v>
      </c>
      <c r="E36" s="106">
        <f t="shared" si="0"/>
        <v>130</v>
      </c>
      <c r="F36" s="83">
        <f t="shared" si="1"/>
        <v>133.66666666666666</v>
      </c>
      <c r="G36" s="106">
        <f t="shared" si="2"/>
        <v>133.66666666666666</v>
      </c>
      <c r="H36" s="98">
        <v>1074167.0388612896</v>
      </c>
    </row>
    <row r="37" spans="1:8">
      <c r="A37" s="80">
        <v>317</v>
      </c>
      <c r="B37" s="2" t="s">
        <v>41</v>
      </c>
      <c r="C37" s="84">
        <v>1105070.3263892198</v>
      </c>
      <c r="D37" s="100">
        <v>1195780</v>
      </c>
      <c r="E37" s="106">
        <f t="shared" si="0"/>
        <v>155</v>
      </c>
      <c r="F37" s="83">
        <f t="shared" si="1"/>
        <v>154.66666666666666</v>
      </c>
      <c r="G37" s="106">
        <f t="shared" si="2"/>
        <v>155</v>
      </c>
      <c r="H37" s="98">
        <v>1240495.0557890269</v>
      </c>
    </row>
    <row r="38" spans="1:8">
      <c r="A38" s="80">
        <v>330</v>
      </c>
      <c r="B38" s="2" t="s">
        <v>42</v>
      </c>
      <c r="C38" s="84">
        <v>1146972.3594763735</v>
      </c>
      <c r="D38" s="100">
        <v>1234816</v>
      </c>
      <c r="E38" s="106">
        <f t="shared" si="0"/>
        <v>165</v>
      </c>
      <c r="F38" s="83">
        <f t="shared" si="1"/>
        <v>162.33333333333334</v>
      </c>
      <c r="G38" s="106">
        <f t="shared" si="2"/>
        <v>165</v>
      </c>
      <c r="H38" s="98">
        <v>1309765.4995300989</v>
      </c>
    </row>
    <row r="39" spans="1:8">
      <c r="A39" s="80">
        <v>335</v>
      </c>
      <c r="B39" s="2" t="s">
        <v>43</v>
      </c>
      <c r="C39" s="84">
        <v>337107.21817079466</v>
      </c>
      <c r="D39" s="100">
        <v>592336</v>
      </c>
      <c r="E39" s="106">
        <f t="shared" si="0"/>
        <v>49</v>
      </c>
      <c r="F39" s="83">
        <f t="shared" si="1"/>
        <v>46.666666666666664</v>
      </c>
      <c r="G39" s="106">
        <v>80</v>
      </c>
      <c r="H39" s="98">
        <v>632996.12037500693</v>
      </c>
    </row>
    <row r="40" spans="1:8">
      <c r="A40" s="82">
        <v>999</v>
      </c>
      <c r="B40" s="8" t="s">
        <v>44</v>
      </c>
      <c r="C40" s="72">
        <f t="shared" ref="C40:G40" si="3">SUM(C3:C39)</f>
        <v>23107433.999999996</v>
      </c>
      <c r="D40" s="153">
        <f>SUM(D3:D39)</f>
        <v>25377008</v>
      </c>
      <c r="E40" s="97">
        <f t="shared" si="3"/>
        <v>3069</v>
      </c>
      <c r="F40" s="97">
        <f t="shared" si="3"/>
        <v>3128</v>
      </c>
      <c r="G40" s="81">
        <f t="shared" si="3"/>
        <v>3224.3333333333335</v>
      </c>
      <c r="H40" s="99">
        <f>SUM(H3:H39)</f>
        <v>26139323.999999996</v>
      </c>
    </row>
    <row r="41" spans="1:8" s="152" customFormat="1">
      <c r="A41" s="146">
        <v>281</v>
      </c>
      <c r="B41" s="147" t="s">
        <v>45</v>
      </c>
      <c r="C41" s="148">
        <v>54376</v>
      </c>
      <c r="D41" s="149">
        <v>59200</v>
      </c>
      <c r="E41" s="150"/>
      <c r="F41" s="151"/>
      <c r="G41" s="151"/>
      <c r="H41" s="149">
        <v>60970</v>
      </c>
    </row>
    <row r="42" spans="1:8">
      <c r="A42" s="80" t="s">
        <v>46</v>
      </c>
      <c r="B42" s="2" t="s">
        <v>47</v>
      </c>
      <c r="C42" s="79">
        <v>0</v>
      </c>
      <c r="D42" s="100">
        <v>0</v>
      </c>
      <c r="F42" s="68"/>
      <c r="G42" s="68"/>
      <c r="H42" s="100">
        <v>500000</v>
      </c>
    </row>
    <row r="43" spans="1:8">
      <c r="A43" s="80" t="s">
        <v>46</v>
      </c>
      <c r="B43" s="2" t="s">
        <v>48</v>
      </c>
      <c r="C43" s="79">
        <v>1996785</v>
      </c>
      <c r="D43" s="100">
        <v>2250099</v>
      </c>
      <c r="F43" s="68"/>
      <c r="G43" s="68"/>
      <c r="H43" s="100">
        <v>2357844</v>
      </c>
    </row>
    <row r="44" spans="1:8">
      <c r="A44" s="80" t="s">
        <v>46</v>
      </c>
      <c r="B44" s="2" t="s">
        <v>49</v>
      </c>
      <c r="C44" s="79">
        <v>200000</v>
      </c>
      <c r="D44" s="100">
        <v>250000</v>
      </c>
      <c r="F44" s="68"/>
      <c r="G44" s="68"/>
      <c r="H44" s="100">
        <v>350309</v>
      </c>
    </row>
    <row r="45" spans="1:8">
      <c r="A45" s="78"/>
      <c r="B45" s="77"/>
      <c r="C45" s="76">
        <f>SUM(C40:C44)</f>
        <v>25358594.999999996</v>
      </c>
      <c r="D45" s="154">
        <f>SUM(D40:D44)</f>
        <v>27936307</v>
      </c>
      <c r="E45" s="75"/>
      <c r="F45" s="75"/>
      <c r="G45" s="75"/>
      <c r="H45" s="101">
        <f>SUM(H40:H44)</f>
        <v>29408446.999999996</v>
      </c>
    </row>
    <row r="46" spans="1:8" s="8" customFormat="1" ht="18" customHeight="1">
      <c r="A46" s="74" t="s">
        <v>50</v>
      </c>
      <c r="B46" s="74"/>
      <c r="C46" s="73"/>
      <c r="D46" s="72"/>
      <c r="E46" s="71"/>
      <c r="F46" s="70"/>
      <c r="G46" s="70"/>
      <c r="H46" s="69">
        <f>SUM(H40:H44)</f>
        <v>29408446.999999996</v>
      </c>
    </row>
  </sheetData>
  <autoFilter ref="A2:H40" xr:uid="{00000000-0009-0000-0000-000000000000}">
    <sortState xmlns:xlrd2="http://schemas.microsoft.com/office/spreadsheetml/2017/richdata2" ref="A10:K48">
      <sortCondition ref="B9:B48"/>
    </sortState>
  </autoFilter>
  <pageMargins left="0.45" right="0.17" top="0.61" bottom="1" header="0.35" footer="0.5"/>
  <pageSetup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B12"/>
  <sheetViews>
    <sheetView zoomScaleNormal="100" workbookViewId="0"/>
  </sheetViews>
  <sheetFormatPr defaultColWidth="8.625" defaultRowHeight="15.75"/>
  <cols>
    <col min="1" max="1" width="76.375" style="1" customWidth="1"/>
    <col min="2" max="2" width="13.375" style="1" bestFit="1" customWidth="1"/>
    <col min="3" max="16384" width="8.625" style="1"/>
  </cols>
  <sheetData>
    <row r="1" spans="1:2">
      <c r="A1" s="65" t="s">
        <v>51</v>
      </c>
    </row>
    <row r="2" spans="1:2" ht="233.25" customHeight="1">
      <c r="A2" s="155" t="s">
        <v>52</v>
      </c>
      <c r="B2" s="156"/>
    </row>
    <row r="3" spans="1:2">
      <c r="A3" s="8" t="s">
        <v>53</v>
      </c>
      <c r="B3" s="23">
        <v>29408138</v>
      </c>
    </row>
    <row r="4" spans="1:2">
      <c r="A4" s="8"/>
      <c r="B4" s="23"/>
    </row>
    <row r="5" spans="1:2" ht="30.75" customHeight="1">
      <c r="A5" s="144" t="s">
        <v>86</v>
      </c>
      <c r="B5" s="63">
        <v>26139324</v>
      </c>
    </row>
    <row r="6" spans="1:2">
      <c r="A6" s="109" t="s">
        <v>54</v>
      </c>
      <c r="B6" s="110">
        <v>2418814</v>
      </c>
    </row>
    <row r="7" spans="1:2">
      <c r="A7" s="109" t="s">
        <v>47</v>
      </c>
      <c r="B7" s="110">
        <v>500000</v>
      </c>
    </row>
    <row r="8" spans="1:2">
      <c r="A8" s="3" t="s">
        <v>84</v>
      </c>
      <c r="B8" s="62">
        <v>350309</v>
      </c>
    </row>
    <row r="9" spans="1:2">
      <c r="A9" s="9" t="s">
        <v>55</v>
      </c>
      <c r="B9" s="111">
        <f>SUM(B5:B8)</f>
        <v>29408447</v>
      </c>
    </row>
    <row r="10" spans="1:2" ht="61.15" customHeight="1">
      <c r="A10" s="158" t="s">
        <v>87</v>
      </c>
      <c r="B10" s="158"/>
    </row>
    <row r="11" spans="1:2" s="143" customFormat="1">
      <c r="A11" s="141" t="s">
        <v>56</v>
      </c>
      <c r="B11" s="142">
        <v>8314.0300000000007</v>
      </c>
    </row>
    <row r="12" spans="1:2" ht="62.25" customHeight="1">
      <c r="A12" s="157" t="s">
        <v>85</v>
      </c>
      <c r="B12" s="157"/>
    </row>
  </sheetData>
  <mergeCells count="3">
    <mergeCell ref="A2:B2"/>
    <mergeCell ref="A12:B12"/>
    <mergeCell ref="A10:B10"/>
  </mergeCells>
  <hyperlinks>
    <hyperlink ref="A1" r:id="rId1" xr:uid="{5660E0E3-EA4A-4962-969D-0487AB50D0C0}"/>
  </hyperlinks>
  <pageMargins left="0.7" right="0.7" top="0.75" bottom="0.75" header="0.3" footer="0.3"/>
  <pageSetup scale="75"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C48AF-1371-4102-96F6-E550775E8C9C}">
  <sheetPr>
    <tabColor rgb="FFFFFF00"/>
  </sheetPr>
  <dimension ref="A1:O45"/>
  <sheetViews>
    <sheetView zoomScaleNormal="100" workbookViewId="0">
      <pane xSplit="2" ySplit="3" topLeftCell="C4" activePane="bottomRight" state="frozen"/>
      <selection pane="topRight"/>
      <selection pane="bottomLeft"/>
      <selection pane="bottomRight" activeCell="C4" sqref="C4"/>
    </sheetView>
  </sheetViews>
  <sheetFormatPr defaultColWidth="11" defaultRowHeight="18.75"/>
  <cols>
    <col min="1" max="1" width="6" style="2" customWidth="1"/>
    <col min="2" max="2" width="28.125" style="26" customWidth="1"/>
    <col min="3" max="3" width="14.375" style="25" customWidth="1"/>
    <col min="4" max="4" width="13.625" style="25" customWidth="1"/>
    <col min="5" max="5" width="14.375" style="25" customWidth="1"/>
    <col min="6" max="6" width="12.875" style="25" customWidth="1"/>
    <col min="7" max="7" width="14.375" style="25" customWidth="1"/>
    <col min="8" max="9" width="12.625" style="25" customWidth="1"/>
    <col min="10" max="10" width="20.625" style="25" customWidth="1"/>
    <col min="11" max="12" width="12.625" style="25" customWidth="1"/>
    <col min="13" max="13" width="20" style="25" customWidth="1"/>
    <col min="14" max="14" width="16.625" style="119" customWidth="1"/>
    <col min="15" max="15" width="16.75" style="26" customWidth="1"/>
    <col min="16" max="16384" width="11" style="26"/>
  </cols>
  <sheetData>
    <row r="1" spans="1:15" ht="87" customHeight="1">
      <c r="A1" s="5"/>
      <c r="B1" s="159" t="s">
        <v>57</v>
      </c>
      <c r="C1" s="159"/>
      <c r="D1" s="159"/>
      <c r="E1" s="159"/>
      <c r="F1" s="159"/>
      <c r="G1" s="159"/>
      <c r="H1" s="159"/>
      <c r="I1" s="24"/>
      <c r="J1" s="24"/>
      <c r="K1" s="24"/>
      <c r="L1" s="24"/>
      <c r="M1" s="24"/>
      <c r="N1" s="117"/>
    </row>
    <row r="2" spans="1:15" s="29" customFormat="1" ht="21.75" customHeight="1">
      <c r="A2" s="22">
        <v>1</v>
      </c>
      <c r="B2" s="27">
        <v>2</v>
      </c>
      <c r="C2" s="27">
        <v>3</v>
      </c>
      <c r="D2" s="28">
        <v>4</v>
      </c>
      <c r="E2" s="27">
        <v>5</v>
      </c>
      <c r="F2" s="27">
        <v>6</v>
      </c>
      <c r="G2" s="27">
        <v>7</v>
      </c>
      <c r="H2" s="27">
        <v>8</v>
      </c>
      <c r="I2" s="27">
        <v>9</v>
      </c>
      <c r="J2" s="27">
        <v>10</v>
      </c>
      <c r="K2" s="27">
        <v>11</v>
      </c>
      <c r="L2" s="27">
        <v>12</v>
      </c>
      <c r="M2" s="27">
        <v>13</v>
      </c>
      <c r="N2" s="112">
        <v>14</v>
      </c>
    </row>
    <row r="3" spans="1:15" ht="90">
      <c r="A3" s="14" t="s">
        <v>1</v>
      </c>
      <c r="B3" s="30" t="s">
        <v>2</v>
      </c>
      <c r="C3" s="108" t="s">
        <v>58</v>
      </c>
      <c r="D3" s="108" t="s">
        <v>59</v>
      </c>
      <c r="E3" s="54" t="s">
        <v>60</v>
      </c>
      <c r="F3" s="54" t="s">
        <v>61</v>
      </c>
      <c r="G3" s="54" t="s">
        <v>62</v>
      </c>
      <c r="H3" s="54" t="s">
        <v>63</v>
      </c>
      <c r="I3" s="31" t="s">
        <v>64</v>
      </c>
      <c r="J3" s="31" t="s">
        <v>65</v>
      </c>
      <c r="K3" s="31" t="s">
        <v>66</v>
      </c>
      <c r="L3" s="31" t="s">
        <v>67</v>
      </c>
      <c r="M3" s="102" t="s">
        <v>68</v>
      </c>
      <c r="N3" s="105" t="s">
        <v>6</v>
      </c>
    </row>
    <row r="4" spans="1:15" ht="15.75">
      <c r="A4" s="6">
        <v>10</v>
      </c>
      <c r="B4" s="32" t="s">
        <v>7</v>
      </c>
      <c r="C4" s="47">
        <v>535459.1875711293</v>
      </c>
      <c r="D4" s="47">
        <v>579993</v>
      </c>
      <c r="E4" s="48">
        <f t="shared" ref="E4:E40" si="0">MAX(C4:D4)</f>
        <v>579993</v>
      </c>
      <c r="F4" s="49">
        <v>73.333333333333329</v>
      </c>
      <c r="G4" s="50">
        <f t="shared" ref="G4:G41" si="1">$C$44*F4</f>
        <v>594505.45642510068</v>
      </c>
      <c r="H4" s="51">
        <f t="shared" ref="H4:H41" si="2">G4-E4</f>
        <v>14512.456425100681</v>
      </c>
      <c r="I4" s="52">
        <f t="shared" ref="I4:I41" si="3">$I$43*F4</f>
        <v>2933.333333333333</v>
      </c>
      <c r="J4" s="51">
        <f t="shared" ref="J4:J41" si="4">IF(I4&gt;H4,I4,H4)</f>
        <v>14512.456425100681</v>
      </c>
      <c r="K4" s="51">
        <f>J4-I4</f>
        <v>11579.123091767349</v>
      </c>
      <c r="L4" s="51">
        <f t="shared" ref="L4:L41" si="5">(K4/$K$42)*$L$43</f>
        <v>8301.380291935182</v>
      </c>
      <c r="M4" s="103">
        <f>I4+L4</f>
        <v>11234.713625268516</v>
      </c>
      <c r="N4" s="113">
        <f t="shared" ref="N4:N40" si="6">SUM(M4+E4)</f>
        <v>591227.71362526855</v>
      </c>
      <c r="O4" s="145">
        <f>ROUND(N4,0)</f>
        <v>591228</v>
      </c>
    </row>
    <row r="5" spans="1:15" ht="15.75">
      <c r="A5" s="6">
        <v>23</v>
      </c>
      <c r="B5" s="33" t="s">
        <v>8</v>
      </c>
      <c r="C5" s="47">
        <v>686971.16077726928</v>
      </c>
      <c r="D5" s="47">
        <v>727203</v>
      </c>
      <c r="E5" s="48">
        <f t="shared" si="0"/>
        <v>727203</v>
      </c>
      <c r="F5" s="49">
        <v>90</v>
      </c>
      <c r="G5" s="50">
        <f t="shared" si="1"/>
        <v>729620.33288535092</v>
      </c>
      <c r="H5" s="51">
        <f t="shared" si="2"/>
        <v>2417.3328853509156</v>
      </c>
      <c r="I5" s="52">
        <f t="shared" si="3"/>
        <v>3600</v>
      </c>
      <c r="J5" s="51">
        <f t="shared" si="4"/>
        <v>3600</v>
      </c>
      <c r="K5" s="51">
        <f t="shared" ref="K5:K41" si="7">J5-I5</f>
        <v>0</v>
      </c>
      <c r="L5" s="51">
        <f t="shared" si="5"/>
        <v>0</v>
      </c>
      <c r="M5" s="103">
        <f t="shared" ref="M5:M41" si="8">I5+L5</f>
        <v>3600</v>
      </c>
      <c r="N5" s="113">
        <f t="shared" si="6"/>
        <v>730803</v>
      </c>
      <c r="O5" s="145">
        <f t="shared" ref="O5:O40" si="9">ROUND(N5,0)</f>
        <v>730803</v>
      </c>
    </row>
    <row r="6" spans="1:15" ht="15.75">
      <c r="A6" s="6">
        <v>26</v>
      </c>
      <c r="B6" s="33" t="s">
        <v>9</v>
      </c>
      <c r="C6" s="47">
        <v>716685.98138878075</v>
      </c>
      <c r="D6" s="47">
        <v>755883</v>
      </c>
      <c r="E6" s="48">
        <f t="shared" si="0"/>
        <v>755883</v>
      </c>
      <c r="F6" s="49">
        <v>94.333333333333329</v>
      </c>
      <c r="G6" s="50">
        <f t="shared" si="1"/>
        <v>764750.20076501591</v>
      </c>
      <c r="H6" s="51">
        <f t="shared" si="2"/>
        <v>8867.2007650159067</v>
      </c>
      <c r="I6" s="52">
        <f t="shared" si="3"/>
        <v>3773.333333333333</v>
      </c>
      <c r="J6" s="51">
        <f t="shared" si="4"/>
        <v>8867.2007650159067</v>
      </c>
      <c r="K6" s="51">
        <f t="shared" si="7"/>
        <v>5093.8674316825736</v>
      </c>
      <c r="L6" s="51">
        <f t="shared" si="5"/>
        <v>3651.928593553449</v>
      </c>
      <c r="M6" s="103">
        <f t="shared" si="8"/>
        <v>7425.261926886782</v>
      </c>
      <c r="N6" s="113">
        <f t="shared" si="6"/>
        <v>763308.26192688674</v>
      </c>
      <c r="O6" s="145">
        <f t="shared" si="9"/>
        <v>763308</v>
      </c>
    </row>
    <row r="7" spans="1:15" ht="15.75">
      <c r="A7" s="6">
        <v>40</v>
      </c>
      <c r="B7" s="33" t="s">
        <v>10</v>
      </c>
      <c r="C7" s="47">
        <v>231295.74294666667</v>
      </c>
      <c r="D7" s="47">
        <v>233349</v>
      </c>
      <c r="E7" s="48">
        <f t="shared" si="0"/>
        <v>233349</v>
      </c>
      <c r="F7" s="49">
        <v>23</v>
      </c>
      <c r="G7" s="50">
        <f t="shared" si="1"/>
        <v>186458.52951514523</v>
      </c>
      <c r="H7" s="51">
        <f t="shared" si="2"/>
        <v>-46890.47048485477</v>
      </c>
      <c r="I7" s="52">
        <f t="shared" si="3"/>
        <v>920</v>
      </c>
      <c r="J7" s="51">
        <f t="shared" si="4"/>
        <v>920</v>
      </c>
      <c r="K7" s="51">
        <f t="shared" si="7"/>
        <v>0</v>
      </c>
      <c r="L7" s="51">
        <f t="shared" si="5"/>
        <v>0</v>
      </c>
      <c r="M7" s="103">
        <f t="shared" si="8"/>
        <v>920</v>
      </c>
      <c r="N7" s="113">
        <f t="shared" si="6"/>
        <v>234269</v>
      </c>
      <c r="O7" s="145">
        <f t="shared" si="9"/>
        <v>234269</v>
      </c>
    </row>
    <row r="8" spans="1:15" ht="15.75">
      <c r="A8" s="6">
        <v>46</v>
      </c>
      <c r="B8" s="33" t="s">
        <v>11</v>
      </c>
      <c r="C8" s="47">
        <v>2104040.3919172939</v>
      </c>
      <c r="D8" s="47">
        <v>2291283</v>
      </c>
      <c r="E8" s="48">
        <f t="shared" si="0"/>
        <v>2291283</v>
      </c>
      <c r="F8" s="49">
        <v>293</v>
      </c>
      <c r="G8" s="50">
        <f t="shared" si="1"/>
        <v>2375319.528171198</v>
      </c>
      <c r="H8" s="51">
        <f t="shared" si="2"/>
        <v>84036.528171197977</v>
      </c>
      <c r="I8" s="52">
        <f t="shared" si="3"/>
        <v>11720</v>
      </c>
      <c r="J8" s="51">
        <f t="shared" si="4"/>
        <v>84036.528171197977</v>
      </c>
      <c r="K8" s="51">
        <f t="shared" si="7"/>
        <v>72316.528171197977</v>
      </c>
      <c r="L8" s="51">
        <f t="shared" si="5"/>
        <v>51845.636062750324</v>
      </c>
      <c r="M8" s="103">
        <f t="shared" si="8"/>
        <v>63565.636062750324</v>
      </c>
      <c r="N8" s="113">
        <f t="shared" si="6"/>
        <v>2354848.6360627501</v>
      </c>
      <c r="O8" s="145">
        <f t="shared" si="9"/>
        <v>2354849</v>
      </c>
    </row>
    <row r="9" spans="1:15" ht="15.75">
      <c r="A9" s="6">
        <v>65</v>
      </c>
      <c r="B9" s="33" t="s">
        <v>12</v>
      </c>
      <c r="C9" s="47">
        <v>330044.70526812098</v>
      </c>
      <c r="D9" s="47">
        <v>355405</v>
      </c>
      <c r="E9" s="48">
        <f t="shared" si="0"/>
        <v>355405</v>
      </c>
      <c r="F9" s="49">
        <v>45.666666666666664</v>
      </c>
      <c r="G9" s="50">
        <f t="shared" si="1"/>
        <v>370214.76150108548</v>
      </c>
      <c r="H9" s="51">
        <f t="shared" si="2"/>
        <v>14809.761501085479</v>
      </c>
      <c r="I9" s="52">
        <f t="shared" si="3"/>
        <v>1826.6666666666665</v>
      </c>
      <c r="J9" s="51">
        <f t="shared" si="4"/>
        <v>14809.761501085479</v>
      </c>
      <c r="K9" s="51">
        <f t="shared" si="7"/>
        <v>12983.094834418813</v>
      </c>
      <c r="L9" s="51">
        <f t="shared" si="5"/>
        <v>9307.9248517013093</v>
      </c>
      <c r="M9" s="103">
        <f t="shared" si="8"/>
        <v>11134.591518367975</v>
      </c>
      <c r="N9" s="113">
        <f t="shared" si="6"/>
        <v>366539.59151836799</v>
      </c>
      <c r="O9" s="145">
        <f t="shared" si="9"/>
        <v>366540</v>
      </c>
    </row>
    <row r="10" spans="1:15" ht="15.75">
      <c r="A10" s="6">
        <v>67</v>
      </c>
      <c r="B10" s="33" t="s">
        <v>13</v>
      </c>
      <c r="C10" s="47">
        <v>605882.68036105938</v>
      </c>
      <c r="D10" s="47">
        <v>673102</v>
      </c>
      <c r="E10" s="48">
        <f t="shared" si="0"/>
        <v>673102</v>
      </c>
      <c r="F10" s="49">
        <v>86</v>
      </c>
      <c r="G10" s="50">
        <f t="shared" si="1"/>
        <v>697192.76253489091</v>
      </c>
      <c r="H10" s="51">
        <f t="shared" si="2"/>
        <v>24090.762534890906</v>
      </c>
      <c r="I10" s="52">
        <f t="shared" si="3"/>
        <v>3440</v>
      </c>
      <c r="J10" s="51">
        <f t="shared" si="4"/>
        <v>24090.762534890906</v>
      </c>
      <c r="K10" s="51">
        <f t="shared" si="7"/>
        <v>20650.762534890906</v>
      </c>
      <c r="L10" s="51">
        <f t="shared" si="5"/>
        <v>14805.079086037338</v>
      </c>
      <c r="M10" s="103">
        <f t="shared" si="8"/>
        <v>18245.079086037338</v>
      </c>
      <c r="N10" s="113">
        <f t="shared" si="6"/>
        <v>691347.07908603735</v>
      </c>
      <c r="O10" s="145">
        <f t="shared" si="9"/>
        <v>691347</v>
      </c>
    </row>
    <row r="11" spans="1:15" ht="15.75">
      <c r="A11" s="6">
        <v>640</v>
      </c>
      <c r="B11" s="33" t="s">
        <v>14</v>
      </c>
      <c r="C11" s="47">
        <v>396853.66624403803</v>
      </c>
      <c r="D11" s="47">
        <v>464015</v>
      </c>
      <c r="E11" s="48">
        <f t="shared" si="0"/>
        <v>464015</v>
      </c>
      <c r="F11" s="49">
        <v>58</v>
      </c>
      <c r="G11" s="50">
        <f t="shared" si="1"/>
        <v>470199.77008167061</v>
      </c>
      <c r="H11" s="51">
        <f t="shared" si="2"/>
        <v>6184.7700816706056</v>
      </c>
      <c r="I11" s="52">
        <f t="shared" si="3"/>
        <v>2320</v>
      </c>
      <c r="J11" s="51">
        <f t="shared" si="4"/>
        <v>6184.7700816706056</v>
      </c>
      <c r="K11" s="51">
        <f t="shared" si="7"/>
        <v>3864.7700816706056</v>
      </c>
      <c r="L11" s="51">
        <f t="shared" si="5"/>
        <v>2770.7561215625869</v>
      </c>
      <c r="M11" s="103">
        <f t="shared" si="8"/>
        <v>5090.7561215625865</v>
      </c>
      <c r="N11" s="113">
        <f t="shared" si="6"/>
        <v>469105.75612156256</v>
      </c>
      <c r="O11" s="145">
        <f t="shared" si="9"/>
        <v>469106</v>
      </c>
    </row>
    <row r="12" spans="1:15" ht="15.75">
      <c r="A12" s="6">
        <v>78</v>
      </c>
      <c r="B12" s="33" t="s">
        <v>15</v>
      </c>
      <c r="C12" s="47">
        <v>55338.396165716702</v>
      </c>
      <c r="D12" s="47">
        <v>61231</v>
      </c>
      <c r="E12" s="48">
        <f t="shared" si="0"/>
        <v>61231</v>
      </c>
      <c r="F12" s="49">
        <v>10</v>
      </c>
      <c r="G12" s="50">
        <f t="shared" si="1"/>
        <v>81068.925876150111</v>
      </c>
      <c r="H12" s="51">
        <f t="shared" si="2"/>
        <v>19837.925876150111</v>
      </c>
      <c r="I12" s="52">
        <f t="shared" si="3"/>
        <v>400</v>
      </c>
      <c r="J12" s="51">
        <f t="shared" si="4"/>
        <v>19837.925876150111</v>
      </c>
      <c r="K12" s="51">
        <f t="shared" si="7"/>
        <v>19437.925876150111</v>
      </c>
      <c r="L12" s="51">
        <f t="shared" si="5"/>
        <v>13935.564334668492</v>
      </c>
      <c r="M12" s="103">
        <f t="shared" si="8"/>
        <v>14335.564334668492</v>
      </c>
      <c r="N12" s="113">
        <f t="shared" si="6"/>
        <v>75566.564334668496</v>
      </c>
      <c r="O12" s="145">
        <f t="shared" si="9"/>
        <v>75567</v>
      </c>
    </row>
    <row r="13" spans="1:15" ht="15.75">
      <c r="A13" s="6">
        <v>655</v>
      </c>
      <c r="B13" s="33" t="s">
        <v>16</v>
      </c>
      <c r="C13" s="47">
        <v>194550.8036846364</v>
      </c>
      <c r="D13" s="47">
        <v>198635</v>
      </c>
      <c r="E13" s="48">
        <f t="shared" si="0"/>
        <v>198635</v>
      </c>
      <c r="F13" s="49">
        <v>24.333333333333332</v>
      </c>
      <c r="G13" s="50">
        <f t="shared" si="1"/>
        <v>197267.71963196524</v>
      </c>
      <c r="H13" s="51">
        <f t="shared" si="2"/>
        <v>-1367.280368034757</v>
      </c>
      <c r="I13" s="52">
        <f t="shared" si="3"/>
        <v>973.33333333333326</v>
      </c>
      <c r="J13" s="51">
        <f t="shared" si="4"/>
        <v>973.33333333333326</v>
      </c>
      <c r="K13" s="51">
        <f t="shared" si="7"/>
        <v>0</v>
      </c>
      <c r="L13" s="51">
        <f t="shared" si="5"/>
        <v>0</v>
      </c>
      <c r="M13" s="103">
        <f t="shared" si="8"/>
        <v>973.33333333333326</v>
      </c>
      <c r="N13" s="113">
        <f t="shared" si="6"/>
        <v>199608.33333333334</v>
      </c>
      <c r="O13" s="145">
        <f t="shared" si="9"/>
        <v>199608</v>
      </c>
    </row>
    <row r="14" spans="1:15" ht="15.75">
      <c r="A14" s="6">
        <v>87</v>
      </c>
      <c r="B14" s="33" t="s">
        <v>17</v>
      </c>
      <c r="C14" s="47">
        <v>313297.10930319026</v>
      </c>
      <c r="D14" s="47">
        <v>332952</v>
      </c>
      <c r="E14" s="48">
        <f t="shared" si="0"/>
        <v>332952</v>
      </c>
      <c r="F14" s="49">
        <v>43</v>
      </c>
      <c r="G14" s="50">
        <f t="shared" si="1"/>
        <v>348596.38126744545</v>
      </c>
      <c r="H14" s="51">
        <f t="shared" si="2"/>
        <v>15644.381267445453</v>
      </c>
      <c r="I14" s="52">
        <f t="shared" si="3"/>
        <v>1720</v>
      </c>
      <c r="J14" s="51">
        <f t="shared" si="4"/>
        <v>15644.381267445453</v>
      </c>
      <c r="K14" s="51">
        <f t="shared" si="7"/>
        <v>13924.381267445453</v>
      </c>
      <c r="L14" s="51">
        <f t="shared" si="5"/>
        <v>9982.7580478134551</v>
      </c>
      <c r="M14" s="103">
        <f t="shared" si="8"/>
        <v>11702.758047813455</v>
      </c>
      <c r="N14" s="113">
        <f t="shared" si="6"/>
        <v>344654.75804781343</v>
      </c>
      <c r="O14" s="145">
        <f t="shared" si="9"/>
        <v>344655</v>
      </c>
    </row>
    <row r="15" spans="1:15" ht="15.75">
      <c r="A15" s="6">
        <v>99</v>
      </c>
      <c r="B15" s="33" t="s">
        <v>18</v>
      </c>
      <c r="C15" s="47">
        <v>250600.44235716222</v>
      </c>
      <c r="D15" s="47">
        <v>261486</v>
      </c>
      <c r="E15" s="48">
        <f t="shared" si="0"/>
        <v>261486</v>
      </c>
      <c r="F15" s="49">
        <v>32.666666666666664</v>
      </c>
      <c r="G15" s="50">
        <f t="shared" si="1"/>
        <v>264825.15786209033</v>
      </c>
      <c r="H15" s="51">
        <f t="shared" si="2"/>
        <v>3339.157862090331</v>
      </c>
      <c r="I15" s="52">
        <f t="shared" si="3"/>
        <v>1306.6666666666665</v>
      </c>
      <c r="J15" s="51">
        <f t="shared" si="4"/>
        <v>3339.157862090331</v>
      </c>
      <c r="K15" s="51">
        <f t="shared" si="7"/>
        <v>2032.4911954236645</v>
      </c>
      <c r="L15" s="51">
        <f t="shared" si="5"/>
        <v>1457.1468166892507</v>
      </c>
      <c r="M15" s="103">
        <f t="shared" si="8"/>
        <v>2763.813483355917</v>
      </c>
      <c r="N15" s="113">
        <f t="shared" si="6"/>
        <v>264249.81348335592</v>
      </c>
      <c r="O15" s="145">
        <f t="shared" si="9"/>
        <v>264250</v>
      </c>
    </row>
    <row r="16" spans="1:15" ht="15.75">
      <c r="A16" s="6">
        <v>680</v>
      </c>
      <c r="B16" s="33" t="s">
        <v>19</v>
      </c>
      <c r="C16" s="47">
        <v>129666.92489168701</v>
      </c>
      <c r="D16" s="47">
        <v>130494</v>
      </c>
      <c r="E16" s="48">
        <f t="shared" si="0"/>
        <v>130494</v>
      </c>
      <c r="F16" s="49">
        <v>7.333333333333333</v>
      </c>
      <c r="G16" s="50">
        <f t="shared" si="1"/>
        <v>59450.545642510078</v>
      </c>
      <c r="H16" s="51">
        <f t="shared" si="2"/>
        <v>-71043.454357489914</v>
      </c>
      <c r="I16" s="52">
        <f t="shared" si="3"/>
        <v>293.33333333333331</v>
      </c>
      <c r="J16" s="51">
        <f t="shared" si="4"/>
        <v>293.33333333333331</v>
      </c>
      <c r="K16" s="51">
        <f t="shared" si="7"/>
        <v>0</v>
      </c>
      <c r="L16" s="51">
        <f t="shared" si="5"/>
        <v>0</v>
      </c>
      <c r="M16" s="103">
        <f t="shared" si="8"/>
        <v>293.33333333333331</v>
      </c>
      <c r="N16" s="113">
        <f t="shared" si="6"/>
        <v>130787.33333333333</v>
      </c>
      <c r="O16" s="145">
        <f t="shared" si="9"/>
        <v>130787</v>
      </c>
    </row>
    <row r="17" spans="1:15" ht="15.75">
      <c r="A17" s="6">
        <v>131</v>
      </c>
      <c r="B17" s="33" t="s">
        <v>20</v>
      </c>
      <c r="C17" s="47">
        <v>341080.84498038178</v>
      </c>
      <c r="D17" s="47">
        <v>403264</v>
      </c>
      <c r="E17" s="48">
        <f t="shared" si="0"/>
        <v>403264</v>
      </c>
      <c r="F17" s="49">
        <v>49.666666666666664</v>
      </c>
      <c r="G17" s="50">
        <f t="shared" si="1"/>
        <v>402642.33185154549</v>
      </c>
      <c r="H17" s="51">
        <f t="shared" si="2"/>
        <v>-621.66814845451154</v>
      </c>
      <c r="I17" s="52">
        <f t="shared" si="3"/>
        <v>1986.6666666666665</v>
      </c>
      <c r="J17" s="51">
        <f t="shared" si="4"/>
        <v>1986.6666666666665</v>
      </c>
      <c r="K17" s="51">
        <f t="shared" si="7"/>
        <v>0</v>
      </c>
      <c r="L17" s="51">
        <f t="shared" si="5"/>
        <v>0</v>
      </c>
      <c r="M17" s="103">
        <f t="shared" si="8"/>
        <v>1986.6666666666665</v>
      </c>
      <c r="N17" s="113">
        <f t="shared" si="6"/>
        <v>405250.66666666669</v>
      </c>
      <c r="O17" s="145">
        <f t="shared" si="9"/>
        <v>405251</v>
      </c>
    </row>
    <row r="18" spans="1:15" ht="15.75">
      <c r="A18" s="6">
        <v>155</v>
      </c>
      <c r="B18" s="33" t="s">
        <v>21</v>
      </c>
      <c r="C18" s="47">
        <v>1595706.2828323899</v>
      </c>
      <c r="D18" s="47">
        <v>1673167</v>
      </c>
      <c r="E18" s="48">
        <f t="shared" si="0"/>
        <v>1673167</v>
      </c>
      <c r="F18" s="49">
        <v>219</v>
      </c>
      <c r="G18" s="50">
        <f t="shared" si="1"/>
        <v>1775409.4766876872</v>
      </c>
      <c r="H18" s="51">
        <f t="shared" si="2"/>
        <v>102242.47668768722</v>
      </c>
      <c r="I18" s="52">
        <f t="shared" si="3"/>
        <v>8760</v>
      </c>
      <c r="J18" s="51">
        <f t="shared" si="4"/>
        <v>102242.47668768722</v>
      </c>
      <c r="K18" s="51">
        <f t="shared" si="7"/>
        <v>93482.476687687216</v>
      </c>
      <c r="L18" s="51">
        <f t="shared" si="5"/>
        <v>67020.065635903768</v>
      </c>
      <c r="M18" s="103">
        <f t="shared" si="8"/>
        <v>75780.065635903768</v>
      </c>
      <c r="N18" s="113">
        <f t="shared" si="6"/>
        <v>1748947.0656359037</v>
      </c>
      <c r="O18" s="145">
        <f t="shared" si="9"/>
        <v>1748947</v>
      </c>
    </row>
    <row r="19" spans="1:15" ht="15.75">
      <c r="A19" s="6">
        <v>157</v>
      </c>
      <c r="B19" s="33" t="s">
        <v>22</v>
      </c>
      <c r="C19" s="47">
        <v>629375.8369658849</v>
      </c>
      <c r="D19" s="47">
        <v>668402</v>
      </c>
      <c r="E19" s="48">
        <f t="shared" si="0"/>
        <v>668402</v>
      </c>
      <c r="F19" s="49">
        <v>84.666666666666671</v>
      </c>
      <c r="G19" s="50">
        <f t="shared" si="1"/>
        <v>686383.57241807098</v>
      </c>
      <c r="H19" s="51">
        <f t="shared" si="2"/>
        <v>17981.57241807098</v>
      </c>
      <c r="I19" s="52">
        <f t="shared" si="3"/>
        <v>3386.666666666667</v>
      </c>
      <c r="J19" s="51">
        <f t="shared" si="4"/>
        <v>17981.57241807098</v>
      </c>
      <c r="K19" s="51">
        <f t="shared" si="7"/>
        <v>14594.905751404312</v>
      </c>
      <c r="L19" s="51">
        <f t="shared" si="5"/>
        <v>10463.474825092871</v>
      </c>
      <c r="M19" s="103">
        <f t="shared" si="8"/>
        <v>13850.141491759539</v>
      </c>
      <c r="N19" s="113">
        <f t="shared" si="6"/>
        <v>682252.14149175957</v>
      </c>
      <c r="O19" s="145">
        <f t="shared" si="9"/>
        <v>682252</v>
      </c>
    </row>
    <row r="20" spans="1:15" ht="15.75">
      <c r="A20" s="6">
        <v>695</v>
      </c>
      <c r="B20" s="33" t="s">
        <v>23</v>
      </c>
      <c r="C20" s="47">
        <v>646285.52777722559</v>
      </c>
      <c r="D20" s="47">
        <v>700144</v>
      </c>
      <c r="E20" s="48">
        <f t="shared" si="0"/>
        <v>700144</v>
      </c>
      <c r="F20" s="49">
        <v>91</v>
      </c>
      <c r="G20" s="50">
        <f t="shared" si="1"/>
        <v>737727.22547296598</v>
      </c>
      <c r="H20" s="51">
        <f t="shared" si="2"/>
        <v>37583.225472965976</v>
      </c>
      <c r="I20" s="52">
        <f t="shared" si="3"/>
        <v>3640</v>
      </c>
      <c r="J20" s="51">
        <f t="shared" si="4"/>
        <v>37583.225472965976</v>
      </c>
      <c r="K20" s="51">
        <f t="shared" si="7"/>
        <v>33943.225472965976</v>
      </c>
      <c r="L20" s="51">
        <f t="shared" si="5"/>
        <v>24334.79813219465</v>
      </c>
      <c r="M20" s="103">
        <f t="shared" si="8"/>
        <v>27974.79813219465</v>
      </c>
      <c r="N20" s="113">
        <f t="shared" si="6"/>
        <v>728118.79813219467</v>
      </c>
      <c r="O20" s="145">
        <f t="shared" si="9"/>
        <v>728119</v>
      </c>
    </row>
    <row r="21" spans="1:15" ht="15.75">
      <c r="A21" s="6">
        <v>159</v>
      </c>
      <c r="B21" s="33" t="s">
        <v>24</v>
      </c>
      <c r="C21" s="47">
        <v>241001.10752731751</v>
      </c>
      <c r="D21" s="47">
        <v>253642</v>
      </c>
      <c r="E21" s="48">
        <f t="shared" si="0"/>
        <v>253642</v>
      </c>
      <c r="F21" s="49">
        <v>35</v>
      </c>
      <c r="G21" s="50">
        <f t="shared" si="1"/>
        <v>283741.24056652538</v>
      </c>
      <c r="H21" s="51">
        <f t="shared" si="2"/>
        <v>30099.240566525375</v>
      </c>
      <c r="I21" s="52">
        <f t="shared" si="3"/>
        <v>1400</v>
      </c>
      <c r="J21" s="51">
        <f t="shared" si="4"/>
        <v>30099.240566525375</v>
      </c>
      <c r="K21" s="51">
        <f t="shared" si="7"/>
        <v>28699.240566525375</v>
      </c>
      <c r="L21" s="51">
        <f t="shared" si="5"/>
        <v>20575.246341568756</v>
      </c>
      <c r="M21" s="103">
        <f t="shared" si="8"/>
        <v>21975.246341568756</v>
      </c>
      <c r="N21" s="113">
        <f t="shared" si="6"/>
        <v>275617.24634156877</v>
      </c>
      <c r="O21" s="145">
        <f t="shared" si="9"/>
        <v>275617</v>
      </c>
    </row>
    <row r="22" spans="1:15" ht="15.75">
      <c r="A22" s="6">
        <v>164</v>
      </c>
      <c r="B22" s="33" t="s">
        <v>25</v>
      </c>
      <c r="C22" s="47">
        <v>254104.12678791021</v>
      </c>
      <c r="D22" s="47">
        <v>331535</v>
      </c>
      <c r="E22" s="48">
        <f t="shared" si="0"/>
        <v>331535</v>
      </c>
      <c r="F22" s="49">
        <v>44</v>
      </c>
      <c r="G22" s="50">
        <f t="shared" si="1"/>
        <v>356703.27385506046</v>
      </c>
      <c r="H22" s="51">
        <f t="shared" si="2"/>
        <v>25168.273855060455</v>
      </c>
      <c r="I22" s="52">
        <f t="shared" si="3"/>
        <v>1760</v>
      </c>
      <c r="J22" s="51">
        <f t="shared" si="4"/>
        <v>25168.273855060455</v>
      </c>
      <c r="K22" s="51">
        <f t="shared" si="7"/>
        <v>23408.273855060455</v>
      </c>
      <c r="L22" s="51">
        <f t="shared" si="5"/>
        <v>16782.012049494566</v>
      </c>
      <c r="M22" s="103">
        <f t="shared" si="8"/>
        <v>18542.012049494566</v>
      </c>
      <c r="N22" s="113">
        <f t="shared" si="6"/>
        <v>350077.01204949454</v>
      </c>
      <c r="O22" s="145">
        <f t="shared" si="9"/>
        <v>350077</v>
      </c>
    </row>
    <row r="23" spans="1:15" ht="15.75">
      <c r="A23" s="6">
        <v>168</v>
      </c>
      <c r="B23" s="33" t="s">
        <v>26</v>
      </c>
      <c r="C23" s="47">
        <v>503733.21787841868</v>
      </c>
      <c r="D23" s="47">
        <v>508693</v>
      </c>
      <c r="E23" s="48">
        <f t="shared" si="0"/>
        <v>508693</v>
      </c>
      <c r="F23" s="49">
        <v>52.666666666666664</v>
      </c>
      <c r="G23" s="50">
        <f t="shared" si="1"/>
        <v>426963.00961439055</v>
      </c>
      <c r="H23" s="51">
        <f t="shared" si="2"/>
        <v>-81729.990385609446</v>
      </c>
      <c r="I23" s="52">
        <f t="shared" si="3"/>
        <v>2106.6666666666665</v>
      </c>
      <c r="J23" s="51">
        <f t="shared" si="4"/>
        <v>2106.6666666666665</v>
      </c>
      <c r="K23" s="51">
        <f t="shared" si="7"/>
        <v>0</v>
      </c>
      <c r="L23" s="51">
        <f t="shared" si="5"/>
        <v>0</v>
      </c>
      <c r="M23" s="103">
        <f t="shared" si="8"/>
        <v>2106.6666666666665</v>
      </c>
      <c r="N23" s="113">
        <f t="shared" si="6"/>
        <v>510799.66666666669</v>
      </c>
      <c r="O23" s="145">
        <f t="shared" si="9"/>
        <v>510800</v>
      </c>
    </row>
    <row r="24" spans="1:15" ht="15.75">
      <c r="A24" s="6">
        <v>178</v>
      </c>
      <c r="B24" s="33" t="s">
        <v>27</v>
      </c>
      <c r="C24" s="47">
        <v>874545.67438248545</v>
      </c>
      <c r="D24" s="47">
        <v>926949</v>
      </c>
      <c r="E24" s="48">
        <f t="shared" si="0"/>
        <v>926949</v>
      </c>
      <c r="F24" s="49">
        <v>117</v>
      </c>
      <c r="G24" s="50">
        <f t="shared" si="1"/>
        <v>948506.43275095627</v>
      </c>
      <c r="H24" s="51">
        <f t="shared" si="2"/>
        <v>21557.432750956272</v>
      </c>
      <c r="I24" s="52">
        <f t="shared" si="3"/>
        <v>4680</v>
      </c>
      <c r="J24" s="51">
        <f t="shared" si="4"/>
        <v>21557.432750956272</v>
      </c>
      <c r="K24" s="51">
        <f t="shared" si="7"/>
        <v>16877.432750956272</v>
      </c>
      <c r="L24" s="51">
        <f t="shared" si="5"/>
        <v>12099.87893788467</v>
      </c>
      <c r="M24" s="103">
        <f t="shared" si="8"/>
        <v>16779.87893788467</v>
      </c>
      <c r="N24" s="113">
        <f t="shared" si="6"/>
        <v>943728.8789378847</v>
      </c>
      <c r="O24" s="145">
        <f t="shared" si="9"/>
        <v>943729</v>
      </c>
    </row>
    <row r="25" spans="1:15" ht="15.75">
      <c r="A25" s="6">
        <v>198</v>
      </c>
      <c r="B25" s="33" t="s">
        <v>28</v>
      </c>
      <c r="C25" s="47">
        <v>369435.77544468956</v>
      </c>
      <c r="D25" s="47">
        <v>398620</v>
      </c>
      <c r="E25" s="48">
        <f t="shared" si="0"/>
        <v>398620</v>
      </c>
      <c r="F25" s="49">
        <v>51.333333333333336</v>
      </c>
      <c r="G25" s="50">
        <f t="shared" si="1"/>
        <v>416153.81949757057</v>
      </c>
      <c r="H25" s="51">
        <f t="shared" si="2"/>
        <v>17533.81949757057</v>
      </c>
      <c r="I25" s="52">
        <f t="shared" si="3"/>
        <v>2053.3333333333335</v>
      </c>
      <c r="J25" s="51">
        <f t="shared" si="4"/>
        <v>17533.81949757057</v>
      </c>
      <c r="K25" s="51">
        <f t="shared" si="7"/>
        <v>15480.486164237236</v>
      </c>
      <c r="L25" s="51">
        <f t="shared" si="5"/>
        <v>11098.370898634221</v>
      </c>
      <c r="M25" s="103">
        <f t="shared" si="8"/>
        <v>13151.704231967555</v>
      </c>
      <c r="N25" s="113">
        <f t="shared" si="6"/>
        <v>411771.70423196757</v>
      </c>
      <c r="O25" s="145">
        <f t="shared" si="9"/>
        <v>411772</v>
      </c>
    </row>
    <row r="26" spans="1:15" ht="15.75">
      <c r="A26" s="6">
        <v>199</v>
      </c>
      <c r="B26" s="33" t="s">
        <v>29</v>
      </c>
      <c r="C26" s="47">
        <v>1248093.8060003996</v>
      </c>
      <c r="D26" s="47">
        <v>1377118</v>
      </c>
      <c r="E26" s="48">
        <f t="shared" si="0"/>
        <v>1377118</v>
      </c>
      <c r="F26" s="49">
        <v>184</v>
      </c>
      <c r="G26" s="50">
        <f t="shared" si="1"/>
        <v>1491668.2361211618</v>
      </c>
      <c r="H26" s="51">
        <f t="shared" si="2"/>
        <v>114550.23612116184</v>
      </c>
      <c r="I26" s="52">
        <f t="shared" si="3"/>
        <v>7360</v>
      </c>
      <c r="J26" s="51">
        <f t="shared" si="4"/>
        <v>114550.23612116184</v>
      </c>
      <c r="K26" s="51">
        <f t="shared" si="7"/>
        <v>107190.23612116184</v>
      </c>
      <c r="L26" s="51">
        <f t="shared" si="5"/>
        <v>76847.521748581319</v>
      </c>
      <c r="M26" s="103">
        <f t="shared" si="8"/>
        <v>84207.521748581319</v>
      </c>
      <c r="N26" s="113">
        <f t="shared" si="6"/>
        <v>1461325.5217485814</v>
      </c>
      <c r="O26" s="145">
        <f t="shared" si="9"/>
        <v>1461326</v>
      </c>
    </row>
    <row r="27" spans="1:15" ht="15.75">
      <c r="A27" s="6">
        <v>207</v>
      </c>
      <c r="B27" s="33" t="s">
        <v>30</v>
      </c>
      <c r="C27" s="47">
        <v>3027106.3550508129</v>
      </c>
      <c r="D27" s="47">
        <v>3245791</v>
      </c>
      <c r="E27" s="48">
        <f t="shared" si="0"/>
        <v>3245791</v>
      </c>
      <c r="F27" s="49">
        <v>414.33333333333331</v>
      </c>
      <c r="G27" s="50">
        <f t="shared" si="1"/>
        <v>3358955.8288018191</v>
      </c>
      <c r="H27" s="51">
        <f t="shared" si="2"/>
        <v>113164.82880181912</v>
      </c>
      <c r="I27" s="52">
        <f t="shared" si="3"/>
        <v>16573.333333333332</v>
      </c>
      <c r="J27" s="51">
        <f t="shared" si="4"/>
        <v>113164.82880181912</v>
      </c>
      <c r="K27" s="51">
        <f t="shared" si="7"/>
        <v>96591.495468485795</v>
      </c>
      <c r="L27" s="51">
        <f t="shared" si="5"/>
        <v>69249.003615890164</v>
      </c>
      <c r="M27" s="103">
        <f t="shared" si="8"/>
        <v>85822.336949223492</v>
      </c>
      <c r="N27" s="113">
        <f t="shared" si="6"/>
        <v>3331613.3369492237</v>
      </c>
      <c r="O27" s="145">
        <f t="shared" si="9"/>
        <v>3331613</v>
      </c>
    </row>
    <row r="28" spans="1:15" ht="15.75">
      <c r="A28" s="6">
        <v>246</v>
      </c>
      <c r="B28" s="33" t="s">
        <v>31</v>
      </c>
      <c r="C28" s="47">
        <v>460981.54748249927</v>
      </c>
      <c r="D28" s="47">
        <v>762671</v>
      </c>
      <c r="E28" s="48">
        <f t="shared" si="0"/>
        <v>762671</v>
      </c>
      <c r="F28" s="49">
        <v>103</v>
      </c>
      <c r="G28" s="50">
        <f t="shared" si="1"/>
        <v>835009.93652434612</v>
      </c>
      <c r="H28" s="51">
        <f t="shared" si="2"/>
        <v>72338.936524346122</v>
      </c>
      <c r="I28" s="52">
        <f t="shared" si="3"/>
        <v>4120</v>
      </c>
      <c r="J28" s="51">
        <f t="shared" si="4"/>
        <v>72338.936524346122</v>
      </c>
      <c r="K28" s="51">
        <f t="shared" si="7"/>
        <v>68218.936524346122</v>
      </c>
      <c r="L28" s="51">
        <f t="shared" si="5"/>
        <v>48907.963989313335</v>
      </c>
      <c r="M28" s="103">
        <f t="shared" si="8"/>
        <v>53027.963989313335</v>
      </c>
      <c r="N28" s="113">
        <f t="shared" si="6"/>
        <v>815698.96398931334</v>
      </c>
      <c r="O28" s="145">
        <f t="shared" si="9"/>
        <v>815699</v>
      </c>
    </row>
    <row r="29" spans="1:15" ht="15.75">
      <c r="A29" s="6">
        <v>264</v>
      </c>
      <c r="B29" s="33" t="s">
        <v>32</v>
      </c>
      <c r="C29" s="47">
        <v>465397.55188870843</v>
      </c>
      <c r="D29" s="47">
        <v>505501</v>
      </c>
      <c r="E29" s="48">
        <f t="shared" si="0"/>
        <v>505501</v>
      </c>
      <c r="F29" s="49">
        <v>64</v>
      </c>
      <c r="G29" s="50">
        <f t="shared" si="1"/>
        <v>518841.12560736068</v>
      </c>
      <c r="H29" s="51">
        <f t="shared" si="2"/>
        <v>13340.125607360678</v>
      </c>
      <c r="I29" s="52">
        <f t="shared" si="3"/>
        <v>2560</v>
      </c>
      <c r="J29" s="51">
        <f t="shared" si="4"/>
        <v>13340.125607360678</v>
      </c>
      <c r="K29" s="51">
        <f t="shared" si="7"/>
        <v>10780.125607360678</v>
      </c>
      <c r="L29" s="51">
        <f t="shared" si="5"/>
        <v>7728.5578149830917</v>
      </c>
      <c r="M29" s="103">
        <f t="shared" si="8"/>
        <v>10288.557814983091</v>
      </c>
      <c r="N29" s="113">
        <f t="shared" si="6"/>
        <v>515789.55781498307</v>
      </c>
      <c r="O29" s="145">
        <f t="shared" si="9"/>
        <v>515790</v>
      </c>
    </row>
    <row r="30" spans="1:15" ht="15.75">
      <c r="A30" s="6">
        <v>266</v>
      </c>
      <c r="B30" s="33" t="s">
        <v>33</v>
      </c>
      <c r="C30" s="47">
        <v>454307.95056200813</v>
      </c>
      <c r="D30" s="47">
        <v>497544</v>
      </c>
      <c r="E30" s="48">
        <f t="shared" si="0"/>
        <v>497544</v>
      </c>
      <c r="F30" s="49">
        <v>64.333333333333329</v>
      </c>
      <c r="G30" s="50">
        <f t="shared" si="1"/>
        <v>521543.42313656566</v>
      </c>
      <c r="H30" s="51">
        <f t="shared" si="2"/>
        <v>23999.42313656566</v>
      </c>
      <c r="I30" s="52">
        <f t="shared" si="3"/>
        <v>2573.333333333333</v>
      </c>
      <c r="J30" s="51">
        <f t="shared" si="4"/>
        <v>23999.42313656566</v>
      </c>
      <c r="K30" s="51">
        <f t="shared" si="7"/>
        <v>21426.089803232328</v>
      </c>
      <c r="L30" s="51">
        <f t="shared" si="5"/>
        <v>15360.931757625704</v>
      </c>
      <c r="M30" s="103">
        <f t="shared" si="8"/>
        <v>17934.265090959037</v>
      </c>
      <c r="N30" s="113">
        <f t="shared" si="6"/>
        <v>515478.26509095903</v>
      </c>
      <c r="O30" s="145">
        <f t="shared" si="9"/>
        <v>515478</v>
      </c>
    </row>
    <row r="31" spans="1:15" ht="15.75">
      <c r="A31" s="6">
        <v>269</v>
      </c>
      <c r="B31" s="33" t="s">
        <v>34</v>
      </c>
      <c r="C31" s="47">
        <v>62824.511795530518</v>
      </c>
      <c r="D31" s="47">
        <v>64011</v>
      </c>
      <c r="E31" s="48">
        <f t="shared" si="0"/>
        <v>64011</v>
      </c>
      <c r="F31" s="49">
        <v>8</v>
      </c>
      <c r="G31" s="50">
        <f t="shared" si="1"/>
        <v>64855.140700920085</v>
      </c>
      <c r="H31" s="51">
        <f t="shared" si="2"/>
        <v>844.14070092008478</v>
      </c>
      <c r="I31" s="52">
        <f t="shared" si="3"/>
        <v>320</v>
      </c>
      <c r="J31" s="51">
        <f t="shared" si="4"/>
        <v>844.14070092008478</v>
      </c>
      <c r="K31" s="51">
        <f t="shared" si="7"/>
        <v>524.14070092008478</v>
      </c>
      <c r="L31" s="51">
        <f t="shared" si="5"/>
        <v>375.77036277580214</v>
      </c>
      <c r="M31" s="103">
        <f t="shared" si="8"/>
        <v>695.77036277580214</v>
      </c>
      <c r="N31" s="113">
        <f t="shared" si="6"/>
        <v>64706.770362775802</v>
      </c>
      <c r="O31" s="145">
        <f t="shared" si="9"/>
        <v>64707</v>
      </c>
    </row>
    <row r="32" spans="1:15" ht="15.75">
      <c r="A32" s="6">
        <v>766</v>
      </c>
      <c r="B32" s="33" t="s">
        <v>35</v>
      </c>
      <c r="C32" s="47">
        <v>147260.96185350665</v>
      </c>
      <c r="D32" s="47">
        <v>148821</v>
      </c>
      <c r="E32" s="48">
        <f t="shared" si="0"/>
        <v>148821</v>
      </c>
      <c r="F32" s="49">
        <v>18.333333333333332</v>
      </c>
      <c r="G32" s="50">
        <f t="shared" si="1"/>
        <v>148626.36410627517</v>
      </c>
      <c r="H32" s="51">
        <f t="shared" si="2"/>
        <v>-194.63589372482966</v>
      </c>
      <c r="I32" s="52">
        <f t="shared" si="3"/>
        <v>733.33333333333326</v>
      </c>
      <c r="J32" s="51">
        <f t="shared" si="4"/>
        <v>733.33333333333326</v>
      </c>
      <c r="K32" s="51">
        <f t="shared" si="7"/>
        <v>0</v>
      </c>
      <c r="L32" s="51">
        <f t="shared" si="5"/>
        <v>0</v>
      </c>
      <c r="M32" s="103">
        <f t="shared" si="8"/>
        <v>733.33333333333326</v>
      </c>
      <c r="N32" s="113">
        <f t="shared" si="6"/>
        <v>149554.33333333334</v>
      </c>
      <c r="O32" s="145">
        <f t="shared" si="9"/>
        <v>149554</v>
      </c>
    </row>
    <row r="33" spans="1:15" ht="15.75">
      <c r="A33" s="6">
        <v>288</v>
      </c>
      <c r="B33" s="33" t="s">
        <v>36</v>
      </c>
      <c r="C33" s="47">
        <v>495415.71898139821</v>
      </c>
      <c r="D33" s="47">
        <v>520244</v>
      </c>
      <c r="E33" s="48">
        <f t="shared" si="0"/>
        <v>520244</v>
      </c>
      <c r="F33" s="49">
        <v>64.666666666666671</v>
      </c>
      <c r="G33" s="50">
        <f t="shared" si="1"/>
        <v>524245.7206657707</v>
      </c>
      <c r="H33" s="51">
        <f t="shared" si="2"/>
        <v>4001.7206657706993</v>
      </c>
      <c r="I33" s="52">
        <f t="shared" si="3"/>
        <v>2586.666666666667</v>
      </c>
      <c r="J33" s="51">
        <f t="shared" si="4"/>
        <v>4001.7206657706993</v>
      </c>
      <c r="K33" s="51">
        <f t="shared" si="7"/>
        <v>1415.0539991040323</v>
      </c>
      <c r="L33" s="51">
        <f t="shared" si="5"/>
        <v>1014.4897231931336</v>
      </c>
      <c r="M33" s="103">
        <f t="shared" si="8"/>
        <v>3601.1563898598006</v>
      </c>
      <c r="N33" s="113">
        <f t="shared" si="6"/>
        <v>523845.1563898598</v>
      </c>
      <c r="O33" s="145">
        <f t="shared" si="9"/>
        <v>523845</v>
      </c>
    </row>
    <row r="34" spans="1:15" ht="15.75">
      <c r="A34" s="6">
        <v>291</v>
      </c>
      <c r="B34" s="33" t="s">
        <v>37</v>
      </c>
      <c r="C34" s="47">
        <v>407928.626320065</v>
      </c>
      <c r="D34" s="47">
        <v>412249</v>
      </c>
      <c r="E34" s="48">
        <f t="shared" si="0"/>
        <v>412249</v>
      </c>
      <c r="F34" s="49">
        <v>52</v>
      </c>
      <c r="G34" s="50">
        <f t="shared" si="1"/>
        <v>421558.41455598053</v>
      </c>
      <c r="H34" s="51">
        <f t="shared" si="2"/>
        <v>9309.4145559805329</v>
      </c>
      <c r="I34" s="52">
        <f t="shared" si="3"/>
        <v>2080</v>
      </c>
      <c r="J34" s="51">
        <f t="shared" si="4"/>
        <v>9309.4145559805329</v>
      </c>
      <c r="K34" s="51">
        <f t="shared" si="7"/>
        <v>7229.4145559805329</v>
      </c>
      <c r="L34" s="51">
        <f t="shared" si="5"/>
        <v>5182.9589375309106</v>
      </c>
      <c r="M34" s="103">
        <f t="shared" si="8"/>
        <v>7262.9589375309106</v>
      </c>
      <c r="N34" s="113">
        <f t="shared" si="6"/>
        <v>419511.95893753093</v>
      </c>
      <c r="O34" s="145">
        <f t="shared" si="9"/>
        <v>419512</v>
      </c>
    </row>
    <row r="35" spans="1:15" ht="15.75">
      <c r="A35" s="6">
        <v>305</v>
      </c>
      <c r="B35" s="33" t="s">
        <v>38</v>
      </c>
      <c r="C35" s="47">
        <v>483599.5692526811</v>
      </c>
      <c r="D35" s="47">
        <v>507639</v>
      </c>
      <c r="E35" s="48">
        <f t="shared" si="0"/>
        <v>507639</v>
      </c>
      <c r="F35" s="49">
        <v>63</v>
      </c>
      <c r="G35" s="50">
        <f t="shared" si="1"/>
        <v>510734.23301974568</v>
      </c>
      <c r="H35" s="51">
        <f t="shared" si="2"/>
        <v>3095.2330197456758</v>
      </c>
      <c r="I35" s="52">
        <f t="shared" si="3"/>
        <v>2520</v>
      </c>
      <c r="J35" s="51">
        <f t="shared" si="4"/>
        <v>3095.2330197456758</v>
      </c>
      <c r="K35" s="51">
        <f t="shared" si="7"/>
        <v>575.23301974567585</v>
      </c>
      <c r="L35" s="51">
        <f t="shared" si="5"/>
        <v>412.39980053258603</v>
      </c>
      <c r="M35" s="103">
        <f t="shared" si="8"/>
        <v>2932.3998005325861</v>
      </c>
      <c r="N35" s="113">
        <f t="shared" si="6"/>
        <v>510571.39980053261</v>
      </c>
      <c r="O35" s="145">
        <f t="shared" si="9"/>
        <v>510571</v>
      </c>
    </row>
    <row r="36" spans="1:15" ht="15.75">
      <c r="A36" s="6">
        <v>307</v>
      </c>
      <c r="B36" s="33" t="s">
        <v>39</v>
      </c>
      <c r="C36" s="47">
        <v>296925.66429731925</v>
      </c>
      <c r="D36" s="47">
        <v>299726</v>
      </c>
      <c r="E36" s="48">
        <f t="shared" si="0"/>
        <v>299726</v>
      </c>
      <c r="F36" s="49">
        <v>30</v>
      </c>
      <c r="G36" s="50">
        <f t="shared" si="1"/>
        <v>243206.77762845031</v>
      </c>
      <c r="H36" s="51">
        <f t="shared" si="2"/>
        <v>-56519.222371549695</v>
      </c>
      <c r="I36" s="52">
        <f t="shared" si="3"/>
        <v>1200</v>
      </c>
      <c r="J36" s="51">
        <f t="shared" si="4"/>
        <v>1200</v>
      </c>
      <c r="K36" s="51">
        <f t="shared" si="7"/>
        <v>0</v>
      </c>
      <c r="L36" s="51">
        <f t="shared" si="5"/>
        <v>0</v>
      </c>
      <c r="M36" s="103">
        <f t="shared" si="8"/>
        <v>1200</v>
      </c>
      <c r="N36" s="113">
        <f t="shared" si="6"/>
        <v>300926</v>
      </c>
      <c r="O36" s="145">
        <f t="shared" si="9"/>
        <v>300926</v>
      </c>
    </row>
    <row r="37" spans="1:15" ht="15.75">
      <c r="A37" s="6">
        <v>315</v>
      </c>
      <c r="B37" s="33" t="s">
        <v>40</v>
      </c>
      <c r="C37" s="47">
        <v>962424.24502523441</v>
      </c>
      <c r="D37" s="47">
        <v>1044876</v>
      </c>
      <c r="E37" s="48">
        <f t="shared" si="0"/>
        <v>1044876</v>
      </c>
      <c r="F37" s="49">
        <v>133.66666666666666</v>
      </c>
      <c r="G37" s="50">
        <f t="shared" si="1"/>
        <v>1083621.3092112064</v>
      </c>
      <c r="H37" s="51">
        <f t="shared" si="2"/>
        <v>38745.30921120639</v>
      </c>
      <c r="I37" s="52">
        <f t="shared" si="3"/>
        <v>5346.6666666666661</v>
      </c>
      <c r="J37" s="51">
        <f t="shared" si="4"/>
        <v>38745.30921120639</v>
      </c>
      <c r="K37" s="51">
        <f t="shared" si="7"/>
        <v>33398.642544539725</v>
      </c>
      <c r="L37" s="51">
        <f t="shared" si="5"/>
        <v>23944.372194622894</v>
      </c>
      <c r="M37" s="103">
        <f t="shared" si="8"/>
        <v>29291.038861289562</v>
      </c>
      <c r="N37" s="113">
        <f t="shared" si="6"/>
        <v>1074167.0388612896</v>
      </c>
      <c r="O37" s="145">
        <f t="shared" si="9"/>
        <v>1074167</v>
      </c>
    </row>
    <row r="38" spans="1:15" ht="15.75">
      <c r="A38" s="6">
        <v>317</v>
      </c>
      <c r="B38" s="33" t="s">
        <v>41</v>
      </c>
      <c r="C38" s="47">
        <v>1105070.3263892198</v>
      </c>
      <c r="D38" s="47">
        <v>1193587</v>
      </c>
      <c r="E38" s="48">
        <f t="shared" si="0"/>
        <v>1193587</v>
      </c>
      <c r="F38" s="49">
        <v>155</v>
      </c>
      <c r="G38" s="50">
        <f t="shared" si="1"/>
        <v>1256568.3510803266</v>
      </c>
      <c r="H38" s="51">
        <f t="shared" si="2"/>
        <v>62981.351080326596</v>
      </c>
      <c r="I38" s="52">
        <f t="shared" si="3"/>
        <v>6200</v>
      </c>
      <c r="J38" s="51">
        <f t="shared" si="4"/>
        <v>62981.351080326596</v>
      </c>
      <c r="K38" s="51">
        <f t="shared" si="7"/>
        <v>56781.351080326596</v>
      </c>
      <c r="L38" s="51">
        <f t="shared" si="5"/>
        <v>40708.05578902697</v>
      </c>
      <c r="M38" s="103">
        <f t="shared" si="8"/>
        <v>46908.05578902697</v>
      </c>
      <c r="N38" s="113">
        <f t="shared" si="6"/>
        <v>1240495.0557890269</v>
      </c>
      <c r="O38" s="145">
        <f t="shared" si="9"/>
        <v>1240495</v>
      </c>
    </row>
    <row r="39" spans="1:15" ht="15.75">
      <c r="A39" s="6">
        <v>330</v>
      </c>
      <c r="B39" s="33" t="s">
        <v>42</v>
      </c>
      <c r="C39" s="47">
        <v>1146972.3594763735</v>
      </c>
      <c r="D39" s="47">
        <v>1232576</v>
      </c>
      <c r="E39" s="48">
        <f t="shared" si="0"/>
        <v>1232576</v>
      </c>
      <c r="F39" s="49">
        <v>165</v>
      </c>
      <c r="G39" s="50">
        <f t="shared" si="1"/>
        <v>1337637.2769564767</v>
      </c>
      <c r="H39" s="51">
        <f t="shared" si="2"/>
        <v>105061.27695647674</v>
      </c>
      <c r="I39" s="52">
        <f t="shared" si="3"/>
        <v>6600</v>
      </c>
      <c r="J39" s="51">
        <f t="shared" si="4"/>
        <v>105061.27695647674</v>
      </c>
      <c r="K39" s="51">
        <f t="shared" si="7"/>
        <v>98461.276956476737</v>
      </c>
      <c r="L39" s="51">
        <f t="shared" si="5"/>
        <v>70589.499530098823</v>
      </c>
      <c r="M39" s="103">
        <f t="shared" si="8"/>
        <v>77189.499530098823</v>
      </c>
      <c r="N39" s="113">
        <f t="shared" si="6"/>
        <v>1309765.4995300989</v>
      </c>
      <c r="O39" s="145">
        <f t="shared" si="9"/>
        <v>1309765</v>
      </c>
    </row>
    <row r="40" spans="1:15" ht="15.75">
      <c r="A40" s="6">
        <v>335</v>
      </c>
      <c r="B40" s="33" t="s">
        <v>43</v>
      </c>
      <c r="C40" s="47">
        <v>337107.21817079466</v>
      </c>
      <c r="D40" s="47">
        <v>590400</v>
      </c>
      <c r="E40" s="48">
        <f t="shared" si="0"/>
        <v>590400</v>
      </c>
      <c r="F40" s="49">
        <v>80</v>
      </c>
      <c r="G40" s="50">
        <f t="shared" si="1"/>
        <v>648551.40700920089</v>
      </c>
      <c r="H40" s="51">
        <f t="shared" si="2"/>
        <v>58151.407009200891</v>
      </c>
      <c r="I40" s="52">
        <f t="shared" si="3"/>
        <v>3200</v>
      </c>
      <c r="J40" s="51">
        <f t="shared" si="4"/>
        <v>58151.407009200891</v>
      </c>
      <c r="K40" s="51">
        <f t="shared" si="7"/>
        <v>54951.407009200891</v>
      </c>
      <c r="L40" s="51">
        <f t="shared" si="5"/>
        <v>39396.120375006947</v>
      </c>
      <c r="M40" s="103">
        <f t="shared" si="8"/>
        <v>42596.120375006947</v>
      </c>
      <c r="N40" s="113">
        <f t="shared" si="6"/>
        <v>632996.12037500693</v>
      </c>
      <c r="O40" s="145">
        <f t="shared" si="9"/>
        <v>632996</v>
      </c>
    </row>
    <row r="41" spans="1:15" ht="15.75">
      <c r="A41" s="6"/>
      <c r="B41" s="34" t="s">
        <v>69</v>
      </c>
      <c r="C41" s="47">
        <v>0</v>
      </c>
      <c r="D41" s="47">
        <v>0</v>
      </c>
      <c r="E41" s="47">
        <v>0</v>
      </c>
      <c r="F41" s="53"/>
      <c r="G41" s="50">
        <f t="shared" si="1"/>
        <v>0</v>
      </c>
      <c r="H41" s="51">
        <f t="shared" si="2"/>
        <v>0</v>
      </c>
      <c r="I41" s="52">
        <f t="shared" si="3"/>
        <v>0</v>
      </c>
      <c r="J41" s="51">
        <f t="shared" si="4"/>
        <v>0</v>
      </c>
      <c r="K41" s="51">
        <f t="shared" si="7"/>
        <v>0</v>
      </c>
      <c r="L41" s="51">
        <f t="shared" si="5"/>
        <v>0</v>
      </c>
      <c r="M41" s="103">
        <f t="shared" si="8"/>
        <v>0</v>
      </c>
      <c r="N41" s="113"/>
    </row>
    <row r="42" spans="1:15" ht="15.75">
      <c r="A42" s="10">
        <v>999</v>
      </c>
      <c r="B42" s="35" t="s">
        <v>44</v>
      </c>
      <c r="C42" s="58">
        <f>SUM(C4:C41)</f>
        <v>23107372.000000011</v>
      </c>
      <c r="D42" s="61">
        <f>SUM(D4:D41)</f>
        <v>25332201</v>
      </c>
      <c r="E42" s="58">
        <f>SUM(E4:E41)</f>
        <v>25332201</v>
      </c>
      <c r="F42" s="58">
        <f>SUM(F4:F41)</f>
        <v>3224.3333333333335</v>
      </c>
      <c r="G42" s="59">
        <f t="shared" ref="G42:M42" si="10">SUM(G4:G40)</f>
        <v>26139324.000000004</v>
      </c>
      <c r="H42" s="60"/>
      <c r="I42" s="59">
        <f t="shared" si="10"/>
        <v>128973.33333333333</v>
      </c>
      <c r="J42" s="59">
        <f t="shared" si="10"/>
        <v>1074885.7224576988</v>
      </c>
      <c r="K42" s="59">
        <f t="shared" si="10"/>
        <v>945912.38912436541</v>
      </c>
      <c r="L42" s="59">
        <f t="shared" si="10"/>
        <v>678149.66666666674</v>
      </c>
      <c r="M42" s="104">
        <f t="shared" si="10"/>
        <v>807122.99999999988</v>
      </c>
      <c r="N42" s="114">
        <f>SUM(N4:N41)</f>
        <v>26139323.999999996</v>
      </c>
    </row>
    <row r="43" spans="1:15" s="42" customFormat="1" ht="40.9" customHeight="1">
      <c r="A43" s="21"/>
      <c r="B43" s="36" t="s">
        <v>70</v>
      </c>
      <c r="C43" s="63">
        <v>26139324</v>
      </c>
      <c r="D43" s="37"/>
      <c r="E43" s="37"/>
      <c r="F43" s="38"/>
      <c r="G43" s="39"/>
      <c r="H43" s="40"/>
      <c r="I43" s="55">
        <v>40</v>
      </c>
      <c r="J43" s="56" t="s">
        <v>71</v>
      </c>
      <c r="K43" s="41"/>
      <c r="L43" s="57">
        <f>C43-E42+E41-I42</f>
        <v>678149.66666666663</v>
      </c>
      <c r="M43" s="95" t="s">
        <v>72</v>
      </c>
      <c r="N43" s="96"/>
    </row>
    <row r="44" spans="1:15" s="42" customFormat="1">
      <c r="A44" s="7"/>
      <c r="B44" s="43" t="s">
        <v>73</v>
      </c>
      <c r="C44" s="44">
        <f>C43/F42</f>
        <v>8106.8925876150106</v>
      </c>
      <c r="D44" s="45"/>
      <c r="E44" s="45"/>
      <c r="F44" s="46"/>
      <c r="G44" s="39"/>
      <c r="H44" s="46"/>
      <c r="I44" s="37"/>
      <c r="J44" s="37"/>
      <c r="K44" s="37"/>
      <c r="L44" s="37"/>
      <c r="M44" s="37"/>
      <c r="N44" s="118"/>
    </row>
    <row r="45" spans="1:15" s="42" customFormat="1">
      <c r="A45" s="4"/>
      <c r="B45" s="2"/>
      <c r="C45" s="37"/>
      <c r="D45" s="37"/>
      <c r="E45" s="37"/>
      <c r="F45" s="46"/>
      <c r="G45" s="39"/>
      <c r="H45" s="46"/>
      <c r="I45" s="37"/>
      <c r="J45" s="37"/>
      <c r="K45" s="37"/>
      <c r="L45" s="37"/>
      <c r="M45" s="37"/>
      <c r="N45" s="118"/>
    </row>
  </sheetData>
  <autoFilter ref="A3:N44" xr:uid="{00000000-0009-0000-0000-000002000000}"/>
  <mergeCells count="1">
    <mergeCell ref="B1:H1"/>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A1:K40"/>
  <sheetViews>
    <sheetView showGridLines="0" workbookViewId="0">
      <pane ySplit="2" topLeftCell="A26" activePane="bottomLeft" state="frozen"/>
      <selection activeCell="A3" sqref="A3"/>
      <selection pane="bottomLeft" activeCell="C39" sqref="C39"/>
    </sheetView>
  </sheetViews>
  <sheetFormatPr defaultColWidth="9" defaultRowHeight="15"/>
  <cols>
    <col min="1" max="1" width="6" style="3" customWidth="1"/>
    <col min="2" max="2" width="27.625" style="3" customWidth="1"/>
    <col min="3" max="3" width="17.125" style="3" customWidth="1"/>
    <col min="4" max="4" width="14" style="133" customWidth="1"/>
    <col min="5" max="5" width="12.875" style="7" customWidth="1"/>
    <col min="6" max="6" width="13" style="7" customWidth="1"/>
    <col min="7" max="9" width="13.875" style="7" customWidth="1"/>
    <col min="10" max="11" width="14.125" style="7" customWidth="1"/>
    <col min="12" max="16384" width="9" style="3"/>
  </cols>
  <sheetData>
    <row r="1" spans="1:11" s="12" customFormat="1" ht="33.75" customHeight="1">
      <c r="A1" s="11" t="s">
        <v>74</v>
      </c>
      <c r="D1" s="132"/>
      <c r="E1" s="15"/>
      <c r="F1" s="15"/>
      <c r="G1" s="15"/>
      <c r="H1" s="15"/>
      <c r="I1" s="16"/>
      <c r="J1" s="17"/>
      <c r="K1" s="15"/>
    </row>
    <row r="2" spans="1:11" s="13" customFormat="1" ht="59.25" customHeight="1">
      <c r="A2" s="123" t="s">
        <v>1</v>
      </c>
      <c r="B2" s="124" t="s">
        <v>2</v>
      </c>
      <c r="C2" s="138" t="s">
        <v>75</v>
      </c>
      <c r="D2" s="125" t="s">
        <v>76</v>
      </c>
      <c r="E2" s="127" t="s">
        <v>77</v>
      </c>
      <c r="F2" s="127" t="s">
        <v>78</v>
      </c>
      <c r="G2" s="127" t="s">
        <v>79</v>
      </c>
      <c r="H2" s="127" t="s">
        <v>80</v>
      </c>
      <c r="I2" s="126" t="s">
        <v>81</v>
      </c>
      <c r="J2" s="126" t="s">
        <v>82</v>
      </c>
      <c r="K2" s="128" t="s">
        <v>83</v>
      </c>
    </row>
    <row r="3" spans="1:11">
      <c r="A3" s="121">
        <v>10</v>
      </c>
      <c r="B3" s="19" t="s">
        <v>7</v>
      </c>
      <c r="C3" s="139">
        <f t="shared" ref="C3:C39" si="0">MAX(D3:E3)</f>
        <v>73.333333333333329</v>
      </c>
      <c r="D3" s="131">
        <f t="shared" ref="D3:D39" si="1">AVERAGE(E3:G3)</f>
        <v>73.333333333333329</v>
      </c>
      <c r="E3" s="20">
        <v>71</v>
      </c>
      <c r="F3" s="18">
        <v>74</v>
      </c>
      <c r="G3" s="18">
        <v>75</v>
      </c>
      <c r="H3" s="120">
        <v>78</v>
      </c>
      <c r="I3" s="107">
        <v>76</v>
      </c>
      <c r="J3" s="107">
        <v>75</v>
      </c>
      <c r="K3" s="122">
        <v>74</v>
      </c>
    </row>
    <row r="4" spans="1:11">
      <c r="A4" s="121">
        <v>23</v>
      </c>
      <c r="B4" s="19" t="s">
        <v>8</v>
      </c>
      <c r="C4" s="139">
        <f t="shared" si="0"/>
        <v>90</v>
      </c>
      <c r="D4" s="131">
        <f t="shared" si="1"/>
        <v>90</v>
      </c>
      <c r="E4" s="20">
        <v>86</v>
      </c>
      <c r="F4" s="18">
        <v>90</v>
      </c>
      <c r="G4" s="18">
        <v>94</v>
      </c>
      <c r="H4" s="120">
        <v>100</v>
      </c>
      <c r="I4" s="107">
        <v>98</v>
      </c>
      <c r="J4" s="107">
        <v>98</v>
      </c>
      <c r="K4" s="122">
        <v>95</v>
      </c>
    </row>
    <row r="5" spans="1:11">
      <c r="A5" s="121">
        <v>26</v>
      </c>
      <c r="B5" s="19" t="s">
        <v>9</v>
      </c>
      <c r="C5" s="139">
        <f t="shared" si="0"/>
        <v>94.333333333333329</v>
      </c>
      <c r="D5" s="131">
        <f t="shared" si="1"/>
        <v>94.333333333333329</v>
      </c>
      <c r="E5" s="20">
        <v>91</v>
      </c>
      <c r="F5" s="18">
        <v>91</v>
      </c>
      <c r="G5" s="18">
        <v>101</v>
      </c>
      <c r="H5" s="120">
        <v>103</v>
      </c>
      <c r="I5" s="107">
        <v>102</v>
      </c>
      <c r="J5" s="107">
        <v>104</v>
      </c>
      <c r="K5" s="122">
        <v>103</v>
      </c>
    </row>
    <row r="6" spans="1:11">
      <c r="A6" s="121">
        <v>40</v>
      </c>
      <c r="B6" s="19" t="s">
        <v>10</v>
      </c>
      <c r="C6" s="139">
        <f t="shared" si="0"/>
        <v>23</v>
      </c>
      <c r="D6" s="131">
        <f t="shared" si="1"/>
        <v>23</v>
      </c>
      <c r="E6" s="20">
        <v>19</v>
      </c>
      <c r="F6" s="18">
        <v>24</v>
      </c>
      <c r="G6" s="18">
        <v>26</v>
      </c>
      <c r="H6" s="120">
        <v>26</v>
      </c>
      <c r="I6" s="107">
        <v>24</v>
      </c>
      <c r="J6" s="107">
        <v>18</v>
      </c>
      <c r="K6" s="122">
        <v>20</v>
      </c>
    </row>
    <row r="7" spans="1:11">
      <c r="A7" s="121">
        <v>46</v>
      </c>
      <c r="B7" s="19" t="s">
        <v>11</v>
      </c>
      <c r="C7" s="139">
        <f t="shared" si="0"/>
        <v>293</v>
      </c>
      <c r="D7" s="131">
        <f t="shared" si="1"/>
        <v>293</v>
      </c>
      <c r="E7" s="20">
        <v>286</v>
      </c>
      <c r="F7" s="18">
        <v>292</v>
      </c>
      <c r="G7" s="18">
        <v>301</v>
      </c>
      <c r="H7" s="120">
        <v>304</v>
      </c>
      <c r="I7" s="107">
        <v>292</v>
      </c>
      <c r="J7" s="107">
        <v>292</v>
      </c>
      <c r="K7" s="122">
        <v>293</v>
      </c>
    </row>
    <row r="8" spans="1:11">
      <c r="A8" s="121">
        <v>65</v>
      </c>
      <c r="B8" s="19" t="s">
        <v>12</v>
      </c>
      <c r="C8" s="139">
        <f t="shared" si="0"/>
        <v>45.666666666666664</v>
      </c>
      <c r="D8" s="131">
        <f t="shared" si="1"/>
        <v>45.666666666666664</v>
      </c>
      <c r="E8" s="20">
        <v>44</v>
      </c>
      <c r="F8" s="18">
        <v>46</v>
      </c>
      <c r="G8" s="18">
        <v>47</v>
      </c>
      <c r="H8" s="120">
        <v>46</v>
      </c>
      <c r="I8" s="107">
        <v>47</v>
      </c>
      <c r="J8" s="107">
        <v>44</v>
      </c>
      <c r="K8" s="122">
        <v>44</v>
      </c>
    </row>
    <row r="9" spans="1:11">
      <c r="A9" s="121">
        <v>67</v>
      </c>
      <c r="B9" s="19" t="s">
        <v>13</v>
      </c>
      <c r="C9" s="139">
        <f t="shared" si="0"/>
        <v>86</v>
      </c>
      <c r="D9" s="131">
        <f t="shared" si="1"/>
        <v>86</v>
      </c>
      <c r="E9" s="20">
        <v>83</v>
      </c>
      <c r="F9" s="18">
        <v>88</v>
      </c>
      <c r="G9" s="18">
        <v>87</v>
      </c>
      <c r="H9" s="120">
        <v>82</v>
      </c>
      <c r="I9" s="107">
        <v>78</v>
      </c>
      <c r="J9" s="107">
        <v>86</v>
      </c>
      <c r="K9" s="122">
        <v>90</v>
      </c>
    </row>
    <row r="10" spans="1:11">
      <c r="A10" s="121">
        <v>640</v>
      </c>
      <c r="B10" s="19" t="s">
        <v>14</v>
      </c>
      <c r="C10" s="139">
        <f t="shared" si="0"/>
        <v>58</v>
      </c>
      <c r="D10" s="131">
        <f t="shared" si="1"/>
        <v>58</v>
      </c>
      <c r="E10" s="20">
        <v>57</v>
      </c>
      <c r="F10" s="18">
        <v>61</v>
      </c>
      <c r="G10" s="18">
        <v>56</v>
      </c>
      <c r="H10" s="120">
        <v>53</v>
      </c>
      <c r="I10" s="107">
        <v>52</v>
      </c>
      <c r="J10" s="107">
        <v>51</v>
      </c>
      <c r="K10" s="122">
        <v>59</v>
      </c>
    </row>
    <row r="11" spans="1:11">
      <c r="A11" s="121">
        <v>78</v>
      </c>
      <c r="B11" s="19" t="s">
        <v>15</v>
      </c>
      <c r="C11" s="139">
        <f t="shared" si="0"/>
        <v>10</v>
      </c>
      <c r="D11" s="131">
        <f t="shared" si="1"/>
        <v>8.3333333333333339</v>
      </c>
      <c r="E11" s="20">
        <v>10</v>
      </c>
      <c r="F11" s="18">
        <v>8</v>
      </c>
      <c r="G11" s="18">
        <v>7</v>
      </c>
      <c r="H11" s="120">
        <v>8</v>
      </c>
      <c r="I11" s="107">
        <v>8</v>
      </c>
      <c r="J11" s="107">
        <v>7</v>
      </c>
      <c r="K11" s="122">
        <v>8</v>
      </c>
    </row>
    <row r="12" spans="1:11">
      <c r="A12" s="121">
        <v>655</v>
      </c>
      <c r="B12" s="19" t="s">
        <v>16</v>
      </c>
      <c r="C12" s="139">
        <f t="shared" si="0"/>
        <v>24.333333333333332</v>
      </c>
      <c r="D12" s="131">
        <f t="shared" si="1"/>
        <v>24.333333333333332</v>
      </c>
      <c r="E12" s="20">
        <v>22</v>
      </c>
      <c r="F12" s="18">
        <v>23</v>
      </c>
      <c r="G12" s="18">
        <v>28</v>
      </c>
      <c r="H12" s="120">
        <v>26</v>
      </c>
      <c r="I12" s="107">
        <v>23</v>
      </c>
      <c r="J12" s="107">
        <v>24</v>
      </c>
      <c r="K12" s="122">
        <v>22</v>
      </c>
    </row>
    <row r="13" spans="1:11">
      <c r="A13" s="121">
        <v>87</v>
      </c>
      <c r="B13" s="19" t="s">
        <v>17</v>
      </c>
      <c r="C13" s="139">
        <f t="shared" si="0"/>
        <v>43</v>
      </c>
      <c r="D13" s="131">
        <f t="shared" si="1"/>
        <v>42.666666666666664</v>
      </c>
      <c r="E13" s="20">
        <v>43</v>
      </c>
      <c r="F13" s="18">
        <v>40</v>
      </c>
      <c r="G13" s="18">
        <v>45</v>
      </c>
      <c r="H13" s="120">
        <v>45</v>
      </c>
      <c r="I13" s="107">
        <v>42</v>
      </c>
      <c r="J13" s="107">
        <v>38</v>
      </c>
      <c r="K13" s="122">
        <v>39</v>
      </c>
    </row>
    <row r="14" spans="1:11">
      <c r="A14" s="121">
        <v>99</v>
      </c>
      <c r="B14" s="19" t="s">
        <v>18</v>
      </c>
      <c r="C14" s="139">
        <f t="shared" si="0"/>
        <v>32.666666666666664</v>
      </c>
      <c r="D14" s="131">
        <f t="shared" si="1"/>
        <v>32.666666666666664</v>
      </c>
      <c r="E14" s="20">
        <v>31</v>
      </c>
      <c r="F14" s="18">
        <v>33</v>
      </c>
      <c r="G14" s="18">
        <v>34</v>
      </c>
      <c r="H14" s="120">
        <v>35</v>
      </c>
      <c r="I14" s="107">
        <v>37</v>
      </c>
      <c r="J14" s="107">
        <v>35</v>
      </c>
      <c r="K14" s="122">
        <v>39</v>
      </c>
    </row>
    <row r="15" spans="1:11">
      <c r="A15" s="121">
        <v>680</v>
      </c>
      <c r="B15" s="19" t="s">
        <v>19</v>
      </c>
      <c r="C15" s="139">
        <f t="shared" si="0"/>
        <v>7.333333333333333</v>
      </c>
      <c r="D15" s="131">
        <f t="shared" si="1"/>
        <v>7.333333333333333</v>
      </c>
      <c r="E15" s="20">
        <v>4</v>
      </c>
      <c r="F15" s="18">
        <v>9</v>
      </c>
      <c r="G15" s="18">
        <v>9</v>
      </c>
      <c r="H15" s="120">
        <v>11</v>
      </c>
      <c r="I15" s="107">
        <v>14</v>
      </c>
      <c r="J15" s="107">
        <v>19</v>
      </c>
      <c r="K15" s="122">
        <v>22</v>
      </c>
    </row>
    <row r="16" spans="1:11">
      <c r="A16" s="121">
        <v>131</v>
      </c>
      <c r="B16" s="19" t="s">
        <v>20</v>
      </c>
      <c r="C16" s="139">
        <f t="shared" si="0"/>
        <v>49.666666666666664</v>
      </c>
      <c r="D16" s="131">
        <f t="shared" si="1"/>
        <v>49.666666666666664</v>
      </c>
      <c r="E16" s="20">
        <v>46</v>
      </c>
      <c r="F16" s="18">
        <v>53</v>
      </c>
      <c r="G16" s="18">
        <v>50</v>
      </c>
      <c r="H16" s="120">
        <v>42</v>
      </c>
      <c r="I16" s="107">
        <v>42</v>
      </c>
      <c r="J16" s="107">
        <v>40</v>
      </c>
      <c r="K16" s="122">
        <v>36</v>
      </c>
    </row>
    <row r="17" spans="1:11">
      <c r="A17" s="121">
        <v>155</v>
      </c>
      <c r="B17" s="19" t="s">
        <v>21</v>
      </c>
      <c r="C17" s="139">
        <f t="shared" si="0"/>
        <v>219</v>
      </c>
      <c r="D17" s="131">
        <f t="shared" si="1"/>
        <v>219</v>
      </c>
      <c r="E17" s="20">
        <v>219</v>
      </c>
      <c r="F17" s="18">
        <v>216</v>
      </c>
      <c r="G17" s="18">
        <v>222</v>
      </c>
      <c r="H17" s="120">
        <v>215</v>
      </c>
      <c r="I17" s="107">
        <v>219</v>
      </c>
      <c r="J17" s="107">
        <v>243</v>
      </c>
      <c r="K17" s="122">
        <v>254</v>
      </c>
    </row>
    <row r="18" spans="1:11">
      <c r="A18" s="121">
        <v>157</v>
      </c>
      <c r="B18" s="19" t="s">
        <v>22</v>
      </c>
      <c r="C18" s="139">
        <f t="shared" si="0"/>
        <v>84.666666666666671</v>
      </c>
      <c r="D18" s="131">
        <f t="shared" si="1"/>
        <v>84.666666666666671</v>
      </c>
      <c r="E18" s="20">
        <v>79</v>
      </c>
      <c r="F18" s="18">
        <v>85</v>
      </c>
      <c r="G18" s="18">
        <v>90</v>
      </c>
      <c r="H18" s="120">
        <v>86</v>
      </c>
      <c r="I18" s="107">
        <v>84</v>
      </c>
      <c r="J18" s="107">
        <v>90</v>
      </c>
      <c r="K18" s="122">
        <v>88</v>
      </c>
    </row>
    <row r="19" spans="1:11">
      <c r="A19" s="121">
        <v>695</v>
      </c>
      <c r="B19" s="19" t="s">
        <v>23</v>
      </c>
      <c r="C19" s="139">
        <f t="shared" si="0"/>
        <v>91</v>
      </c>
      <c r="D19" s="131">
        <f t="shared" si="1"/>
        <v>90.666666666666671</v>
      </c>
      <c r="E19" s="20">
        <v>91</v>
      </c>
      <c r="F19" s="20">
        <v>90</v>
      </c>
      <c r="G19" s="20">
        <v>91</v>
      </c>
      <c r="H19" s="120">
        <v>93</v>
      </c>
      <c r="I19" s="107">
        <v>91</v>
      </c>
      <c r="J19" s="107">
        <v>91</v>
      </c>
      <c r="K19" s="122">
        <v>91</v>
      </c>
    </row>
    <row r="20" spans="1:11">
      <c r="A20" s="121">
        <v>159</v>
      </c>
      <c r="B20" s="19" t="s">
        <v>24</v>
      </c>
      <c r="C20" s="139">
        <f t="shared" si="0"/>
        <v>35</v>
      </c>
      <c r="D20" s="131">
        <f t="shared" si="1"/>
        <v>33</v>
      </c>
      <c r="E20" s="20">
        <v>35</v>
      </c>
      <c r="F20" s="18">
        <v>31</v>
      </c>
      <c r="G20" s="18">
        <v>33</v>
      </c>
      <c r="H20" s="120">
        <v>35</v>
      </c>
      <c r="I20" s="107">
        <v>34</v>
      </c>
      <c r="J20" s="107">
        <v>36</v>
      </c>
      <c r="K20" s="122">
        <v>34</v>
      </c>
    </row>
    <row r="21" spans="1:11">
      <c r="A21" s="121">
        <v>164</v>
      </c>
      <c r="B21" s="19" t="s">
        <v>25</v>
      </c>
      <c r="C21" s="139">
        <f t="shared" si="0"/>
        <v>35</v>
      </c>
      <c r="D21" s="131">
        <f t="shared" si="1"/>
        <v>35</v>
      </c>
      <c r="E21" s="20">
        <v>35</v>
      </c>
      <c r="F21" s="18">
        <v>34</v>
      </c>
      <c r="G21" s="18">
        <v>36</v>
      </c>
      <c r="H21" s="120">
        <v>33</v>
      </c>
      <c r="I21" s="107">
        <v>35</v>
      </c>
      <c r="J21" s="107">
        <v>40</v>
      </c>
      <c r="K21" s="122">
        <v>40</v>
      </c>
    </row>
    <row r="22" spans="1:11">
      <c r="A22" s="121">
        <v>168</v>
      </c>
      <c r="B22" s="19" t="s">
        <v>26</v>
      </c>
      <c r="C22" s="139">
        <f t="shared" si="0"/>
        <v>52.666666666666664</v>
      </c>
      <c r="D22" s="131">
        <f t="shared" si="1"/>
        <v>52.666666666666664</v>
      </c>
      <c r="E22" s="20">
        <v>45</v>
      </c>
      <c r="F22" s="18">
        <v>55</v>
      </c>
      <c r="G22" s="18">
        <v>58</v>
      </c>
      <c r="H22" s="120">
        <v>64</v>
      </c>
      <c r="I22" s="107">
        <v>74</v>
      </c>
      <c r="J22" s="107">
        <v>76</v>
      </c>
      <c r="K22" s="122">
        <v>81</v>
      </c>
    </row>
    <row r="23" spans="1:11">
      <c r="A23" s="121">
        <v>178</v>
      </c>
      <c r="B23" s="19" t="s">
        <v>27</v>
      </c>
      <c r="C23" s="139">
        <f t="shared" si="0"/>
        <v>117</v>
      </c>
      <c r="D23" s="131">
        <f t="shared" si="1"/>
        <v>117</v>
      </c>
      <c r="E23" s="20">
        <v>116</v>
      </c>
      <c r="F23" s="18">
        <v>116</v>
      </c>
      <c r="G23" s="18">
        <v>119</v>
      </c>
      <c r="H23" s="120">
        <v>127</v>
      </c>
      <c r="I23" s="107">
        <v>127</v>
      </c>
      <c r="J23" s="107">
        <v>125</v>
      </c>
      <c r="K23" s="122">
        <v>125</v>
      </c>
    </row>
    <row r="24" spans="1:11">
      <c r="A24" s="121">
        <v>198</v>
      </c>
      <c r="B24" s="19" t="s">
        <v>28</v>
      </c>
      <c r="C24" s="139">
        <f t="shared" si="0"/>
        <v>51.333333333333336</v>
      </c>
      <c r="D24" s="131">
        <f t="shared" si="1"/>
        <v>51.333333333333336</v>
      </c>
      <c r="E24" s="20">
        <v>51</v>
      </c>
      <c r="F24" s="18">
        <v>52</v>
      </c>
      <c r="G24" s="18">
        <v>51</v>
      </c>
      <c r="H24" s="120">
        <v>51</v>
      </c>
      <c r="I24" s="107">
        <v>53</v>
      </c>
      <c r="J24" s="107">
        <v>54</v>
      </c>
      <c r="K24" s="122">
        <v>54</v>
      </c>
    </row>
    <row r="25" spans="1:11">
      <c r="A25" s="121">
        <v>199</v>
      </c>
      <c r="B25" s="19" t="s">
        <v>29</v>
      </c>
      <c r="C25" s="139">
        <f t="shared" si="0"/>
        <v>184</v>
      </c>
      <c r="D25" s="131">
        <f t="shared" si="1"/>
        <v>179</v>
      </c>
      <c r="E25" s="20">
        <v>184</v>
      </c>
      <c r="F25" s="18">
        <v>180</v>
      </c>
      <c r="G25" s="18">
        <v>173</v>
      </c>
      <c r="H25" s="120">
        <v>180</v>
      </c>
      <c r="I25" s="107">
        <v>177</v>
      </c>
      <c r="J25" s="107">
        <v>181</v>
      </c>
      <c r="K25" s="122">
        <v>174</v>
      </c>
    </row>
    <row r="26" spans="1:11">
      <c r="A26" s="121">
        <v>207</v>
      </c>
      <c r="B26" s="19" t="s">
        <v>30</v>
      </c>
      <c r="C26" s="139">
        <f t="shared" si="0"/>
        <v>414.33333333333331</v>
      </c>
      <c r="D26" s="131">
        <f t="shared" si="1"/>
        <v>414.33333333333331</v>
      </c>
      <c r="E26" s="20">
        <v>408</v>
      </c>
      <c r="F26" s="18">
        <v>411</v>
      </c>
      <c r="G26" s="18">
        <v>424</v>
      </c>
      <c r="H26" s="120">
        <v>434</v>
      </c>
      <c r="I26" s="107">
        <v>431</v>
      </c>
      <c r="J26" s="107">
        <v>427</v>
      </c>
      <c r="K26" s="122">
        <v>429</v>
      </c>
    </row>
    <row r="27" spans="1:11">
      <c r="A27" s="121">
        <v>246</v>
      </c>
      <c r="B27" s="19" t="s">
        <v>31</v>
      </c>
      <c r="C27" s="139">
        <f t="shared" si="0"/>
        <v>63</v>
      </c>
      <c r="D27" s="131">
        <f t="shared" si="1"/>
        <v>62</v>
      </c>
      <c r="E27" s="20">
        <v>63</v>
      </c>
      <c r="F27" s="18">
        <v>61</v>
      </c>
      <c r="G27" s="18">
        <v>62</v>
      </c>
      <c r="H27" s="120">
        <v>67</v>
      </c>
      <c r="I27" s="107">
        <v>66</v>
      </c>
      <c r="J27" s="107">
        <v>70</v>
      </c>
      <c r="K27" s="122">
        <v>72</v>
      </c>
    </row>
    <row r="28" spans="1:11">
      <c r="A28" s="121">
        <v>264</v>
      </c>
      <c r="B28" s="19" t="s">
        <v>32</v>
      </c>
      <c r="C28" s="139">
        <f t="shared" si="0"/>
        <v>64</v>
      </c>
      <c r="D28" s="131">
        <f t="shared" si="1"/>
        <v>64</v>
      </c>
      <c r="E28" s="20">
        <v>61</v>
      </c>
      <c r="F28" s="18">
        <v>66</v>
      </c>
      <c r="G28" s="18">
        <v>65</v>
      </c>
      <c r="H28" s="120">
        <v>60</v>
      </c>
      <c r="I28" s="107">
        <v>65</v>
      </c>
      <c r="J28" s="107">
        <v>67</v>
      </c>
      <c r="K28" s="122">
        <v>60</v>
      </c>
    </row>
    <row r="29" spans="1:11">
      <c r="A29" s="121">
        <v>266</v>
      </c>
      <c r="B29" s="19" t="s">
        <v>33</v>
      </c>
      <c r="C29" s="139">
        <f t="shared" si="0"/>
        <v>64.333333333333329</v>
      </c>
      <c r="D29" s="131">
        <f t="shared" si="1"/>
        <v>64.333333333333329</v>
      </c>
      <c r="E29" s="20">
        <v>64</v>
      </c>
      <c r="F29" s="18">
        <v>65</v>
      </c>
      <c r="G29" s="18">
        <v>64</v>
      </c>
      <c r="H29" s="120">
        <v>62</v>
      </c>
      <c r="I29" s="107">
        <v>60</v>
      </c>
      <c r="J29" s="107">
        <v>65</v>
      </c>
      <c r="K29" s="122">
        <v>66</v>
      </c>
    </row>
    <row r="30" spans="1:11">
      <c r="A30" s="121">
        <v>269</v>
      </c>
      <c r="B30" s="19" t="s">
        <v>34</v>
      </c>
      <c r="C30" s="139">
        <f t="shared" si="0"/>
        <v>8</v>
      </c>
      <c r="D30" s="131">
        <f t="shared" si="1"/>
        <v>7.333333333333333</v>
      </c>
      <c r="E30" s="20">
        <v>8</v>
      </c>
      <c r="F30" s="18">
        <v>7</v>
      </c>
      <c r="G30" s="18">
        <v>7</v>
      </c>
      <c r="H30" s="120">
        <v>9</v>
      </c>
      <c r="I30" s="107">
        <v>10</v>
      </c>
      <c r="J30" s="107">
        <v>8</v>
      </c>
      <c r="K30" s="122">
        <v>8</v>
      </c>
    </row>
    <row r="31" spans="1:11">
      <c r="A31" s="121">
        <v>766</v>
      </c>
      <c r="B31" s="19" t="s">
        <v>35</v>
      </c>
      <c r="C31" s="139">
        <f t="shared" si="0"/>
        <v>18.333333333333332</v>
      </c>
      <c r="D31" s="131">
        <f t="shared" si="1"/>
        <v>18.333333333333332</v>
      </c>
      <c r="E31" s="20">
        <v>16</v>
      </c>
      <c r="F31" s="20">
        <v>19</v>
      </c>
      <c r="G31" s="20">
        <v>20</v>
      </c>
      <c r="H31" s="120">
        <v>18</v>
      </c>
      <c r="I31" s="107">
        <v>19</v>
      </c>
      <c r="J31" s="107">
        <v>19</v>
      </c>
      <c r="K31" s="122">
        <v>21</v>
      </c>
    </row>
    <row r="32" spans="1:11">
      <c r="A32" s="121">
        <v>288</v>
      </c>
      <c r="B32" s="19" t="s">
        <v>36</v>
      </c>
      <c r="C32" s="139">
        <f t="shared" si="0"/>
        <v>64.666666666666671</v>
      </c>
      <c r="D32" s="131">
        <f t="shared" si="1"/>
        <v>64.666666666666671</v>
      </c>
      <c r="E32" s="20">
        <v>61</v>
      </c>
      <c r="F32" s="18">
        <v>63</v>
      </c>
      <c r="G32" s="18">
        <v>70</v>
      </c>
      <c r="H32" s="120">
        <v>70</v>
      </c>
      <c r="I32" s="107">
        <v>67</v>
      </c>
      <c r="J32" s="107">
        <v>70</v>
      </c>
      <c r="K32" s="122">
        <v>69</v>
      </c>
    </row>
    <row r="33" spans="1:11">
      <c r="A33" s="121">
        <v>291</v>
      </c>
      <c r="B33" s="19" t="s">
        <v>37</v>
      </c>
      <c r="C33" s="139">
        <f t="shared" si="0"/>
        <v>52</v>
      </c>
      <c r="D33" s="131">
        <f t="shared" si="1"/>
        <v>52</v>
      </c>
      <c r="E33" s="20">
        <v>50</v>
      </c>
      <c r="F33" s="18">
        <v>51</v>
      </c>
      <c r="G33" s="18">
        <v>55</v>
      </c>
      <c r="H33" s="120">
        <v>53</v>
      </c>
      <c r="I33" s="107">
        <v>54</v>
      </c>
      <c r="J33" s="107">
        <v>55</v>
      </c>
      <c r="K33" s="122">
        <v>67</v>
      </c>
    </row>
    <row r="34" spans="1:11">
      <c r="A34" s="121">
        <v>305</v>
      </c>
      <c r="B34" s="19" t="s">
        <v>38</v>
      </c>
      <c r="C34" s="139">
        <f t="shared" si="0"/>
        <v>63</v>
      </c>
      <c r="D34" s="131">
        <f t="shared" si="1"/>
        <v>63</v>
      </c>
      <c r="E34" s="20">
        <v>63</v>
      </c>
      <c r="F34" s="18">
        <v>62</v>
      </c>
      <c r="G34" s="18">
        <v>64</v>
      </c>
      <c r="H34" s="120">
        <v>72</v>
      </c>
      <c r="I34" s="107">
        <v>70</v>
      </c>
      <c r="J34" s="107">
        <v>63</v>
      </c>
      <c r="K34" s="122">
        <v>55</v>
      </c>
    </row>
    <row r="35" spans="1:11">
      <c r="A35" s="121">
        <v>307</v>
      </c>
      <c r="B35" s="19" t="s">
        <v>39</v>
      </c>
      <c r="C35" s="139">
        <f t="shared" si="0"/>
        <v>30</v>
      </c>
      <c r="D35" s="131">
        <f t="shared" si="1"/>
        <v>30</v>
      </c>
      <c r="E35" s="20">
        <v>28</v>
      </c>
      <c r="F35" s="18">
        <v>29</v>
      </c>
      <c r="G35" s="18">
        <v>33</v>
      </c>
      <c r="H35" s="120">
        <v>37</v>
      </c>
      <c r="I35" s="107">
        <v>42</v>
      </c>
      <c r="J35" s="107">
        <v>41</v>
      </c>
      <c r="K35" s="122">
        <v>41</v>
      </c>
    </row>
    <row r="36" spans="1:11">
      <c r="A36" s="121">
        <v>315</v>
      </c>
      <c r="B36" s="19" t="s">
        <v>40</v>
      </c>
      <c r="C36" s="139">
        <f t="shared" si="0"/>
        <v>133.66666666666666</v>
      </c>
      <c r="D36" s="131">
        <f t="shared" si="1"/>
        <v>133.66666666666666</v>
      </c>
      <c r="E36" s="20">
        <v>130</v>
      </c>
      <c r="F36" s="18">
        <v>135</v>
      </c>
      <c r="G36" s="18">
        <v>136</v>
      </c>
      <c r="H36" s="120">
        <v>138</v>
      </c>
      <c r="I36" s="107">
        <v>136</v>
      </c>
      <c r="J36" s="107">
        <v>139</v>
      </c>
      <c r="K36" s="122">
        <v>137</v>
      </c>
    </row>
    <row r="37" spans="1:11">
      <c r="A37" s="121">
        <v>317</v>
      </c>
      <c r="B37" s="19" t="s">
        <v>41</v>
      </c>
      <c r="C37" s="139">
        <f t="shared" si="0"/>
        <v>155</v>
      </c>
      <c r="D37" s="131">
        <f t="shared" si="1"/>
        <v>154.66666666666666</v>
      </c>
      <c r="E37" s="20">
        <v>155</v>
      </c>
      <c r="F37" s="18">
        <v>152</v>
      </c>
      <c r="G37" s="18">
        <v>157</v>
      </c>
      <c r="H37" s="120">
        <v>158</v>
      </c>
      <c r="I37" s="107">
        <v>157</v>
      </c>
      <c r="J37" s="107">
        <v>157</v>
      </c>
      <c r="K37" s="122">
        <v>158</v>
      </c>
    </row>
    <row r="38" spans="1:11">
      <c r="A38" s="121">
        <v>330</v>
      </c>
      <c r="B38" s="19" t="s">
        <v>42</v>
      </c>
      <c r="C38" s="139">
        <f t="shared" si="0"/>
        <v>165</v>
      </c>
      <c r="D38" s="131">
        <f t="shared" si="1"/>
        <v>162.33333333333334</v>
      </c>
      <c r="E38" s="20">
        <v>165</v>
      </c>
      <c r="F38" s="18">
        <v>159</v>
      </c>
      <c r="G38" s="18">
        <v>163</v>
      </c>
      <c r="H38" s="120">
        <v>160</v>
      </c>
      <c r="I38" s="107">
        <v>161</v>
      </c>
      <c r="J38" s="107">
        <v>169</v>
      </c>
      <c r="K38" s="122">
        <v>170</v>
      </c>
    </row>
    <row r="39" spans="1:11">
      <c r="A39" s="121">
        <v>335</v>
      </c>
      <c r="B39" s="19" t="s">
        <v>43</v>
      </c>
      <c r="C39" s="139">
        <f t="shared" si="0"/>
        <v>49</v>
      </c>
      <c r="D39" s="131">
        <f t="shared" si="1"/>
        <v>46.666666666666664</v>
      </c>
      <c r="E39" s="20">
        <v>49</v>
      </c>
      <c r="F39" s="18">
        <v>46</v>
      </c>
      <c r="G39" s="18">
        <v>45</v>
      </c>
      <c r="H39" s="120">
        <v>49</v>
      </c>
      <c r="I39" s="107">
        <v>49</v>
      </c>
      <c r="J39" s="107">
        <v>45</v>
      </c>
      <c r="K39" s="122">
        <v>43</v>
      </c>
    </row>
    <row r="40" spans="1:11">
      <c r="A40" s="129">
        <v>999</v>
      </c>
      <c r="B40" s="130" t="s">
        <v>44</v>
      </c>
      <c r="C40" s="140">
        <f t="shared" ref="C40" si="2">SUM(C3:C39)</f>
        <v>3144.3333333333335</v>
      </c>
      <c r="D40" s="137">
        <f t="shared" ref="D40" si="3">SUM(D3:D39)</f>
        <v>3128</v>
      </c>
      <c r="E40" s="136">
        <f t="shared" ref="E40:J40" si="4">SUM(E3:E39)</f>
        <v>3069</v>
      </c>
      <c r="F40" s="136">
        <f t="shared" si="4"/>
        <v>3117</v>
      </c>
      <c r="G40" s="136">
        <f t="shared" si="4"/>
        <v>3198</v>
      </c>
      <c r="H40" s="136">
        <f t="shared" si="4"/>
        <v>3230</v>
      </c>
      <c r="I40" s="136">
        <f t="shared" si="4"/>
        <v>3216</v>
      </c>
      <c r="J40" s="136">
        <f t="shared" si="4"/>
        <v>3262</v>
      </c>
      <c r="K40" s="136">
        <f>SUM(K3:K39)</f>
        <v>3281</v>
      </c>
    </row>
  </sheetData>
  <sortState xmlns:xlrd2="http://schemas.microsoft.com/office/spreadsheetml/2017/richdata2" ref="A3:K39">
    <sortCondition ref="A3:A39"/>
  </sortState>
  <pageMargins left="0.45" right="0.17" top="0.61" bottom="1" header="0.35" footer="0.5"/>
  <pageSetup scale="67" orientation="portrait"/>
  <headerFooter alignWithMargins="0"/>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0cfc4e-1fe1-40bb-b81e-4bd05f40dd83">
      <Terms xmlns="http://schemas.microsoft.com/office/infopath/2007/PartnerControls"/>
    </lcf76f155ced4ddcb4097134ff3c332f>
    <TaxCatchAll xmlns="f142d5ee-4997-4556-bb59-3ca3d75e9a8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5EDDF39C186A49A5AAAB0ACBE4F958" ma:contentTypeVersion="14" ma:contentTypeDescription="Create a new document." ma:contentTypeScope="" ma:versionID="b51f5efa4edaa779525baf46685f0918">
  <xsd:schema xmlns:xsd="http://www.w3.org/2001/XMLSchema" xmlns:xs="http://www.w3.org/2001/XMLSchema" xmlns:p="http://schemas.microsoft.com/office/2006/metadata/properties" xmlns:ns2="3a0cfc4e-1fe1-40bb-b81e-4bd05f40dd83" xmlns:ns3="f142d5ee-4997-4556-bb59-3ca3d75e9a8d" targetNamespace="http://schemas.microsoft.com/office/2006/metadata/properties" ma:root="true" ma:fieldsID="0c4e600241fea2c259c7bf999ffced09" ns2:_="" ns3:_="">
    <xsd:import namespace="3a0cfc4e-1fe1-40bb-b81e-4bd05f40dd83"/>
    <xsd:import namespace="f142d5ee-4997-4556-bb59-3ca3d75e9a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fc4e-1fe1-40bb-b81e-4bd05f40d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42d5ee-4997-4556-bb59-3ca3d75e9a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cb2de8a-8569-48ab-80e9-63732a3c1a5a}" ma:internalName="TaxCatchAll" ma:showField="CatchAllData" ma:web="f142d5ee-4997-4556-bb59-3ca3d75e9a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2A61A-2CC7-4272-B049-CDD003DAF3F2}">
  <ds:schemaRefs>
    <ds:schemaRef ds:uri="http://schemas.microsoft.com/sharepoint/v3/contenttype/forms"/>
  </ds:schemaRefs>
</ds:datastoreItem>
</file>

<file path=customXml/itemProps2.xml><?xml version="1.0" encoding="utf-8"?>
<ds:datastoreItem xmlns:ds="http://schemas.openxmlformats.org/officeDocument/2006/customXml" ds:itemID="{063E93D6-7B09-4A8D-BBDB-8B8A5F3DF312}">
  <ds:schemaRefs>
    <ds:schemaRef ds:uri="http://schemas.microsoft.com/office/2006/metadata/properties"/>
    <ds:schemaRef ds:uri="http://schemas.microsoft.com/office/infopath/2007/PartnerControls"/>
    <ds:schemaRef ds:uri="3a0cfc4e-1fe1-40bb-b81e-4bd05f40dd83"/>
    <ds:schemaRef ds:uri="f142d5ee-4997-4556-bb59-3ca3d75e9a8d"/>
  </ds:schemaRefs>
</ds:datastoreItem>
</file>

<file path=customXml/itemProps3.xml><?xml version="1.0" encoding="utf-8"?>
<ds:datastoreItem xmlns:ds="http://schemas.openxmlformats.org/officeDocument/2006/customXml" ds:itemID="{943DEAFB-2698-42C1-91B4-77A5630D4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cfc4e-1fe1-40bb-b81e-4bd05f40dd83"/>
    <ds:schemaRef ds:uri="f142d5ee-4997-4556-bb59-3ca3d75e9a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FY23 Final Allocations </vt:lpstr>
      <vt:lpstr>FY23 Budget Assumptions</vt:lpstr>
      <vt:lpstr>FY23 Calculations</vt:lpstr>
      <vt:lpstr>Enrollment Trend- HIDE</vt:lpstr>
      <vt:lpstr>'FY23 Final Allocations '!DATA21</vt:lpstr>
      <vt:lpstr>enro</vt:lpstr>
      <vt:lpstr>METCO_Enrollment_Trends</vt:lpstr>
      <vt:lpstr>'FY23 Calculations'!PPHH22</vt:lpstr>
      <vt:lpstr>'Enrollment Trend- HIDE'!Print_Area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FC317 METCO Final Allocations</dc:title>
  <dc:subject/>
  <dc:creator>DESE</dc:creator>
  <cp:keywords/>
  <dc:description/>
  <cp:lastModifiedBy>Zou, Dong (EOE)</cp:lastModifiedBy>
  <cp:revision/>
  <dcterms:created xsi:type="dcterms:W3CDTF">2006-07-03T13:49:26Z</dcterms:created>
  <dcterms:modified xsi:type="dcterms:W3CDTF">2022-11-01T17:27:59Z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 2022 12:00AM</vt:lpwstr>
  </property>
</Properties>
</file>