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dzou\Desktop\11818\"/>
    </mc:Choice>
  </mc:AlternateContent>
  <bookViews>
    <workbookView xWindow="8295" yWindow="0" windowWidth="6105" windowHeight="11640" tabRatio="702"/>
  </bookViews>
  <sheets>
    <sheet name="Summary" sheetId="5" r:id="rId1"/>
    <sheet name="SWM Earmarks" sheetId="10" r:id="rId2"/>
    <sheet name="House Earmarks" sheetId="9" r:id="rId3"/>
    <sheet name="FY18 earmarks" sheetId="8" state="hidden" r:id="rId4"/>
  </sheets>
  <definedNames>
    <definedName name="_xlnm._FilterDatabase" localSheetId="0" hidden="1">Summary!$A$7:$EE$61</definedName>
    <definedName name="_xlnm.Print_Area" localSheetId="0">Summary!$A$1:$EE$61</definedName>
    <definedName name="_xlnm.Print_Titles" localSheetId="2">'House Earmarks'!$1:$3</definedName>
    <definedName name="_xlnm.Print_Titles" localSheetId="0">Summary!$1:$7</definedName>
  </definedNames>
  <calcPr calcId="162913"/>
</workbook>
</file>

<file path=xl/calcChain.xml><?xml version="1.0" encoding="utf-8"?>
<calcChain xmlns="http://schemas.openxmlformats.org/spreadsheetml/2006/main">
  <c r="ED8" i="5" l="1"/>
  <c r="EB9" i="5"/>
  <c r="EC9" i="5"/>
  <c r="EC61" i="5" s="1"/>
  <c r="ED9" i="5"/>
  <c r="EB10" i="5"/>
  <c r="EC10" i="5"/>
  <c r="ED10" i="5"/>
  <c r="EB11" i="5"/>
  <c r="EC11" i="5"/>
  <c r="ED11" i="5"/>
  <c r="EB12" i="5"/>
  <c r="EC12" i="5"/>
  <c r="ED12" i="5"/>
  <c r="EB13" i="5"/>
  <c r="EC13" i="5"/>
  <c r="ED13" i="5"/>
  <c r="EB14" i="5"/>
  <c r="EC14" i="5"/>
  <c r="ED14" i="5"/>
  <c r="EB15" i="5"/>
  <c r="EC15" i="5"/>
  <c r="ED15" i="5"/>
  <c r="EB16" i="5"/>
  <c r="EC16" i="5"/>
  <c r="ED16" i="5"/>
  <c r="EB17" i="5"/>
  <c r="EC17" i="5"/>
  <c r="ED17" i="5"/>
  <c r="EB18" i="5"/>
  <c r="EC18" i="5"/>
  <c r="ED18" i="5"/>
  <c r="EB19" i="5"/>
  <c r="EC19" i="5"/>
  <c r="ED19" i="5"/>
  <c r="EB20" i="5"/>
  <c r="EC20" i="5"/>
  <c r="ED20" i="5"/>
  <c r="EB21" i="5"/>
  <c r="EC21" i="5"/>
  <c r="ED21" i="5"/>
  <c r="EB22" i="5"/>
  <c r="EC22" i="5"/>
  <c r="ED22" i="5"/>
  <c r="EB23" i="5"/>
  <c r="EC23" i="5"/>
  <c r="ED23" i="5"/>
  <c r="EB24" i="5"/>
  <c r="EC24" i="5"/>
  <c r="ED24" i="5"/>
  <c r="EB25" i="5"/>
  <c r="EC25" i="5"/>
  <c r="ED25" i="5"/>
  <c r="EB26" i="5"/>
  <c r="EC26" i="5"/>
  <c r="ED26" i="5"/>
  <c r="EB27" i="5"/>
  <c r="EC27" i="5"/>
  <c r="ED27" i="5"/>
  <c r="EB28" i="5"/>
  <c r="EC28" i="5"/>
  <c r="ED28" i="5"/>
  <c r="EB29" i="5"/>
  <c r="EC29" i="5"/>
  <c r="ED29" i="5"/>
  <c r="EB30" i="5"/>
  <c r="EC30" i="5"/>
  <c r="ED30" i="5"/>
  <c r="EB31" i="5"/>
  <c r="EC31" i="5"/>
  <c r="ED31" i="5"/>
  <c r="EB32" i="5"/>
  <c r="EB61" i="5" s="1"/>
  <c r="EC32" i="5"/>
  <c r="ED32" i="5"/>
  <c r="EB33" i="5"/>
  <c r="EC33" i="5"/>
  <c r="ED33" i="5"/>
  <c r="EB34" i="5"/>
  <c r="EC34" i="5"/>
  <c r="ED34" i="5"/>
  <c r="EB35" i="5"/>
  <c r="EC35" i="5"/>
  <c r="ED35" i="5"/>
  <c r="EB36" i="5"/>
  <c r="EC36" i="5"/>
  <c r="ED36" i="5"/>
  <c r="EB37" i="5"/>
  <c r="EC37" i="5"/>
  <c r="ED37" i="5"/>
  <c r="EB38" i="5"/>
  <c r="EC38" i="5"/>
  <c r="ED38" i="5"/>
  <c r="EB39" i="5"/>
  <c r="EC39" i="5"/>
  <c r="ED39" i="5"/>
  <c r="EB40" i="5"/>
  <c r="EC40" i="5"/>
  <c r="ED40" i="5"/>
  <c r="EB41" i="5"/>
  <c r="EC41" i="5"/>
  <c r="ED41" i="5"/>
  <c r="EB42" i="5"/>
  <c r="EC42" i="5"/>
  <c r="ED42" i="5"/>
  <c r="EB43" i="5"/>
  <c r="EC43" i="5"/>
  <c r="ED43" i="5"/>
  <c r="EB44" i="5"/>
  <c r="EC44" i="5"/>
  <c r="ED44" i="5"/>
  <c r="EB45" i="5"/>
  <c r="EC45" i="5"/>
  <c r="ED45" i="5"/>
  <c r="EB46" i="5"/>
  <c r="EC46" i="5"/>
  <c r="ED46" i="5"/>
  <c r="EB47" i="5"/>
  <c r="EC47" i="5"/>
  <c r="ED47" i="5"/>
  <c r="EB48" i="5"/>
  <c r="EC48" i="5"/>
  <c r="ED48" i="5"/>
  <c r="EB49" i="5"/>
  <c r="EC49" i="5"/>
  <c r="ED49" i="5"/>
  <c r="EB50" i="5"/>
  <c r="EC50" i="5"/>
  <c r="ED50" i="5"/>
  <c r="EB51" i="5"/>
  <c r="EC51" i="5"/>
  <c r="ED51" i="5"/>
  <c r="EB52" i="5"/>
  <c r="EC52" i="5"/>
  <c r="ED52" i="5"/>
  <c r="EB53" i="5"/>
  <c r="EC53" i="5"/>
  <c r="ED53" i="5"/>
  <c r="EB54" i="5"/>
  <c r="EC54" i="5"/>
  <c r="ED54" i="5"/>
  <c r="EB55" i="5"/>
  <c r="EC55" i="5"/>
  <c r="ED55" i="5"/>
  <c r="EB56" i="5"/>
  <c r="EC56" i="5"/>
  <c r="ED56" i="5"/>
  <c r="EB57" i="5"/>
  <c r="EC57" i="5"/>
  <c r="ED57" i="5"/>
  <c r="EB58" i="5"/>
  <c r="EC58" i="5"/>
  <c r="ED58" i="5"/>
  <c r="EB59" i="5"/>
  <c r="EC59" i="5"/>
  <c r="ED59" i="5"/>
  <c r="EB60" i="5"/>
  <c r="EC60" i="5"/>
  <c r="ED60" i="5"/>
  <c r="EC8" i="5"/>
  <c r="EB8" i="5"/>
  <c r="B22" i="10"/>
  <c r="B18" i="10"/>
  <c r="B13" i="10"/>
  <c r="B9" i="10"/>
  <c r="ED61" i="5" l="1"/>
  <c r="DY61" i="5" l="1"/>
  <c r="EA60" i="5"/>
  <c r="DZ60" i="5"/>
  <c r="EA59" i="5"/>
  <c r="DZ59" i="5"/>
  <c r="EA58" i="5"/>
  <c r="DZ58" i="5"/>
  <c r="EA57" i="5"/>
  <c r="DZ57" i="5"/>
  <c r="EA56" i="5"/>
  <c r="DZ56" i="5"/>
  <c r="EA55" i="5"/>
  <c r="DZ55" i="5"/>
  <c r="EA54" i="5"/>
  <c r="DZ54" i="5"/>
  <c r="EA53" i="5"/>
  <c r="DZ53" i="5"/>
  <c r="EA52" i="5"/>
  <c r="DZ52" i="5"/>
  <c r="EA51" i="5"/>
  <c r="DZ51" i="5"/>
  <c r="EA50" i="5"/>
  <c r="DZ50" i="5"/>
  <c r="EA49" i="5"/>
  <c r="DZ49" i="5"/>
  <c r="EA48" i="5"/>
  <c r="DZ48" i="5"/>
  <c r="EA47" i="5"/>
  <c r="DZ47" i="5"/>
  <c r="EA46" i="5"/>
  <c r="DZ46" i="5"/>
  <c r="EA45" i="5"/>
  <c r="DZ45" i="5"/>
  <c r="EA44" i="5"/>
  <c r="DZ44" i="5"/>
  <c r="EA43" i="5"/>
  <c r="DZ43" i="5"/>
  <c r="EA42" i="5"/>
  <c r="DZ42" i="5"/>
  <c r="EA41" i="5"/>
  <c r="DZ41" i="5"/>
  <c r="EA40" i="5"/>
  <c r="DZ40" i="5"/>
  <c r="EA39" i="5"/>
  <c r="DZ39" i="5"/>
  <c r="EA38" i="5"/>
  <c r="DZ38" i="5"/>
  <c r="EA37" i="5"/>
  <c r="DZ37" i="5"/>
  <c r="EA36" i="5"/>
  <c r="DZ36" i="5"/>
  <c r="EA35" i="5"/>
  <c r="DZ35" i="5"/>
  <c r="EA34" i="5"/>
  <c r="DZ34" i="5"/>
  <c r="EA33" i="5"/>
  <c r="DZ33" i="5"/>
  <c r="EA32" i="5"/>
  <c r="DZ32" i="5"/>
  <c r="EA31" i="5"/>
  <c r="DZ31" i="5"/>
  <c r="EA30" i="5"/>
  <c r="DZ30" i="5"/>
  <c r="EA29" i="5"/>
  <c r="DZ29" i="5"/>
  <c r="EA28" i="5"/>
  <c r="DZ28" i="5"/>
  <c r="EA27" i="5"/>
  <c r="DZ27" i="5"/>
  <c r="EA26" i="5"/>
  <c r="DZ26" i="5"/>
  <c r="EA25" i="5"/>
  <c r="DZ25" i="5"/>
  <c r="EA24" i="5"/>
  <c r="DZ24" i="5"/>
  <c r="EA23" i="5"/>
  <c r="DZ23" i="5"/>
  <c r="EA22" i="5"/>
  <c r="DZ22" i="5"/>
  <c r="EA21" i="5"/>
  <c r="DZ21" i="5"/>
  <c r="EA20" i="5"/>
  <c r="DZ20" i="5"/>
  <c r="EA19" i="5"/>
  <c r="DZ19" i="5"/>
  <c r="EA18" i="5"/>
  <c r="DZ18" i="5"/>
  <c r="EA17" i="5"/>
  <c r="DZ17" i="5"/>
  <c r="EA16" i="5"/>
  <c r="DZ16" i="5"/>
  <c r="EA14" i="5"/>
  <c r="DZ14" i="5"/>
  <c r="EA13" i="5"/>
  <c r="DZ13" i="5"/>
  <c r="EA12" i="5"/>
  <c r="DZ12" i="5"/>
  <c r="EA11" i="5"/>
  <c r="DZ11" i="5"/>
  <c r="EA10" i="5"/>
  <c r="DZ10" i="5"/>
  <c r="EA9" i="5"/>
  <c r="DZ9" i="5"/>
  <c r="EA8" i="5"/>
  <c r="EA61" i="5" s="1"/>
  <c r="DZ8" i="5"/>
  <c r="DZ61" i="5" s="1"/>
  <c r="DU30" i="5" l="1"/>
  <c r="DV58" i="5"/>
  <c r="DV57" i="5"/>
  <c r="DV54" i="5"/>
  <c r="DV53" i="5"/>
  <c r="DV50" i="5"/>
  <c r="DV49" i="5"/>
  <c r="DV46" i="5"/>
  <c r="DV45" i="5"/>
  <c r="DV42" i="5"/>
  <c r="DV41" i="5"/>
  <c r="DV38" i="5"/>
  <c r="DV37" i="5"/>
  <c r="DV34" i="5"/>
  <c r="DV33" i="5"/>
  <c r="DV30" i="5"/>
  <c r="DV29" i="5"/>
  <c r="DV26" i="5"/>
  <c r="DV25" i="5"/>
  <c r="DV22" i="5"/>
  <c r="DV21" i="5"/>
  <c r="DV18" i="5"/>
  <c r="DV17" i="5"/>
  <c r="DV14" i="5"/>
  <c r="DV13" i="5"/>
  <c r="DV12" i="5"/>
  <c r="DV11" i="5"/>
  <c r="DV10" i="5"/>
  <c r="DV9" i="5"/>
  <c r="DR60" i="5"/>
  <c r="DV60" i="5" s="1"/>
  <c r="DR59" i="5"/>
  <c r="DV59" i="5" s="1"/>
  <c r="DR58" i="5"/>
  <c r="DR57" i="5"/>
  <c r="DR56" i="5"/>
  <c r="DV56" i="5" s="1"/>
  <c r="DR55" i="5"/>
  <c r="DV55" i="5" s="1"/>
  <c r="DR54" i="5"/>
  <c r="DR53" i="5"/>
  <c r="DR52" i="5"/>
  <c r="DV52" i="5" s="1"/>
  <c r="DR51" i="5"/>
  <c r="DV51" i="5" s="1"/>
  <c r="DR50" i="5"/>
  <c r="DR49" i="5"/>
  <c r="DU49" i="5" s="1"/>
  <c r="DR48" i="5"/>
  <c r="DV48" i="5" s="1"/>
  <c r="DR47" i="5"/>
  <c r="DV47" i="5" s="1"/>
  <c r="DR46" i="5"/>
  <c r="DR45" i="5"/>
  <c r="DR44" i="5"/>
  <c r="DV44" i="5" s="1"/>
  <c r="DR43" i="5"/>
  <c r="DV43" i="5" s="1"/>
  <c r="DR42" i="5"/>
  <c r="DR41" i="5"/>
  <c r="DR40" i="5"/>
  <c r="DV40" i="5" s="1"/>
  <c r="DR39" i="5"/>
  <c r="DV39" i="5" s="1"/>
  <c r="DR38" i="5"/>
  <c r="DR37" i="5"/>
  <c r="DR36" i="5"/>
  <c r="DV36" i="5" s="1"/>
  <c r="DR35" i="5"/>
  <c r="DV35" i="5" s="1"/>
  <c r="DR34" i="5"/>
  <c r="DR33" i="5"/>
  <c r="DR32" i="5"/>
  <c r="DV32" i="5" s="1"/>
  <c r="DR31" i="5"/>
  <c r="DR30" i="5"/>
  <c r="DR29" i="5"/>
  <c r="DR28" i="5"/>
  <c r="DV28" i="5" s="1"/>
  <c r="DR27" i="5"/>
  <c r="DV27" i="5" s="1"/>
  <c r="DR26" i="5"/>
  <c r="DR25" i="5"/>
  <c r="DR24" i="5"/>
  <c r="DV24" i="5" s="1"/>
  <c r="DR23" i="5"/>
  <c r="DV23" i="5" s="1"/>
  <c r="DR22" i="5"/>
  <c r="DR21" i="5"/>
  <c r="DR20" i="5"/>
  <c r="DV20" i="5" s="1"/>
  <c r="DR19" i="5"/>
  <c r="DV19" i="5" s="1"/>
  <c r="DR18" i="5"/>
  <c r="DR17" i="5"/>
  <c r="DR16" i="5"/>
  <c r="DV16" i="5" s="1"/>
  <c r="DR15" i="5"/>
  <c r="DV15" i="5" s="1"/>
  <c r="DR11" i="5"/>
  <c r="DR10" i="5"/>
  <c r="DR9" i="5"/>
  <c r="DR8" i="5"/>
  <c r="DQ12" i="5"/>
  <c r="DR12" i="5" s="1"/>
  <c r="DV31" i="5" l="1"/>
  <c r="DU15" i="5"/>
  <c r="DV8" i="5"/>
  <c r="DQ61" i="5"/>
  <c r="DT9" i="5"/>
  <c r="DT10" i="5"/>
  <c r="DT11" i="5"/>
  <c r="DT12" i="5"/>
  <c r="DT13" i="5"/>
  <c r="DT14" i="5"/>
  <c r="DT16" i="5"/>
  <c r="DT17" i="5"/>
  <c r="DT18" i="5"/>
  <c r="DT19" i="5"/>
  <c r="DT20" i="5"/>
  <c r="DT21" i="5"/>
  <c r="DT22" i="5"/>
  <c r="DT23" i="5"/>
  <c r="DT24" i="5"/>
  <c r="DT25" i="5"/>
  <c r="DT26" i="5"/>
  <c r="DT27" i="5"/>
  <c r="DT28" i="5"/>
  <c r="DT29" i="5"/>
  <c r="DS30" i="5"/>
  <c r="DT30" i="5"/>
  <c r="DT31" i="5"/>
  <c r="DT32" i="5"/>
  <c r="DT33" i="5"/>
  <c r="DT34" i="5"/>
  <c r="DT35" i="5"/>
  <c r="DT36" i="5"/>
  <c r="DT37" i="5"/>
  <c r="DT38" i="5"/>
  <c r="DT39" i="5"/>
  <c r="DT40" i="5"/>
  <c r="DT41" i="5"/>
  <c r="DT42" i="5"/>
  <c r="DT43" i="5"/>
  <c r="DT44" i="5"/>
  <c r="DT45" i="5"/>
  <c r="DT46" i="5"/>
  <c r="DT47" i="5"/>
  <c r="DT48" i="5"/>
  <c r="DS49" i="5"/>
  <c r="DT49" i="5"/>
  <c r="DT50" i="5"/>
  <c r="DT51" i="5"/>
  <c r="DT52" i="5"/>
  <c r="DT53" i="5"/>
  <c r="DT54" i="5"/>
  <c r="DT55" i="5"/>
  <c r="DT56" i="5"/>
  <c r="DT57" i="5"/>
  <c r="DT58" i="5"/>
  <c r="DT59" i="5"/>
  <c r="DT60" i="5"/>
  <c r="DT8" i="5"/>
  <c r="T10" i="5"/>
  <c r="T11" i="5"/>
  <c r="T12" i="5"/>
  <c r="T13" i="5"/>
  <c r="T14" i="5"/>
  <c r="T17" i="5"/>
  <c r="T18" i="5"/>
  <c r="T19" i="5"/>
  <c r="T20" i="5"/>
  <c r="T23" i="5"/>
  <c r="T25" i="5"/>
  <c r="T26" i="5"/>
  <c r="T27" i="5"/>
  <c r="T28" i="5"/>
  <c r="T29" i="5"/>
  <c r="T32" i="5"/>
  <c r="T33" i="5"/>
  <c r="T34" i="5"/>
  <c r="T35" i="5"/>
  <c r="T36" i="5"/>
  <c r="T38" i="5"/>
  <c r="T39" i="5"/>
  <c r="T40" i="5"/>
  <c r="T41" i="5"/>
  <c r="T42" i="5"/>
  <c r="T43" i="5"/>
  <c r="T45" i="5"/>
  <c r="T46" i="5"/>
  <c r="T47" i="5"/>
  <c r="T48" i="5"/>
  <c r="T49" i="5"/>
  <c r="T51" i="5"/>
  <c r="T52" i="5"/>
  <c r="T53" i="5"/>
  <c r="T54" i="5"/>
  <c r="T55" i="5"/>
  <c r="T56" i="5"/>
  <c r="T57" i="5"/>
  <c r="T58" i="5"/>
  <c r="T59" i="5"/>
  <c r="T60" i="5"/>
  <c r="P9" i="5"/>
  <c r="P10" i="5"/>
  <c r="P11" i="5"/>
  <c r="P12" i="5"/>
  <c r="P13" i="5"/>
  <c r="P14" i="5"/>
  <c r="P16" i="5"/>
  <c r="P17" i="5"/>
  <c r="P18" i="5"/>
  <c r="P19" i="5"/>
  <c r="P20" i="5"/>
  <c r="P21"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8" i="5"/>
  <c r="L9" i="5"/>
  <c r="L10" i="5"/>
  <c r="L11" i="5"/>
  <c r="L12" i="5"/>
  <c r="L13" i="5"/>
  <c r="L14" i="5"/>
  <c r="L16" i="5"/>
  <c r="L17" i="5"/>
  <c r="L18" i="5"/>
  <c r="L19" i="5"/>
  <c r="L20" i="5"/>
  <c r="L21"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8" i="5"/>
  <c r="H9" i="5"/>
  <c r="H10" i="5"/>
  <c r="H11" i="5"/>
  <c r="H12" i="5"/>
  <c r="H13" i="5"/>
  <c r="H14" i="5"/>
  <c r="H16" i="5"/>
  <c r="H17" i="5"/>
  <c r="H18" i="5"/>
  <c r="H19" i="5"/>
  <c r="H20" i="5"/>
  <c r="H21"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8" i="5"/>
  <c r="F9" i="5"/>
  <c r="F10" i="5"/>
  <c r="F11" i="5"/>
  <c r="F12" i="5"/>
  <c r="F13" i="5"/>
  <c r="F14" i="5"/>
  <c r="F16" i="5"/>
  <c r="F17" i="5"/>
  <c r="F18" i="5"/>
  <c r="F19" i="5"/>
  <c r="F20" i="5"/>
  <c r="F21"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8" i="5"/>
  <c r="DP61" i="5"/>
  <c r="DR61" i="5" l="1"/>
  <c r="DT61" i="5"/>
  <c r="DN30" i="5"/>
  <c r="DN49" i="5"/>
  <c r="DM61" i="5" l="1"/>
  <c r="DV61" i="5" s="1"/>
  <c r="DL47" i="5"/>
  <c r="DK40" i="5"/>
  <c r="DK9" i="5"/>
  <c r="DK10" i="5"/>
  <c r="DK11" i="5"/>
  <c r="DK12" i="5"/>
  <c r="DK13" i="5"/>
  <c r="DK14" i="5"/>
  <c r="DK16" i="5"/>
  <c r="DK17" i="5"/>
  <c r="DK18" i="5"/>
  <c r="DK19" i="5"/>
  <c r="DK20" i="5"/>
  <c r="DK21" i="5"/>
  <c r="DK22" i="5"/>
  <c r="DK23" i="5"/>
  <c r="DK24" i="5"/>
  <c r="DK25" i="5"/>
  <c r="DK26" i="5"/>
  <c r="DK27" i="5"/>
  <c r="DK28" i="5"/>
  <c r="DK29" i="5"/>
  <c r="DL30" i="5"/>
  <c r="DK31" i="5"/>
  <c r="DK32" i="5"/>
  <c r="DK33" i="5"/>
  <c r="DK34" i="5"/>
  <c r="DK35" i="5"/>
  <c r="DK36" i="5"/>
  <c r="DK37" i="5"/>
  <c r="DK38" i="5"/>
  <c r="DK39" i="5"/>
  <c r="DK41" i="5"/>
  <c r="DK42" i="5"/>
  <c r="DK43" i="5"/>
  <c r="DK44" i="5"/>
  <c r="DK45" i="5"/>
  <c r="DK46" i="5"/>
  <c r="DK47" i="5"/>
  <c r="DK48" i="5"/>
  <c r="DK50" i="5"/>
  <c r="DK51" i="5"/>
  <c r="DK52" i="5"/>
  <c r="DK53" i="5"/>
  <c r="DK54" i="5"/>
  <c r="DK55" i="5"/>
  <c r="DK56" i="5"/>
  <c r="DK57" i="5"/>
  <c r="DK58" i="5"/>
  <c r="DK59" i="5"/>
  <c r="DK60" i="5"/>
  <c r="DK8" i="5"/>
  <c r="DU58" i="5" l="1"/>
  <c r="DS58" i="5"/>
  <c r="DU54" i="5"/>
  <c r="DS54" i="5"/>
  <c r="DU50" i="5"/>
  <c r="DS50" i="5"/>
  <c r="DS45" i="5"/>
  <c r="DU45" i="5"/>
  <c r="DU41" i="5"/>
  <c r="DS41" i="5"/>
  <c r="DS36" i="5"/>
  <c r="DU36" i="5"/>
  <c r="DS32" i="5"/>
  <c r="DU32" i="5"/>
  <c r="DS28" i="5"/>
  <c r="DU28" i="5"/>
  <c r="DS24" i="5"/>
  <c r="DU24" i="5"/>
  <c r="DS20" i="5"/>
  <c r="DU20" i="5"/>
  <c r="DS16" i="5"/>
  <c r="DU16" i="5"/>
  <c r="DS11" i="5"/>
  <c r="DU11" i="5"/>
  <c r="DU57" i="5"/>
  <c r="DS57" i="5"/>
  <c r="DU53" i="5"/>
  <c r="DS53" i="5"/>
  <c r="DS48" i="5"/>
  <c r="DU48" i="5"/>
  <c r="DS44" i="5"/>
  <c r="DU44" i="5"/>
  <c r="DS39" i="5"/>
  <c r="DU39" i="5"/>
  <c r="DS35" i="5"/>
  <c r="DU35" i="5"/>
  <c r="DS31" i="5"/>
  <c r="DU31" i="5"/>
  <c r="DS27" i="5"/>
  <c r="DU27" i="5"/>
  <c r="DS23" i="5"/>
  <c r="DU23" i="5"/>
  <c r="DS19" i="5"/>
  <c r="DU19" i="5"/>
  <c r="DS14" i="5"/>
  <c r="DU14" i="5"/>
  <c r="DS10" i="5"/>
  <c r="DU10" i="5"/>
  <c r="DU56" i="5"/>
  <c r="DS56" i="5"/>
  <c r="DN47" i="5"/>
  <c r="DS47" i="5"/>
  <c r="DU47" i="5"/>
  <c r="DU43" i="5"/>
  <c r="DS43" i="5"/>
  <c r="DS38" i="5"/>
  <c r="DU38" i="5"/>
  <c r="DS34" i="5"/>
  <c r="DU34" i="5"/>
  <c r="DS26" i="5"/>
  <c r="DU26" i="5"/>
  <c r="DS22" i="5"/>
  <c r="DU22" i="5"/>
  <c r="DS18" i="5"/>
  <c r="DU18" i="5"/>
  <c r="DS13" i="5"/>
  <c r="DU13" i="5"/>
  <c r="DS9" i="5"/>
  <c r="DU9" i="5"/>
  <c r="DS8" i="5"/>
  <c r="DU8" i="5"/>
  <c r="DN60" i="5"/>
  <c r="DS60" i="5"/>
  <c r="DU60" i="5"/>
  <c r="DU52" i="5"/>
  <c r="DS52" i="5"/>
  <c r="DS59" i="5"/>
  <c r="DU59" i="5"/>
  <c r="DS55" i="5"/>
  <c r="DU55" i="5"/>
  <c r="DU51" i="5"/>
  <c r="DS51" i="5"/>
  <c r="DU46" i="5"/>
  <c r="DS46" i="5"/>
  <c r="DU42" i="5"/>
  <c r="DS42" i="5"/>
  <c r="DS37" i="5"/>
  <c r="DU37" i="5"/>
  <c r="DS33" i="5"/>
  <c r="DU33" i="5"/>
  <c r="DS29" i="5"/>
  <c r="DU29" i="5"/>
  <c r="DS25" i="5"/>
  <c r="DU25" i="5"/>
  <c r="DS21" i="5"/>
  <c r="DU21" i="5"/>
  <c r="DS17" i="5"/>
  <c r="DU17" i="5"/>
  <c r="DS12" i="5"/>
  <c r="DU12" i="5"/>
  <c r="DS40" i="5"/>
  <c r="DU40" i="5"/>
  <c r="DL59" i="5"/>
  <c r="DN59" i="5"/>
  <c r="DL55" i="5"/>
  <c r="DN55" i="5"/>
  <c r="DL46" i="5"/>
  <c r="DN46" i="5"/>
  <c r="DL42" i="5"/>
  <c r="DN42" i="5"/>
  <c r="DL37" i="5"/>
  <c r="DN37" i="5"/>
  <c r="DL29" i="5"/>
  <c r="DN29" i="5"/>
  <c r="DL58" i="5"/>
  <c r="DN58" i="5"/>
  <c r="DL54" i="5"/>
  <c r="DN54" i="5"/>
  <c r="DL50" i="5"/>
  <c r="DN50" i="5"/>
  <c r="DL45" i="5"/>
  <c r="DN45" i="5"/>
  <c r="DL41" i="5"/>
  <c r="DN41" i="5"/>
  <c r="DL36" i="5"/>
  <c r="DN36" i="5"/>
  <c r="DL32" i="5"/>
  <c r="DN32" i="5"/>
  <c r="DL28" i="5"/>
  <c r="DN28" i="5"/>
  <c r="DL24" i="5"/>
  <c r="DN24" i="5"/>
  <c r="DL20" i="5"/>
  <c r="DN20" i="5"/>
  <c r="DL16" i="5"/>
  <c r="DN16" i="5"/>
  <c r="DL11" i="5"/>
  <c r="DN11" i="5"/>
  <c r="DL8" i="5"/>
  <c r="DK61" i="5"/>
  <c r="DU61" i="5" s="1"/>
  <c r="DN8" i="5"/>
  <c r="DL57" i="5"/>
  <c r="DN57" i="5"/>
  <c r="DL53" i="5"/>
  <c r="DN53" i="5"/>
  <c r="DL48" i="5"/>
  <c r="DN48" i="5"/>
  <c r="DL44" i="5"/>
  <c r="DN44" i="5"/>
  <c r="DL39" i="5"/>
  <c r="DN39" i="5"/>
  <c r="DL35" i="5"/>
  <c r="DN35" i="5"/>
  <c r="DL31" i="5"/>
  <c r="DN31" i="5"/>
  <c r="DL27" i="5"/>
  <c r="DN27" i="5"/>
  <c r="DL23" i="5"/>
  <c r="DN23" i="5"/>
  <c r="DL19" i="5"/>
  <c r="DN19" i="5"/>
  <c r="DL14" i="5"/>
  <c r="DN14" i="5"/>
  <c r="DL10" i="5"/>
  <c r="DN10" i="5"/>
  <c r="DL56" i="5"/>
  <c r="DN56" i="5"/>
  <c r="DL52" i="5"/>
  <c r="DN52" i="5"/>
  <c r="DL43" i="5"/>
  <c r="DN43" i="5"/>
  <c r="DL38" i="5"/>
  <c r="DN38" i="5"/>
  <c r="DL34" i="5"/>
  <c r="DN34" i="5"/>
  <c r="DL26" i="5"/>
  <c r="DN26" i="5"/>
  <c r="DL22" i="5"/>
  <c r="DN22" i="5"/>
  <c r="DL18" i="5"/>
  <c r="DN18" i="5"/>
  <c r="DL13" i="5"/>
  <c r="DN13" i="5"/>
  <c r="DL9" i="5"/>
  <c r="DN9" i="5"/>
  <c r="DL51" i="5"/>
  <c r="DN51" i="5"/>
  <c r="DL33" i="5"/>
  <c r="DN33" i="5"/>
  <c r="DL25" i="5"/>
  <c r="DN25" i="5"/>
  <c r="DL21" i="5"/>
  <c r="DN21" i="5"/>
  <c r="DL17" i="5"/>
  <c r="DN17" i="5"/>
  <c r="DL12" i="5"/>
  <c r="DN12" i="5"/>
  <c r="DL40" i="5"/>
  <c r="DN40" i="5"/>
  <c r="DI61" i="5"/>
  <c r="DS61" i="5" l="1"/>
  <c r="DN61" i="5"/>
  <c r="D48" i="8"/>
  <c r="DG54" i="5"/>
  <c r="DE9" i="5"/>
  <c r="DF9" i="5"/>
  <c r="DG9" i="5"/>
  <c r="DE10" i="5"/>
  <c r="DF10" i="5"/>
  <c r="DG10" i="5"/>
  <c r="DE11" i="5"/>
  <c r="DF11" i="5"/>
  <c r="DG11" i="5"/>
  <c r="DE12" i="5"/>
  <c r="DF12" i="5"/>
  <c r="DG12" i="5"/>
  <c r="DE13" i="5"/>
  <c r="DF13" i="5"/>
  <c r="DG13" i="5"/>
  <c r="DE14" i="5"/>
  <c r="DF14" i="5"/>
  <c r="DG14" i="5"/>
  <c r="DE16" i="5"/>
  <c r="DF16" i="5"/>
  <c r="DG16" i="5"/>
  <c r="DE17" i="5"/>
  <c r="DF17" i="5"/>
  <c r="DG17" i="5"/>
  <c r="DE18" i="5"/>
  <c r="DF18" i="5"/>
  <c r="DG18" i="5"/>
  <c r="DE19" i="5"/>
  <c r="DF19" i="5"/>
  <c r="DG19" i="5"/>
  <c r="DE20" i="5"/>
  <c r="DF20" i="5"/>
  <c r="DG20" i="5"/>
  <c r="DE21" i="5"/>
  <c r="DF21" i="5"/>
  <c r="DG21" i="5"/>
  <c r="DE22" i="5"/>
  <c r="DF22" i="5"/>
  <c r="DG22" i="5"/>
  <c r="DE23" i="5"/>
  <c r="DF23" i="5"/>
  <c r="DG23" i="5"/>
  <c r="DE24" i="5"/>
  <c r="DF24" i="5"/>
  <c r="DG24" i="5"/>
  <c r="DE25" i="5"/>
  <c r="DF25" i="5"/>
  <c r="DG25" i="5"/>
  <c r="DE26" i="5"/>
  <c r="DF26" i="5"/>
  <c r="DG26" i="5"/>
  <c r="DE27" i="5"/>
  <c r="DF27" i="5"/>
  <c r="DG27" i="5"/>
  <c r="DE28" i="5"/>
  <c r="DF28" i="5"/>
  <c r="DG28" i="5"/>
  <c r="DE29" i="5"/>
  <c r="DF29" i="5"/>
  <c r="DG29" i="5"/>
  <c r="DE30" i="5"/>
  <c r="DF30" i="5"/>
  <c r="DG30" i="5"/>
  <c r="DE31" i="5"/>
  <c r="DF31" i="5"/>
  <c r="DG31" i="5"/>
  <c r="DE32" i="5"/>
  <c r="DF32" i="5"/>
  <c r="DG32" i="5"/>
  <c r="DE33" i="5"/>
  <c r="DF33" i="5"/>
  <c r="DG33" i="5"/>
  <c r="DE34" i="5"/>
  <c r="DF34" i="5"/>
  <c r="DG34" i="5"/>
  <c r="DE35" i="5"/>
  <c r="DF35" i="5"/>
  <c r="DG35" i="5"/>
  <c r="DE36" i="5"/>
  <c r="DF36" i="5"/>
  <c r="DG36" i="5"/>
  <c r="DE37" i="5"/>
  <c r="DF37" i="5"/>
  <c r="DG37" i="5"/>
  <c r="DE38" i="5"/>
  <c r="DF38" i="5"/>
  <c r="DG38" i="5"/>
  <c r="DE39" i="5"/>
  <c r="DF39" i="5"/>
  <c r="DG39" i="5"/>
  <c r="DE40" i="5"/>
  <c r="DF40" i="5"/>
  <c r="DG40" i="5"/>
  <c r="DE41" i="5"/>
  <c r="DF41" i="5"/>
  <c r="DG41" i="5"/>
  <c r="DE42" i="5"/>
  <c r="DF42" i="5"/>
  <c r="DG42" i="5"/>
  <c r="DE43" i="5"/>
  <c r="DF43" i="5"/>
  <c r="DG43" i="5"/>
  <c r="DE44" i="5"/>
  <c r="DF44" i="5"/>
  <c r="DG44" i="5"/>
  <c r="DE45" i="5"/>
  <c r="DF45" i="5"/>
  <c r="DG45" i="5"/>
  <c r="DE46" i="5"/>
  <c r="DF46" i="5"/>
  <c r="DG46" i="5"/>
  <c r="DE47" i="5"/>
  <c r="DF47" i="5"/>
  <c r="DG47" i="5"/>
  <c r="DE48" i="5"/>
  <c r="DF48" i="5"/>
  <c r="DG48" i="5"/>
  <c r="DE50" i="5"/>
  <c r="DF50" i="5"/>
  <c r="DG50" i="5"/>
  <c r="DE51" i="5"/>
  <c r="DF51" i="5"/>
  <c r="DG51" i="5"/>
  <c r="DE52" i="5"/>
  <c r="DF52" i="5"/>
  <c r="DG52" i="5"/>
  <c r="DE53" i="5"/>
  <c r="DF53" i="5"/>
  <c r="DG53" i="5"/>
  <c r="DE54" i="5"/>
  <c r="DF54" i="5"/>
  <c r="DE55" i="5"/>
  <c r="DF55" i="5"/>
  <c r="DG55" i="5"/>
  <c r="DE56" i="5"/>
  <c r="DF56" i="5"/>
  <c r="DG56" i="5"/>
  <c r="DE57" i="5"/>
  <c r="DF57" i="5"/>
  <c r="DG57" i="5"/>
  <c r="DE58" i="5"/>
  <c r="DF58" i="5"/>
  <c r="DG58" i="5"/>
  <c r="DE59" i="5"/>
  <c r="DF59" i="5"/>
  <c r="DG59" i="5"/>
  <c r="DF60" i="5"/>
  <c r="DG60" i="5"/>
  <c r="DG8" i="5"/>
  <c r="DF8" i="5"/>
  <c r="DE8" i="5"/>
  <c r="DD61" i="5"/>
  <c r="DF61" i="5" l="1"/>
  <c r="CY38" i="5"/>
  <c r="CY9" i="5" l="1"/>
  <c r="CZ9" i="5"/>
  <c r="DA9" i="5"/>
  <c r="DB9" i="5"/>
  <c r="CY10" i="5"/>
  <c r="CZ10" i="5"/>
  <c r="DB10" i="5"/>
  <c r="CY11" i="5"/>
  <c r="CZ11" i="5"/>
  <c r="DA11" i="5"/>
  <c r="DB11" i="5"/>
  <c r="CY12" i="5"/>
  <c r="CZ12" i="5"/>
  <c r="CY13" i="5"/>
  <c r="CZ13" i="5"/>
  <c r="DA13" i="5"/>
  <c r="DB13" i="5"/>
  <c r="CY14" i="5"/>
  <c r="CZ14" i="5"/>
  <c r="DA14" i="5"/>
  <c r="DB14" i="5"/>
  <c r="CY16" i="5"/>
  <c r="CZ16" i="5"/>
  <c r="CY17" i="5"/>
  <c r="CZ17" i="5"/>
  <c r="DA17" i="5"/>
  <c r="DB17" i="5"/>
  <c r="CY18" i="5"/>
  <c r="CZ18" i="5"/>
  <c r="DA18" i="5"/>
  <c r="DB18" i="5"/>
  <c r="CY19" i="5"/>
  <c r="CZ19" i="5"/>
  <c r="DA19" i="5"/>
  <c r="DB19" i="5"/>
  <c r="CY20" i="5"/>
  <c r="CZ20" i="5"/>
  <c r="DA20" i="5"/>
  <c r="DB20" i="5"/>
  <c r="CY21" i="5"/>
  <c r="CZ21" i="5"/>
  <c r="CY22" i="5"/>
  <c r="CZ22" i="5"/>
  <c r="DA22" i="5"/>
  <c r="DB22" i="5"/>
  <c r="CY23" i="5"/>
  <c r="CZ23" i="5"/>
  <c r="DA23" i="5"/>
  <c r="DB23" i="5"/>
  <c r="CY24" i="5"/>
  <c r="CZ24" i="5"/>
  <c r="DA24" i="5"/>
  <c r="DB24" i="5"/>
  <c r="CY25" i="5"/>
  <c r="CZ25" i="5"/>
  <c r="DA25" i="5"/>
  <c r="DB25" i="5"/>
  <c r="CY26" i="5"/>
  <c r="CZ26" i="5"/>
  <c r="DA26" i="5"/>
  <c r="DB26" i="5"/>
  <c r="CY27" i="5"/>
  <c r="CZ27" i="5"/>
  <c r="DA27" i="5"/>
  <c r="DB27" i="5"/>
  <c r="CZ28" i="5"/>
  <c r="DA28" i="5"/>
  <c r="DB28" i="5"/>
  <c r="CY29" i="5"/>
  <c r="CZ29" i="5"/>
  <c r="DA29" i="5"/>
  <c r="DB29" i="5"/>
  <c r="CY30" i="5"/>
  <c r="CZ30" i="5"/>
  <c r="DA30" i="5"/>
  <c r="DB30" i="5"/>
  <c r="CY31" i="5"/>
  <c r="CZ31" i="5"/>
  <c r="DA31" i="5"/>
  <c r="CY32" i="5"/>
  <c r="CZ32" i="5"/>
  <c r="DA32" i="5"/>
  <c r="DB32" i="5"/>
  <c r="CY33" i="5"/>
  <c r="CZ33" i="5"/>
  <c r="DA33" i="5"/>
  <c r="DB33" i="5"/>
  <c r="CY34" i="5"/>
  <c r="CZ34" i="5"/>
  <c r="DA34" i="5"/>
  <c r="DB34" i="5"/>
  <c r="CY35" i="5"/>
  <c r="CZ35" i="5"/>
  <c r="DA35" i="5"/>
  <c r="DB35" i="5"/>
  <c r="CY36" i="5"/>
  <c r="CZ36" i="5"/>
  <c r="DA36" i="5"/>
  <c r="DB36" i="5"/>
  <c r="CY37" i="5"/>
  <c r="CZ37" i="5"/>
  <c r="DA37" i="5"/>
  <c r="DB37" i="5"/>
  <c r="CZ38" i="5"/>
  <c r="DA38" i="5"/>
  <c r="DB38" i="5"/>
  <c r="CY39" i="5"/>
  <c r="CZ39" i="5"/>
  <c r="DA39" i="5"/>
  <c r="DB39" i="5"/>
  <c r="CY40" i="5"/>
  <c r="CZ40" i="5"/>
  <c r="DA40" i="5"/>
  <c r="DB40" i="5"/>
  <c r="CY41" i="5"/>
  <c r="CZ41" i="5"/>
  <c r="DA41" i="5"/>
  <c r="DB41" i="5"/>
  <c r="CY42" i="5"/>
  <c r="CZ42" i="5"/>
  <c r="DA42" i="5"/>
  <c r="DB42" i="5"/>
  <c r="CY43" i="5"/>
  <c r="CZ43" i="5"/>
  <c r="DA43" i="5"/>
  <c r="DB43" i="5"/>
  <c r="CY44" i="5"/>
  <c r="CZ44" i="5"/>
  <c r="DA44" i="5"/>
  <c r="CY45" i="5"/>
  <c r="CZ45" i="5"/>
  <c r="DA45" i="5"/>
  <c r="DB45" i="5"/>
  <c r="CY46" i="5"/>
  <c r="CZ46" i="5"/>
  <c r="DA46" i="5"/>
  <c r="DB46" i="5"/>
  <c r="CY47" i="5"/>
  <c r="CZ47" i="5"/>
  <c r="DA47" i="5"/>
  <c r="DB47" i="5"/>
  <c r="CY48" i="5"/>
  <c r="CZ48" i="5"/>
  <c r="DA48" i="5"/>
  <c r="DB48" i="5"/>
  <c r="CY50" i="5"/>
  <c r="CZ50" i="5"/>
  <c r="CY51" i="5"/>
  <c r="CZ51" i="5"/>
  <c r="DB51" i="5"/>
  <c r="CY52" i="5"/>
  <c r="CZ52" i="5"/>
  <c r="DA52" i="5"/>
  <c r="DB52" i="5"/>
  <c r="CY53" i="5"/>
  <c r="CZ53" i="5"/>
  <c r="DA53" i="5"/>
  <c r="DB53" i="5"/>
  <c r="CY54" i="5"/>
  <c r="CZ54" i="5"/>
  <c r="DA54" i="5"/>
  <c r="DB54" i="5"/>
  <c r="CY55" i="5"/>
  <c r="CZ55" i="5"/>
  <c r="DA55" i="5"/>
  <c r="DB55" i="5"/>
  <c r="CY56" i="5"/>
  <c r="CZ56" i="5"/>
  <c r="DB56" i="5"/>
  <c r="CY57" i="5"/>
  <c r="CZ57" i="5"/>
  <c r="DA57" i="5"/>
  <c r="DB57" i="5"/>
  <c r="CY58" i="5"/>
  <c r="CZ58" i="5"/>
  <c r="DA58" i="5"/>
  <c r="DB58" i="5"/>
  <c r="CY59" i="5"/>
  <c r="CZ59" i="5"/>
  <c r="DA59" i="5"/>
  <c r="DB59" i="5"/>
  <c r="CZ60" i="5"/>
  <c r="DA60" i="5"/>
  <c r="DB60" i="5"/>
  <c r="A104" i="8" l="1"/>
  <c r="A55" i="8" l="1"/>
  <c r="A48" i="8" l="1"/>
  <c r="A35" i="8" l="1"/>
  <c r="A84" i="8"/>
  <c r="A65" i="8"/>
  <c r="CZ8" i="5" l="1"/>
  <c r="CY8" i="5"/>
  <c r="CX61" i="5"/>
  <c r="CZ61" i="5" l="1"/>
  <c r="CR50" i="5" l="1"/>
  <c r="DB50" i="5" s="1"/>
  <c r="CR44" i="5"/>
  <c r="CR31" i="5"/>
  <c r="DB31" i="5" s="1"/>
  <c r="DB44" i="5" l="1"/>
  <c r="CU44" i="5"/>
  <c r="CR21" i="5"/>
  <c r="CV21" i="5" s="1"/>
  <c r="CR16" i="5"/>
  <c r="CT16" i="5" s="1"/>
  <c r="CR8" i="5"/>
  <c r="CV8" i="5" s="1"/>
  <c r="CR12" i="5"/>
  <c r="CS9" i="5"/>
  <c r="CT9" i="5"/>
  <c r="CU9" i="5"/>
  <c r="CV9" i="5"/>
  <c r="CS10" i="5"/>
  <c r="CT10" i="5"/>
  <c r="CV10" i="5"/>
  <c r="CS11" i="5"/>
  <c r="CT11" i="5"/>
  <c r="CU11" i="5"/>
  <c r="CV11" i="5"/>
  <c r="CS12" i="5"/>
  <c r="CS13" i="5"/>
  <c r="CT13" i="5"/>
  <c r="CU13" i="5"/>
  <c r="CV13" i="5"/>
  <c r="CS14" i="5"/>
  <c r="CT14" i="5"/>
  <c r="CU14" i="5"/>
  <c r="CV14" i="5"/>
  <c r="CS17" i="5"/>
  <c r="CT17" i="5"/>
  <c r="CU17" i="5"/>
  <c r="CV17" i="5"/>
  <c r="CS18" i="5"/>
  <c r="CT18" i="5"/>
  <c r="CU18" i="5"/>
  <c r="CV18" i="5"/>
  <c r="CS19" i="5"/>
  <c r="CT19" i="5"/>
  <c r="CU19" i="5"/>
  <c r="CV19" i="5"/>
  <c r="CS20" i="5"/>
  <c r="CT20" i="5"/>
  <c r="CU20" i="5"/>
  <c r="CV20" i="5"/>
  <c r="CT21" i="5"/>
  <c r="CS22" i="5"/>
  <c r="CT22" i="5"/>
  <c r="CU22" i="5"/>
  <c r="CV22" i="5"/>
  <c r="CS23" i="5"/>
  <c r="CT23" i="5"/>
  <c r="CU23" i="5"/>
  <c r="CV23" i="5"/>
  <c r="CS24" i="5"/>
  <c r="CT24" i="5"/>
  <c r="CU24" i="5"/>
  <c r="CV24" i="5"/>
  <c r="CS25" i="5"/>
  <c r="CT25" i="5"/>
  <c r="CU25" i="5"/>
  <c r="CV25" i="5"/>
  <c r="CS26" i="5"/>
  <c r="CT26" i="5"/>
  <c r="CU26" i="5"/>
  <c r="CV26" i="5"/>
  <c r="CS27" i="5"/>
  <c r="CT27" i="5"/>
  <c r="CU27" i="5"/>
  <c r="CV27" i="5"/>
  <c r="CS28" i="5"/>
  <c r="CT28" i="5"/>
  <c r="CU28" i="5"/>
  <c r="CV28" i="5"/>
  <c r="CS29" i="5"/>
  <c r="CT29" i="5"/>
  <c r="CU29" i="5"/>
  <c r="CV29" i="5"/>
  <c r="CS30" i="5"/>
  <c r="CT30" i="5"/>
  <c r="CU30" i="5"/>
  <c r="CV30" i="5"/>
  <c r="CS31" i="5"/>
  <c r="CT31" i="5"/>
  <c r="CU31" i="5"/>
  <c r="CV31" i="5"/>
  <c r="CS32" i="5"/>
  <c r="CT32" i="5"/>
  <c r="CU32" i="5"/>
  <c r="CV32" i="5"/>
  <c r="CS33" i="5"/>
  <c r="CT33" i="5"/>
  <c r="CU33" i="5"/>
  <c r="CV33" i="5"/>
  <c r="CS34" i="5"/>
  <c r="CT34" i="5"/>
  <c r="CU34" i="5"/>
  <c r="CV34" i="5"/>
  <c r="CS35" i="5"/>
  <c r="CT35" i="5"/>
  <c r="CU35" i="5"/>
  <c r="CV35" i="5"/>
  <c r="CS36" i="5"/>
  <c r="CT36" i="5"/>
  <c r="CU36" i="5"/>
  <c r="CV36" i="5"/>
  <c r="CS37" i="5"/>
  <c r="CT37" i="5"/>
  <c r="CU37" i="5"/>
  <c r="CV37" i="5"/>
  <c r="CS38" i="5"/>
  <c r="CT38" i="5"/>
  <c r="CU38" i="5"/>
  <c r="CV38" i="5"/>
  <c r="CS39" i="5"/>
  <c r="CT39" i="5"/>
  <c r="CU39" i="5"/>
  <c r="CV39" i="5"/>
  <c r="CS40" i="5"/>
  <c r="CT40" i="5"/>
  <c r="CU40" i="5"/>
  <c r="CV40" i="5"/>
  <c r="CS41" i="5"/>
  <c r="CT41" i="5"/>
  <c r="CU41" i="5"/>
  <c r="CV41" i="5"/>
  <c r="CS42" i="5"/>
  <c r="CT42" i="5"/>
  <c r="CU42" i="5"/>
  <c r="CV42" i="5"/>
  <c r="CS43" i="5"/>
  <c r="CT43" i="5"/>
  <c r="CU43" i="5"/>
  <c r="CV43" i="5"/>
  <c r="CS44" i="5"/>
  <c r="CT44" i="5"/>
  <c r="CV44" i="5"/>
  <c r="CS45" i="5"/>
  <c r="CT45" i="5"/>
  <c r="CU45" i="5"/>
  <c r="CV45" i="5"/>
  <c r="CS46" i="5"/>
  <c r="CT46" i="5"/>
  <c r="CU46" i="5"/>
  <c r="CV46" i="5"/>
  <c r="CS47" i="5"/>
  <c r="CT47" i="5"/>
  <c r="CU47" i="5"/>
  <c r="CV47" i="5"/>
  <c r="CS48" i="5"/>
  <c r="CT48" i="5"/>
  <c r="CU48" i="5"/>
  <c r="CV48" i="5"/>
  <c r="CS50" i="5"/>
  <c r="CT50" i="5"/>
  <c r="CV50" i="5"/>
  <c r="CS51" i="5"/>
  <c r="CT51" i="5"/>
  <c r="CV51" i="5"/>
  <c r="CS52" i="5"/>
  <c r="CT52" i="5"/>
  <c r="CU52" i="5"/>
  <c r="CV52" i="5"/>
  <c r="CS53" i="5"/>
  <c r="CT53" i="5"/>
  <c r="CU53" i="5"/>
  <c r="CV53" i="5"/>
  <c r="CS54" i="5"/>
  <c r="CT54" i="5"/>
  <c r="CU54" i="5"/>
  <c r="CV54" i="5"/>
  <c r="CS55" i="5"/>
  <c r="CT55" i="5"/>
  <c r="CU55" i="5"/>
  <c r="CV55" i="5"/>
  <c r="CS56" i="5"/>
  <c r="CT56" i="5"/>
  <c r="CV56" i="5"/>
  <c r="CS57" i="5"/>
  <c r="CT57" i="5"/>
  <c r="CU57" i="5"/>
  <c r="CV57" i="5"/>
  <c r="CS58" i="5"/>
  <c r="CT58" i="5"/>
  <c r="CU58" i="5"/>
  <c r="CV58" i="5"/>
  <c r="CS59" i="5"/>
  <c r="CT59" i="5"/>
  <c r="CU59" i="5"/>
  <c r="CV59" i="5"/>
  <c r="CT60" i="5"/>
  <c r="CU60" i="5"/>
  <c r="CV60" i="5"/>
  <c r="CN44" i="5"/>
  <c r="CS21" i="5" l="1"/>
  <c r="DB21" i="5"/>
  <c r="CS16" i="5"/>
  <c r="DB16" i="5"/>
  <c r="CT12" i="5"/>
  <c r="DB12" i="5"/>
  <c r="CV16" i="5"/>
  <c r="CT8" i="5"/>
  <c r="DB8" i="5"/>
  <c r="CS8" i="5"/>
  <c r="CV12" i="5"/>
  <c r="CV61" i="5" s="1"/>
  <c r="CR61" i="5"/>
  <c r="CN50" i="5"/>
  <c r="CN9" i="5"/>
  <c r="CN8" i="5"/>
  <c r="CO9" i="5"/>
  <c r="CP9" i="5"/>
  <c r="CN10" i="5"/>
  <c r="CO10" i="5"/>
  <c r="CN11" i="5"/>
  <c r="CO11" i="5"/>
  <c r="CP11" i="5"/>
  <c r="CN12" i="5"/>
  <c r="CO12" i="5"/>
  <c r="CN13" i="5"/>
  <c r="CO13" i="5"/>
  <c r="CP13" i="5"/>
  <c r="CN14" i="5"/>
  <c r="CO14" i="5"/>
  <c r="CP14" i="5"/>
  <c r="CN16" i="5"/>
  <c r="CO16" i="5"/>
  <c r="CN17" i="5"/>
  <c r="CO17" i="5"/>
  <c r="CP17" i="5"/>
  <c r="CN18" i="5"/>
  <c r="CO18" i="5"/>
  <c r="CP18" i="5"/>
  <c r="CN19" i="5"/>
  <c r="CO19" i="5"/>
  <c r="CP19" i="5"/>
  <c r="CN20" i="5"/>
  <c r="CO20" i="5"/>
  <c r="CP20" i="5"/>
  <c r="CN21" i="5"/>
  <c r="CO21" i="5"/>
  <c r="CN22" i="5"/>
  <c r="CO22" i="5"/>
  <c r="CP22" i="5"/>
  <c r="CN23" i="5"/>
  <c r="CO23" i="5"/>
  <c r="CP23" i="5"/>
  <c r="CN24" i="5"/>
  <c r="CO24" i="5"/>
  <c r="CP24" i="5"/>
  <c r="CN25" i="5"/>
  <c r="CO25" i="5"/>
  <c r="CP25" i="5"/>
  <c r="CN26" i="5"/>
  <c r="CO26" i="5"/>
  <c r="CP26" i="5"/>
  <c r="CN27" i="5"/>
  <c r="CO27" i="5"/>
  <c r="CP27" i="5"/>
  <c r="CN28" i="5"/>
  <c r="CO28" i="5"/>
  <c r="CP28" i="5"/>
  <c r="CN29" i="5"/>
  <c r="CO29" i="5"/>
  <c r="CP29" i="5"/>
  <c r="CN30" i="5"/>
  <c r="CO30" i="5"/>
  <c r="CP30" i="5"/>
  <c r="CN31" i="5"/>
  <c r="CO31" i="5"/>
  <c r="CP31" i="5"/>
  <c r="CN32" i="5"/>
  <c r="CO32" i="5"/>
  <c r="CP32" i="5"/>
  <c r="CN33" i="5"/>
  <c r="CO33" i="5"/>
  <c r="CP33" i="5"/>
  <c r="CN34" i="5"/>
  <c r="CO34" i="5"/>
  <c r="CP34" i="5"/>
  <c r="CN35" i="5"/>
  <c r="CO35" i="5"/>
  <c r="CP35" i="5"/>
  <c r="CN36" i="5"/>
  <c r="CO36" i="5"/>
  <c r="CP36" i="5"/>
  <c r="CN37" i="5"/>
  <c r="CO37" i="5"/>
  <c r="CP37" i="5"/>
  <c r="CN38" i="5"/>
  <c r="CO38" i="5"/>
  <c r="CP38" i="5"/>
  <c r="CN39" i="5"/>
  <c r="CO39" i="5"/>
  <c r="CP39" i="5"/>
  <c r="CN40" i="5"/>
  <c r="CO40" i="5"/>
  <c r="CP40" i="5"/>
  <c r="CN41" i="5"/>
  <c r="CO41" i="5"/>
  <c r="CP41" i="5"/>
  <c r="CN42" i="5"/>
  <c r="CO42" i="5"/>
  <c r="CP42" i="5"/>
  <c r="CN43" i="5"/>
  <c r="CO43" i="5"/>
  <c r="CP43" i="5"/>
  <c r="CO44" i="5"/>
  <c r="CP44" i="5"/>
  <c r="CN45" i="5"/>
  <c r="CO45" i="5"/>
  <c r="CP45" i="5"/>
  <c r="CN46" i="5"/>
  <c r="CO46" i="5"/>
  <c r="CP46" i="5"/>
  <c r="CN47" i="5"/>
  <c r="CO47" i="5"/>
  <c r="CP47" i="5"/>
  <c r="CN48" i="5"/>
  <c r="CO48" i="5"/>
  <c r="CP48" i="5"/>
  <c r="CO50" i="5"/>
  <c r="CN51" i="5"/>
  <c r="CO51" i="5"/>
  <c r="CN52" i="5"/>
  <c r="CO52" i="5"/>
  <c r="CP52" i="5"/>
  <c r="CN53" i="5"/>
  <c r="CO53" i="5"/>
  <c r="CP53" i="5"/>
  <c r="CN54" i="5"/>
  <c r="CO54" i="5"/>
  <c r="CP54" i="5"/>
  <c r="CN55" i="5"/>
  <c r="CO55" i="5"/>
  <c r="CP55" i="5"/>
  <c r="CN56" i="5"/>
  <c r="CO56" i="5"/>
  <c r="CN57" i="5"/>
  <c r="CO57" i="5"/>
  <c r="CP57" i="5"/>
  <c r="CN58" i="5"/>
  <c r="CO58" i="5"/>
  <c r="CP58" i="5"/>
  <c r="CN59" i="5"/>
  <c r="CO59" i="5"/>
  <c r="CP59" i="5"/>
  <c r="CO60" i="5"/>
  <c r="CP60" i="5"/>
  <c r="CO8" i="5"/>
  <c r="CT61" i="5" l="1"/>
  <c r="DB61" i="5"/>
  <c r="CM61" i="5"/>
  <c r="CO61" i="5"/>
  <c r="CH12" i="5"/>
  <c r="DA12" i="5" s="1"/>
  <c r="CH56" i="5"/>
  <c r="CH51" i="5"/>
  <c r="CI9" i="5"/>
  <c r="CJ9" i="5"/>
  <c r="CK9" i="5"/>
  <c r="CI11" i="5"/>
  <c r="CJ11" i="5"/>
  <c r="CK11" i="5"/>
  <c r="CI13" i="5"/>
  <c r="CJ13" i="5"/>
  <c r="CK13" i="5"/>
  <c r="CI14" i="5"/>
  <c r="CJ14" i="5"/>
  <c r="CK14" i="5"/>
  <c r="CI17" i="5"/>
  <c r="CJ17" i="5"/>
  <c r="CK17" i="5"/>
  <c r="CI18" i="5"/>
  <c r="CJ18" i="5"/>
  <c r="CK18" i="5"/>
  <c r="CI19" i="5"/>
  <c r="CJ19" i="5"/>
  <c r="CK19" i="5"/>
  <c r="CI20" i="5"/>
  <c r="CJ20" i="5"/>
  <c r="CK20" i="5"/>
  <c r="CI22" i="5"/>
  <c r="CJ22" i="5"/>
  <c r="CK22" i="5"/>
  <c r="CI23" i="5"/>
  <c r="CJ23" i="5"/>
  <c r="CK23" i="5"/>
  <c r="CI24" i="5"/>
  <c r="CJ24" i="5"/>
  <c r="CK24" i="5"/>
  <c r="CI25" i="5"/>
  <c r="CJ25" i="5"/>
  <c r="CK25" i="5"/>
  <c r="CI26" i="5"/>
  <c r="CJ26" i="5"/>
  <c r="CK26" i="5"/>
  <c r="CI27" i="5"/>
  <c r="CJ27" i="5"/>
  <c r="CK27" i="5"/>
  <c r="CI28" i="5"/>
  <c r="CJ28" i="5"/>
  <c r="CK28" i="5"/>
  <c r="CI29" i="5"/>
  <c r="CJ29" i="5"/>
  <c r="CK29" i="5"/>
  <c r="CI30" i="5"/>
  <c r="CJ30" i="5"/>
  <c r="CK30" i="5"/>
  <c r="CI31" i="5"/>
  <c r="CJ31" i="5"/>
  <c r="CK31" i="5"/>
  <c r="CI32" i="5"/>
  <c r="CJ32" i="5"/>
  <c r="CK32" i="5"/>
  <c r="CI33" i="5"/>
  <c r="CJ33" i="5"/>
  <c r="CK33" i="5"/>
  <c r="CI34" i="5"/>
  <c r="CJ34" i="5"/>
  <c r="CK34" i="5"/>
  <c r="CI35" i="5"/>
  <c r="CJ35" i="5"/>
  <c r="CK35" i="5"/>
  <c r="CI36" i="5"/>
  <c r="CJ36" i="5"/>
  <c r="CK36" i="5"/>
  <c r="CI37" i="5"/>
  <c r="CJ37" i="5"/>
  <c r="CK37" i="5"/>
  <c r="CI38" i="5"/>
  <c r="CJ38" i="5"/>
  <c r="CK38" i="5"/>
  <c r="CI39" i="5"/>
  <c r="CJ39" i="5"/>
  <c r="CK39" i="5"/>
  <c r="CI40" i="5"/>
  <c r="CJ40" i="5"/>
  <c r="CK40" i="5"/>
  <c r="CI41" i="5"/>
  <c r="CJ41" i="5"/>
  <c r="CK41" i="5"/>
  <c r="CI42" i="5"/>
  <c r="CJ42" i="5"/>
  <c r="CK42" i="5"/>
  <c r="CI43" i="5"/>
  <c r="CJ43" i="5"/>
  <c r="CK43" i="5"/>
  <c r="CI44" i="5"/>
  <c r="CJ44" i="5"/>
  <c r="CK44" i="5"/>
  <c r="CI45" i="5"/>
  <c r="CJ45" i="5"/>
  <c r="CK45" i="5"/>
  <c r="CI46" i="5"/>
  <c r="CJ46" i="5"/>
  <c r="CK46" i="5"/>
  <c r="CI47" i="5"/>
  <c r="CJ47" i="5"/>
  <c r="CK47" i="5"/>
  <c r="CI48" i="5"/>
  <c r="CJ48" i="5"/>
  <c r="CK48" i="5"/>
  <c r="CI52" i="5"/>
  <c r="CJ52" i="5"/>
  <c r="CK52" i="5"/>
  <c r="CI53" i="5"/>
  <c r="CJ53" i="5"/>
  <c r="CK53" i="5"/>
  <c r="CI54" i="5"/>
  <c r="CJ54" i="5"/>
  <c r="CK54" i="5"/>
  <c r="CI55" i="5"/>
  <c r="CJ55" i="5"/>
  <c r="CK55" i="5"/>
  <c r="CI57" i="5"/>
  <c r="CJ57" i="5"/>
  <c r="CK57" i="5"/>
  <c r="CI58" i="5"/>
  <c r="CJ58" i="5"/>
  <c r="CK58" i="5"/>
  <c r="CI59" i="5"/>
  <c r="CJ59" i="5"/>
  <c r="CK59" i="5"/>
  <c r="CJ60" i="5"/>
  <c r="CK60" i="5"/>
  <c r="CH50" i="5"/>
  <c r="CH21" i="5"/>
  <c r="DA21" i="5" s="1"/>
  <c r="CH16" i="5"/>
  <c r="CH10" i="5"/>
  <c r="CH8" i="5"/>
  <c r="CE55" i="5"/>
  <c r="CF55" i="5"/>
  <c r="CE56" i="5"/>
  <c r="CF56" i="5"/>
  <c r="CE57" i="5"/>
  <c r="CF57" i="5"/>
  <c r="CE58" i="5"/>
  <c r="CF58" i="5"/>
  <c r="CE59" i="5"/>
  <c r="CF59" i="5"/>
  <c r="CF60" i="5"/>
  <c r="CU8" i="5" l="1"/>
  <c r="DA8" i="5"/>
  <c r="CU50" i="5"/>
  <c r="DA50" i="5"/>
  <c r="CU10" i="5"/>
  <c r="DA10" i="5"/>
  <c r="CU51" i="5"/>
  <c r="DA51" i="5"/>
  <c r="CU16" i="5"/>
  <c r="DA16" i="5"/>
  <c r="CU56" i="5"/>
  <c r="DA56" i="5"/>
  <c r="CP21" i="5"/>
  <c r="CU21" i="5"/>
  <c r="CP12" i="5"/>
  <c r="CU12" i="5"/>
  <c r="CI8" i="5"/>
  <c r="CP8" i="5"/>
  <c r="CK50" i="5"/>
  <c r="CP50" i="5"/>
  <c r="CI50" i="5"/>
  <c r="CK16" i="5"/>
  <c r="CP16" i="5"/>
  <c r="CI12" i="5"/>
  <c r="CK56" i="5"/>
  <c r="CP56" i="5"/>
  <c r="CK12" i="5"/>
  <c r="CJ10" i="5"/>
  <c r="CP10" i="5"/>
  <c r="CJ12" i="5"/>
  <c r="CK51" i="5"/>
  <c r="CP51" i="5"/>
  <c r="CI16" i="5"/>
  <c r="CK8" i="5"/>
  <c r="CI56" i="5"/>
  <c r="CJ50" i="5"/>
  <c r="CJ16" i="5"/>
  <c r="CJ56" i="5"/>
  <c r="CJ8" i="5"/>
  <c r="CJ51" i="5"/>
  <c r="CI21" i="5"/>
  <c r="CK10" i="5"/>
  <c r="CJ21" i="5"/>
  <c r="CK21" i="5"/>
  <c r="CI10" i="5"/>
  <c r="CI51" i="5"/>
  <c r="CH61" i="5"/>
  <c r="CE9" i="5"/>
  <c r="CF9" i="5"/>
  <c r="CE10" i="5"/>
  <c r="CF10" i="5"/>
  <c r="CE11" i="5"/>
  <c r="CF11" i="5"/>
  <c r="CE12" i="5"/>
  <c r="CF12" i="5"/>
  <c r="CE13" i="5"/>
  <c r="CF13" i="5"/>
  <c r="CE14" i="5"/>
  <c r="CF14" i="5"/>
  <c r="CE16" i="5"/>
  <c r="CF16" i="5"/>
  <c r="CE17" i="5"/>
  <c r="CF17" i="5"/>
  <c r="CE18" i="5"/>
  <c r="CF18" i="5"/>
  <c r="CE19" i="5"/>
  <c r="CF19" i="5"/>
  <c r="CE20" i="5"/>
  <c r="CF20" i="5"/>
  <c r="CE21" i="5"/>
  <c r="CF21" i="5"/>
  <c r="CE22" i="5"/>
  <c r="CF22" i="5"/>
  <c r="CE23" i="5"/>
  <c r="CF23" i="5"/>
  <c r="CE24" i="5"/>
  <c r="CF24" i="5"/>
  <c r="CE25" i="5"/>
  <c r="CF25" i="5"/>
  <c r="CE26" i="5"/>
  <c r="CF26" i="5"/>
  <c r="CE27" i="5"/>
  <c r="CF27" i="5"/>
  <c r="CE28" i="5"/>
  <c r="CF28" i="5"/>
  <c r="CE29" i="5"/>
  <c r="CF29" i="5"/>
  <c r="CE30" i="5"/>
  <c r="CF30" i="5"/>
  <c r="CE31" i="5"/>
  <c r="CF31" i="5"/>
  <c r="CE32" i="5"/>
  <c r="CF32" i="5"/>
  <c r="CE33" i="5"/>
  <c r="CF33" i="5"/>
  <c r="CE34" i="5"/>
  <c r="CF34" i="5"/>
  <c r="CE35" i="5"/>
  <c r="CF35" i="5"/>
  <c r="CE36" i="5"/>
  <c r="CF36" i="5"/>
  <c r="CE37" i="5"/>
  <c r="CF37" i="5"/>
  <c r="CE38" i="5"/>
  <c r="CF38" i="5"/>
  <c r="CE39" i="5"/>
  <c r="CF39" i="5"/>
  <c r="CE40" i="5"/>
  <c r="CF40" i="5"/>
  <c r="CE41" i="5"/>
  <c r="CF41" i="5"/>
  <c r="CE42" i="5"/>
  <c r="CF42" i="5"/>
  <c r="CE43" i="5"/>
  <c r="CF43" i="5"/>
  <c r="CE44" i="5"/>
  <c r="CF44" i="5"/>
  <c r="CE45" i="5"/>
  <c r="CF45" i="5"/>
  <c r="CE46" i="5"/>
  <c r="CF46" i="5"/>
  <c r="CE47" i="5"/>
  <c r="CF47" i="5"/>
  <c r="CE48" i="5"/>
  <c r="CF48" i="5"/>
  <c r="CE50" i="5"/>
  <c r="CF50" i="5"/>
  <c r="CE51" i="5"/>
  <c r="CF51" i="5"/>
  <c r="CE52" i="5"/>
  <c r="CF52" i="5"/>
  <c r="CE53" i="5"/>
  <c r="CF53" i="5"/>
  <c r="CE54" i="5"/>
  <c r="CF54" i="5"/>
  <c r="CF8" i="5"/>
  <c r="CE8" i="5"/>
  <c r="CD61" i="5"/>
  <c r="CB54" i="5"/>
  <c r="CB14" i="5"/>
  <c r="CA61" i="5"/>
  <c r="BU61" i="5"/>
  <c r="BW61" i="5"/>
  <c r="BY61" i="5"/>
  <c r="BM61" i="5"/>
  <c r="BL8" i="5"/>
  <c r="BN8" i="5" s="1"/>
  <c r="BV8" i="5" s="1"/>
  <c r="BX8" i="5" s="1"/>
  <c r="BL9" i="5"/>
  <c r="BN9" i="5" s="1"/>
  <c r="BV9" i="5" s="1"/>
  <c r="BX9" i="5" s="1"/>
  <c r="BL10" i="5"/>
  <c r="BN10" i="5" s="1"/>
  <c r="BR10" i="5" s="1"/>
  <c r="BL11" i="5"/>
  <c r="BN11" i="5" s="1"/>
  <c r="BQ11" i="5" s="1"/>
  <c r="BL12" i="5"/>
  <c r="BN12" i="5" s="1"/>
  <c r="BV12" i="5" s="1"/>
  <c r="BX12" i="5" s="1"/>
  <c r="BL13" i="5"/>
  <c r="BN13" i="5" s="1"/>
  <c r="BV13" i="5" s="1"/>
  <c r="BX13" i="5" s="1"/>
  <c r="BL14" i="5"/>
  <c r="BN14" i="5" s="1"/>
  <c r="BR14" i="5" s="1"/>
  <c r="BL16" i="5"/>
  <c r="BN16" i="5" s="1"/>
  <c r="BQ16" i="5" s="1"/>
  <c r="BL17" i="5"/>
  <c r="BN17" i="5" s="1"/>
  <c r="BV17" i="5" s="1"/>
  <c r="BX17" i="5" s="1"/>
  <c r="BL18" i="5"/>
  <c r="BN18" i="5" s="1"/>
  <c r="BV18" i="5" s="1"/>
  <c r="BX18" i="5" s="1"/>
  <c r="BL19" i="5"/>
  <c r="BN19" i="5" s="1"/>
  <c r="BV19" i="5" s="1"/>
  <c r="BX19" i="5" s="1"/>
  <c r="BL20" i="5"/>
  <c r="BN20" i="5" s="1"/>
  <c r="BQ20" i="5" s="1"/>
  <c r="BL21" i="5"/>
  <c r="BN21" i="5" s="1"/>
  <c r="BV21" i="5" s="1"/>
  <c r="BX21" i="5" s="1"/>
  <c r="BL22" i="5"/>
  <c r="BN22" i="5" s="1"/>
  <c r="BV22" i="5" s="1"/>
  <c r="BX22" i="5" s="1"/>
  <c r="BL23" i="5"/>
  <c r="BN23" i="5" s="1"/>
  <c r="BV23" i="5" s="1"/>
  <c r="BX23" i="5" s="1"/>
  <c r="BL24" i="5"/>
  <c r="BN24" i="5" s="1"/>
  <c r="BQ24" i="5" s="1"/>
  <c r="BL25" i="5"/>
  <c r="BN25" i="5" s="1"/>
  <c r="BV25" i="5" s="1"/>
  <c r="BX25" i="5" s="1"/>
  <c r="BL26" i="5"/>
  <c r="BN26" i="5" s="1"/>
  <c r="BV26" i="5" s="1"/>
  <c r="BX26" i="5" s="1"/>
  <c r="BL27" i="5"/>
  <c r="BN27" i="5" s="1"/>
  <c r="BV27" i="5" s="1"/>
  <c r="BX27" i="5" s="1"/>
  <c r="BL28" i="5"/>
  <c r="BN28" i="5" s="1"/>
  <c r="BQ28" i="5" s="1"/>
  <c r="BL29" i="5"/>
  <c r="BN29" i="5" s="1"/>
  <c r="BV29" i="5" s="1"/>
  <c r="BX29" i="5" s="1"/>
  <c r="BL30" i="5"/>
  <c r="BN30" i="5" s="1"/>
  <c r="BV30" i="5" s="1"/>
  <c r="BX30" i="5" s="1"/>
  <c r="BL31" i="5"/>
  <c r="BN31" i="5" s="1"/>
  <c r="BV31" i="5" s="1"/>
  <c r="BX31" i="5" s="1"/>
  <c r="BL32" i="5"/>
  <c r="BN32" i="5" s="1"/>
  <c r="BQ32" i="5" s="1"/>
  <c r="BL33" i="5"/>
  <c r="BN33" i="5" s="1"/>
  <c r="BV33" i="5" s="1"/>
  <c r="BX33" i="5" s="1"/>
  <c r="BL34" i="5"/>
  <c r="BN34" i="5" s="1"/>
  <c r="BV34" i="5" s="1"/>
  <c r="BX34" i="5" s="1"/>
  <c r="BL35" i="5"/>
  <c r="BN35" i="5" s="1"/>
  <c r="BV35" i="5" s="1"/>
  <c r="BX35" i="5" s="1"/>
  <c r="BL36" i="5"/>
  <c r="BN36" i="5" s="1"/>
  <c r="BV36" i="5" s="1"/>
  <c r="BX36" i="5" s="1"/>
  <c r="BL37" i="5"/>
  <c r="BN37" i="5" s="1"/>
  <c r="BV37" i="5" s="1"/>
  <c r="BX37" i="5" s="1"/>
  <c r="BL38" i="5"/>
  <c r="BN38" i="5" s="1"/>
  <c r="BV38" i="5" s="1"/>
  <c r="BX38" i="5" s="1"/>
  <c r="BL39" i="5"/>
  <c r="BN39" i="5" s="1"/>
  <c r="BV39" i="5" s="1"/>
  <c r="BX39" i="5" s="1"/>
  <c r="BL40" i="5"/>
  <c r="BN40" i="5" s="1"/>
  <c r="BV40" i="5" s="1"/>
  <c r="BX40" i="5" s="1"/>
  <c r="BL41" i="5"/>
  <c r="BN41" i="5" s="1"/>
  <c r="BV41" i="5" s="1"/>
  <c r="BX41" i="5" s="1"/>
  <c r="BL42" i="5"/>
  <c r="BN42" i="5" s="1"/>
  <c r="BV42" i="5" s="1"/>
  <c r="BX42" i="5" s="1"/>
  <c r="BL43" i="5"/>
  <c r="BN43" i="5" s="1"/>
  <c r="BV43" i="5" s="1"/>
  <c r="BX43" i="5" s="1"/>
  <c r="BL44" i="5"/>
  <c r="BN44" i="5" s="1"/>
  <c r="BV44" i="5" s="1"/>
  <c r="BX44" i="5" s="1"/>
  <c r="BL45" i="5"/>
  <c r="BN45" i="5" s="1"/>
  <c r="BV45" i="5" s="1"/>
  <c r="BX45" i="5" s="1"/>
  <c r="BL46" i="5"/>
  <c r="BN46" i="5" s="1"/>
  <c r="BV46" i="5" s="1"/>
  <c r="BX46" i="5" s="1"/>
  <c r="BL47" i="5"/>
  <c r="BN47" i="5" s="1"/>
  <c r="BV47" i="5" s="1"/>
  <c r="BX47" i="5" s="1"/>
  <c r="BL48" i="5"/>
  <c r="BN48" i="5" s="1"/>
  <c r="BV48" i="5" s="1"/>
  <c r="BX48" i="5" s="1"/>
  <c r="BL50" i="5"/>
  <c r="BN50" i="5" s="1"/>
  <c r="BV50" i="5" s="1"/>
  <c r="BX50" i="5" s="1"/>
  <c r="BL51" i="5"/>
  <c r="BN51" i="5" s="1"/>
  <c r="BV51" i="5" s="1"/>
  <c r="BX51" i="5" s="1"/>
  <c r="BL52" i="5"/>
  <c r="BN52" i="5" s="1"/>
  <c r="BV52" i="5" s="1"/>
  <c r="BX52" i="5" s="1"/>
  <c r="BL53" i="5"/>
  <c r="BN53" i="5" s="1"/>
  <c r="BV53" i="5" s="1"/>
  <c r="BX53" i="5" s="1"/>
  <c r="BL55" i="5"/>
  <c r="BN55" i="5" s="1"/>
  <c r="BV55" i="5" s="1"/>
  <c r="BX55" i="5" s="1"/>
  <c r="BL56" i="5"/>
  <c r="BN56" i="5" s="1"/>
  <c r="BV56" i="5" s="1"/>
  <c r="BX56" i="5" s="1"/>
  <c r="BL57" i="5"/>
  <c r="BN57" i="5" s="1"/>
  <c r="BV57" i="5" s="1"/>
  <c r="BX57" i="5" s="1"/>
  <c r="BL58" i="5"/>
  <c r="BN58" i="5" s="1"/>
  <c r="BV58" i="5" s="1"/>
  <c r="BX58" i="5" s="1"/>
  <c r="BL59" i="5"/>
  <c r="BN59" i="5" s="1"/>
  <c r="BV59" i="5" s="1"/>
  <c r="BX59" i="5" s="1"/>
  <c r="BL60" i="5"/>
  <c r="BN60" i="5" s="1"/>
  <c r="BV60" i="5" s="1"/>
  <c r="BX60" i="5" s="1"/>
  <c r="BD44" i="5"/>
  <c r="BH44" i="5" s="1"/>
  <c r="BD31" i="5"/>
  <c r="BF31" i="5" s="1"/>
  <c r="BD21" i="5"/>
  <c r="BE21" i="5" s="1"/>
  <c r="AJ47" i="5"/>
  <c r="AK47" i="5"/>
  <c r="AJ29" i="5"/>
  <c r="AM29" i="5" s="1"/>
  <c r="AJ23" i="5"/>
  <c r="AM23" i="5" s="1"/>
  <c r="AJ20" i="5"/>
  <c r="AM20" i="5" s="1"/>
  <c r="AJ10" i="5"/>
  <c r="AM10" i="5" s="1"/>
  <c r="BK61" i="5"/>
  <c r="BG21" i="5"/>
  <c r="BF9" i="5"/>
  <c r="BG9" i="5"/>
  <c r="BH9" i="5"/>
  <c r="BF10" i="5"/>
  <c r="BG10" i="5"/>
  <c r="BH10" i="5"/>
  <c r="BE11" i="5"/>
  <c r="BF11" i="5"/>
  <c r="BG11" i="5"/>
  <c r="BH11" i="5"/>
  <c r="BF12" i="5"/>
  <c r="BG12" i="5"/>
  <c r="BH12" i="5"/>
  <c r="BF13" i="5"/>
  <c r="BG13" i="5"/>
  <c r="BH13" i="5"/>
  <c r="BF14" i="5"/>
  <c r="BG14" i="5"/>
  <c r="BH14" i="5"/>
  <c r="BF16" i="5"/>
  <c r="BG16" i="5"/>
  <c r="BH16" i="5"/>
  <c r="BF17" i="5"/>
  <c r="BG17" i="5"/>
  <c r="BH17" i="5"/>
  <c r="BF18" i="5"/>
  <c r="BG18" i="5"/>
  <c r="BH18" i="5"/>
  <c r="BF19" i="5"/>
  <c r="BG19" i="5"/>
  <c r="BH19" i="5"/>
  <c r="BF20" i="5"/>
  <c r="BG20" i="5"/>
  <c r="BH20" i="5"/>
  <c r="BF22" i="5"/>
  <c r="BG22" i="5"/>
  <c r="BH22" i="5"/>
  <c r="BF23" i="5"/>
  <c r="BG23" i="5"/>
  <c r="BH23" i="5"/>
  <c r="BF24" i="5"/>
  <c r="BG24" i="5"/>
  <c r="BH24" i="5"/>
  <c r="BF25" i="5"/>
  <c r="BG25" i="5"/>
  <c r="BH25" i="5"/>
  <c r="BF26" i="5"/>
  <c r="BG26" i="5"/>
  <c r="BH26" i="5"/>
  <c r="BF27" i="5"/>
  <c r="BG27" i="5"/>
  <c r="BH27" i="5"/>
  <c r="BF28" i="5"/>
  <c r="BG28" i="5"/>
  <c r="BH28" i="5"/>
  <c r="BF29" i="5"/>
  <c r="BG29" i="5"/>
  <c r="BH29" i="5"/>
  <c r="BF30" i="5"/>
  <c r="BG30" i="5"/>
  <c r="BH30" i="5"/>
  <c r="BF32" i="5"/>
  <c r="BG32" i="5"/>
  <c r="BH32" i="5"/>
  <c r="BF33" i="5"/>
  <c r="BG33" i="5"/>
  <c r="BH33" i="5"/>
  <c r="BF34" i="5"/>
  <c r="BG34" i="5"/>
  <c r="BH34" i="5"/>
  <c r="BF35" i="5"/>
  <c r="BG35" i="5"/>
  <c r="BH35" i="5"/>
  <c r="BF36" i="5"/>
  <c r="BG36" i="5"/>
  <c r="BH36" i="5"/>
  <c r="BF37" i="5"/>
  <c r="BG37" i="5"/>
  <c r="BH37" i="5"/>
  <c r="BF38" i="5"/>
  <c r="BG38" i="5"/>
  <c r="BH38" i="5"/>
  <c r="BF39" i="5"/>
  <c r="BG39" i="5"/>
  <c r="BH39" i="5"/>
  <c r="BF40" i="5"/>
  <c r="BG40" i="5"/>
  <c r="BH40" i="5"/>
  <c r="BE41" i="5"/>
  <c r="BF41" i="5"/>
  <c r="BG41" i="5"/>
  <c r="BH41" i="5"/>
  <c r="BF42" i="5"/>
  <c r="BG42" i="5"/>
  <c r="BH42" i="5"/>
  <c r="BF43" i="5"/>
  <c r="BG43" i="5"/>
  <c r="BH43" i="5"/>
  <c r="BF45" i="5"/>
  <c r="BG45" i="5"/>
  <c r="BH45" i="5"/>
  <c r="BF46" i="5"/>
  <c r="BG46" i="5"/>
  <c r="BH46" i="5"/>
  <c r="BF47" i="5"/>
  <c r="BG47" i="5"/>
  <c r="BH47" i="5"/>
  <c r="BF48" i="5"/>
  <c r="BG48" i="5"/>
  <c r="BH48" i="5"/>
  <c r="BH8" i="5"/>
  <c r="BH50" i="5"/>
  <c r="BH51" i="5"/>
  <c r="BH52" i="5"/>
  <c r="BH53" i="5"/>
  <c r="BH55" i="5"/>
  <c r="BH56" i="5"/>
  <c r="BH57" i="5"/>
  <c r="BH58" i="5"/>
  <c r="BH59" i="5"/>
  <c r="BH60" i="5"/>
  <c r="BF50" i="5"/>
  <c r="BG50" i="5"/>
  <c r="BF51" i="5"/>
  <c r="BG51" i="5"/>
  <c r="BF52" i="5"/>
  <c r="BG52" i="5"/>
  <c r="BF53" i="5"/>
  <c r="BG53" i="5"/>
  <c r="BF55" i="5"/>
  <c r="BG55" i="5"/>
  <c r="BF56" i="5"/>
  <c r="BG56" i="5"/>
  <c r="BF57" i="5"/>
  <c r="BG57" i="5"/>
  <c r="BF58" i="5"/>
  <c r="BG58" i="5"/>
  <c r="BF59" i="5"/>
  <c r="BG59" i="5"/>
  <c r="BF60" i="5"/>
  <c r="BG60" i="5"/>
  <c r="BG8" i="5"/>
  <c r="BF8" i="5"/>
  <c r="BF21" i="5"/>
  <c r="BJ61" i="5"/>
  <c r="BA9" i="5"/>
  <c r="BB9" i="5"/>
  <c r="BA10" i="5"/>
  <c r="BB10" i="5"/>
  <c r="BA11" i="5"/>
  <c r="BB11" i="5"/>
  <c r="BA12" i="5"/>
  <c r="BB12" i="5"/>
  <c r="BA13" i="5"/>
  <c r="BB13" i="5"/>
  <c r="BA14" i="5"/>
  <c r="BB14" i="5"/>
  <c r="BA16" i="5"/>
  <c r="BB16" i="5"/>
  <c r="BA17" i="5"/>
  <c r="BB17" i="5"/>
  <c r="BA18" i="5"/>
  <c r="BB18" i="5"/>
  <c r="BA19" i="5"/>
  <c r="BB19" i="5"/>
  <c r="BA20" i="5"/>
  <c r="BA8" i="5"/>
  <c r="BA21" i="5"/>
  <c r="BA22" i="5"/>
  <c r="BA23" i="5"/>
  <c r="BA24" i="5"/>
  <c r="BA25" i="5"/>
  <c r="BA26" i="5"/>
  <c r="BA27" i="5"/>
  <c r="BA28" i="5"/>
  <c r="BA29" i="5"/>
  <c r="BA30" i="5"/>
  <c r="BA31" i="5"/>
  <c r="BA32" i="5"/>
  <c r="BA33" i="5"/>
  <c r="BA34" i="5"/>
  <c r="BA35" i="5"/>
  <c r="BA36" i="5"/>
  <c r="BA37" i="5"/>
  <c r="BA38" i="5"/>
  <c r="BA40" i="5"/>
  <c r="BA41" i="5"/>
  <c r="BA42" i="5"/>
  <c r="BA43" i="5"/>
  <c r="BA44" i="5"/>
  <c r="BA45" i="5"/>
  <c r="BA46" i="5"/>
  <c r="BA47" i="5"/>
  <c r="BA48" i="5"/>
  <c r="BA50" i="5"/>
  <c r="BA51" i="5"/>
  <c r="BA52" i="5"/>
  <c r="BA53" i="5"/>
  <c r="BA55" i="5"/>
  <c r="BA56" i="5"/>
  <c r="BA57" i="5"/>
  <c r="BA58" i="5"/>
  <c r="BA59" i="5"/>
  <c r="BA60" i="5"/>
  <c r="BB20" i="5"/>
  <c r="BB21" i="5"/>
  <c r="BB22" i="5"/>
  <c r="BB23" i="5"/>
  <c r="BB24" i="5"/>
  <c r="BB25" i="5"/>
  <c r="BB26" i="5"/>
  <c r="BB27" i="5"/>
  <c r="BB28" i="5"/>
  <c r="BB29" i="5"/>
  <c r="BB30" i="5"/>
  <c r="BB31" i="5"/>
  <c r="BB32" i="5"/>
  <c r="BB33" i="5"/>
  <c r="BB34" i="5"/>
  <c r="BB35" i="5"/>
  <c r="BB36" i="5"/>
  <c r="BB37" i="5"/>
  <c r="BB38" i="5"/>
  <c r="BB39" i="5"/>
  <c r="BB40" i="5"/>
  <c r="BB41" i="5"/>
  <c r="BB42" i="5"/>
  <c r="BB43" i="5"/>
  <c r="BB44" i="5"/>
  <c r="BB45" i="5"/>
  <c r="BB46" i="5"/>
  <c r="BB47" i="5"/>
  <c r="BB48" i="5"/>
  <c r="BB8" i="5"/>
  <c r="BB50" i="5"/>
  <c r="BB51" i="5"/>
  <c r="BB52" i="5"/>
  <c r="BB53" i="5"/>
  <c r="BB55" i="5"/>
  <c r="BB56" i="5"/>
  <c r="BB57" i="5"/>
  <c r="BB58" i="5"/>
  <c r="BB59" i="5"/>
  <c r="BB60" i="5"/>
  <c r="AZ11" i="5"/>
  <c r="AZ21" i="5"/>
  <c r="AZ41" i="5"/>
  <c r="AV41" i="5"/>
  <c r="AY61" i="5"/>
  <c r="AV33" i="5"/>
  <c r="AW33" i="5"/>
  <c r="AV34" i="5"/>
  <c r="AW34" i="5"/>
  <c r="AV35" i="5"/>
  <c r="AW35" i="5"/>
  <c r="AV36" i="5"/>
  <c r="AW36" i="5"/>
  <c r="AW9" i="5"/>
  <c r="AW8" i="5"/>
  <c r="AW10" i="5"/>
  <c r="AW11" i="5"/>
  <c r="AW12" i="5"/>
  <c r="AW13" i="5"/>
  <c r="AW14" i="5"/>
  <c r="AW16" i="5"/>
  <c r="AW17" i="5"/>
  <c r="AW18" i="5"/>
  <c r="AW19" i="5"/>
  <c r="AW20" i="5"/>
  <c r="AW21" i="5"/>
  <c r="AW22" i="5"/>
  <c r="AW23" i="5"/>
  <c r="AW24" i="5"/>
  <c r="AW25" i="5"/>
  <c r="AW26" i="5"/>
  <c r="AW27" i="5"/>
  <c r="AW28" i="5"/>
  <c r="AW29" i="5"/>
  <c r="AW30" i="5"/>
  <c r="AW31" i="5"/>
  <c r="AW32" i="5"/>
  <c r="AW37" i="5"/>
  <c r="AW38" i="5"/>
  <c r="AW39" i="5"/>
  <c r="AW40" i="5"/>
  <c r="AW42" i="5"/>
  <c r="AW43" i="5"/>
  <c r="AW44" i="5"/>
  <c r="AW45" i="5"/>
  <c r="AW46" i="5"/>
  <c r="AW47" i="5"/>
  <c r="AW48" i="5"/>
  <c r="AW50" i="5"/>
  <c r="AW51" i="5"/>
  <c r="AW52" i="5"/>
  <c r="AW53" i="5"/>
  <c r="AW55" i="5"/>
  <c r="AW56" i="5"/>
  <c r="AW57" i="5"/>
  <c r="AW58" i="5"/>
  <c r="AW59" i="5"/>
  <c r="AW60" i="5"/>
  <c r="AV9" i="5"/>
  <c r="AV10" i="5"/>
  <c r="AU11" i="5"/>
  <c r="AV11" i="5"/>
  <c r="AV12" i="5"/>
  <c r="AV13" i="5"/>
  <c r="AV14" i="5"/>
  <c r="AV16" i="5"/>
  <c r="AV17" i="5"/>
  <c r="AV18" i="5"/>
  <c r="AV19" i="5"/>
  <c r="AV20" i="5"/>
  <c r="AV21" i="5"/>
  <c r="AV22" i="5"/>
  <c r="AV23" i="5"/>
  <c r="AV24" i="5"/>
  <c r="AV25" i="5"/>
  <c r="AV26" i="5"/>
  <c r="AV27" i="5"/>
  <c r="AV28" i="5"/>
  <c r="AV29" i="5"/>
  <c r="AV30" i="5"/>
  <c r="AV31" i="5"/>
  <c r="AV32" i="5"/>
  <c r="AV37" i="5"/>
  <c r="AV38" i="5"/>
  <c r="AV39" i="5"/>
  <c r="AV40" i="5"/>
  <c r="AV42" i="5"/>
  <c r="AV43" i="5"/>
  <c r="AV44" i="5"/>
  <c r="AV45" i="5"/>
  <c r="AV46" i="5"/>
  <c r="AV47" i="5"/>
  <c r="AV48" i="5"/>
  <c r="AV50" i="5"/>
  <c r="AV51" i="5"/>
  <c r="AV52" i="5"/>
  <c r="AV53" i="5"/>
  <c r="AV55" i="5"/>
  <c r="AV56" i="5"/>
  <c r="AV57" i="5"/>
  <c r="AV58" i="5"/>
  <c r="AV59" i="5"/>
  <c r="AV60" i="5"/>
  <c r="AV8" i="5"/>
  <c r="AT61" i="5"/>
  <c r="AS9" i="5"/>
  <c r="AS10" i="5"/>
  <c r="AS11" i="5"/>
  <c r="AS12" i="5"/>
  <c r="AS13" i="5"/>
  <c r="AS14"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2" i="5"/>
  <c r="AS43" i="5"/>
  <c r="AS44" i="5"/>
  <c r="AS45" i="5"/>
  <c r="AS46" i="5"/>
  <c r="AS47" i="5"/>
  <c r="AS48" i="5"/>
  <c r="AS50" i="5"/>
  <c r="AS51" i="5"/>
  <c r="AS52" i="5"/>
  <c r="AS53" i="5"/>
  <c r="AS55" i="5"/>
  <c r="AS56" i="5"/>
  <c r="AS57" i="5"/>
  <c r="AS58" i="5"/>
  <c r="AS59" i="5"/>
  <c r="AS60" i="5"/>
  <c r="AS8" i="5"/>
  <c r="AQ61" i="5"/>
  <c r="AR11" i="5"/>
  <c r="AO11" i="5"/>
  <c r="AK8" i="5"/>
  <c r="AK44" i="5"/>
  <c r="AK31" i="5"/>
  <c r="AK21" i="5"/>
  <c r="AK18" i="5"/>
  <c r="AN61" i="5"/>
  <c r="AL61" i="5"/>
  <c r="AI61" i="5"/>
  <c r="AJ9" i="5"/>
  <c r="AM9" i="5" s="1"/>
  <c r="AJ12" i="5"/>
  <c r="AM12" i="5" s="1"/>
  <c r="AJ13" i="5"/>
  <c r="AM13" i="5" s="1"/>
  <c r="AJ14" i="5"/>
  <c r="AM14" i="5" s="1"/>
  <c r="AJ17" i="5"/>
  <c r="AM17" i="5" s="1"/>
  <c r="AJ18" i="5"/>
  <c r="AJ21" i="5"/>
  <c r="AO21" i="5"/>
  <c r="AJ22" i="5"/>
  <c r="AM22" i="5" s="1"/>
  <c r="AJ25" i="5"/>
  <c r="AM25" i="5" s="1"/>
  <c r="AJ26" i="5"/>
  <c r="AM26" i="5" s="1"/>
  <c r="AJ27" i="5"/>
  <c r="AM27" i="5" s="1"/>
  <c r="AJ28" i="5"/>
  <c r="AM28" i="5" s="1"/>
  <c r="AJ32" i="5"/>
  <c r="AM32" i="5" s="1"/>
  <c r="AJ33" i="5"/>
  <c r="AM33" i="5" s="1"/>
  <c r="AJ34" i="5"/>
  <c r="AM34" i="5" s="1"/>
  <c r="AJ35" i="5"/>
  <c r="AM35" i="5" s="1"/>
  <c r="AJ36" i="5"/>
  <c r="AM36" i="5" s="1"/>
  <c r="AJ37" i="5"/>
  <c r="AM37" i="5" s="1"/>
  <c r="AJ38" i="5"/>
  <c r="AM38" i="5" s="1"/>
  <c r="AJ39" i="5"/>
  <c r="AM39" i="5" s="1"/>
  <c r="AJ40" i="5"/>
  <c r="AM40" i="5" s="1"/>
  <c r="AJ42" i="5"/>
  <c r="AM42" i="5" s="1"/>
  <c r="AJ43" i="5"/>
  <c r="AM43" i="5" s="1"/>
  <c r="AJ45" i="5"/>
  <c r="AM45" i="5" s="1"/>
  <c r="AJ46" i="5"/>
  <c r="AM46" i="5" s="1"/>
  <c r="AJ48" i="5"/>
  <c r="AM48" i="5" s="1"/>
  <c r="AJ51" i="5"/>
  <c r="AM51" i="5" s="1"/>
  <c r="AJ52" i="5"/>
  <c r="AM52" i="5" s="1"/>
  <c r="AJ53" i="5"/>
  <c r="AM53" i="5" s="1"/>
  <c r="AJ55" i="5"/>
  <c r="AM55" i="5" s="1"/>
  <c r="AJ56" i="5"/>
  <c r="AM56" i="5" s="1"/>
  <c r="AJ57" i="5"/>
  <c r="AM57" i="5" s="1"/>
  <c r="AJ58" i="5"/>
  <c r="AM58" i="5" s="1"/>
  <c r="AJ60" i="5"/>
  <c r="AM60" i="5" s="1"/>
  <c r="AG8" i="5"/>
  <c r="AH8" i="5" s="1"/>
  <c r="AF9" i="5"/>
  <c r="AF10" i="5"/>
  <c r="AF12" i="5"/>
  <c r="AF13" i="5"/>
  <c r="AF14" i="5"/>
  <c r="AF17" i="5"/>
  <c r="AF18" i="5"/>
  <c r="AF20" i="5"/>
  <c r="AF21" i="5"/>
  <c r="AF22" i="5"/>
  <c r="AF23" i="5"/>
  <c r="AF25" i="5"/>
  <c r="AF26" i="5"/>
  <c r="AF27" i="5"/>
  <c r="AF28" i="5"/>
  <c r="AF29" i="5"/>
  <c r="AF32" i="5"/>
  <c r="AF33" i="5"/>
  <c r="AF34" i="5"/>
  <c r="AF35" i="5"/>
  <c r="AF36" i="5"/>
  <c r="AF37" i="5"/>
  <c r="AF38" i="5"/>
  <c r="AF39" i="5"/>
  <c r="AF40" i="5"/>
  <c r="AF42" i="5"/>
  <c r="AF43" i="5"/>
  <c r="AF45" i="5"/>
  <c r="AF46" i="5"/>
  <c r="AF47" i="5"/>
  <c r="AF48" i="5"/>
  <c r="AF51" i="5"/>
  <c r="AF52" i="5"/>
  <c r="AF53" i="5"/>
  <c r="AF55" i="5"/>
  <c r="AF56" i="5"/>
  <c r="AF57" i="5"/>
  <c r="AF58" i="5"/>
  <c r="AF60" i="5"/>
  <c r="AH9" i="5"/>
  <c r="AH10" i="5"/>
  <c r="AH12" i="5"/>
  <c r="AH13" i="5"/>
  <c r="AH14" i="5"/>
  <c r="AH17" i="5"/>
  <c r="AH18" i="5"/>
  <c r="AH20" i="5"/>
  <c r="AG16" i="5"/>
  <c r="AJ16" i="5" s="1"/>
  <c r="AM16" i="5" s="1"/>
  <c r="AC16" i="5"/>
  <c r="AD16" i="5" s="1"/>
  <c r="AG19" i="5"/>
  <c r="AH19" i="5" s="1"/>
  <c r="AH21" i="5"/>
  <c r="D22" i="5"/>
  <c r="AH23" i="5"/>
  <c r="AG24" i="5"/>
  <c r="AH24" i="5" s="1"/>
  <c r="AH25" i="5"/>
  <c r="AH26" i="5"/>
  <c r="AH27" i="5"/>
  <c r="AH28" i="5"/>
  <c r="AH29" i="5"/>
  <c r="AG30" i="5"/>
  <c r="AJ30" i="5" s="1"/>
  <c r="AM30" i="5" s="1"/>
  <c r="AG31" i="5"/>
  <c r="AJ31" i="5" s="1"/>
  <c r="AH32" i="5"/>
  <c r="AH33" i="5"/>
  <c r="AH34" i="5"/>
  <c r="AH35" i="5"/>
  <c r="AH36" i="5"/>
  <c r="AH37" i="5"/>
  <c r="AH38" i="5"/>
  <c r="AH39" i="5"/>
  <c r="AH40" i="5"/>
  <c r="AH42" i="5"/>
  <c r="AH43" i="5"/>
  <c r="AG44" i="5"/>
  <c r="AJ44" i="5" s="1"/>
  <c r="AH45" i="5"/>
  <c r="AH46" i="5"/>
  <c r="AH47" i="5"/>
  <c r="AH48" i="5"/>
  <c r="AG50" i="5"/>
  <c r="AJ50" i="5" s="1"/>
  <c r="AM50" i="5" s="1"/>
  <c r="AH51" i="5"/>
  <c r="AH52" i="5"/>
  <c r="AH53" i="5"/>
  <c r="AH55" i="5"/>
  <c r="AH56" i="5"/>
  <c r="AH57" i="5"/>
  <c r="AH58" i="5"/>
  <c r="AG59" i="5"/>
  <c r="AH59" i="5" s="1"/>
  <c r="AH60" i="5"/>
  <c r="AD9" i="5"/>
  <c r="AE9" i="5"/>
  <c r="AD10" i="5"/>
  <c r="AE10" i="5"/>
  <c r="AD12" i="5"/>
  <c r="AE12" i="5"/>
  <c r="AD13" i="5"/>
  <c r="AE13" i="5"/>
  <c r="AD14" i="5"/>
  <c r="AE14" i="5"/>
  <c r="AD17" i="5"/>
  <c r="AE17" i="5"/>
  <c r="AD18" i="5"/>
  <c r="AE18" i="5"/>
  <c r="AD20" i="5"/>
  <c r="AE20" i="5"/>
  <c r="AD21" i="5"/>
  <c r="AE21" i="5"/>
  <c r="AE22" i="5"/>
  <c r="AD23" i="5"/>
  <c r="AE23" i="5"/>
  <c r="AD25" i="5"/>
  <c r="AE25" i="5"/>
  <c r="AD26" i="5"/>
  <c r="AE26" i="5"/>
  <c r="AD27" i="5"/>
  <c r="AE27" i="5"/>
  <c r="AD28" i="5"/>
  <c r="AE28" i="5"/>
  <c r="AD29" i="5"/>
  <c r="AE29" i="5"/>
  <c r="AD32" i="5"/>
  <c r="AE32" i="5"/>
  <c r="AD33" i="5"/>
  <c r="AE33" i="5"/>
  <c r="AD34" i="5"/>
  <c r="AE34" i="5"/>
  <c r="AD35" i="5"/>
  <c r="AE35" i="5"/>
  <c r="AD36" i="5"/>
  <c r="AE36" i="5"/>
  <c r="AD37" i="5"/>
  <c r="AE37" i="5"/>
  <c r="AD38" i="5"/>
  <c r="AE38" i="5"/>
  <c r="AD39" i="5"/>
  <c r="AE39" i="5"/>
  <c r="AD40" i="5"/>
  <c r="AE40" i="5"/>
  <c r="AD42" i="5"/>
  <c r="AE42" i="5"/>
  <c r="AD43" i="5"/>
  <c r="AE43" i="5"/>
  <c r="AD45" i="5"/>
  <c r="AE45" i="5"/>
  <c r="AD46" i="5"/>
  <c r="AE46" i="5"/>
  <c r="AD47" i="5"/>
  <c r="AE47" i="5"/>
  <c r="AD48" i="5"/>
  <c r="AE48" i="5"/>
  <c r="AD51" i="5"/>
  <c r="AE51" i="5"/>
  <c r="AD52" i="5"/>
  <c r="AE52" i="5"/>
  <c r="AD53" i="5"/>
  <c r="AE53" i="5"/>
  <c r="AD55" i="5"/>
  <c r="AE55" i="5"/>
  <c r="AD56" i="5"/>
  <c r="AE56" i="5"/>
  <c r="AD57" i="5"/>
  <c r="AE57" i="5"/>
  <c r="AD58" i="5"/>
  <c r="AE58" i="5"/>
  <c r="AD60" i="5"/>
  <c r="AE60" i="5"/>
  <c r="AC59" i="5"/>
  <c r="AE59" i="5" s="1"/>
  <c r="AC50" i="5"/>
  <c r="AE50" i="5" s="1"/>
  <c r="AC44" i="5"/>
  <c r="AE44" i="5" s="1"/>
  <c r="AC19" i="5"/>
  <c r="AD19" i="5" s="1"/>
  <c r="AC8" i="5"/>
  <c r="AE8" i="5" s="1"/>
  <c r="AC31" i="5"/>
  <c r="AD31" i="5" s="1"/>
  <c r="AC30" i="5"/>
  <c r="AD30" i="5" s="1"/>
  <c r="AC24" i="5"/>
  <c r="AD24" i="5" s="1"/>
  <c r="Y9" i="5"/>
  <c r="Y10" i="5"/>
  <c r="Y12" i="5"/>
  <c r="Y13" i="5"/>
  <c r="Y14" i="5"/>
  <c r="Y17" i="5"/>
  <c r="Y18" i="5"/>
  <c r="Y19" i="5"/>
  <c r="Y20" i="5"/>
  <c r="Y21" i="5"/>
  <c r="Y23" i="5"/>
  <c r="Y25" i="5"/>
  <c r="Y26" i="5"/>
  <c r="Y27" i="5"/>
  <c r="Y28" i="5"/>
  <c r="Y29" i="5"/>
  <c r="Y32" i="5"/>
  <c r="Y33" i="5"/>
  <c r="Y34" i="5"/>
  <c r="Y35" i="5"/>
  <c r="Y36" i="5"/>
  <c r="Y37" i="5"/>
  <c r="Y38" i="5"/>
  <c r="Y39" i="5"/>
  <c r="Y40" i="5"/>
  <c r="Y42" i="5"/>
  <c r="Y43" i="5"/>
  <c r="Y44" i="5"/>
  <c r="Y45" i="5"/>
  <c r="Y46" i="5"/>
  <c r="Y47" i="5"/>
  <c r="Y48" i="5"/>
  <c r="Y50" i="5"/>
  <c r="Y51" i="5"/>
  <c r="Y52" i="5"/>
  <c r="Y53" i="5"/>
  <c r="Y55" i="5"/>
  <c r="Y56" i="5"/>
  <c r="Y57" i="5"/>
  <c r="Y58" i="5"/>
  <c r="Y59" i="5"/>
  <c r="Y60" i="5"/>
  <c r="Y8" i="5"/>
  <c r="AR21" i="5"/>
  <c r="AU21" i="5"/>
  <c r="AB10" i="5"/>
  <c r="AB12" i="5"/>
  <c r="AB13" i="5"/>
  <c r="AB14" i="5"/>
  <c r="AB17" i="5"/>
  <c r="AB18" i="5"/>
  <c r="AB19" i="5"/>
  <c r="AB20" i="5"/>
  <c r="S8" i="5"/>
  <c r="S9" i="5"/>
  <c r="X16" i="5"/>
  <c r="S16" i="5"/>
  <c r="S21" i="5"/>
  <c r="S22" i="5"/>
  <c r="AB23" i="5"/>
  <c r="X24" i="5"/>
  <c r="AA24" i="5" s="1"/>
  <c r="S24" i="5"/>
  <c r="AB25" i="5"/>
  <c r="AB26" i="5"/>
  <c r="AB27" i="5"/>
  <c r="AB28" i="5"/>
  <c r="AB29" i="5"/>
  <c r="X30" i="5"/>
  <c r="Y30" i="5" s="1"/>
  <c r="S30" i="5"/>
  <c r="X31" i="5"/>
  <c r="AA31" i="5" s="1"/>
  <c r="S31" i="5"/>
  <c r="AB32" i="5"/>
  <c r="AB33" i="5"/>
  <c r="AB34" i="5"/>
  <c r="AB35" i="5"/>
  <c r="AB36" i="5"/>
  <c r="S37" i="5"/>
  <c r="AB38" i="5"/>
  <c r="AB39" i="5"/>
  <c r="AB40" i="5"/>
  <c r="AB42" i="5"/>
  <c r="AB43" i="5"/>
  <c r="S44" i="5"/>
  <c r="AB45" i="5"/>
  <c r="AB46" i="5"/>
  <c r="AB47" i="5"/>
  <c r="AB48" i="5"/>
  <c r="S50" i="5"/>
  <c r="AB51" i="5"/>
  <c r="AB52" i="5"/>
  <c r="AB53" i="5"/>
  <c r="AB55" i="5"/>
  <c r="AB56" i="5"/>
  <c r="AB57" i="5"/>
  <c r="AB58" i="5"/>
  <c r="AB59" i="5"/>
  <c r="AB60" i="5"/>
  <c r="Z9" i="5"/>
  <c r="AA9" i="5"/>
  <c r="Z10" i="5"/>
  <c r="AA10" i="5"/>
  <c r="Z12" i="5"/>
  <c r="AA12" i="5"/>
  <c r="Z13" i="5"/>
  <c r="AA13" i="5"/>
  <c r="Z14" i="5"/>
  <c r="AA14" i="5"/>
  <c r="Z17" i="5"/>
  <c r="AA17" i="5"/>
  <c r="Z18" i="5"/>
  <c r="AA18" i="5"/>
  <c r="Z19" i="5"/>
  <c r="AA19" i="5"/>
  <c r="Z20" i="5"/>
  <c r="AA20" i="5"/>
  <c r="Z21" i="5"/>
  <c r="AA21" i="5"/>
  <c r="Z22" i="5"/>
  <c r="AA22" i="5"/>
  <c r="Z23" i="5"/>
  <c r="AA23" i="5"/>
  <c r="Z25" i="5"/>
  <c r="AA25" i="5"/>
  <c r="Z26" i="5"/>
  <c r="AA26" i="5"/>
  <c r="Z27" i="5"/>
  <c r="AA27" i="5"/>
  <c r="Z28" i="5"/>
  <c r="AA28" i="5"/>
  <c r="Z29" i="5"/>
  <c r="AA29" i="5"/>
  <c r="Z32" i="5"/>
  <c r="AA32" i="5"/>
  <c r="Z33" i="5"/>
  <c r="AA33" i="5"/>
  <c r="Z34" i="5"/>
  <c r="AA34" i="5"/>
  <c r="Z35" i="5"/>
  <c r="AA35" i="5"/>
  <c r="Z36" i="5"/>
  <c r="AA36" i="5"/>
  <c r="Z37" i="5"/>
  <c r="AA37" i="5"/>
  <c r="Z38" i="5"/>
  <c r="AA38" i="5"/>
  <c r="Z39" i="5"/>
  <c r="AA39" i="5"/>
  <c r="Z40" i="5"/>
  <c r="AA40" i="5"/>
  <c r="Z42" i="5"/>
  <c r="AA42" i="5"/>
  <c r="Z43" i="5"/>
  <c r="AA43" i="5"/>
  <c r="Z44" i="5"/>
  <c r="AA44" i="5"/>
  <c r="Z45" i="5"/>
  <c r="AA45" i="5"/>
  <c r="Z46" i="5"/>
  <c r="AA46" i="5"/>
  <c r="Z47" i="5"/>
  <c r="AA47" i="5"/>
  <c r="Z48" i="5"/>
  <c r="AA48" i="5"/>
  <c r="Z50" i="5"/>
  <c r="AA50" i="5"/>
  <c r="Z51" i="5"/>
  <c r="AA51" i="5"/>
  <c r="Z52" i="5"/>
  <c r="AA52" i="5"/>
  <c r="Z53" i="5"/>
  <c r="AA53" i="5"/>
  <c r="Z55" i="5"/>
  <c r="AA55" i="5"/>
  <c r="Z56" i="5"/>
  <c r="AA56" i="5"/>
  <c r="Z57" i="5"/>
  <c r="AA57" i="5"/>
  <c r="Z58" i="5"/>
  <c r="AA58" i="5"/>
  <c r="Z59" i="5"/>
  <c r="AA59" i="5"/>
  <c r="Z60" i="5"/>
  <c r="AA60" i="5"/>
  <c r="AA8" i="5"/>
  <c r="Z8" i="5"/>
  <c r="Y31" i="5"/>
  <c r="W10" i="5"/>
  <c r="W12" i="5"/>
  <c r="W13" i="5"/>
  <c r="W14" i="5"/>
  <c r="W17" i="5"/>
  <c r="W18" i="5"/>
  <c r="W19" i="5"/>
  <c r="W20" i="5"/>
  <c r="W23" i="5"/>
  <c r="W25" i="5"/>
  <c r="W26" i="5"/>
  <c r="W27" i="5"/>
  <c r="W28" i="5"/>
  <c r="W29" i="5"/>
  <c r="W32" i="5"/>
  <c r="W33" i="5"/>
  <c r="W34" i="5"/>
  <c r="W35" i="5"/>
  <c r="W36" i="5"/>
  <c r="W38" i="5"/>
  <c r="W39" i="5"/>
  <c r="W40" i="5"/>
  <c r="W42" i="5"/>
  <c r="W43" i="5"/>
  <c r="W45" i="5"/>
  <c r="W46" i="5"/>
  <c r="W47" i="5"/>
  <c r="W48" i="5"/>
  <c r="W51" i="5"/>
  <c r="W52" i="5"/>
  <c r="W53" i="5"/>
  <c r="W55" i="5"/>
  <c r="W56" i="5"/>
  <c r="W57" i="5"/>
  <c r="W58" i="5"/>
  <c r="W59" i="5"/>
  <c r="W60" i="5"/>
  <c r="U10" i="5"/>
  <c r="V10" i="5"/>
  <c r="U12" i="5"/>
  <c r="V12" i="5"/>
  <c r="U13" i="5"/>
  <c r="V13" i="5"/>
  <c r="U14" i="5"/>
  <c r="V14" i="5"/>
  <c r="U17" i="5"/>
  <c r="V17" i="5"/>
  <c r="U18" i="5"/>
  <c r="V18" i="5"/>
  <c r="U19" i="5"/>
  <c r="V19" i="5"/>
  <c r="U20" i="5"/>
  <c r="V20" i="5"/>
  <c r="U23" i="5"/>
  <c r="V23" i="5"/>
  <c r="U25" i="5"/>
  <c r="V25" i="5"/>
  <c r="U26" i="5"/>
  <c r="V26" i="5"/>
  <c r="U27" i="5"/>
  <c r="V27" i="5"/>
  <c r="U28" i="5"/>
  <c r="V28" i="5"/>
  <c r="U29" i="5"/>
  <c r="V29" i="5"/>
  <c r="U32" i="5"/>
  <c r="V32" i="5"/>
  <c r="U33" i="5"/>
  <c r="V33" i="5"/>
  <c r="U34" i="5"/>
  <c r="V34" i="5"/>
  <c r="U35" i="5"/>
  <c r="V35" i="5"/>
  <c r="U36" i="5"/>
  <c r="V36" i="5"/>
  <c r="U38" i="5"/>
  <c r="V38" i="5"/>
  <c r="U39" i="5"/>
  <c r="V39" i="5"/>
  <c r="U40" i="5"/>
  <c r="V40" i="5"/>
  <c r="U42" i="5"/>
  <c r="V42" i="5"/>
  <c r="U43" i="5"/>
  <c r="V43" i="5"/>
  <c r="U45" i="5"/>
  <c r="V45" i="5"/>
  <c r="U46" i="5"/>
  <c r="V46" i="5"/>
  <c r="U47" i="5"/>
  <c r="V47" i="5"/>
  <c r="U48" i="5"/>
  <c r="V48" i="5"/>
  <c r="V51" i="5"/>
  <c r="V52" i="5"/>
  <c r="V53" i="5"/>
  <c r="V55" i="5"/>
  <c r="V56" i="5"/>
  <c r="V57" i="5"/>
  <c r="V58" i="5"/>
  <c r="V59" i="5"/>
  <c r="V60" i="5"/>
  <c r="U51" i="5"/>
  <c r="U52" i="5"/>
  <c r="U53" i="5"/>
  <c r="U55" i="5"/>
  <c r="U56" i="5"/>
  <c r="U57" i="5"/>
  <c r="U58" i="5"/>
  <c r="U59" i="5"/>
  <c r="U60" i="5"/>
  <c r="Q9" i="5"/>
  <c r="Q8" i="5"/>
  <c r="Q10" i="5"/>
  <c r="Q12" i="5"/>
  <c r="Q13" i="5"/>
  <c r="Q14" i="5"/>
  <c r="Q16" i="5"/>
  <c r="Q17" i="5"/>
  <c r="Q18" i="5"/>
  <c r="Q19" i="5"/>
  <c r="Q20" i="5"/>
  <c r="Q21" i="5"/>
  <c r="Q22" i="5"/>
  <c r="Q23" i="5"/>
  <c r="Q24" i="5"/>
  <c r="Q25" i="5"/>
  <c r="Q26" i="5"/>
  <c r="Q27" i="5"/>
  <c r="Q28" i="5"/>
  <c r="Q29" i="5"/>
  <c r="Q30" i="5"/>
  <c r="Q31" i="5"/>
  <c r="Q32" i="5"/>
  <c r="Q33" i="5"/>
  <c r="Q34" i="5"/>
  <c r="Q35" i="5"/>
  <c r="Q36" i="5"/>
  <c r="Q37" i="5"/>
  <c r="Q38" i="5"/>
  <c r="Q39" i="5"/>
  <c r="Q40" i="5"/>
  <c r="Q42" i="5"/>
  <c r="Q43" i="5"/>
  <c r="Q44" i="5"/>
  <c r="Q45" i="5"/>
  <c r="Q46" i="5"/>
  <c r="Q47" i="5"/>
  <c r="Q48" i="5"/>
  <c r="Q50" i="5"/>
  <c r="Q51" i="5"/>
  <c r="Q52" i="5"/>
  <c r="Q53" i="5"/>
  <c r="Q55" i="5"/>
  <c r="Q56" i="5"/>
  <c r="Q57" i="5"/>
  <c r="Q58" i="5"/>
  <c r="Q59" i="5"/>
  <c r="R9" i="5"/>
  <c r="R10" i="5"/>
  <c r="R12" i="5"/>
  <c r="R13" i="5"/>
  <c r="R14" i="5"/>
  <c r="R16" i="5"/>
  <c r="R17" i="5"/>
  <c r="R18" i="5"/>
  <c r="R19" i="5"/>
  <c r="R20" i="5"/>
  <c r="R21" i="5"/>
  <c r="R22" i="5"/>
  <c r="R23" i="5"/>
  <c r="R24" i="5"/>
  <c r="R25" i="5"/>
  <c r="R26" i="5"/>
  <c r="R27" i="5"/>
  <c r="R28" i="5"/>
  <c r="R29" i="5"/>
  <c r="R30" i="5"/>
  <c r="R31" i="5"/>
  <c r="R32" i="5"/>
  <c r="R33" i="5"/>
  <c r="R34" i="5"/>
  <c r="R35" i="5"/>
  <c r="R36" i="5"/>
  <c r="R37" i="5"/>
  <c r="R38" i="5"/>
  <c r="R39" i="5"/>
  <c r="R40" i="5"/>
  <c r="R42" i="5"/>
  <c r="R43" i="5"/>
  <c r="R44" i="5"/>
  <c r="R45" i="5"/>
  <c r="R46" i="5"/>
  <c r="R47" i="5"/>
  <c r="R48" i="5"/>
  <c r="R50" i="5"/>
  <c r="R51" i="5"/>
  <c r="R52" i="5"/>
  <c r="R53" i="5"/>
  <c r="R55" i="5"/>
  <c r="R56" i="5"/>
  <c r="R57" i="5"/>
  <c r="R58" i="5"/>
  <c r="R59" i="5"/>
  <c r="R8" i="5"/>
  <c r="O61" i="5"/>
  <c r="M9" i="5"/>
  <c r="N9" i="5"/>
  <c r="M10" i="5"/>
  <c r="N10" i="5"/>
  <c r="M12" i="5"/>
  <c r="N12" i="5"/>
  <c r="M13" i="5"/>
  <c r="N13" i="5"/>
  <c r="M14" i="5"/>
  <c r="N14" i="5"/>
  <c r="M16" i="5"/>
  <c r="N16" i="5"/>
  <c r="M17" i="5"/>
  <c r="N17" i="5"/>
  <c r="M18" i="5"/>
  <c r="N18" i="5"/>
  <c r="M19" i="5"/>
  <c r="N19" i="5"/>
  <c r="M20" i="5"/>
  <c r="N20" i="5"/>
  <c r="M21" i="5"/>
  <c r="N21" i="5"/>
  <c r="M22" i="5"/>
  <c r="N22" i="5"/>
  <c r="M23" i="5"/>
  <c r="N23" i="5"/>
  <c r="M24" i="5"/>
  <c r="N24" i="5"/>
  <c r="M25" i="5"/>
  <c r="N25" i="5"/>
  <c r="M26" i="5"/>
  <c r="N26" i="5"/>
  <c r="M27" i="5"/>
  <c r="N27" i="5"/>
  <c r="M28" i="5"/>
  <c r="N28" i="5"/>
  <c r="M29" i="5"/>
  <c r="N29" i="5"/>
  <c r="M30" i="5"/>
  <c r="N30" i="5"/>
  <c r="M31" i="5"/>
  <c r="N31" i="5"/>
  <c r="M32" i="5"/>
  <c r="N32" i="5"/>
  <c r="M33" i="5"/>
  <c r="N33" i="5"/>
  <c r="M34" i="5"/>
  <c r="N34" i="5"/>
  <c r="M35" i="5"/>
  <c r="N35" i="5"/>
  <c r="M36" i="5"/>
  <c r="N36" i="5"/>
  <c r="M37" i="5"/>
  <c r="N37" i="5"/>
  <c r="M38" i="5"/>
  <c r="N38" i="5"/>
  <c r="M39" i="5"/>
  <c r="N39" i="5"/>
  <c r="M40" i="5"/>
  <c r="N40" i="5"/>
  <c r="M42" i="5"/>
  <c r="N42" i="5"/>
  <c r="M43" i="5"/>
  <c r="N43" i="5"/>
  <c r="M44" i="5"/>
  <c r="N44" i="5"/>
  <c r="M45" i="5"/>
  <c r="N45" i="5"/>
  <c r="M46" i="5"/>
  <c r="N46" i="5"/>
  <c r="M47" i="5"/>
  <c r="N47" i="5"/>
  <c r="M48" i="5"/>
  <c r="N48" i="5"/>
  <c r="M50" i="5"/>
  <c r="N50" i="5"/>
  <c r="M51" i="5"/>
  <c r="N51" i="5"/>
  <c r="M52" i="5"/>
  <c r="N52" i="5"/>
  <c r="M53" i="5"/>
  <c r="N53" i="5"/>
  <c r="M55" i="5"/>
  <c r="N55" i="5"/>
  <c r="M56" i="5"/>
  <c r="N56" i="5"/>
  <c r="M57" i="5"/>
  <c r="N57" i="5"/>
  <c r="M58" i="5"/>
  <c r="N58" i="5"/>
  <c r="M59" i="5"/>
  <c r="N59" i="5"/>
  <c r="N8" i="5"/>
  <c r="M8" i="5"/>
  <c r="J61" i="5"/>
  <c r="K61" i="5"/>
  <c r="U24" i="5"/>
  <c r="G61" i="5"/>
  <c r="E61" i="5"/>
  <c r="I9" i="5"/>
  <c r="I10" i="5"/>
  <c r="I12" i="5"/>
  <c r="I13" i="5"/>
  <c r="I14" i="5"/>
  <c r="I16" i="5"/>
  <c r="I17" i="5"/>
  <c r="I18" i="5"/>
  <c r="I19" i="5"/>
  <c r="I20" i="5"/>
  <c r="I21" i="5"/>
  <c r="I22" i="5"/>
  <c r="I23" i="5"/>
  <c r="I24" i="5"/>
  <c r="I25" i="5"/>
  <c r="I26" i="5"/>
  <c r="I27" i="5"/>
  <c r="I28" i="5"/>
  <c r="I29" i="5"/>
  <c r="I30" i="5"/>
  <c r="I31" i="5"/>
  <c r="I32" i="5"/>
  <c r="I33" i="5"/>
  <c r="I34" i="5"/>
  <c r="I35" i="5"/>
  <c r="I36" i="5"/>
  <c r="I37" i="5"/>
  <c r="I38" i="5"/>
  <c r="I39" i="5"/>
  <c r="I40" i="5"/>
  <c r="I42" i="5"/>
  <c r="I43" i="5"/>
  <c r="I44" i="5"/>
  <c r="I45" i="5"/>
  <c r="I46" i="5"/>
  <c r="I47" i="5"/>
  <c r="I48" i="5"/>
  <c r="I50" i="5"/>
  <c r="I51" i="5"/>
  <c r="I52" i="5"/>
  <c r="I53" i="5"/>
  <c r="I55" i="5"/>
  <c r="I56" i="5"/>
  <c r="I57" i="5"/>
  <c r="I58" i="5"/>
  <c r="I59" i="5"/>
  <c r="I8" i="5"/>
  <c r="U21" i="5"/>
  <c r="AB37" i="5" l="1"/>
  <c r="T37" i="5"/>
  <c r="V30" i="5"/>
  <c r="T30" i="5"/>
  <c r="W16" i="5"/>
  <c r="T16" i="5"/>
  <c r="AB50" i="5"/>
  <c r="T50" i="5"/>
  <c r="Y22" i="5"/>
  <c r="P22" i="5"/>
  <c r="L22" i="5"/>
  <c r="H22" i="5"/>
  <c r="F22" i="5"/>
  <c r="AJ8" i="5"/>
  <c r="AB44" i="5"/>
  <c r="T44" i="5"/>
  <c r="V31" i="5"/>
  <c r="T31" i="5"/>
  <c r="AB22" i="5"/>
  <c r="T22" i="5"/>
  <c r="AB9" i="5"/>
  <c r="T9" i="5"/>
  <c r="V24" i="5"/>
  <c r="T24" i="5"/>
  <c r="AB21" i="5"/>
  <c r="T21" i="5"/>
  <c r="U8" i="5"/>
  <c r="T8" i="5"/>
  <c r="U50" i="5"/>
  <c r="AE19" i="5"/>
  <c r="AE30" i="5"/>
  <c r="CU61" i="5"/>
  <c r="AH44" i="5"/>
  <c r="BG44" i="5"/>
  <c r="V37" i="5"/>
  <c r="DA61" i="5"/>
  <c r="BH21" i="5"/>
  <c r="CP61" i="5"/>
  <c r="W31" i="5"/>
  <c r="Z31" i="5"/>
  <c r="W21" i="5"/>
  <c r="AE16" i="5"/>
  <c r="CJ61" i="5"/>
  <c r="CJ62" i="5" s="1"/>
  <c r="AB31" i="5"/>
  <c r="AH30" i="5"/>
  <c r="AH16" i="5"/>
  <c r="AF30" i="5"/>
  <c r="U9" i="5"/>
  <c r="CK61" i="5"/>
  <c r="U31" i="5"/>
  <c r="Z30" i="5"/>
  <c r="AK61" i="5"/>
  <c r="CF61" i="5"/>
  <c r="AC61" i="5"/>
  <c r="AF59" i="5"/>
  <c r="X61" i="5"/>
  <c r="U16" i="5"/>
  <c r="AJ24" i="5"/>
  <c r="AM24" i="5" s="1"/>
  <c r="AU24" i="5" s="1"/>
  <c r="Z24" i="5"/>
  <c r="V9" i="5"/>
  <c r="AF24" i="5"/>
  <c r="AM44" i="5"/>
  <c r="AO44" i="5" s="1"/>
  <c r="AJ59" i="5"/>
  <c r="AM59" i="5" s="1"/>
  <c r="AO59" i="5" s="1"/>
  <c r="U30" i="5"/>
  <c r="W9" i="5"/>
  <c r="AE31" i="5"/>
  <c r="AJ19" i="5"/>
  <c r="AM19" i="5" s="1"/>
  <c r="AZ19" i="5" s="1"/>
  <c r="V21" i="5"/>
  <c r="W30" i="5"/>
  <c r="AD44" i="5"/>
  <c r="AE24" i="5"/>
  <c r="AM31" i="5"/>
  <c r="AU31" i="5" s="1"/>
  <c r="W37" i="5"/>
  <c r="W24" i="5"/>
  <c r="AB30" i="5"/>
  <c r="BH31" i="5"/>
  <c r="BH61" i="5" s="1"/>
  <c r="N61" i="5"/>
  <c r="BV32" i="5"/>
  <c r="BX32" i="5" s="1"/>
  <c r="CB32" i="5" s="1"/>
  <c r="BV24" i="5"/>
  <c r="BX24" i="5" s="1"/>
  <c r="BV16" i="5"/>
  <c r="BX16" i="5" s="1"/>
  <c r="CB16" i="5" s="1"/>
  <c r="BV28" i="5"/>
  <c r="BX28" i="5" s="1"/>
  <c r="BV20" i="5"/>
  <c r="BX20" i="5" s="1"/>
  <c r="AB8" i="5"/>
  <c r="AD59" i="5"/>
  <c r="U44" i="5"/>
  <c r="V8" i="5"/>
  <c r="W8" i="5"/>
  <c r="AB16" i="5"/>
  <c r="AF31" i="5"/>
  <c r="BV14" i="5"/>
  <c r="BX14" i="5" s="1"/>
  <c r="BV10" i="5"/>
  <c r="BX10" i="5" s="1"/>
  <c r="I61" i="5"/>
  <c r="S61" i="5"/>
  <c r="W44" i="5"/>
  <c r="AH31" i="5"/>
  <c r="AF8" i="5"/>
  <c r="W22" i="5"/>
  <c r="BD61" i="5"/>
  <c r="V22" i="5"/>
  <c r="U22" i="5"/>
  <c r="V50" i="5"/>
  <c r="AA16" i="5"/>
  <c r="Y16" i="5"/>
  <c r="AB24" i="5"/>
  <c r="AF44" i="5"/>
  <c r="AM18" i="5"/>
  <c r="AU18" i="5" s="1"/>
  <c r="BV11" i="5"/>
  <c r="CB44" i="5"/>
  <c r="V16" i="5"/>
  <c r="W50" i="5"/>
  <c r="U37" i="5"/>
  <c r="Z16" i="5"/>
  <c r="Y24" i="5"/>
  <c r="D61" i="5"/>
  <c r="AD50" i="5"/>
  <c r="AD8" i="5"/>
  <c r="AF16" i="5"/>
  <c r="BG31" i="5"/>
  <c r="BF44" i="5"/>
  <c r="BF61" i="5" s="1"/>
  <c r="AF50" i="5"/>
  <c r="AH50" i="5"/>
  <c r="AH22" i="5"/>
  <c r="V44" i="5"/>
  <c r="AA30" i="5"/>
  <c r="AD22" i="5"/>
  <c r="AG61" i="5"/>
  <c r="AF19" i="5"/>
  <c r="AM47" i="5"/>
  <c r="AU47" i="5" s="1"/>
  <c r="AU40" i="5"/>
  <c r="BE40" i="5"/>
  <c r="AR40" i="5"/>
  <c r="AO40" i="5"/>
  <c r="AZ40" i="5"/>
  <c r="M61" i="5"/>
  <c r="R61" i="5"/>
  <c r="AV61" i="5"/>
  <c r="AS61" i="5"/>
  <c r="BL61" i="5"/>
  <c r="AR9" i="5"/>
  <c r="BE9" i="5"/>
  <c r="AZ9" i="5"/>
  <c r="AU9" i="5"/>
  <c r="AO9" i="5"/>
  <c r="Q61" i="5"/>
  <c r="AO39" i="5"/>
  <c r="BE39" i="5"/>
  <c r="AZ39" i="5"/>
  <c r="AR39" i="5"/>
  <c r="AU39" i="5"/>
  <c r="AW61" i="5"/>
  <c r="BA61" i="5"/>
  <c r="AZ37" i="5"/>
  <c r="AU37" i="5"/>
  <c r="BE37" i="5"/>
  <c r="AO37" i="5"/>
  <c r="AR37" i="5"/>
  <c r="AZ26" i="5"/>
  <c r="AR26" i="5"/>
  <c r="AO26" i="5"/>
  <c r="AU26" i="5"/>
  <c r="BE26" i="5"/>
  <c r="AU28" i="5"/>
  <c r="AZ28" i="5"/>
  <c r="AR28" i="5"/>
  <c r="AO28" i="5"/>
  <c r="BE28" i="5"/>
  <c r="AM8" i="5"/>
  <c r="BB61" i="5"/>
  <c r="AZ50" i="5"/>
  <c r="AO50" i="5"/>
  <c r="AR50" i="5"/>
  <c r="BE50" i="5"/>
  <c r="AU50" i="5"/>
  <c r="BE35" i="5"/>
  <c r="AU35" i="5"/>
  <c r="AZ35" i="5"/>
  <c r="AR35" i="5"/>
  <c r="AO35" i="5"/>
  <c r="BE56" i="5"/>
  <c r="AU56" i="5"/>
  <c r="AZ56" i="5"/>
  <c r="AR56" i="5"/>
  <c r="AO56" i="5"/>
  <c r="AR45" i="5"/>
  <c r="AZ45" i="5"/>
  <c r="AU45" i="5"/>
  <c r="AO45" i="5"/>
  <c r="BE45" i="5"/>
  <c r="AO27" i="5"/>
  <c r="AU27" i="5"/>
  <c r="BE27" i="5"/>
  <c r="AR27" i="5"/>
  <c r="AZ27" i="5"/>
  <c r="BE17" i="5"/>
  <c r="AR17" i="5"/>
  <c r="AZ17" i="5"/>
  <c r="AO17" i="5"/>
  <c r="AU17" i="5"/>
  <c r="AU25" i="5"/>
  <c r="AR25" i="5"/>
  <c r="AZ25" i="5"/>
  <c r="AO25" i="5"/>
  <c r="BE25" i="5"/>
  <c r="AR52" i="5"/>
  <c r="AZ52" i="5"/>
  <c r="AO52" i="5"/>
  <c r="BE52" i="5"/>
  <c r="AU52" i="5"/>
  <c r="BE23" i="5"/>
  <c r="AU23" i="5"/>
  <c r="AZ23" i="5"/>
  <c r="AO23" i="5"/>
  <c r="AR23" i="5"/>
  <c r="BP59" i="5"/>
  <c r="BQ59" i="5"/>
  <c r="BR59" i="5"/>
  <c r="CB59" i="5"/>
  <c r="BS59" i="5"/>
  <c r="BP55" i="5"/>
  <c r="BQ55" i="5"/>
  <c r="BR55" i="5"/>
  <c r="CB55" i="5"/>
  <c r="BS55" i="5"/>
  <c r="BO55" i="5"/>
  <c r="CB50" i="5"/>
  <c r="BP50" i="5"/>
  <c r="BQ50" i="5"/>
  <c r="BR50" i="5"/>
  <c r="BS50" i="5"/>
  <c r="BO50" i="5"/>
  <c r="BP45" i="5"/>
  <c r="BQ45" i="5"/>
  <c r="BR45" i="5"/>
  <c r="CB45" i="5"/>
  <c r="BS45" i="5"/>
  <c r="BO45" i="5"/>
  <c r="BP41" i="5"/>
  <c r="BQ41" i="5"/>
  <c r="BR41" i="5"/>
  <c r="BS41" i="5"/>
  <c r="BO41" i="5"/>
  <c r="BP37" i="5"/>
  <c r="CB37" i="5"/>
  <c r="BQ37" i="5"/>
  <c r="BR37" i="5"/>
  <c r="BS37" i="5"/>
  <c r="BO37" i="5"/>
  <c r="BP33" i="5"/>
  <c r="CB33" i="5"/>
  <c r="BQ33" i="5"/>
  <c r="BR33" i="5"/>
  <c r="BS33" i="5"/>
  <c r="BO33" i="5"/>
  <c r="BP29" i="5"/>
  <c r="BQ29" i="5"/>
  <c r="BR29" i="5"/>
  <c r="CB29" i="5"/>
  <c r="BS29" i="5"/>
  <c r="BO29" i="5"/>
  <c r="CB25" i="5"/>
  <c r="BP25" i="5"/>
  <c r="BQ25" i="5"/>
  <c r="BR25" i="5"/>
  <c r="BS25" i="5"/>
  <c r="BO25" i="5"/>
  <c r="BP21" i="5"/>
  <c r="BQ21" i="5"/>
  <c r="BR21" i="5"/>
  <c r="CB21" i="5"/>
  <c r="BS21" i="5"/>
  <c r="BO21" i="5"/>
  <c r="BP17" i="5"/>
  <c r="BQ17" i="5"/>
  <c r="CB17" i="5"/>
  <c r="BR17" i="5"/>
  <c r="BS17" i="5"/>
  <c r="BO17" i="5"/>
  <c r="CB12" i="5"/>
  <c r="BP12" i="5"/>
  <c r="BQ12" i="5"/>
  <c r="BR12" i="5"/>
  <c r="BS12" i="5"/>
  <c r="BO12" i="5"/>
  <c r="AZ60" i="5"/>
  <c r="AR60" i="5"/>
  <c r="AO60" i="5"/>
  <c r="AU60" i="5"/>
  <c r="BE60" i="5"/>
  <c r="BE51" i="5"/>
  <c r="AZ51" i="5"/>
  <c r="AO51" i="5"/>
  <c r="AU51" i="5"/>
  <c r="AR51" i="5"/>
  <c r="AZ22" i="5"/>
  <c r="AR22" i="5"/>
  <c r="AU22" i="5"/>
  <c r="BE22" i="5"/>
  <c r="AO22" i="5"/>
  <c r="AR13" i="5"/>
  <c r="AZ13" i="5"/>
  <c r="AO13" i="5"/>
  <c r="AU13" i="5"/>
  <c r="BE13" i="5"/>
  <c r="BE29" i="5"/>
  <c r="AU29" i="5"/>
  <c r="AO29" i="5"/>
  <c r="AZ29" i="5"/>
  <c r="AR29" i="5"/>
  <c r="CB58" i="5"/>
  <c r="BQ58" i="5"/>
  <c r="BR58" i="5"/>
  <c r="BS58" i="5"/>
  <c r="BO58" i="5"/>
  <c r="BP58" i="5"/>
  <c r="CB53" i="5"/>
  <c r="BQ53" i="5"/>
  <c r="BR53" i="5"/>
  <c r="BS53" i="5"/>
  <c r="BO53" i="5"/>
  <c r="BP53" i="5"/>
  <c r="BQ48" i="5"/>
  <c r="BR48" i="5"/>
  <c r="BS48" i="5"/>
  <c r="BO48" i="5"/>
  <c r="BP48" i="5"/>
  <c r="BQ44" i="5"/>
  <c r="BR44" i="5"/>
  <c r="BS44" i="5"/>
  <c r="BP44" i="5"/>
  <c r="BQ40" i="5"/>
  <c r="CB40" i="5"/>
  <c r="BR40" i="5"/>
  <c r="BS40" i="5"/>
  <c r="BO40" i="5"/>
  <c r="BP40" i="5"/>
  <c r="BQ36" i="5"/>
  <c r="BR36" i="5"/>
  <c r="BS36" i="5"/>
  <c r="BO36" i="5"/>
  <c r="BP36" i="5"/>
  <c r="BE14" i="5"/>
  <c r="AO14" i="5"/>
  <c r="AU14" i="5"/>
  <c r="AZ14" i="5"/>
  <c r="AR14" i="5"/>
  <c r="AO57" i="5"/>
  <c r="BE57" i="5"/>
  <c r="AU57" i="5"/>
  <c r="AR57" i="5"/>
  <c r="AZ57" i="5"/>
  <c r="AO53" i="5"/>
  <c r="AZ53" i="5"/>
  <c r="BE53" i="5"/>
  <c r="AU53" i="5"/>
  <c r="AR53" i="5"/>
  <c r="BE46" i="5"/>
  <c r="AZ46" i="5"/>
  <c r="AU46" i="5"/>
  <c r="AR46" i="5"/>
  <c r="AO46" i="5"/>
  <c r="AZ42" i="5"/>
  <c r="AO42" i="5"/>
  <c r="AU42" i="5"/>
  <c r="BE42" i="5"/>
  <c r="AR42" i="5"/>
  <c r="AO38" i="5"/>
  <c r="BE38" i="5"/>
  <c r="AR38" i="5"/>
  <c r="AZ38" i="5"/>
  <c r="AU38" i="5"/>
  <c r="AZ36" i="5"/>
  <c r="AO36" i="5"/>
  <c r="AR36" i="5"/>
  <c r="AU36" i="5"/>
  <c r="BE36" i="5"/>
  <c r="BE33" i="5"/>
  <c r="AU33" i="5"/>
  <c r="AZ33" i="5"/>
  <c r="AR33" i="5"/>
  <c r="AO33" i="5"/>
  <c r="AO20" i="5"/>
  <c r="BE20" i="5"/>
  <c r="AU20" i="5"/>
  <c r="AZ20" i="5"/>
  <c r="AR20" i="5"/>
  <c r="BS60" i="5"/>
  <c r="BO60" i="5"/>
  <c r="BP60" i="5"/>
  <c r="BZ60" i="5"/>
  <c r="DL60" i="5" s="1"/>
  <c r="BQ60" i="5"/>
  <c r="BR60" i="5"/>
  <c r="BS56" i="5"/>
  <c r="BO56" i="5"/>
  <c r="BP56" i="5"/>
  <c r="CB56" i="5"/>
  <c r="BQ56" i="5"/>
  <c r="BR56" i="5"/>
  <c r="BS51" i="5"/>
  <c r="BO51" i="5"/>
  <c r="CB51" i="5"/>
  <c r="BP51" i="5"/>
  <c r="BQ51" i="5"/>
  <c r="BR51" i="5"/>
  <c r="BS46" i="5"/>
  <c r="BO46" i="5"/>
  <c r="BP46" i="5"/>
  <c r="BQ46" i="5"/>
  <c r="BR46" i="5"/>
  <c r="BS42" i="5"/>
  <c r="BO42" i="5"/>
  <c r="BP42" i="5"/>
  <c r="CB42" i="5"/>
  <c r="BQ42" i="5"/>
  <c r="BR42" i="5"/>
  <c r="CB38" i="5"/>
  <c r="BS38" i="5"/>
  <c r="BO38" i="5"/>
  <c r="BP38" i="5"/>
  <c r="BQ38" i="5"/>
  <c r="BR38" i="5"/>
  <c r="BS34" i="5"/>
  <c r="BO34" i="5"/>
  <c r="BP34" i="5"/>
  <c r="BQ34" i="5"/>
  <c r="BR34" i="5"/>
  <c r="BS30" i="5"/>
  <c r="BO30" i="5"/>
  <c r="BP30" i="5"/>
  <c r="CB30" i="5"/>
  <c r="BQ30" i="5"/>
  <c r="BR30" i="5"/>
  <c r="BS26" i="5"/>
  <c r="BO26" i="5"/>
  <c r="BP26" i="5"/>
  <c r="BQ26" i="5"/>
  <c r="BR26" i="5"/>
  <c r="CB22" i="5"/>
  <c r="BS22" i="5"/>
  <c r="BO22" i="5"/>
  <c r="BP22" i="5"/>
  <c r="BQ22" i="5"/>
  <c r="BR22" i="5"/>
  <c r="BS18" i="5"/>
  <c r="BP18" i="5"/>
  <c r="BQ18" i="5"/>
  <c r="CB18" i="5"/>
  <c r="BR18" i="5"/>
  <c r="CB13" i="5"/>
  <c r="BS13" i="5"/>
  <c r="BO13" i="5"/>
  <c r="BP13" i="5"/>
  <c r="BQ13" i="5"/>
  <c r="BR13" i="5"/>
  <c r="BS9" i="5"/>
  <c r="BO9" i="5"/>
  <c r="BP9" i="5"/>
  <c r="CB9" i="5"/>
  <c r="BQ9" i="5"/>
  <c r="BR9" i="5"/>
  <c r="AR30" i="5"/>
  <c r="AU30" i="5"/>
  <c r="BE30" i="5"/>
  <c r="AO30" i="5"/>
  <c r="AZ30" i="5"/>
  <c r="AU32" i="5"/>
  <c r="AO32" i="5"/>
  <c r="BE32" i="5"/>
  <c r="AR32" i="5"/>
  <c r="AZ32" i="5"/>
  <c r="BS8" i="5"/>
  <c r="CB8" i="5"/>
  <c r="BP8" i="5"/>
  <c r="BQ8" i="5"/>
  <c r="BR8" i="5"/>
  <c r="AR16" i="5"/>
  <c r="AO16" i="5"/>
  <c r="BE16" i="5"/>
  <c r="AU16" i="5"/>
  <c r="AZ16" i="5"/>
  <c r="AZ58" i="5"/>
  <c r="AO58" i="5"/>
  <c r="BE58" i="5"/>
  <c r="AU58" i="5"/>
  <c r="AR58" i="5"/>
  <c r="AU55" i="5"/>
  <c r="BE55" i="5"/>
  <c r="AZ55" i="5"/>
  <c r="AO55" i="5"/>
  <c r="AR55" i="5"/>
  <c r="AR48" i="5"/>
  <c r="AU48" i="5"/>
  <c r="AZ48" i="5"/>
  <c r="AO48" i="5"/>
  <c r="BE48" i="5"/>
  <c r="AO43" i="5"/>
  <c r="AR43" i="5"/>
  <c r="AZ43" i="5"/>
  <c r="AU43" i="5"/>
  <c r="BE43" i="5"/>
  <c r="AO34" i="5"/>
  <c r="BE34" i="5"/>
  <c r="AU34" i="5"/>
  <c r="AZ34" i="5"/>
  <c r="AR34" i="5"/>
  <c r="BE12" i="5"/>
  <c r="AZ12" i="5"/>
  <c r="AU12" i="5"/>
  <c r="AO12" i="5"/>
  <c r="AR12" i="5"/>
  <c r="AU10" i="5"/>
  <c r="AZ10" i="5"/>
  <c r="BE10" i="5"/>
  <c r="AO10" i="5"/>
  <c r="AR10" i="5"/>
  <c r="BR57" i="5"/>
  <c r="CB57" i="5"/>
  <c r="BS57" i="5"/>
  <c r="BO57" i="5"/>
  <c r="BP57" i="5"/>
  <c r="BQ57" i="5"/>
  <c r="BR52" i="5"/>
  <c r="CB52" i="5"/>
  <c r="BS52" i="5"/>
  <c r="BO52" i="5"/>
  <c r="BP52" i="5"/>
  <c r="BQ52" i="5"/>
  <c r="BR47" i="5"/>
  <c r="BS47" i="5"/>
  <c r="BP47" i="5"/>
  <c r="CB47" i="5"/>
  <c r="BQ47" i="5"/>
  <c r="BR43" i="5"/>
  <c r="CB43" i="5"/>
  <c r="BS43" i="5"/>
  <c r="BO43" i="5"/>
  <c r="BP43" i="5"/>
  <c r="BQ43" i="5"/>
  <c r="CB39" i="5"/>
  <c r="BR39" i="5"/>
  <c r="BS39" i="5"/>
  <c r="BO39" i="5"/>
  <c r="BP39" i="5"/>
  <c r="BQ39" i="5"/>
  <c r="BR35" i="5"/>
  <c r="BS35" i="5"/>
  <c r="BO35" i="5"/>
  <c r="BP35" i="5"/>
  <c r="BQ35" i="5"/>
  <c r="BR31" i="5"/>
  <c r="BS31" i="5"/>
  <c r="CB31" i="5"/>
  <c r="BP31" i="5"/>
  <c r="BQ31" i="5"/>
  <c r="CB27" i="5"/>
  <c r="BR27" i="5"/>
  <c r="BS27" i="5"/>
  <c r="BO27" i="5"/>
  <c r="BP27" i="5"/>
  <c r="BQ27" i="5"/>
  <c r="BR23" i="5"/>
  <c r="BS23" i="5"/>
  <c r="BO23" i="5"/>
  <c r="BP23" i="5"/>
  <c r="CB23" i="5"/>
  <c r="BQ23" i="5"/>
  <c r="BR19" i="5"/>
  <c r="BS19" i="5"/>
  <c r="CB19" i="5"/>
  <c r="BP19" i="5"/>
  <c r="BQ19" i="5"/>
  <c r="BP11" i="5"/>
  <c r="BP16" i="5"/>
  <c r="BP20" i="5"/>
  <c r="BP24" i="5"/>
  <c r="BP28" i="5"/>
  <c r="BP32" i="5"/>
  <c r="BQ10" i="5"/>
  <c r="BQ14" i="5"/>
  <c r="BO11" i="5"/>
  <c r="BO16" i="5"/>
  <c r="BO20" i="5"/>
  <c r="BO24" i="5"/>
  <c r="BO28" i="5"/>
  <c r="BO32" i="5"/>
  <c r="BP10" i="5"/>
  <c r="BP14" i="5"/>
  <c r="BS11" i="5"/>
  <c r="BS16" i="5"/>
  <c r="BS20" i="5"/>
  <c r="BS24" i="5"/>
  <c r="BS28" i="5"/>
  <c r="BS32" i="5"/>
  <c r="CB24" i="5"/>
  <c r="CB10" i="5"/>
  <c r="BO10" i="5"/>
  <c r="BO14" i="5"/>
  <c r="BR11" i="5"/>
  <c r="BR16" i="5"/>
  <c r="BR20" i="5"/>
  <c r="BR24" i="5"/>
  <c r="BR28" i="5"/>
  <c r="BR32" i="5"/>
  <c r="BS10" i="5"/>
  <c r="BS14" i="5"/>
  <c r="CB28" i="5"/>
  <c r="BN61" i="5"/>
  <c r="AR44" i="5" l="1"/>
  <c r="BE59" i="5"/>
  <c r="AZ59" i="5"/>
  <c r="AO24" i="5"/>
  <c r="BE44" i="5"/>
  <c r="AZ44" i="5"/>
  <c r="BO44" i="5"/>
  <c r="AU44" i="5"/>
  <c r="AZ24" i="5"/>
  <c r="DL61" i="5"/>
  <c r="BE47" i="5"/>
  <c r="BO31" i="5"/>
  <c r="AO31" i="5"/>
  <c r="DE60" i="5"/>
  <c r="DE61" i="5" s="1"/>
  <c r="AR24" i="5"/>
  <c r="BE24" i="5"/>
  <c r="BO59" i="5"/>
  <c r="AU59" i="5"/>
  <c r="BG61" i="5"/>
  <c r="AR59" i="5"/>
  <c r="CS60" i="5"/>
  <c r="CS61" i="5" s="1"/>
  <c r="CY60" i="5"/>
  <c r="CY61" i="5" s="1"/>
  <c r="BE19" i="5"/>
  <c r="BE31" i="5"/>
  <c r="AO47" i="5"/>
  <c r="AZ31" i="5"/>
  <c r="AR47" i="5"/>
  <c r="AR18" i="5"/>
  <c r="AR31" i="5"/>
  <c r="BO47" i="5"/>
  <c r="AZ47" i="5"/>
  <c r="AU19" i="5"/>
  <c r="CI60" i="5"/>
  <c r="CI61" i="5" s="1"/>
  <c r="CN60" i="5"/>
  <c r="AE61" i="5"/>
  <c r="Z61" i="5"/>
  <c r="AR19" i="5"/>
  <c r="BO19" i="5"/>
  <c r="AO19" i="5"/>
  <c r="AJ61" i="5"/>
  <c r="CB60" i="5"/>
  <c r="CE60" i="5"/>
  <c r="AO18" i="5"/>
  <c r="AZ18" i="5"/>
  <c r="CB61" i="5"/>
  <c r="W61" i="5"/>
  <c r="BE18" i="5"/>
  <c r="BO18" i="5"/>
  <c r="AB61" i="5"/>
  <c r="AH61" i="5"/>
  <c r="AD61" i="5"/>
  <c r="U61" i="5"/>
  <c r="AF61" i="5"/>
  <c r="Y61" i="5"/>
  <c r="AA61" i="5"/>
  <c r="V61" i="5"/>
  <c r="BX11" i="5"/>
  <c r="BZ61" i="5" s="1"/>
  <c r="BV61" i="5"/>
  <c r="AM61" i="5"/>
  <c r="BO8" i="5"/>
  <c r="AZ8" i="5"/>
  <c r="AU8" i="5"/>
  <c r="AR8" i="5"/>
  <c r="BE8" i="5"/>
  <c r="AO8" i="5"/>
  <c r="BP61" i="5"/>
  <c r="BQ61" i="5"/>
  <c r="BR61" i="5"/>
  <c r="BS61" i="5"/>
  <c r="BO61" i="5" l="1"/>
  <c r="CE61" i="5"/>
  <c r="CN61" i="5"/>
  <c r="DG61" i="5"/>
  <c r="BE61" i="5"/>
  <c r="CI62" i="5"/>
  <c r="AU61" i="5"/>
  <c r="AR61" i="5"/>
  <c r="AO61" i="5"/>
  <c r="AZ61" i="5"/>
  <c r="BX61" i="5"/>
  <c r="P61" i="5"/>
  <c r="L61" i="5"/>
  <c r="T61" i="5"/>
  <c r="F61" i="5"/>
  <c r="H61" i="5"/>
</calcChain>
</file>

<file path=xl/comments1.xml><?xml version="1.0" encoding="utf-8"?>
<comments xmlns="http://schemas.openxmlformats.org/spreadsheetml/2006/main">
  <authors>
    <author>Julia Jou</author>
  </authors>
  <commentList>
    <comment ref="D22" authorId="0" shapeId="0">
      <text>
        <r>
          <rPr>
            <b/>
            <sz val="9"/>
            <color indexed="81"/>
            <rFont val="Tahoma"/>
            <family val="2"/>
          </rPr>
          <t>Julia Jou:</t>
        </r>
        <r>
          <rPr>
            <sz val="9"/>
            <color indexed="81"/>
            <rFont val="Tahoma"/>
            <family val="2"/>
          </rPr>
          <t xml:space="preserve">
$5 million 9c cut restored
</t>
        </r>
      </text>
    </comment>
  </commentList>
</comments>
</file>

<file path=xl/sharedStrings.xml><?xml version="1.0" encoding="utf-8"?>
<sst xmlns="http://schemas.openxmlformats.org/spreadsheetml/2006/main" count="928" uniqueCount="539">
  <si>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</si>
  <si>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</si>
  <si>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</si>
  <si>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</si>
  <si>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</si>
  <si>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</si>
  <si>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</si>
  <si>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</si>
  <si>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</si>
  <si>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</si>
  <si>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</si>
  <si>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</si>
  <si>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</si>
  <si>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</si>
  <si>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</si>
  <si>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</si>
  <si>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</si>
  <si>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</si>
  <si>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</si>
  <si>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</si>
  <si>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</si>
  <si>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</si>
  <si>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</si>
  <si>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</si>
  <si>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</si>
  <si>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</si>
  <si>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</si>
  <si>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</si>
  <si>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</si>
  <si>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</si>
  <si>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</si>
  <si>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</si>
  <si>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</si>
  <si>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</si>
  <si>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</si>
  <si>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</si>
  <si>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</si>
  <si>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</si>
  <si>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</si>
  <si>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</si>
  <si>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</si>
  <si>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</si>
  <si>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</si>
  <si>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</si>
  <si>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</si>
  <si>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</si>
  <si>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</si>
  <si>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</si>
  <si>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</si>
  <si>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</si>
  <si>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</si>
  <si>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</si>
  <si>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</si>
  <si>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</si>
  <si>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</si>
  <si>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</si>
  <si>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</si>
  <si>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</si>
  <si>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</si>
  <si>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</si>
  <si>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</si>
  <si>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</si>
  <si>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</si>
  <si>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</si>
  <si>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</si>
  <si>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</si>
  <si>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</si>
  <si>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</si>
  <si>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Consolidated Literacy Program </t>
  </si>
  <si>
    <t xml:space="preserve">Special Education in Institutional Settings </t>
  </si>
  <si>
    <t xml:space="preserve">SPED Circuit Breaker Program </t>
  </si>
  <si>
    <t xml:space="preserve">Student Assessment (MCAS) </t>
  </si>
  <si>
    <t xml:space="preserve">Teacher Certification Retained Revenue </t>
  </si>
  <si>
    <t>House 2</t>
  </si>
  <si>
    <t>Total:</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</si>
  <si>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</si>
  <si>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</si>
  <si>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</si>
  <si>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</si>
  <si>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</si>
  <si>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</si>
  <si>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</si>
  <si>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</si>
  <si>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</si>
  <si>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</si>
  <si>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</si>
  <si>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</si>
  <si>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</si>
  <si>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</si>
  <si>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</si>
  <si>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</si>
  <si>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</si>
  <si>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</si>
  <si>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</si>
  <si>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</si>
  <si>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</si>
  <si>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</si>
  <si>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</si>
  <si>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</si>
  <si>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</si>
  <si>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</si>
  <si>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</si>
  <si>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</si>
  <si>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</si>
  <si>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</si>
  <si>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</si>
  <si>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</si>
  <si>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</si>
  <si>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</si>
  <si>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</si>
  <si>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</si>
  <si>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</si>
  <si>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</si>
  <si>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</si>
  <si>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</si>
  <si>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</si>
  <si>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</si>
  <si>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</si>
  <si>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</si>
  <si>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</si>
  <si>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</si>
  <si>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</si>
  <si>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</si>
  <si>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</si>
  <si>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</si>
  <si>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</si>
  <si>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</si>
  <si>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</si>
  <si>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</si>
  <si>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</si>
  <si>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</si>
  <si>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</si>
  <si>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</si>
  <si>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</si>
  <si>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</si>
  <si>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</si>
  <si>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</si>
  <si>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</si>
  <si>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</si>
  <si>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</si>
  <si>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</si>
  <si>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FY16 GAA Budg&amp;</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</si>
  <si>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</si>
  <si>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</si>
  <si>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</si>
  <si>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</si>
  <si>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</si>
  <si>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</si>
  <si>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</si>
  <si>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</si>
  <si>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</si>
  <si>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</si>
  <si>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</si>
  <si>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</si>
  <si>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</si>
  <si>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</si>
  <si>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</si>
  <si>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</si>
  <si>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</si>
  <si>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</si>
  <si>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</si>
  <si>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</si>
  <si>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</si>
  <si>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</si>
  <si>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</si>
  <si>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</si>
  <si>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</si>
  <si>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</si>
  <si>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</si>
  <si>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</si>
  <si>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</si>
  <si>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</si>
  <si>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</si>
  <si>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</si>
  <si>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</si>
  <si>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</si>
  <si>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</si>
  <si>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</si>
  <si>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</si>
  <si>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</si>
  <si>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</si>
  <si>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</si>
  <si>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</si>
  <si>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</si>
  <si>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</si>
  <si>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</si>
  <si>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</si>
  <si>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</si>
  <si>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</si>
  <si>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</si>
  <si>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</si>
  <si>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</si>
  <si>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</si>
  <si>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</si>
  <si>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</si>
  <si>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</si>
  <si>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</si>
  <si>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</si>
  <si>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</si>
  <si>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</si>
  <si>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</si>
  <si>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</si>
  <si>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</si>
  <si>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</si>
  <si>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</si>
  <si>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</si>
  <si>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</si>
  <si>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</si>
  <si>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</si>
  <si>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</si>
  <si>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</si>
  <si>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</si>
  <si>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</si>
  <si>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</si>
  <si>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</si>
  <si>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</si>
  <si>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</si>
  <si>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</si>
  <si>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</si>
  <si>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</si>
  <si>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</si>
  <si>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</si>
  <si>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</si>
  <si>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</si>
  <si>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</si>
  <si>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</si>
  <si>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</si>
  <si>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</si>
  <si>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</si>
  <si>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</si>
  <si>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</si>
  <si>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</si>
  <si>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</si>
  <si>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</si>
  <si>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</si>
  <si>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</si>
  <si>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</si>
  <si>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</si>
  <si>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</si>
  <si>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</si>
  <si>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</si>
  <si>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</si>
  <si>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</si>
  <si>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</si>
  <si>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</si>
  <si>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</si>
  <si>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</si>
  <si>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</si>
  <si>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</si>
  <si>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</si>
  <si>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</si>
  <si>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</si>
  <si>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</si>
  <si>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</si>
  <si>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</si>
  <si>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</si>
  <si>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</si>
  <si>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</si>
  <si>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</si>
  <si>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</si>
  <si>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</si>
  <si>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</si>
  <si>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</si>
  <si>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</si>
  <si>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</si>
  <si>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Hispanic American Library of Springfield</t>
  </si>
  <si>
    <t>Greater Lawrence Technical School in Ayer</t>
  </si>
  <si>
    <t>Brockton</t>
  </si>
  <si>
    <t>Clarksburg Elementary</t>
  </si>
  <si>
    <t>Woodland, Powder Mill and High Schools in Southwick</t>
  </si>
  <si>
    <t>Earmarks totaling $1.69M</t>
  </si>
  <si>
    <t>9c cut cut restored</t>
  </si>
  <si>
    <t>$250k earmark</t>
  </si>
  <si>
    <t>Entity</t>
  </si>
  <si>
    <t>Operation ABLE</t>
  </si>
  <si>
    <t>Casa Dominicana of Lawrence</t>
  </si>
  <si>
    <t>$311k net reduction from FY17 + $200k earmarks</t>
  </si>
  <si>
    <t>added earmark language</t>
  </si>
  <si>
    <t>$100k earmark</t>
  </si>
  <si>
    <t>Lincoln</t>
  </si>
  <si>
    <t>Youth Court programs of New Bedford &amp; Fall River</t>
  </si>
  <si>
    <t>Dept of Community Services New Bedford - STEAM Design Academy for Girls</t>
  </si>
  <si>
    <t>Bird Street Community Center Boston</t>
  </si>
  <si>
    <t>Recreation Worcester</t>
  </si>
  <si>
    <t>FY18 HWM</t>
  </si>
  <si>
    <t xml:space="preserve">7035-0002 </t>
  </si>
  <si>
    <t>$350k earmarks</t>
  </si>
  <si>
    <t>Chef in schools</t>
  </si>
  <si>
    <t>Amesbury Public Schools - computer carts</t>
  </si>
  <si>
    <t>Pembroke - technology upgrade</t>
  </si>
  <si>
    <t>Millis - mitigation costs</t>
  </si>
  <si>
    <t>Dracut - tech upgrade</t>
  </si>
  <si>
    <t>Madison Park High - STEM program</t>
  </si>
  <si>
    <t>North Street Elementary in Tewksbury - emergency repairs</t>
  </si>
  <si>
    <t>Westford - tech upgrade</t>
  </si>
  <si>
    <t>Rockland - teacher training for ELLs</t>
  </si>
  <si>
    <t>Rockland - teacher training for SPED</t>
  </si>
  <si>
    <t>JFK Library Foundation - education program</t>
  </si>
  <si>
    <t>Hingham - safety upgrades</t>
  </si>
  <si>
    <t>Cohasset - school resource officer</t>
  </si>
  <si>
    <t>Hull - school resource officer</t>
  </si>
  <si>
    <t>South Hadley - culinary arts program</t>
  </si>
  <si>
    <t>$150,611 net reduction from FY17.  $300k earmark for Reading Recovery</t>
  </si>
  <si>
    <t>Reading Recovery</t>
  </si>
  <si>
    <t>JFY Networks</t>
  </si>
  <si>
    <t>$200k earmark for JFY Networks</t>
  </si>
  <si>
    <t>FY18 SWM and</t>
  </si>
  <si>
    <t>FY18 House</t>
  </si>
  <si>
    <t>FY18 SWM Notes</t>
  </si>
  <si>
    <t>FY18 House Notes</t>
  </si>
  <si>
    <t>Ashland</t>
  </si>
  <si>
    <t>$600k earmarks</t>
  </si>
  <si>
    <t>$12,548,162 transitional relief for low-income school enrollment calculation</t>
  </si>
  <si>
    <t>Randolph - parent engagement program</t>
  </si>
  <si>
    <t>Chelsea - social worker to reduce school violence</t>
  </si>
  <si>
    <t>Everett - youth case worker to combat youth violence</t>
  </si>
  <si>
    <t>Hoops and Homework</t>
  </si>
  <si>
    <t>Resiliency for Life</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</si>
  <si>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</si>
  <si>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</si>
  <si>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</si>
  <si>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</si>
  <si>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</si>
  <si>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</si>
  <si>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</si>
  <si>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</si>
  <si>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Springfield - programming for at-risk middle and HS students through mentoring, truancy prevention and other interventions</t>
  </si>
  <si>
    <t>North Attleboro - school resource officer</t>
  </si>
  <si>
    <t>$650k earmarks for Reading Recovery and Bay State Reading</t>
  </si>
  <si>
    <t>Best Buddies</t>
  </si>
  <si>
    <t>for the purpose of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</si>
  <si>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$650k in earmarks</t>
  </si>
  <si>
    <t>Yes We Care/Torch Training Program</t>
  </si>
  <si>
    <t>Steps to Success Brookline</t>
  </si>
  <si>
    <t xml:space="preserve">operation of a pilot data-sharing program designed to provide school districts with funds to partner with local community-based organizations and share identifiable student data </t>
  </si>
  <si>
    <t>a new grant to increase access to quality afterschool or summer learning programs for school-age children and youth</t>
  </si>
  <si>
    <t xml:space="preserve">Community Foundation of Southeastern Massachusetts - provide access to youth development and arts and cultural programming for financially disadvantaged youth in the city of New Bedford, </t>
  </si>
  <si>
    <t>Community Boating Center, Inc. of New Bedford for programming for financially disadvantaged children</t>
  </si>
  <si>
    <t>Beyond Soccer - health, athletic and leadership programming for low-income youth in Lawrence</t>
  </si>
  <si>
    <t>More Than Words - vocational program for system-involved youth</t>
  </si>
  <si>
    <t>Triangle Inc's School to Career Program</t>
  </si>
  <si>
    <t>$125k earmark + $870k new earmarks, net increase of $750k from FY17</t>
  </si>
  <si>
    <t>$600k +$400k of new earmarks for $1M total</t>
  </si>
  <si>
    <t>$335k of earmarks + $280k increase over FY17</t>
  </si>
  <si>
    <t>Lawrence Family Development and Education Fund to assist in citizenship education, citizenship application assistance, ESL classes, and computer training for low-income adults</t>
  </si>
  <si>
    <t>$250k earmark + new $50k earnark, net increase of $1.98M over FY17</t>
  </si>
  <si>
    <t>$400k earmarks</t>
  </si>
  <si>
    <t>FY18 Conference and</t>
  </si>
  <si>
    <t>FY18 Senate</t>
  </si>
  <si>
    <t>FY18 Conference Notes</t>
  </si>
  <si>
    <t>Abington for curriculum upgrade</t>
  </si>
  <si>
    <t>Framingham to mitigate student overcrowding</t>
  </si>
  <si>
    <t>H. Olive Day Elementary roof replacement in Norfolk</t>
  </si>
  <si>
    <t>Jackson Elementary playground update in Plainville</t>
  </si>
  <si>
    <t>North Andover - sustain full-day kindergarten</t>
  </si>
  <si>
    <t>7027-1009</t>
  </si>
  <si>
    <t>$2,590,000 of earmarks.  $256,096 cut to maintenance budget</t>
  </si>
  <si>
    <t>Pentucket Regional</t>
  </si>
  <si>
    <t>Scholar Athletes, Inc.</t>
  </si>
  <si>
    <t>Youth &amp; Family Enrichment Services of Hyde Park -provide after-school academic enrichment for area youth</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</si>
  <si>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</si>
  <si>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</si>
  <si>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</si>
  <si>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</si>
  <si>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</si>
  <si>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</si>
  <si>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</si>
  <si>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</si>
  <si>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</si>
  <si>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</si>
  <si>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</si>
  <si>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</si>
  <si>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</si>
  <si>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</si>
  <si>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</si>
  <si>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</si>
  <si>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</si>
  <si>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</si>
  <si>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</si>
  <si>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</si>
  <si>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</si>
  <si>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</si>
  <si>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</si>
  <si>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FY18 Budget Earmark Details</t>
  </si>
  <si>
    <t>GAA + Supp</t>
  </si>
  <si>
    <t>Camp Pohelo Tewksbury</t>
  </si>
  <si>
    <t>Wrentham - education and awareness of opiate addiction</t>
  </si>
  <si>
    <t>Grow Food Northampton</t>
  </si>
  <si>
    <t>Methuen High School - mental health counseling</t>
  </si>
  <si>
    <t>Adams-Cheshire Regional - offsetting increased costs</t>
  </si>
  <si>
    <t>Blackstone Valley Education Foundation - collaboration between public schools and area manufacturers</t>
  </si>
  <si>
    <t>Bottom Line - provide college transition and retention services for low-income or first-generation college students</t>
  </si>
  <si>
    <t>Homework House of Holyoke</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</si>
  <si>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</si>
  <si>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</si>
  <si>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</si>
  <si>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</si>
  <si>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</si>
  <si>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</si>
  <si>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</si>
  <si>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</si>
  <si>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</si>
  <si>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</si>
  <si>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</si>
  <si>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</si>
  <si>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</si>
  <si>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</si>
  <si>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</si>
  <si>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</si>
  <si>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</si>
  <si>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</si>
  <si>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</si>
  <si>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</si>
  <si>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Civics education learning opportunities</t>
  </si>
  <si>
    <t>JFK Library Foundation</t>
  </si>
  <si>
    <t>FY19 HWM Budget Earmarks</t>
  </si>
  <si>
    <t>Purpose</t>
  </si>
  <si>
    <t>Reading Recovery grants</t>
  </si>
  <si>
    <t>Gateway Cities</t>
  </si>
  <si>
    <t>High quality, intensive ELL programs in districts serving Gateway Cities</t>
  </si>
  <si>
    <t>Account</t>
  </si>
  <si>
    <t>Amount</t>
  </si>
  <si>
    <t>$250k for ELL programs in Gateway Cities and funding for Voc. Ed. Teacher RETELL training and LOOK Act implementation</t>
  </si>
  <si>
    <t>language added to reduce waitlist of students for ELL slots</t>
  </si>
  <si>
    <t>$250k for Chefs in Schools</t>
  </si>
  <si>
    <t>Chef in Schools Program</t>
  </si>
  <si>
    <t>Project Bread</t>
  </si>
  <si>
    <t>relief to districts negatively impacted by the change in the low-income calculation in  foundation budget</t>
  </si>
  <si>
    <t>$6.5M for DDS earmark</t>
  </si>
  <si>
    <t>Dept. of Developmental Services</t>
  </si>
  <si>
    <t>voluntary residential placement prevention program</t>
  </si>
  <si>
    <t>$100k to cover additional costs due to renewal year</t>
  </si>
  <si>
    <t>$100k for Reading Recovery vs. $300k in FY18</t>
  </si>
  <si>
    <t>Student impacted by Hurricanes Maria and Irma</t>
  </si>
  <si>
    <t>leverage preexisting investments and establish and infrastruction to facilitate coordination of school and community-based resources</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</si>
  <si>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</si>
  <si>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</si>
  <si>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</si>
  <si>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</si>
  <si>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</si>
  <si>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</si>
  <si>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</si>
  <si>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</si>
  <si>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</si>
  <si>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</si>
  <si>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</si>
  <si>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2 earmarks</t>
  </si>
  <si>
    <t>$150K earmark for Operation ABLE</t>
  </si>
  <si>
    <t>$250K to address high cost of approved spec ed provate schools</t>
  </si>
  <si>
    <t>FY19 House and</t>
  </si>
  <si>
    <t>Recovery High School administration costs at DESE</t>
  </si>
  <si>
    <t>On the Move Inc.</t>
  </si>
  <si>
    <t>La Feria Internacional del Libro Inc.</t>
  </si>
  <si>
    <t>Rockland Public Schools</t>
  </si>
  <si>
    <t>Hanover Public Schools</t>
  </si>
  <si>
    <t>teacher training for ELL program</t>
  </si>
  <si>
    <t>Edward M. Kennedy Institute</t>
  </si>
  <si>
    <t>Civics education programs</t>
  </si>
  <si>
    <t>Wooland, Powder Mill and Southwick High Schools</t>
  </si>
  <si>
    <t>pilot project for organic gardening, outdoor exercise, healthy food, food preparation and elementary school aged children in the greater Northampton area</t>
  </si>
  <si>
    <t>Whitman-Hanson Regional School District</t>
  </si>
  <si>
    <t>technology upgrades</t>
  </si>
  <si>
    <t>Greater Northampton area</t>
  </si>
  <si>
    <t>Sandwich public schools</t>
  </si>
  <si>
    <t>improvements</t>
  </si>
  <si>
    <t>improvements for buildings</t>
  </si>
  <si>
    <t>Upper Cape Cod regional school district</t>
  </si>
  <si>
    <t>Norwell public schools</t>
  </si>
  <si>
    <t>Camp Pohelo in the town of Tewksbury</t>
  </si>
  <si>
    <t>Shawsheen Valley Full Potential Project summer  camp</t>
  </si>
  <si>
    <t>Shawsheen Valley Regional Technical High School</t>
  </si>
  <si>
    <t xml:space="preserve">Peabody Public School </t>
  </si>
  <si>
    <t>maintain or reduce kindergarten class size</t>
  </si>
  <si>
    <t>automatic defibrillators</t>
  </si>
  <si>
    <t>Freetown-Lakeville School System</t>
  </si>
  <si>
    <t>Brockton public schools</t>
  </si>
  <si>
    <t>Tri-County Regional Vocational Technical High School</t>
  </si>
  <si>
    <t>Springfield public schools</t>
  </si>
  <si>
    <t>continue data-supported programming to address the needs of at-risk middle and high school students</t>
  </si>
  <si>
    <t>Methuen High School</t>
  </si>
  <si>
    <t>mental health services</t>
  </si>
  <si>
    <t>town of Westford</t>
  </si>
  <si>
    <t>construction, renovation and upgrade of a new playground at the Norman E. Day Elementary School</t>
  </si>
  <si>
    <t>certified nursing assistance program</t>
  </si>
  <si>
    <t>Ware Public Schools</t>
  </si>
  <si>
    <t>Project Learn in Lowell</t>
  </si>
  <si>
    <t>Triangle, Inc.’s School to Career Program</t>
  </si>
  <si>
    <t>connects special education students with disabilities in Greater Boston to careers and their local communities</t>
  </si>
  <si>
    <t>Operation A.B.L.E. of Greater Boston</t>
  </si>
  <si>
    <t>basic workforce and skills training, employment services and job reentry support to older workers</t>
  </si>
  <si>
    <t>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</si>
  <si>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town of Lincoln</t>
  </si>
  <si>
    <t>mitigate the costs of educating the children of retired-military families</t>
  </si>
  <si>
    <t>development of new high school assessments and assessments aligned to newly adopted standards in the areas of civics, history and social science, as well as the inclusion of professional development programs to support educators and promote the effective implementation of those newly adopted standards</t>
  </si>
  <si>
    <t>Old Hill Sports and Mentoring program</t>
  </si>
  <si>
    <t>Youth Court programs of New Bedford and Fall River</t>
  </si>
  <si>
    <t>juvenile diversion programs based on the principles of peer-led restorative justice</t>
  </si>
  <si>
    <t>Department of Community Services in the City of New Bedford</t>
  </si>
  <si>
    <t>after-school Girls STEAM Design Academy program</t>
  </si>
  <si>
    <t>Cape Verdean Association of Brockton</t>
  </si>
  <si>
    <t>employment positions for at-risk youth within their YEP! We Can Summer Program</t>
  </si>
  <si>
    <t>I Have a Future program</t>
  </si>
  <si>
    <t>The Mazie Partnership of Wayland</t>
  </si>
  <si>
    <t>mentoring of at-risk students in the Commonwealth</t>
  </si>
  <si>
    <t>Auburn Youth and Family Services, Inc.</t>
  </si>
  <si>
    <t>Steps to Success, Inc. in the town of Brookline</t>
  </si>
  <si>
    <t>Recreation Worcester program;</t>
  </si>
  <si>
    <t>10 earmarked programs and $200k of new funding</t>
  </si>
  <si>
    <t>FY19 SWM and</t>
  </si>
  <si>
    <t xml:space="preserve">FY19 Senate Ways and Means Budget </t>
  </si>
  <si>
    <t>FY19 SWM Budget</t>
  </si>
  <si>
    <t>FY19 House Budget</t>
  </si>
  <si>
    <t>FY19 H2 Budget</t>
  </si>
  <si>
    <t>Veto proof</t>
  </si>
  <si>
    <t>Framingham</t>
  </si>
  <si>
    <t>NE Center for Children Partner Program</t>
  </si>
  <si>
    <t>children on the autism spectrum</t>
  </si>
  <si>
    <t>Hopklinton</t>
  </si>
  <si>
    <t>substance abuse prevention</t>
  </si>
  <si>
    <t>Peabody</t>
  </si>
  <si>
    <t>maintain/reduce kindergarten class size</t>
  </si>
  <si>
    <t>]</t>
  </si>
  <si>
    <t>$875k of earmarks leaving $11,223,745 for ESE spending</t>
  </si>
  <si>
    <t>consolidated with 7010-0033 Literacy</t>
  </si>
  <si>
    <t>Bay State Reading</t>
  </si>
  <si>
    <t>$639,500 for Reading Recovery and Bay State Reading earmarks</t>
  </si>
  <si>
    <t>funds to support PD system</t>
  </si>
  <si>
    <t>Hoops and Homeowork</t>
  </si>
  <si>
    <t>academic and enrichment services</t>
  </si>
  <si>
    <t>academic intervention and dropout prevention</t>
  </si>
  <si>
    <t>for grants and admin costs</t>
  </si>
  <si>
    <t>MA Citizens for Children's child sexual abuse prevention programs</t>
  </si>
  <si>
    <t>Legislative Task Force on the Prevention of Child Sexual Abuse</t>
  </si>
  <si>
    <t>$250k of earmarks</t>
  </si>
  <si>
    <t>Funds for Voc. Ed RETELL training and LOOK Act implementation</t>
  </si>
  <si>
    <t>$46k net reduction to FY18 GAA (excluding earmarks)</t>
  </si>
  <si>
    <t>FY19 SWM Budget Earmarks</t>
  </si>
  <si>
    <t>$525k of earmarks leaving $2.33M for ESE spending, net gain of $450k over FY18.</t>
  </si>
  <si>
    <t>Massachusetts Department of Elementary and Secondary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</si>
</sst>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0.0%"/>
  </numFmts>
  <fonts count="2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11"/>
      <name val="Arial"/>
      <family val="2"/>
    </font>
    <font>
      <b/>
      <sz val="9"/>
      <color indexed="8"/>
      <name val="Arial"/>
      <family val="2"/>
    </font>
    <font>
      <sz val="10"/>
      <name val="MS Sans Serif"/>
      <family val="2"/>
    </font>
    <font>
      <b/>
      <sz val="9"/>
      <color rgb="FFFF0000"/>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9" fillId="0" borderId="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179">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164" fontId="4" fillId="0" borderId="1" xfId="1" applyNumberFormat="1" applyFont="1" applyFill="1" applyBorder="1" applyAlignment="1"/>
    <xf numFmtId="164" fontId="3" fillId="0" borderId="1" xfId="1" applyNumberFormat="1" applyFont="1" applyBorder="1"/>
    <xf numFmtId="164" fontId="3" fillId="0" borderId="1" xfId="1" applyNumberFormat="1" applyFont="1" applyFill="1" applyBorder="1"/>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11" fillId="0" borderId="0" xfId="0" applyFont="1" applyFill="1" applyBorder="1" applyAlignment="1">
      <alignment horizontal="center"/>
    </xf>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164" fontId="4" fillId="0" borderId="1" xfId="1" applyNumberFormat="1" applyFont="1" applyFill="1" applyBorder="1" applyAlignment="1">
      <alignment horizontal="center"/>
    </xf>
    <xf numFmtId="0" fontId="11" fillId="0" borderId="0" xfId="0" applyFont="1" applyFill="1" applyBorder="1" applyAlignment="1">
      <alignment horizontal="center"/>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xf>
    <xf numFmtId="164" fontId="3" fillId="0" borderId="0" xfId="1" applyNumberFormat="1" applyFont="1"/>
    <xf numFmtId="165" fontId="3" fillId="0" borderId="0" xfId="2" applyNumberFormat="1" applyFont="1"/>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14" fillId="0" borderId="0" xfId="0" applyFont="1" applyFill="1" applyBorder="1" applyAlignment="1">
      <alignment horizontal="left" wrapText="1"/>
    </xf>
    <xf numFmtId="0" fontId="3" fillId="0" borderId="0" xfId="6"/>
    <xf numFmtId="0" fontId="3" fillId="0" borderId="0" xfId="6" applyFont="1"/>
    <xf numFmtId="164" fontId="3" fillId="0" borderId="0" xfId="1" applyNumberFormat="1" applyFont="1"/>
    <xf numFmtId="164" fontId="12" fillId="0" borderId="1" xfId="1" applyNumberFormat="1" applyFont="1" applyFill="1" applyBorder="1" applyAlignment="1">
      <alignment horizontal="center"/>
    </xf>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0" fontId="14" fillId="0" borderId="0" xfId="6" applyFont="1" applyFill="1" applyBorder="1" applyAlignment="1">
      <alignment horizontal="left" wrapText="1"/>
    </xf>
    <xf numFmtId="164" fontId="14" fillId="0" borderId="0" xfId="6" applyNumberFormat="1" applyFont="1" applyFill="1" applyBorder="1" applyAlignment="1">
      <alignment horizontal="left" wrapText="1"/>
    </xf>
    <xf numFmtId="0" fontId="17" fillId="0" borderId="0" xfId="6" applyFont="1" applyFill="1" applyAlignment="1">
      <alignmen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14" fillId="0" borderId="0" xfId="1" applyNumberFormat="1" applyFont="1" applyFill="1" applyBorder="1" applyAlignment="1">
      <alignment horizontal="left" wrapText="1"/>
    </xf>
    <xf numFmtId="10" fontId="7" fillId="0" borderId="0" xfId="2" applyNumberFormat="1" applyFont="1"/>
    <xf numFmtId="164" fontId="3" fillId="0" borderId="1" xfId="1" applyNumberFormat="1" applyFont="1" applyBorder="1" applyAlignment="1">
      <alignment wrapText="1"/>
    </xf>
    <xf numFmtId="164" fontId="14" fillId="0" borderId="1" xfId="1" applyNumberFormat="1" applyFont="1" applyBorder="1"/>
    <xf numFmtId="164" fontId="14" fillId="0" borderId="1" xfId="1" applyNumberFormat="1" applyFont="1" applyBorder="1" applyAlignment="1">
      <alignment wrapText="1"/>
    </xf>
    <xf numFmtId="0" fontId="7" fillId="0" borderId="0" xfId="1" applyNumberFormat="1" applyFont="1"/>
    <xf numFmtId="164" fontId="14" fillId="0" borderId="0" xfId="1" applyNumberFormat="1" applyFont="1"/>
    <xf numFmtId="164" fontId="18"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0" fontId="14" fillId="0" borderId="1" xfId="0" applyFont="1" applyBorder="1" applyAlignment="1">
      <alignment wrapText="1"/>
    </xf>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12" fillId="0" borderId="1" xfId="1" applyNumberFormat="1" applyFont="1" applyFill="1" applyBorder="1" applyAlignment="1">
      <alignment horizontal="center"/>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0" fillId="0" borderId="0" xfId="1" applyNumberFormat="1" applyFont="1"/>
    <xf numFmtId="164" fontId="3" fillId="0" borderId="1" xfId="1" applyNumberFormat="1" applyFont="1" applyBorder="1" applyAlignment="1"/>
    <xf numFmtId="0" fontId="4" fillId="0" borderId="1" xfId="0" applyFont="1" applyBorder="1"/>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4" fillId="0" borderId="1" xfId="1" applyNumberFormat="1" applyFont="1" applyBorder="1" applyAlignment="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4" fillId="0" borderId="1" xfId="0" applyFont="1" applyBorder="1" applyAlignment="1"/>
    <xf numFmtId="164" fontId="0" fillId="0" borderId="1" xfId="1" applyNumberFormat="1" applyFont="1" applyBorder="1" applyAlignment="1"/>
    <xf numFmtId="10" fontId="7" fillId="0" borderId="0" xfId="2" applyNumberFormat="1" applyFont="1" applyAlignment="1">
      <alignment wrapText="1"/>
    </xf>
    <xf numFmtId="164" fontId="4" fillId="0" borderId="0" xfId="1" applyNumberFormat="1" applyFont="1" applyBorder="1"/>
    <xf numFmtId="0" fontId="0" fillId="0" borderId="0" xfId="0" applyBorder="1" applyAlignment="1">
      <alignment wrapText="1"/>
    </xf>
    <xf numFmtId="164" fontId="0" fillId="0" borderId="1" xfId="1" applyNumberFormat="1" applyFont="1" applyFill="1" applyBorder="1"/>
    <xf numFmtId="164" fontId="3" fillId="0" borderId="1" xfId="1" applyNumberFormat="1" applyFont="1" applyFill="1" applyBorder="1" applyAlignment="1"/>
    <xf numFmtId="164" fontId="4" fillId="0" borderId="0" xfId="1" applyNumberFormat="1" applyFont="1" applyFill="1" applyAlignment="1"/>
    <xf numFmtId="164" fontId="4" fillId="0" borderId="1" xfId="0" applyNumberFormat="1" applyFont="1" applyFill="1" applyBorder="1"/>
    <xf numFmtId="0" fontId="4" fillId="0" borderId="1" xfId="14" applyFont="1" applyFill="1" applyBorder="1" applyAlignment="1"/>
    <xf numFmtId="0" fontId="0" fillId="0" borderId="0" xfId="0" applyFill="1" applyAlignment="1"/>
    <xf numFmtId="0" fontId="4" fillId="0" borderId="1" xfId="0" applyFont="1" applyFill="1" applyBorder="1"/>
    <xf numFmtId="164" fontId="0" fillId="0" borderId="1" xfId="1" applyNumberFormat="1" applyFont="1" applyFill="1" applyBorder="1" applyAlignment="1"/>
    <xf numFmtId="164" fontId="0" fillId="0" borderId="0" xfId="1" applyNumberFormat="1" applyFont="1" applyFill="1" applyAlignment="1"/>
    <xf numFmtId="0" fontId="20" fillId="0" borderId="1" xfId="0" applyFont="1" applyBorder="1" applyAlignment="1">
      <alignment wrapText="1"/>
    </xf>
    <xf numFmtId="164" fontId="0" fillId="0" borderId="0" xfId="0" applyNumberFormat="1" applyAlignment="1"/>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164" fontId="12" fillId="0" borderId="2" xfId="1" applyNumberFormat="1" applyFont="1" applyFill="1" applyBorder="1" applyAlignment="1">
      <alignment horizontal="center"/>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4" fillId="0" borderId="2" xfId="14" applyFont="1" applyBorder="1" applyAlignment="1">
      <alignment wrapText="1"/>
    </xf>
    <xf numFmtId="0" fontId="3" fillId="0" borderId="2" xfId="0" applyFont="1" applyBorder="1" applyAlignment="1">
      <alignment wrapText="1"/>
    </xf>
    <xf numFmtId="0" fontId="0" fillId="0" borderId="2" xfId="0" applyBorder="1" applyAlignment="1">
      <alignment wrapText="1"/>
    </xf>
    <xf numFmtId="0" fontId="4" fillId="0" borderId="2" xfId="0" applyFont="1" applyBorder="1" applyAlignment="1">
      <alignment wrapText="1"/>
    </xf>
    <xf numFmtId="0" fontId="4" fillId="0" borderId="2" xfId="14" applyFont="1" applyBorder="1" applyAlignment="1"/>
    <xf numFmtId="0" fontId="3" fillId="0" borderId="2" xfId="0" applyFont="1" applyBorder="1"/>
    <xf numFmtId="0" fontId="4" fillId="0" borderId="1" xfId="0" applyFont="1" applyBorder="1" applyAlignment="1">
      <alignment wrapText="1"/>
    </xf>
    <xf numFmtId="0" fontId="3" fillId="0" borderId="1" xfId="17" applyFont="1" applyFill="1" applyBorder="1" applyAlignment="1">
      <alignment wrapText="1"/>
    </xf>
    <xf numFmtId="0" fontId="3" fillId="0" borderId="1" xfId="17" applyFont="1" applyBorder="1" applyAlignment="1">
      <alignment wrapText="1"/>
    </xf>
    <xf numFmtId="0" fontId="3" fillId="0" borderId="1" xfId="0" applyFont="1" applyBorder="1"/>
    <xf numFmtId="0" fontId="3" fillId="0" borderId="1" xfId="15" applyFont="1" applyBorder="1" applyAlignment="1">
      <alignment wrapText="1"/>
    </xf>
    <xf numFmtId="0" fontId="3" fillId="0" borderId="1" xfId="16" applyFont="1" applyBorder="1" applyAlignment="1">
      <alignment wrapText="1"/>
    </xf>
    <xf numFmtId="0" fontId="0" fillId="0" borderId="1" xfId="0" applyBorder="1" applyAlignment="1">
      <alignment wrapText="1"/>
    </xf>
    <xf numFmtId="164" fontId="4" fillId="0" borderId="2" xfId="1" applyNumberFormat="1" applyFont="1" applyFill="1" applyBorder="1" applyAlignment="1">
      <alignment horizontal="center"/>
    </xf>
    <xf numFmtId="164" fontId="9" fillId="0" borderId="2" xfId="1" applyNumberFormat="1" applyFont="1" applyBorder="1" applyAlignment="1"/>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4" fillId="0" borderId="0" xfId="0" applyFont="1"/>
    <xf numFmtId="0" fontId="7" fillId="0" borderId="0" xfId="0" applyFont="1" applyFill="1"/>
    <xf numFmtId="0" fontId="7" fillId="0" borderId="1" xfId="0" applyFont="1" applyFill="1" applyBorder="1"/>
    <xf numFmtId="164" fontId="9" fillId="0" borderId="2" xfId="1" applyNumberFormat="1" applyFont="1" applyFill="1" applyBorder="1" applyAlignment="1"/>
    <xf numFmtId="0" fontId="14" fillId="0" borderId="1" xfId="0" applyFont="1" applyFill="1" applyBorder="1" applyAlignment="1">
      <alignment wrapText="1"/>
    </xf>
    <xf numFmtId="0" fontId="4" fillId="0" borderId="1" xfId="0" applyFont="1" applyBorder="1" applyAlignment="1">
      <alignment horizontal="center"/>
    </xf>
    <xf numFmtId="0" fontId="0" fillId="0" borderId="1" xfId="0" applyBorder="1"/>
    <xf numFmtId="164" fontId="0" fillId="0" borderId="1" xfId="1" applyNumberFormat="1" applyFont="1" applyBorder="1"/>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0" fillId="0" borderId="1" xfId="0" quotePrefix="1" applyBorder="1" applyAlignment="1">
      <alignment wrapText="1"/>
    </xf>
    <xf numFmtId="164" fontId="4" fillId="0" borderId="2" xfId="0" quotePrefix="1"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cellXfs>
  <cellStyles count="18">
    <cellStyle name="Comma" xfId="1" builtinId="3"/>
    <cellStyle name="Comma 2" xfId="8"/>
    <cellStyle name="Comma 3" xfId="12"/>
    <cellStyle name="Currency 2" xfId="9"/>
    <cellStyle name="Normal" xfId="0" builtinId="0"/>
    <cellStyle name="Normal 10" xfId="17"/>
    <cellStyle name="Normal 2" xfId="3"/>
    <cellStyle name="Normal 2 2" xfId="7"/>
    <cellStyle name="Normal 2_Sheet1" xfId="10"/>
    <cellStyle name="Normal 3" xfId="4"/>
    <cellStyle name="Normal 4" xfId="6"/>
    <cellStyle name="Normal 5" xfId="11"/>
    <cellStyle name="Normal 6" xfId="13"/>
    <cellStyle name="Normal 7" xfId="14"/>
    <cellStyle name="Normal 8" xfId="15"/>
    <cellStyle name="Normal 9" xfId="16"/>
    <cellStyle name="Percent" xfId="2"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H84"/>
  <sheetViews>
    <sheetView tabSelected="1" workbookViewId="0">
      <pane xSplit="3" ySplit="7" topLeftCell="BZ8" activePane="bottomRight" state="frozenSplit"/>
      <selection pane="topRight" activeCell="C1" sqref="C1"/>
      <selection pane="bottomLeft" activeCell="A8" sqref="A8"/>
      <selection pane="bottomRight" activeCell="BZ8" sqref="BZ8"/>
    </sheetView>
  </sheetViews>
  <sheetFormatPr defaultColWidth="9.140625" defaultRowHeight="14.25" x14ac:dyDescent="0.2"/>
  <cols>
    <col min="1" max="1" width="10.7109375" style="4" customWidth="1"/>
    <col min="2" max="2" width="0.42578125" style="4" customWidth="1"/>
    <col min="3" max="3" width="32.5703125" style="41" customWidth="1"/>
    <col min="4" max="4" width="16.140625" style="2" hidden="1" customWidth="1"/>
    <col min="5" max="5" width="15" style="2" hidden="1" customWidth="1"/>
    <col min="6" max="9" width="18.42578125" style="1" hidden="1" customWidth="1"/>
    <col min="10" max="10" width="34.28515625" style="31"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72" hidden="1" customWidth="1"/>
    <col min="56" max="56" width="14" style="2" hidden="1" customWidth="1"/>
    <col min="57" max="57" width="15.85546875" style="2" hidden="1" customWidth="1"/>
    <col min="58" max="60" width="16.85546875" style="2" hidden="1" customWidth="1"/>
    <col min="61" max="61" width="25" style="31" hidden="1" customWidth="1"/>
    <col min="62" max="62" width="14" style="2" hidden="1" customWidth="1"/>
    <col min="63" max="63" width="11.85546875" style="2" hidden="1" customWidth="1"/>
    <col min="64" max="64" width="14" style="2" hidden="1" customWidth="1"/>
    <col min="65" max="65" width="11.28515625" style="84"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31" hidden="1" customWidth="1"/>
    <col min="73" max="73" width="10.28515625" style="31" hidden="1" customWidth="1"/>
    <col min="74" max="75" width="14.28515625" style="31" hidden="1" customWidth="1"/>
    <col min="76" max="76" width="18.7109375" style="31" hidden="1" customWidth="1"/>
    <col min="77" max="77" width="11.85546875" style="31" hidden="1" customWidth="1"/>
    <col min="78" max="78" width="8.42578125" style="31" customWidth="1"/>
    <col min="79" max="79" width="14" style="89" hidden="1" customWidth="1"/>
    <col min="80" max="80" width="15.5703125" style="31" hidden="1" customWidth="1"/>
    <col min="81" max="81" width="30.5703125" style="31" hidden="1" customWidth="1"/>
    <col min="82" max="82" width="14" style="99" hidden="1" customWidth="1"/>
    <col min="83" max="83" width="16.7109375" style="31" hidden="1" customWidth="1"/>
    <col min="84" max="84" width="14.28515625" style="31" hidden="1" customWidth="1"/>
    <col min="85" max="85" width="20.28515625" style="31" hidden="1" customWidth="1"/>
    <col min="86" max="86" width="14" style="99" hidden="1" customWidth="1"/>
    <col min="87" max="87" width="16.7109375" style="31" hidden="1" customWidth="1"/>
    <col min="88" max="89" width="14.28515625" style="31" hidden="1" customWidth="1"/>
    <col min="90" max="90" width="22" style="31" hidden="1" customWidth="1"/>
    <col min="91" max="91" width="14" style="99" hidden="1" customWidth="1"/>
    <col min="92" max="92" width="16.7109375" style="31" hidden="1" customWidth="1"/>
    <col min="93" max="94" width="14.28515625" style="31" hidden="1" customWidth="1"/>
    <col min="95" max="95" width="22" style="31" hidden="1" customWidth="1"/>
    <col min="96" max="96" width="14" style="99" hidden="1" customWidth="1"/>
    <col min="97" max="97" width="16.7109375" style="31" hidden="1" customWidth="1"/>
    <col min="98" max="100" width="14.28515625" style="31" hidden="1" customWidth="1"/>
    <col min="101" max="101" width="22" style="31" hidden="1" customWidth="1"/>
    <col min="102" max="102" width="14" style="99" hidden="1" customWidth="1"/>
    <col min="103" max="103" width="21.28515625" style="31" hidden="1" customWidth="1"/>
    <col min="104" max="106" width="19.5703125" style="31" hidden="1" customWidth="1"/>
    <col min="107" max="107" width="22" style="31" hidden="1" customWidth="1"/>
    <col min="108" max="108" width="15.5703125" style="99" hidden="1" customWidth="1"/>
    <col min="109" max="109" width="21.28515625" style="31" hidden="1" customWidth="1"/>
    <col min="110" max="110" width="17.7109375" style="31" hidden="1" customWidth="1"/>
    <col min="111" max="111" width="19.5703125" style="31" hidden="1" customWidth="1"/>
    <col min="112" max="112" width="22" style="31" hidden="1" customWidth="1"/>
    <col min="113" max="113" width="14" style="99" hidden="1" customWidth="1"/>
    <col min="114" max="114" width="22" style="130" hidden="1" customWidth="1"/>
    <col min="115" max="115" width="14" style="130" bestFit="1" customWidth="1"/>
    <col min="116" max="116" width="17.42578125" style="130" hidden="1" customWidth="1"/>
    <col min="117" max="117" width="14" style="89" customWidth="1"/>
    <col min="118" max="118" width="19" style="1" hidden="1" customWidth="1"/>
    <col min="119" max="119" width="25.140625" style="130" hidden="1" customWidth="1"/>
    <col min="120" max="121" width="14" style="89" hidden="1" customWidth="1"/>
    <col min="122" max="122" width="14" style="89" customWidth="1"/>
    <col min="123" max="123" width="19" style="159" hidden="1" customWidth="1"/>
    <col min="124" max="126" width="19" style="1" hidden="1" customWidth="1"/>
    <col min="127" max="127" width="25.140625" style="130" hidden="1" customWidth="1"/>
    <col min="128" max="128" width="24.140625" style="77" hidden="1" customWidth="1"/>
    <col min="129" max="129" width="14" style="89" customWidth="1"/>
    <col min="130" max="130" width="19" style="159" hidden="1" customWidth="1"/>
    <col min="131" max="131" width="19" style="1" hidden="1" customWidth="1"/>
    <col min="132" max="132" width="19" style="1" customWidth="1"/>
    <col min="133" max="133" width="18.85546875" style="1" customWidth="1"/>
    <col min="134" max="134" width="19" style="1" customWidth="1"/>
    <col min="135" max="135" width="24.140625" style="172" customWidth="1"/>
    <col min="136" max="136" width="11.28515625" style="1" bestFit="1" customWidth="1"/>
    <col min="137" max="16384" width="9.140625" style="1"/>
  </cols>
  <sheetData>
    <row r="1" spans="1:138" ht="17.25" customHeight="1" x14ac:dyDescent="0.25">
      <c r="A1" s="178" t="s">
        <v>538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row>
    <row r="2" spans="1:138" ht="18" customHeight="1" x14ac:dyDescent="0.25">
      <c r="A2" s="178" t="s">
        <v>509</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c r="ED2" s="178"/>
      <c r="EE2" s="178"/>
    </row>
    <row r="3" spans="1:138" ht="18" x14ac:dyDescent="0.25">
      <c r="A3" s="25"/>
      <c r="B3" s="25"/>
      <c r="C3" s="37"/>
      <c r="D3" s="34"/>
      <c r="E3" s="29"/>
      <c r="DK3" s="1"/>
      <c r="DL3" s="1"/>
    </row>
    <row r="4" spans="1:138" ht="10.5" hidden="1" customHeight="1" x14ac:dyDescent="0.25">
      <c r="A4" s="15"/>
      <c r="B4" s="15"/>
      <c r="C4" s="38"/>
      <c r="DN4" s="152"/>
      <c r="DS4" s="160"/>
      <c r="DT4" s="16"/>
      <c r="DU4" s="16"/>
      <c r="DV4" s="16"/>
      <c r="DZ4" s="160"/>
      <c r="EA4" s="16"/>
      <c r="EB4" s="16"/>
      <c r="EC4" s="16"/>
      <c r="ED4" s="16"/>
    </row>
    <row r="5" spans="1:138" ht="12.75" x14ac:dyDescent="0.2">
      <c r="A5" s="6"/>
      <c r="B5" s="177"/>
      <c r="C5" s="39"/>
      <c r="D5" s="28" t="s">
        <v>86</v>
      </c>
      <c r="E5" s="28" t="s">
        <v>106</v>
      </c>
      <c r="F5" s="28" t="s">
        <v>104</v>
      </c>
      <c r="G5" s="28" t="s">
        <v>114</v>
      </c>
      <c r="H5" s="28" t="s">
        <v>104</v>
      </c>
      <c r="I5" s="28" t="s">
        <v>104</v>
      </c>
      <c r="J5" s="32"/>
      <c r="K5" s="28" t="s">
        <v>114</v>
      </c>
      <c r="L5" s="28" t="s">
        <v>104</v>
      </c>
      <c r="M5" s="28" t="s">
        <v>104</v>
      </c>
      <c r="N5" s="28" t="s">
        <v>104</v>
      </c>
      <c r="O5" s="28" t="s">
        <v>114</v>
      </c>
      <c r="P5" s="28" t="s">
        <v>104</v>
      </c>
      <c r="Q5" s="28" t="s">
        <v>104</v>
      </c>
      <c r="R5" s="28" t="s">
        <v>104</v>
      </c>
      <c r="S5" s="28" t="s">
        <v>114</v>
      </c>
      <c r="T5" s="46" t="s">
        <v>104</v>
      </c>
      <c r="U5" s="46" t="s">
        <v>104</v>
      </c>
      <c r="V5" s="46" t="s">
        <v>104</v>
      </c>
      <c r="W5" s="46" t="s">
        <v>104</v>
      </c>
      <c r="X5" s="28" t="s">
        <v>114</v>
      </c>
      <c r="Y5" s="46" t="s">
        <v>104</v>
      </c>
      <c r="Z5" s="46" t="s">
        <v>104</v>
      </c>
      <c r="AA5" s="46" t="s">
        <v>104</v>
      </c>
      <c r="AB5" s="46" t="s">
        <v>104</v>
      </c>
      <c r="AC5" s="28" t="s">
        <v>114</v>
      </c>
      <c r="AD5" s="46" t="s">
        <v>104</v>
      </c>
      <c r="AE5" s="46" t="s">
        <v>104</v>
      </c>
      <c r="AF5" s="46"/>
      <c r="AG5" s="28" t="s">
        <v>114</v>
      </c>
      <c r="AH5" s="46" t="s">
        <v>104</v>
      </c>
      <c r="AI5" s="46" t="s">
        <v>114</v>
      </c>
      <c r="AJ5" s="46" t="s">
        <v>114</v>
      </c>
      <c r="AK5" s="46" t="s">
        <v>114</v>
      </c>
      <c r="AL5" s="46" t="s">
        <v>114</v>
      </c>
      <c r="AM5" s="46" t="s">
        <v>114</v>
      </c>
      <c r="AN5" s="46" t="s">
        <v>147</v>
      </c>
      <c r="AO5" s="46" t="s">
        <v>97</v>
      </c>
      <c r="AP5" s="65" t="s">
        <v>164</v>
      </c>
      <c r="AQ5" s="28" t="s">
        <v>147</v>
      </c>
      <c r="AR5" s="46" t="s">
        <v>97</v>
      </c>
      <c r="AS5" s="46" t="s">
        <v>97</v>
      </c>
      <c r="AT5" s="28" t="s">
        <v>147</v>
      </c>
      <c r="AU5" s="46" t="s">
        <v>97</v>
      </c>
      <c r="AV5" s="46" t="s">
        <v>97</v>
      </c>
      <c r="AW5" s="46" t="s">
        <v>97</v>
      </c>
      <c r="AX5" s="46" t="s">
        <v>183</v>
      </c>
      <c r="AY5" s="28" t="s">
        <v>147</v>
      </c>
      <c r="AZ5" s="46" t="s">
        <v>97</v>
      </c>
      <c r="BA5" s="46" t="s">
        <v>97</v>
      </c>
      <c r="BB5" s="46" t="s">
        <v>97</v>
      </c>
      <c r="BC5" s="46" t="s">
        <v>182</v>
      </c>
      <c r="BD5" s="28" t="s">
        <v>147</v>
      </c>
      <c r="BE5" s="46" t="s">
        <v>97</v>
      </c>
      <c r="BF5" s="46" t="s">
        <v>97</v>
      </c>
      <c r="BG5" s="46" t="s">
        <v>97</v>
      </c>
      <c r="BH5" s="46" t="s">
        <v>97</v>
      </c>
      <c r="BI5" s="74" t="s">
        <v>201</v>
      </c>
      <c r="BJ5" s="28" t="s">
        <v>147</v>
      </c>
      <c r="BK5" s="28" t="s">
        <v>147</v>
      </c>
      <c r="BL5" s="28" t="s">
        <v>147</v>
      </c>
      <c r="BM5" s="28" t="s">
        <v>147</v>
      </c>
      <c r="BN5" s="28" t="s">
        <v>147</v>
      </c>
      <c r="BO5" s="46" t="s">
        <v>97</v>
      </c>
      <c r="BP5" s="46" t="s">
        <v>97</v>
      </c>
      <c r="BQ5" s="46" t="s">
        <v>97</v>
      </c>
      <c r="BR5" s="46" t="s">
        <v>97</v>
      </c>
      <c r="BS5" s="46" t="s">
        <v>97</v>
      </c>
      <c r="BT5" s="74" t="s">
        <v>209</v>
      </c>
      <c r="BU5" s="74" t="s">
        <v>231</v>
      </c>
      <c r="BV5" s="28" t="s">
        <v>147</v>
      </c>
      <c r="BW5" s="28" t="s">
        <v>147</v>
      </c>
      <c r="BX5" s="28" t="s">
        <v>147</v>
      </c>
      <c r="BY5" s="28" t="s">
        <v>147</v>
      </c>
      <c r="BZ5" s="28" t="s">
        <v>147</v>
      </c>
      <c r="CA5" s="28" t="s">
        <v>234</v>
      </c>
      <c r="CB5" s="28" t="s">
        <v>97</v>
      </c>
      <c r="CC5" s="74" t="s">
        <v>237</v>
      </c>
      <c r="CD5" s="98" t="s">
        <v>234</v>
      </c>
      <c r="CE5" s="97" t="s">
        <v>97</v>
      </c>
      <c r="CF5" s="97" t="s">
        <v>97</v>
      </c>
      <c r="CG5" s="97" t="s">
        <v>252</v>
      </c>
      <c r="CH5" s="98" t="s">
        <v>234</v>
      </c>
      <c r="CI5" s="97" t="s">
        <v>97</v>
      </c>
      <c r="CJ5" s="97" t="s">
        <v>97</v>
      </c>
      <c r="CK5" s="111" t="s">
        <v>97</v>
      </c>
      <c r="CL5" s="111" t="s">
        <v>309</v>
      </c>
      <c r="CM5" s="98" t="s">
        <v>234</v>
      </c>
      <c r="CN5" s="111" t="s">
        <v>97</v>
      </c>
      <c r="CO5" s="111" t="s">
        <v>97</v>
      </c>
      <c r="CP5" s="111" t="s">
        <v>97</v>
      </c>
      <c r="CQ5" s="111" t="s">
        <v>308</v>
      </c>
      <c r="CR5" s="98" t="s">
        <v>234</v>
      </c>
      <c r="CS5" s="111" t="s">
        <v>97</v>
      </c>
      <c r="CT5" s="111" t="s">
        <v>97</v>
      </c>
      <c r="CU5" s="111" t="s">
        <v>97</v>
      </c>
      <c r="CV5" s="111" t="s">
        <v>97</v>
      </c>
      <c r="CW5" s="111" t="s">
        <v>308</v>
      </c>
      <c r="CX5" s="98" t="s">
        <v>234</v>
      </c>
      <c r="CY5" s="111" t="s">
        <v>97</v>
      </c>
      <c r="CZ5" s="111" t="s">
        <v>97</v>
      </c>
      <c r="DA5" s="111" t="s">
        <v>97</v>
      </c>
      <c r="DB5" s="111" t="s">
        <v>97</v>
      </c>
      <c r="DC5" s="111" t="s">
        <v>349</v>
      </c>
      <c r="DD5" s="98" t="s">
        <v>234</v>
      </c>
      <c r="DE5" s="111" t="s">
        <v>97</v>
      </c>
      <c r="DF5" s="111" t="s">
        <v>97</v>
      </c>
      <c r="DG5" s="111" t="s">
        <v>97</v>
      </c>
      <c r="DH5" s="111" t="s">
        <v>381</v>
      </c>
      <c r="DI5" s="98" t="s">
        <v>234</v>
      </c>
      <c r="DJ5" s="133" t="s">
        <v>381</v>
      </c>
      <c r="DK5" s="111" t="s">
        <v>234</v>
      </c>
      <c r="DL5" s="111" t="s">
        <v>97</v>
      </c>
      <c r="DM5" s="150" t="s">
        <v>393</v>
      </c>
      <c r="DN5" s="111" t="s">
        <v>97</v>
      </c>
      <c r="DO5" s="111" t="s">
        <v>398</v>
      </c>
      <c r="DP5" s="150" t="s">
        <v>393</v>
      </c>
      <c r="DQ5" s="150" t="s">
        <v>393</v>
      </c>
      <c r="DR5" s="150" t="s">
        <v>393</v>
      </c>
      <c r="DS5" s="111" t="s">
        <v>97</v>
      </c>
      <c r="DT5" s="111" t="s">
        <v>97</v>
      </c>
      <c r="DU5" s="111" t="s">
        <v>97</v>
      </c>
      <c r="DV5" s="111" t="s">
        <v>97</v>
      </c>
      <c r="DW5" s="111" t="s">
        <v>412</v>
      </c>
      <c r="DX5" s="111" t="s">
        <v>441</v>
      </c>
      <c r="DY5" s="150" t="s">
        <v>393</v>
      </c>
      <c r="DZ5" s="111" t="s">
        <v>97</v>
      </c>
      <c r="EA5" s="111" t="s">
        <v>97</v>
      </c>
      <c r="EB5" s="111" t="s">
        <v>97</v>
      </c>
      <c r="EC5" s="111" t="s">
        <v>97</v>
      </c>
      <c r="ED5" s="111" t="s">
        <v>97</v>
      </c>
      <c r="EE5" s="173" t="s">
        <v>510</v>
      </c>
    </row>
    <row r="6" spans="1:138" ht="12.75" x14ac:dyDescent="0.2">
      <c r="A6" s="7" t="s">
        <v>0</v>
      </c>
      <c r="B6" s="177"/>
      <c r="C6" s="39" t="s">
        <v>43</v>
      </c>
      <c r="D6" s="28" t="s">
        <v>100</v>
      </c>
      <c r="E6" s="28" t="s">
        <v>49</v>
      </c>
      <c r="F6" s="28" t="s">
        <v>107</v>
      </c>
      <c r="G6" s="28" t="s">
        <v>50</v>
      </c>
      <c r="H6" s="28" t="s">
        <v>115</v>
      </c>
      <c r="I6" s="28" t="s">
        <v>115</v>
      </c>
      <c r="J6" s="33" t="s">
        <v>113</v>
      </c>
      <c r="K6" s="28" t="s">
        <v>90</v>
      </c>
      <c r="L6" s="28" t="s">
        <v>120</v>
      </c>
      <c r="M6" s="28" t="s">
        <v>120</v>
      </c>
      <c r="N6" s="28" t="s">
        <v>120</v>
      </c>
      <c r="O6" s="28" t="s">
        <v>53</v>
      </c>
      <c r="P6" s="28" t="s">
        <v>122</v>
      </c>
      <c r="Q6" s="28" t="s">
        <v>122</v>
      </c>
      <c r="R6" s="28" t="s">
        <v>122</v>
      </c>
      <c r="S6" s="28" t="s">
        <v>54</v>
      </c>
      <c r="T6" s="46" t="s">
        <v>127</v>
      </c>
      <c r="U6" s="46" t="s">
        <v>127</v>
      </c>
      <c r="V6" s="46" t="s">
        <v>127</v>
      </c>
      <c r="W6" s="46" t="s">
        <v>127</v>
      </c>
      <c r="X6" s="28" t="s">
        <v>83</v>
      </c>
      <c r="Y6" s="46" t="s">
        <v>129</v>
      </c>
      <c r="Z6" s="46" t="s">
        <v>133</v>
      </c>
      <c r="AA6" s="46" t="s">
        <v>133</v>
      </c>
      <c r="AB6" s="46" t="s">
        <v>130</v>
      </c>
      <c r="AC6" s="28" t="s">
        <v>100</v>
      </c>
      <c r="AD6" s="46" t="s">
        <v>136</v>
      </c>
      <c r="AE6" s="46" t="s">
        <v>136</v>
      </c>
      <c r="AF6" s="46" t="s">
        <v>139</v>
      </c>
      <c r="AG6" s="28" t="s">
        <v>100</v>
      </c>
      <c r="AH6" s="46" t="s">
        <v>141</v>
      </c>
      <c r="AI6" s="46" t="s">
        <v>143</v>
      </c>
      <c r="AJ6" s="46" t="s">
        <v>59</v>
      </c>
      <c r="AK6" s="46" t="s">
        <v>151</v>
      </c>
      <c r="AL6" s="46" t="s">
        <v>145</v>
      </c>
      <c r="AM6" s="28" t="s">
        <v>59</v>
      </c>
      <c r="AN6" s="46" t="s">
        <v>98</v>
      </c>
      <c r="AO6" s="46" t="s">
        <v>160</v>
      </c>
      <c r="AP6" s="46"/>
      <c r="AQ6" s="28" t="s">
        <v>50</v>
      </c>
      <c r="AR6" s="46" t="s">
        <v>165</v>
      </c>
      <c r="AS6" s="46" t="s">
        <v>165</v>
      </c>
      <c r="AT6" s="28" t="s">
        <v>55</v>
      </c>
      <c r="AU6" s="46" t="s">
        <v>172</v>
      </c>
      <c r="AV6" s="46" t="s">
        <v>172</v>
      </c>
      <c r="AW6" s="46" t="s">
        <v>172</v>
      </c>
      <c r="AX6" s="46"/>
      <c r="AY6" s="28" t="s">
        <v>53</v>
      </c>
      <c r="AZ6" s="46" t="s">
        <v>180</v>
      </c>
      <c r="BA6" s="46" t="s">
        <v>180</v>
      </c>
      <c r="BB6" s="46" t="s">
        <v>180</v>
      </c>
      <c r="BC6" s="46"/>
      <c r="BD6" s="28" t="s">
        <v>54</v>
      </c>
      <c r="BE6" s="46" t="s">
        <v>197</v>
      </c>
      <c r="BF6" s="46" t="s">
        <v>197</v>
      </c>
      <c r="BG6" s="46" t="s">
        <v>197</v>
      </c>
      <c r="BH6" s="46" t="s">
        <v>197</v>
      </c>
      <c r="BI6" s="76"/>
      <c r="BJ6" s="28" t="s">
        <v>83</v>
      </c>
      <c r="BK6" s="28" t="s">
        <v>208</v>
      </c>
      <c r="BL6" s="28" t="s">
        <v>59</v>
      </c>
      <c r="BM6" s="28" t="s">
        <v>46</v>
      </c>
      <c r="BN6" s="28" t="s">
        <v>59</v>
      </c>
      <c r="BO6" s="46" t="s">
        <v>220</v>
      </c>
      <c r="BP6" s="46" t="s">
        <v>220</v>
      </c>
      <c r="BQ6" s="46" t="s">
        <v>221</v>
      </c>
      <c r="BR6" s="46" t="s">
        <v>220</v>
      </c>
      <c r="BS6" s="46" t="s">
        <v>220</v>
      </c>
      <c r="BT6" s="80"/>
      <c r="BU6" s="80" t="s">
        <v>143</v>
      </c>
      <c r="BV6" s="28" t="s">
        <v>59</v>
      </c>
      <c r="BW6" s="28" t="s">
        <v>232</v>
      </c>
      <c r="BX6" s="28" t="s">
        <v>59</v>
      </c>
      <c r="BY6" s="28" t="s">
        <v>227</v>
      </c>
      <c r="BZ6" s="28" t="s">
        <v>59</v>
      </c>
      <c r="CA6" s="28" t="s">
        <v>49</v>
      </c>
      <c r="CB6" s="28" t="s">
        <v>235</v>
      </c>
      <c r="CC6" s="80"/>
      <c r="CD6" s="98" t="s">
        <v>50</v>
      </c>
      <c r="CE6" s="97" t="s">
        <v>250</v>
      </c>
      <c r="CF6" s="97" t="s">
        <v>250</v>
      </c>
      <c r="CG6" s="97"/>
      <c r="CH6" s="98" t="s">
        <v>55</v>
      </c>
      <c r="CI6" s="97" t="s">
        <v>264</v>
      </c>
      <c r="CJ6" s="97" t="s">
        <v>264</v>
      </c>
      <c r="CK6" s="111" t="s">
        <v>264</v>
      </c>
      <c r="CL6" s="97"/>
      <c r="CM6" s="98" t="s">
        <v>53</v>
      </c>
      <c r="CN6" s="111" t="s">
        <v>306</v>
      </c>
      <c r="CO6" s="111" t="s">
        <v>306</v>
      </c>
      <c r="CP6" s="111" t="s">
        <v>306</v>
      </c>
      <c r="CQ6" s="111"/>
      <c r="CR6" s="98" t="s">
        <v>54</v>
      </c>
      <c r="CS6" s="111" t="s">
        <v>325</v>
      </c>
      <c r="CT6" s="111" t="s">
        <v>325</v>
      </c>
      <c r="CU6" s="111" t="s">
        <v>325</v>
      </c>
      <c r="CV6" s="111" t="s">
        <v>325</v>
      </c>
      <c r="CW6" s="111"/>
      <c r="CX6" s="98" t="s">
        <v>83</v>
      </c>
      <c r="CY6" s="111" t="s">
        <v>347</v>
      </c>
      <c r="CZ6" s="111" t="s">
        <v>347</v>
      </c>
      <c r="DA6" s="111" t="s">
        <v>347</v>
      </c>
      <c r="DB6" s="111" t="s">
        <v>347</v>
      </c>
      <c r="DC6" s="111"/>
      <c r="DD6" s="98" t="s">
        <v>100</v>
      </c>
      <c r="DE6" s="111" t="s">
        <v>373</v>
      </c>
      <c r="DF6" s="111" t="s">
        <v>373</v>
      </c>
      <c r="DG6" s="111" t="s">
        <v>373</v>
      </c>
      <c r="DH6" s="111"/>
      <c r="DI6" s="98" t="s">
        <v>100</v>
      </c>
      <c r="DJ6" s="133"/>
      <c r="DK6" s="150" t="s">
        <v>384</v>
      </c>
      <c r="DL6" s="111" t="s">
        <v>373</v>
      </c>
      <c r="DM6" s="150" t="s">
        <v>73</v>
      </c>
      <c r="DN6" s="111" t="s">
        <v>396</v>
      </c>
      <c r="DO6" s="111" t="s">
        <v>399</v>
      </c>
      <c r="DP6" s="150" t="s">
        <v>50</v>
      </c>
      <c r="DQ6" s="150" t="s">
        <v>440</v>
      </c>
      <c r="DR6" s="150" t="s">
        <v>55</v>
      </c>
      <c r="DS6" s="111" t="s">
        <v>411</v>
      </c>
      <c r="DT6" s="111" t="s">
        <v>411</v>
      </c>
      <c r="DU6" s="111" t="s">
        <v>449</v>
      </c>
      <c r="DV6" s="111" t="s">
        <v>449</v>
      </c>
      <c r="DW6" s="111" t="s">
        <v>399</v>
      </c>
      <c r="DX6" s="111" t="s">
        <v>399</v>
      </c>
      <c r="DY6" s="150" t="s">
        <v>53</v>
      </c>
      <c r="DZ6" s="111" t="s">
        <v>411</v>
      </c>
      <c r="EA6" s="111" t="s">
        <v>411</v>
      </c>
      <c r="EB6" s="111" t="s">
        <v>508</v>
      </c>
      <c r="EC6" s="111" t="s">
        <v>508</v>
      </c>
      <c r="ED6" s="111" t="s">
        <v>508</v>
      </c>
      <c r="EE6" s="173" t="s">
        <v>399</v>
      </c>
    </row>
    <row r="7" spans="1:138" ht="24" x14ac:dyDescent="0.2">
      <c r="A7" s="7" t="s">
        <v>1</v>
      </c>
      <c r="B7" s="177"/>
      <c r="C7" s="40" t="s">
        <v>34</v>
      </c>
      <c r="D7" s="28" t="s">
        <v>230</v>
      </c>
      <c r="E7" s="28" t="s">
        <v>46</v>
      </c>
      <c r="F7" s="28" t="s">
        <v>108</v>
      </c>
      <c r="G7" s="28" t="s">
        <v>46</v>
      </c>
      <c r="H7" s="28" t="s">
        <v>108</v>
      </c>
      <c r="I7" s="28" t="s">
        <v>116</v>
      </c>
      <c r="J7" s="32"/>
      <c r="K7" s="28" t="s">
        <v>46</v>
      </c>
      <c r="L7" s="28" t="s">
        <v>108</v>
      </c>
      <c r="M7" s="28" t="s">
        <v>116</v>
      </c>
      <c r="N7" s="28" t="s">
        <v>121</v>
      </c>
      <c r="O7" s="28" t="s">
        <v>46</v>
      </c>
      <c r="P7" s="28" t="s">
        <v>108</v>
      </c>
      <c r="Q7" s="28" t="s">
        <v>116</v>
      </c>
      <c r="R7" s="28" t="s">
        <v>123</v>
      </c>
      <c r="S7" s="28" t="s">
        <v>46</v>
      </c>
      <c r="T7" s="46" t="s">
        <v>108</v>
      </c>
      <c r="U7" s="46" t="s">
        <v>116</v>
      </c>
      <c r="V7" s="46" t="s">
        <v>123</v>
      </c>
      <c r="W7" s="46" t="s">
        <v>128</v>
      </c>
      <c r="X7" s="28" t="s">
        <v>46</v>
      </c>
      <c r="Y7" s="46" t="s">
        <v>108</v>
      </c>
      <c r="Z7" s="46" t="s">
        <v>134</v>
      </c>
      <c r="AA7" s="46" t="s">
        <v>132</v>
      </c>
      <c r="AB7" s="46" t="s">
        <v>131</v>
      </c>
      <c r="AC7" s="28" t="s">
        <v>99</v>
      </c>
      <c r="AD7" s="46" t="s">
        <v>108</v>
      </c>
      <c r="AE7" s="46" t="s">
        <v>137</v>
      </c>
      <c r="AF7" s="46" t="s">
        <v>140</v>
      </c>
      <c r="AG7" s="63"/>
      <c r="AH7" s="46" t="s">
        <v>108</v>
      </c>
      <c r="AI7" s="46" t="s">
        <v>46</v>
      </c>
      <c r="AJ7" s="46" t="s">
        <v>144</v>
      </c>
      <c r="AK7" s="46" t="s">
        <v>150</v>
      </c>
      <c r="AL7" s="46" t="s">
        <v>146</v>
      </c>
      <c r="AM7" s="28" t="s">
        <v>233</v>
      </c>
      <c r="AN7" s="46" t="s">
        <v>148</v>
      </c>
      <c r="AO7" s="46" t="s">
        <v>161</v>
      </c>
      <c r="AP7" s="46"/>
      <c r="AQ7" s="28" t="s">
        <v>46</v>
      </c>
      <c r="AR7" s="46" t="s">
        <v>161</v>
      </c>
      <c r="AS7" s="46" t="s">
        <v>166</v>
      </c>
      <c r="AT7" s="28" t="s">
        <v>46</v>
      </c>
      <c r="AU7" s="46" t="s">
        <v>161</v>
      </c>
      <c r="AV7" s="46" t="s">
        <v>166</v>
      </c>
      <c r="AW7" s="46" t="s">
        <v>173</v>
      </c>
      <c r="AX7" s="46"/>
      <c r="AY7" s="28" t="s">
        <v>46</v>
      </c>
      <c r="AZ7" s="46" t="s">
        <v>161</v>
      </c>
      <c r="BA7" s="46" t="s">
        <v>166</v>
      </c>
      <c r="BB7" s="46" t="s">
        <v>181</v>
      </c>
      <c r="BC7" s="46"/>
      <c r="BD7" s="28" t="s">
        <v>46</v>
      </c>
      <c r="BE7" s="46" t="s">
        <v>161</v>
      </c>
      <c r="BF7" s="46" t="s">
        <v>166</v>
      </c>
      <c r="BG7" s="46" t="s">
        <v>181</v>
      </c>
      <c r="BH7" s="46" t="s">
        <v>198</v>
      </c>
      <c r="BI7" s="76"/>
      <c r="BJ7" s="28" t="s">
        <v>46</v>
      </c>
      <c r="BK7" s="28" t="s">
        <v>96</v>
      </c>
      <c r="BL7" s="28" t="s">
        <v>226</v>
      </c>
      <c r="BM7" s="28" t="s">
        <v>211</v>
      </c>
      <c r="BN7" s="28"/>
      <c r="BO7" s="46" t="s">
        <v>161</v>
      </c>
      <c r="BP7" s="46" t="s">
        <v>166</v>
      </c>
      <c r="BQ7" s="46" t="s">
        <v>181</v>
      </c>
      <c r="BR7" s="46" t="s">
        <v>207</v>
      </c>
      <c r="BS7" s="46" t="s">
        <v>210</v>
      </c>
      <c r="BT7" s="76"/>
      <c r="BU7" s="80" t="s">
        <v>46</v>
      </c>
      <c r="BV7" s="28" t="s">
        <v>229</v>
      </c>
      <c r="BW7" s="28"/>
      <c r="BX7" s="90" t="s">
        <v>222</v>
      </c>
      <c r="BY7" s="90"/>
      <c r="BZ7" s="80" t="s">
        <v>228</v>
      </c>
      <c r="CA7" s="98" t="s">
        <v>46</v>
      </c>
      <c r="CB7" s="80" t="s">
        <v>236</v>
      </c>
      <c r="CC7" s="83"/>
      <c r="CD7" s="98" t="s">
        <v>46</v>
      </c>
      <c r="CE7" s="97" t="s">
        <v>236</v>
      </c>
      <c r="CF7" s="97" t="s">
        <v>251</v>
      </c>
      <c r="CG7" s="97"/>
      <c r="CH7" s="98" t="s">
        <v>46</v>
      </c>
      <c r="CI7" s="97" t="s">
        <v>236</v>
      </c>
      <c r="CJ7" s="97" t="s">
        <v>251</v>
      </c>
      <c r="CK7" s="111" t="s">
        <v>284</v>
      </c>
      <c r="CL7" s="97"/>
      <c r="CM7" s="98" t="s">
        <v>46</v>
      </c>
      <c r="CN7" s="111" t="s">
        <v>236</v>
      </c>
      <c r="CO7" s="98" t="s">
        <v>251</v>
      </c>
      <c r="CP7" s="98" t="s">
        <v>307</v>
      </c>
      <c r="CQ7" s="111"/>
      <c r="CR7" s="98" t="s">
        <v>46</v>
      </c>
      <c r="CS7" s="111" t="s">
        <v>236</v>
      </c>
      <c r="CT7" s="98" t="s">
        <v>251</v>
      </c>
      <c r="CU7" s="98" t="s">
        <v>307</v>
      </c>
      <c r="CV7" s="98" t="s">
        <v>324</v>
      </c>
      <c r="CW7" s="111"/>
      <c r="CX7" s="98" t="s">
        <v>46</v>
      </c>
      <c r="CY7" s="111" t="s">
        <v>236</v>
      </c>
      <c r="CZ7" s="98" t="s">
        <v>251</v>
      </c>
      <c r="DA7" s="98" t="s">
        <v>307</v>
      </c>
      <c r="DB7" s="98" t="s">
        <v>348</v>
      </c>
      <c r="DC7" s="111"/>
      <c r="DD7" s="98" t="s">
        <v>372</v>
      </c>
      <c r="DE7" s="111" t="s">
        <v>236</v>
      </c>
      <c r="DF7" s="111" t="s">
        <v>251</v>
      </c>
      <c r="DG7" s="111" t="s">
        <v>374</v>
      </c>
      <c r="DH7" s="111"/>
      <c r="DI7" s="98" t="s">
        <v>382</v>
      </c>
      <c r="DJ7" s="133"/>
      <c r="DK7" s="111"/>
      <c r="DL7" s="111" t="s">
        <v>236</v>
      </c>
      <c r="DM7" s="150" t="s">
        <v>46</v>
      </c>
      <c r="DN7" s="111" t="s">
        <v>397</v>
      </c>
      <c r="DO7" s="111"/>
      <c r="DP7" s="150" t="s">
        <v>46</v>
      </c>
      <c r="DQ7" s="150"/>
      <c r="DR7" s="150" t="s">
        <v>46</v>
      </c>
      <c r="DS7" s="111" t="s">
        <v>397</v>
      </c>
      <c r="DT7" s="111" t="s">
        <v>398</v>
      </c>
      <c r="DU7" s="111" t="s">
        <v>397</v>
      </c>
      <c r="DV7" s="111" t="s">
        <v>398</v>
      </c>
      <c r="DW7" s="111"/>
      <c r="DX7" s="111"/>
      <c r="DY7" s="150" t="s">
        <v>46</v>
      </c>
      <c r="DZ7" s="111" t="s">
        <v>397</v>
      </c>
      <c r="EA7" s="111" t="s">
        <v>398</v>
      </c>
      <c r="EB7" s="111" t="s">
        <v>397</v>
      </c>
      <c r="EC7" s="111" t="s">
        <v>512</v>
      </c>
      <c r="ED7" s="111" t="s">
        <v>511</v>
      </c>
      <c r="EE7" s="173"/>
    </row>
    <row r="8" spans="1:138" ht="60" x14ac:dyDescent="0.2">
      <c r="A8" s="21" t="s">
        <v>21</v>
      </c>
      <c r="B8" s="9"/>
      <c r="C8" s="26" t="s">
        <v>103</v>
      </c>
      <c r="D8" s="20">
        <v>13059926</v>
      </c>
      <c r="E8" s="20">
        <v>13425797</v>
      </c>
      <c r="F8" s="5">
        <f>E8-D8</f>
        <v>365871</v>
      </c>
      <c r="G8" s="22">
        <v>13237522</v>
      </c>
      <c r="H8" s="5">
        <f>G8-D8</f>
        <v>177596</v>
      </c>
      <c r="I8" s="5">
        <f>G8-E8</f>
        <v>-188275</v>
      </c>
      <c r="J8" s="32"/>
      <c r="K8" s="19">
        <v>13857522</v>
      </c>
      <c r="L8" s="11">
        <f>K8-D8</f>
        <v>797596</v>
      </c>
      <c r="M8" s="11">
        <f>K8-E8</f>
        <v>431725</v>
      </c>
      <c r="N8" s="11">
        <f>K8-G8</f>
        <v>620000</v>
      </c>
      <c r="O8" s="19">
        <v>13625797</v>
      </c>
      <c r="P8" s="11">
        <f>O8-D8</f>
        <v>565871</v>
      </c>
      <c r="Q8" s="11">
        <f>O8-E8</f>
        <v>200000</v>
      </c>
      <c r="R8" s="11">
        <f>O8-K8</f>
        <v>-231725</v>
      </c>
      <c r="S8" s="19">
        <f>13625797+220000</f>
        <v>13845797</v>
      </c>
      <c r="T8" s="11">
        <f>S8-D8</f>
        <v>785871</v>
      </c>
      <c r="U8" s="11">
        <f>S8-E8</f>
        <v>420000</v>
      </c>
      <c r="V8" s="11">
        <f>S8-K8</f>
        <v>-11725</v>
      </c>
      <c r="W8" s="11">
        <f>S8-O8</f>
        <v>220000</v>
      </c>
      <c r="X8" s="19">
        <v>14442522</v>
      </c>
      <c r="Y8" s="11">
        <f>X8-D8</f>
        <v>1382596</v>
      </c>
      <c r="Z8" s="11">
        <f>X8-E8</f>
        <v>1016725</v>
      </c>
      <c r="AA8" s="11">
        <f>X8-K8</f>
        <v>585000</v>
      </c>
      <c r="AB8" s="11">
        <f>X8-S8</f>
        <v>596725</v>
      </c>
      <c r="AC8" s="19">
        <f>14442522-1193000</f>
        <v>13249522</v>
      </c>
      <c r="AD8" s="11">
        <f>AC8-D8</f>
        <v>189596</v>
      </c>
      <c r="AE8" s="11">
        <f>AC8-X8</f>
        <v>-1193000</v>
      </c>
      <c r="AF8" s="11">
        <f t="shared" ref="AF8:AF42" si="0">AG8-AC8</f>
        <v>1193000</v>
      </c>
      <c r="AG8" s="19">
        <f>14442522</f>
        <v>14442522</v>
      </c>
      <c r="AH8" s="11">
        <f>AG8-D8</f>
        <v>1382596</v>
      </c>
      <c r="AI8" s="11">
        <v>108715</v>
      </c>
      <c r="AJ8" s="11">
        <f>AG8+AI8</f>
        <v>14551237</v>
      </c>
      <c r="AK8" s="11">
        <f>13562342-14551237+108715</f>
        <v>-880180</v>
      </c>
      <c r="AL8" s="11">
        <v>-75000</v>
      </c>
      <c r="AM8" s="11">
        <f>AJ8+AL8+AK8</f>
        <v>13596057</v>
      </c>
      <c r="AN8" s="19">
        <v>12270245</v>
      </c>
      <c r="AO8" s="11">
        <f>AN8-AM8</f>
        <v>-1325812</v>
      </c>
      <c r="AP8" s="19" t="s">
        <v>153</v>
      </c>
      <c r="AQ8" s="19">
        <v>12270245</v>
      </c>
      <c r="AR8" s="19">
        <f>AQ8-AM8</f>
        <v>-1325812</v>
      </c>
      <c r="AS8" s="19">
        <f>AQ8-AN8</f>
        <v>0</v>
      </c>
      <c r="AT8" s="19">
        <v>13608245</v>
      </c>
      <c r="AU8" s="19">
        <f>AT8-AM8</f>
        <v>12188</v>
      </c>
      <c r="AV8" s="19">
        <f>AT8-AN8</f>
        <v>1338000</v>
      </c>
      <c r="AW8" s="19">
        <f>AT8-AQ8</f>
        <v>1338000</v>
      </c>
      <c r="AX8" s="19" t="s">
        <v>168</v>
      </c>
      <c r="AY8" s="19">
        <v>12820245</v>
      </c>
      <c r="AZ8" s="19">
        <f>AY8-AM8</f>
        <v>-775812</v>
      </c>
      <c r="BA8" s="19">
        <f>AY8-AN8</f>
        <v>550000</v>
      </c>
      <c r="BB8" s="19">
        <f>AY8-AT8</f>
        <v>-788000</v>
      </c>
      <c r="BC8" s="70" t="s">
        <v>196</v>
      </c>
      <c r="BD8" s="19">
        <v>13675539</v>
      </c>
      <c r="BE8" s="19">
        <f>BD8-AM8</f>
        <v>79482</v>
      </c>
      <c r="BF8" s="19">
        <f>BD8-AN8</f>
        <v>1405294</v>
      </c>
      <c r="BG8" s="19">
        <f>BD8-AT8</f>
        <v>67294</v>
      </c>
      <c r="BH8" s="19">
        <f>BD8-AY8</f>
        <v>855294</v>
      </c>
      <c r="BI8" s="76" t="s">
        <v>203</v>
      </c>
      <c r="BJ8" s="19">
        <v>14352257</v>
      </c>
      <c r="BK8" s="12">
        <v>-2160294</v>
      </c>
      <c r="BL8" s="19">
        <f>+BJ8+BK8</f>
        <v>12191963</v>
      </c>
      <c r="BM8" s="20">
        <v>2160294</v>
      </c>
      <c r="BN8" s="19">
        <f>+BL8+BM8</f>
        <v>14352257</v>
      </c>
      <c r="BO8" s="12">
        <f t="shared" ref="BO8:BO40" si="1">+BN8-AM8</f>
        <v>756200</v>
      </c>
      <c r="BP8" s="19">
        <f t="shared" ref="BP8:BP40" si="2">+BN8-AN8</f>
        <v>2082012</v>
      </c>
      <c r="BQ8" s="19">
        <f t="shared" ref="BQ8:BQ40" si="3">+BN8-AT8</f>
        <v>744012</v>
      </c>
      <c r="BR8" s="19">
        <f t="shared" ref="BR8:BR40" si="4">+BN8-BD8</f>
        <v>676718</v>
      </c>
      <c r="BS8" s="19">
        <f t="shared" ref="BS8:BS40" si="5">+BN8-BJ8</f>
        <v>0</v>
      </c>
      <c r="BT8" s="76" t="s">
        <v>213</v>
      </c>
      <c r="BU8" s="83"/>
      <c r="BV8" s="81">
        <f>BN8+BU8</f>
        <v>14352257</v>
      </c>
      <c r="BW8" s="81"/>
      <c r="BX8" s="81">
        <f>BV8+BW8</f>
        <v>14352257</v>
      </c>
      <c r="BY8" s="81">
        <v>-1878844</v>
      </c>
      <c r="BZ8" s="96">
        <v>12473413</v>
      </c>
      <c r="CA8" s="96">
        <v>11769863</v>
      </c>
      <c r="CB8" s="91">
        <f>CA8-BZ8</f>
        <v>-703550</v>
      </c>
      <c r="CC8" s="83" t="s">
        <v>245</v>
      </c>
      <c r="CD8" s="68">
        <v>11769864</v>
      </c>
      <c r="CE8" s="96">
        <f>CD8-BZ8</f>
        <v>-703549</v>
      </c>
      <c r="CF8" s="96">
        <f>CD8-CA8</f>
        <v>1</v>
      </c>
      <c r="CG8" s="83" t="s">
        <v>245</v>
      </c>
      <c r="CH8" s="68">
        <f>11769864+1690000</f>
        <v>13459864</v>
      </c>
      <c r="CI8" s="96">
        <f>CH8-BZ8</f>
        <v>986451</v>
      </c>
      <c r="CJ8" s="96">
        <f>CH8-CA8</f>
        <v>1690001</v>
      </c>
      <c r="CK8" s="96">
        <f>CH8-CD8</f>
        <v>1690000</v>
      </c>
      <c r="CL8" s="83" t="s">
        <v>270</v>
      </c>
      <c r="CM8" s="68">
        <v>12369863</v>
      </c>
      <c r="CN8" s="96">
        <f>CM8-BZ8</f>
        <v>-103550</v>
      </c>
      <c r="CO8" s="96">
        <f>CM8-CA8</f>
        <v>600000</v>
      </c>
      <c r="CP8" s="96">
        <f>CM8-CH8</f>
        <v>-1090001</v>
      </c>
      <c r="CQ8" s="83" t="s">
        <v>311</v>
      </c>
      <c r="CR8" s="68">
        <f>12369863+400000</f>
        <v>12769863</v>
      </c>
      <c r="CS8" s="96">
        <f>CR8-BZ8</f>
        <v>296450</v>
      </c>
      <c r="CT8" s="96">
        <f>CR8-CA8</f>
        <v>1000000</v>
      </c>
      <c r="CU8" s="96">
        <f>CR8-CH8</f>
        <v>-690001</v>
      </c>
      <c r="CV8" s="96">
        <f>CR8-CM8</f>
        <v>400000</v>
      </c>
      <c r="CW8" s="83" t="s">
        <v>342</v>
      </c>
      <c r="CX8" s="68">
        <v>14103767</v>
      </c>
      <c r="CY8" s="96">
        <f t="shared" ref="CY8:CY27" si="6">CX8-BZ8</f>
        <v>1630354</v>
      </c>
      <c r="CZ8" s="96">
        <f t="shared" ref="CZ8:CZ40" si="7">CX8-CA8</f>
        <v>2333904</v>
      </c>
      <c r="DA8" s="96">
        <f t="shared" ref="DA8:DA40" si="8">CX8-CH8</f>
        <v>643903</v>
      </c>
      <c r="DB8" s="96">
        <f t="shared" ref="DB8:DB40" si="9">CX8-CR8</f>
        <v>1333904</v>
      </c>
      <c r="DC8" s="128" t="s">
        <v>356</v>
      </c>
      <c r="DD8" s="68">
        <v>11663767</v>
      </c>
      <c r="DE8" s="96">
        <f t="shared" ref="DE8:DE40" si="10">DD8-BZ8</f>
        <v>-809646</v>
      </c>
      <c r="DF8" s="96">
        <f t="shared" ref="DF8:DF40" si="11">DD8-CA8</f>
        <v>-106096</v>
      </c>
      <c r="DG8" s="96">
        <f>DD8-CX8</f>
        <v>-2440000</v>
      </c>
      <c r="DH8" s="128" t="s">
        <v>375</v>
      </c>
      <c r="DI8" s="68">
        <v>14103767</v>
      </c>
      <c r="DJ8" s="134" t="s">
        <v>356</v>
      </c>
      <c r="DK8" s="96">
        <f t="shared" ref="DK8:DK39" si="12">DI8</f>
        <v>14103767</v>
      </c>
      <c r="DL8" s="132">
        <f t="shared" ref="DL8:DL48" si="13">DK8-BZ8</f>
        <v>1630354</v>
      </c>
      <c r="DM8" s="156">
        <v>11323745</v>
      </c>
      <c r="DN8" s="22">
        <f>DM8-DK8</f>
        <v>-2780022</v>
      </c>
      <c r="DO8" s="83" t="s">
        <v>409</v>
      </c>
      <c r="DP8" s="153">
        <v>11823711</v>
      </c>
      <c r="DQ8" s="153"/>
      <c r="DR8" s="156">
        <f t="shared" ref="DR8:DR11" si="14">SUM(DP8:DQ8)</f>
        <v>11823711</v>
      </c>
      <c r="DS8" s="24">
        <f>DP8-DK8</f>
        <v>-2280056</v>
      </c>
      <c r="DT8" s="22">
        <f>DP8-DM8</f>
        <v>499966</v>
      </c>
      <c r="DU8" s="22">
        <f>+DR8-DK8</f>
        <v>-2280056</v>
      </c>
      <c r="DV8" s="22">
        <f>+DR8-DM8</f>
        <v>499966</v>
      </c>
      <c r="DW8" s="83" t="s">
        <v>439</v>
      </c>
      <c r="DX8" s="166"/>
      <c r="DY8" s="153">
        <v>12098745</v>
      </c>
      <c r="DZ8" s="24" t="e">
        <f>DW8-DR8</f>
        <v>#VALUE!</v>
      </c>
      <c r="EA8" s="22" t="e">
        <f>DW8-DT8</f>
        <v>#VALUE!</v>
      </c>
      <c r="EB8" s="22">
        <f>DY8-DK8</f>
        <v>-2005022</v>
      </c>
      <c r="EC8" s="22">
        <f>DY8-DM8</f>
        <v>775000</v>
      </c>
      <c r="ED8" s="22">
        <f>DY8-DR8</f>
        <v>275034</v>
      </c>
      <c r="EE8" s="168" t="s">
        <v>522</v>
      </c>
      <c r="EF8" s="3"/>
      <c r="EH8" s="3"/>
    </row>
    <row r="9" spans="1:138" ht="12.75" x14ac:dyDescent="0.2">
      <c r="A9" s="10" t="s">
        <v>14</v>
      </c>
      <c r="B9" s="10"/>
      <c r="C9" s="27" t="s">
        <v>45</v>
      </c>
      <c r="D9" s="20">
        <v>17912443</v>
      </c>
      <c r="E9" s="20">
        <v>19142582</v>
      </c>
      <c r="F9" s="5">
        <f t="shared" ref="F9:F60" si="15">E9-D9</f>
        <v>1230139</v>
      </c>
      <c r="G9" s="22">
        <v>19142582</v>
      </c>
      <c r="H9" s="5">
        <f t="shared" ref="H9:H60" si="16">G9-D9</f>
        <v>1230139</v>
      </c>
      <c r="I9" s="5">
        <f>G9-E9</f>
        <v>0</v>
      </c>
      <c r="J9" s="32"/>
      <c r="K9" s="19">
        <v>20142582</v>
      </c>
      <c r="L9" s="11">
        <f t="shared" ref="L9:L60" si="17">K9-D9</f>
        <v>2230139</v>
      </c>
      <c r="M9" s="11">
        <f>K9-E9</f>
        <v>1000000</v>
      </c>
      <c r="N9" s="11">
        <f t="shared" ref="N9:N59" si="18">K9-G9</f>
        <v>1000000</v>
      </c>
      <c r="O9" s="19">
        <v>17912443</v>
      </c>
      <c r="P9" s="11">
        <f t="shared" ref="P9:P60" si="19">O9-D9</f>
        <v>0</v>
      </c>
      <c r="Q9" s="11">
        <f>O9-E9</f>
        <v>-1230139</v>
      </c>
      <c r="R9" s="11">
        <f t="shared" ref="R9:R59" si="20">O9-K9</f>
        <v>-2230139</v>
      </c>
      <c r="S9" s="19">
        <f>17912443+2000000</f>
        <v>19912443</v>
      </c>
      <c r="T9" s="11">
        <f t="shared" ref="T9:T60" si="21">S9-D9</f>
        <v>2000000</v>
      </c>
      <c r="U9" s="11">
        <f>S9-E9</f>
        <v>769861</v>
      </c>
      <c r="V9" s="11">
        <f>S9-K9</f>
        <v>-230139</v>
      </c>
      <c r="W9" s="11">
        <f t="shared" ref="W9:W60" si="22">S9-O9</f>
        <v>2000000</v>
      </c>
      <c r="X9" s="19">
        <v>20142582</v>
      </c>
      <c r="Y9" s="11">
        <f>X9-D9</f>
        <v>2230139</v>
      </c>
      <c r="Z9" s="11">
        <f>X9-E9</f>
        <v>1000000</v>
      </c>
      <c r="AA9" s="11">
        <f t="shared" ref="AA9:AA60" si="23">X9-K9</f>
        <v>0</v>
      </c>
      <c r="AB9" s="11">
        <f t="shared" ref="AB9:AB60" si="24">X9-S9</f>
        <v>230139</v>
      </c>
      <c r="AC9" s="19">
        <v>20142582</v>
      </c>
      <c r="AD9" s="11">
        <f>AC9-D9</f>
        <v>2230139</v>
      </c>
      <c r="AE9" s="11">
        <f t="shared" ref="AE9:AE60" si="25">AC9-X9</f>
        <v>0</v>
      </c>
      <c r="AF9" s="11">
        <f t="shared" si="0"/>
        <v>0</v>
      </c>
      <c r="AG9" s="19">
        <v>20142582</v>
      </c>
      <c r="AH9" s="11">
        <f>AG9-D9</f>
        <v>2230139</v>
      </c>
      <c r="AI9" s="11"/>
      <c r="AJ9" s="11">
        <f t="shared" ref="AJ9:AJ60" si="26">AG9+AI9</f>
        <v>20142582</v>
      </c>
      <c r="AK9" s="11"/>
      <c r="AL9" s="11"/>
      <c r="AM9" s="11">
        <f t="shared" ref="AM9:AM60" si="27">AJ9+AL9+AK9</f>
        <v>20142582</v>
      </c>
      <c r="AN9" s="19">
        <v>20142582</v>
      </c>
      <c r="AO9" s="11">
        <f t="shared" ref="AO9:AO60" si="28">AN9-AM9</f>
        <v>0</v>
      </c>
      <c r="AP9" s="11"/>
      <c r="AQ9" s="19">
        <v>20142582</v>
      </c>
      <c r="AR9" s="19">
        <f t="shared" ref="AR9:AR60" si="29">AQ9-AM9</f>
        <v>0</v>
      </c>
      <c r="AS9" s="19">
        <f t="shared" ref="AS9:AS60" si="30">AQ9-AN9</f>
        <v>0</v>
      </c>
      <c r="AT9" s="19">
        <v>20642582</v>
      </c>
      <c r="AU9" s="19">
        <f t="shared" ref="AU9:AU60" si="31">AT9-AM9</f>
        <v>500000</v>
      </c>
      <c r="AV9" s="19">
        <f t="shared" ref="AV9:AV60" si="32">AT9-AN9</f>
        <v>500000</v>
      </c>
      <c r="AW9" s="19">
        <f t="shared" ref="AW9:AW60" si="33">AT9-AQ9</f>
        <v>500000</v>
      </c>
      <c r="AX9" s="19"/>
      <c r="AY9" s="19">
        <v>20142582</v>
      </c>
      <c r="AZ9" s="19">
        <f t="shared" ref="AZ9:AZ60" si="34">AY9-AM9</f>
        <v>0</v>
      </c>
      <c r="BA9" s="19">
        <f t="shared" ref="BA9:BA60" si="35">AY9-AN9</f>
        <v>0</v>
      </c>
      <c r="BB9" s="19">
        <f t="shared" ref="BB9:BB60" si="36">AY9-AT9</f>
        <v>-500000</v>
      </c>
      <c r="BC9" s="69"/>
      <c r="BD9" s="19">
        <v>20142582</v>
      </c>
      <c r="BE9" s="19">
        <f t="shared" ref="BE9:BE60" si="37">BD9-AM9</f>
        <v>0</v>
      </c>
      <c r="BF9" s="19">
        <f t="shared" ref="BF9:BF60" si="38">BD9-AN9</f>
        <v>0</v>
      </c>
      <c r="BG9" s="19">
        <f t="shared" ref="BG9:BG60" si="39">BD9-AT9</f>
        <v>-500000</v>
      </c>
      <c r="BH9" s="19">
        <f t="shared" ref="BH9:BH60" si="40">BD9-AY9</f>
        <v>0</v>
      </c>
      <c r="BI9" s="76"/>
      <c r="BJ9" s="19">
        <v>20642582</v>
      </c>
      <c r="BK9" s="12"/>
      <c r="BL9" s="19">
        <f t="shared" ref="BL9:BL60" si="41">+BJ9+BK9</f>
        <v>20642582</v>
      </c>
      <c r="BM9" s="20"/>
      <c r="BN9" s="19">
        <f t="shared" ref="BN9:BN60" si="42">+BL9+BM9</f>
        <v>20642582</v>
      </c>
      <c r="BO9" s="12">
        <f t="shared" si="1"/>
        <v>500000</v>
      </c>
      <c r="BP9" s="19">
        <f t="shared" si="2"/>
        <v>500000</v>
      </c>
      <c r="BQ9" s="19">
        <f t="shared" si="3"/>
        <v>0</v>
      </c>
      <c r="BR9" s="19">
        <f t="shared" si="4"/>
        <v>500000</v>
      </c>
      <c r="BS9" s="19">
        <f t="shared" si="5"/>
        <v>0</v>
      </c>
      <c r="BT9" s="76"/>
      <c r="BU9" s="83"/>
      <c r="BV9" s="81">
        <f t="shared" ref="BV9:BV60" si="43">BN9+BU9</f>
        <v>20642582</v>
      </c>
      <c r="BW9" s="81"/>
      <c r="BX9" s="81">
        <f t="shared" ref="BX9:BX60" si="44">BV9+BW9</f>
        <v>20642582</v>
      </c>
      <c r="BY9" s="81"/>
      <c r="BZ9" s="96">
        <v>20642582</v>
      </c>
      <c r="CA9" s="96">
        <v>20642582</v>
      </c>
      <c r="CB9" s="91">
        <f t="shared" ref="CB9:CB10" si="45">CA9-BZ9</f>
        <v>0</v>
      </c>
      <c r="CC9" s="83"/>
      <c r="CD9" s="68">
        <v>21142582</v>
      </c>
      <c r="CE9" s="96">
        <f t="shared" ref="CE9:CE54" si="46">CD9-BZ9</f>
        <v>500000</v>
      </c>
      <c r="CF9" s="96">
        <f t="shared" ref="CF9:CF54" si="47">CD9-CA9</f>
        <v>500000</v>
      </c>
      <c r="CG9" s="83"/>
      <c r="CH9" s="68">
        <v>21142582</v>
      </c>
      <c r="CI9" s="96">
        <f t="shared" ref="CI9:CI60" si="48">CH9-BZ9</f>
        <v>500000</v>
      </c>
      <c r="CJ9" s="96">
        <f t="shared" ref="CJ9:CJ60" si="49">CH9-CA9</f>
        <v>500000</v>
      </c>
      <c r="CK9" s="96">
        <f t="shared" ref="CK9:CK60" si="50">CH9-CD9</f>
        <v>0</v>
      </c>
      <c r="CL9" s="83"/>
      <c r="CM9" s="68">
        <v>21000000</v>
      </c>
      <c r="CN9" s="96">
        <f>CM9-BZ9</f>
        <v>357418</v>
      </c>
      <c r="CO9" s="96">
        <f t="shared" ref="CO9:CO60" si="51">CM9-CA9</f>
        <v>357418</v>
      </c>
      <c r="CP9" s="96">
        <f t="shared" ref="CP9:CP60" si="52">CM9-CH9</f>
        <v>-142582</v>
      </c>
      <c r="CQ9" s="83"/>
      <c r="CR9" s="68">
        <v>21000000</v>
      </c>
      <c r="CS9" s="96">
        <f t="shared" ref="CS9:CS60" si="53">CR9-BZ9</f>
        <v>357418</v>
      </c>
      <c r="CT9" s="96">
        <f t="shared" ref="CT9:CT60" si="54">CR9-CA9</f>
        <v>357418</v>
      </c>
      <c r="CU9" s="96">
        <f t="shared" ref="CU9:CU60" si="55">CR9-CH9</f>
        <v>-142582</v>
      </c>
      <c r="CV9" s="96">
        <f t="shared" ref="CV9:CV60" si="56">CR9-CM9</f>
        <v>0</v>
      </c>
      <c r="CW9" s="83"/>
      <c r="CX9" s="68">
        <v>20642582</v>
      </c>
      <c r="CY9" s="96">
        <f t="shared" si="6"/>
        <v>0</v>
      </c>
      <c r="CZ9" s="96">
        <f t="shared" si="7"/>
        <v>0</v>
      </c>
      <c r="DA9" s="96">
        <f t="shared" si="8"/>
        <v>-500000</v>
      </c>
      <c r="DB9" s="96">
        <f t="shared" si="9"/>
        <v>-357418</v>
      </c>
      <c r="DC9" s="83"/>
      <c r="DD9" s="68">
        <v>20642582</v>
      </c>
      <c r="DE9" s="96">
        <f t="shared" si="10"/>
        <v>0</v>
      </c>
      <c r="DF9" s="96">
        <f t="shared" si="11"/>
        <v>0</v>
      </c>
      <c r="DG9" s="96">
        <f t="shared" ref="DG9:DG60" si="57">DD9-CX9</f>
        <v>0</v>
      </c>
      <c r="DH9" s="83"/>
      <c r="DI9" s="68">
        <v>20642582</v>
      </c>
      <c r="DJ9" s="83"/>
      <c r="DK9" s="96">
        <f t="shared" si="12"/>
        <v>20642582</v>
      </c>
      <c r="DL9" s="132">
        <f t="shared" si="13"/>
        <v>0</v>
      </c>
      <c r="DM9" s="156">
        <v>20642582</v>
      </c>
      <c r="DN9" s="22">
        <f t="shared" ref="DN9:DN60" si="58">DM9-DK9</f>
        <v>0</v>
      </c>
      <c r="DO9" s="83"/>
      <c r="DP9" s="153">
        <v>22142582</v>
      </c>
      <c r="DQ9" s="153"/>
      <c r="DR9" s="156">
        <f t="shared" si="14"/>
        <v>22142582</v>
      </c>
      <c r="DS9" s="24">
        <f t="shared" ref="DS9:DS60" si="59">DP9-DK9</f>
        <v>1500000</v>
      </c>
      <c r="DT9" s="22">
        <f t="shared" ref="DT9:DT60" si="60">DP9-DM9</f>
        <v>1500000</v>
      </c>
      <c r="DU9" s="22">
        <f t="shared" ref="DU9:DU61" si="61">+DR9-DK9</f>
        <v>1500000</v>
      </c>
      <c r="DV9" s="22">
        <f t="shared" ref="DV9:DV61" si="62">+DR9-DM9</f>
        <v>1500000</v>
      </c>
      <c r="DW9" s="83"/>
      <c r="DX9" s="166"/>
      <c r="DY9" s="153">
        <v>21142582</v>
      </c>
      <c r="DZ9" s="24">
        <f t="shared" ref="DZ9:DZ14" si="63">DW9-DR9</f>
        <v>-22142582</v>
      </c>
      <c r="EA9" s="22">
        <f t="shared" ref="EA9:EA14" si="64">DW9-DT9</f>
        <v>-1500000</v>
      </c>
      <c r="EB9" s="22">
        <f t="shared" ref="EB9:EB60" si="65">DY9-DK9</f>
        <v>500000</v>
      </c>
      <c r="EC9" s="22">
        <f t="shared" ref="EC9:EC40" si="66">DY9-DM9</f>
        <v>500000</v>
      </c>
      <c r="ED9" s="22">
        <f t="shared" ref="ED9:ED40" si="67">DY9-DR9</f>
        <v>-1000000</v>
      </c>
      <c r="EE9" s="168"/>
      <c r="EF9" s="171" t="s">
        <v>521</v>
      </c>
    </row>
    <row r="10" spans="1:138" ht="12.75" customHeight="1" x14ac:dyDescent="0.2">
      <c r="A10" s="8" t="s">
        <v>41</v>
      </c>
      <c r="B10" s="9"/>
      <c r="C10" s="27" t="s">
        <v>67</v>
      </c>
      <c r="D10" s="20">
        <v>394000</v>
      </c>
      <c r="E10" s="20">
        <v>0</v>
      </c>
      <c r="F10" s="5">
        <f t="shared" si="15"/>
        <v>-394000</v>
      </c>
      <c r="G10" s="22">
        <v>400000</v>
      </c>
      <c r="H10" s="5">
        <f t="shared" si="16"/>
        <v>6000</v>
      </c>
      <c r="I10" s="5">
        <f>G10-E10</f>
        <v>400000</v>
      </c>
      <c r="J10" s="30" t="s">
        <v>117</v>
      </c>
      <c r="K10" s="19">
        <v>400000</v>
      </c>
      <c r="L10" s="11">
        <f t="shared" si="17"/>
        <v>6000</v>
      </c>
      <c r="M10" s="11">
        <f>K10-E10</f>
        <v>400000</v>
      </c>
      <c r="N10" s="11">
        <f t="shared" si="18"/>
        <v>0</v>
      </c>
      <c r="O10" s="19">
        <v>0</v>
      </c>
      <c r="P10" s="11">
        <f t="shared" si="19"/>
        <v>-394000</v>
      </c>
      <c r="Q10" s="11">
        <f>O10-E10</f>
        <v>0</v>
      </c>
      <c r="R10" s="11">
        <f t="shared" si="20"/>
        <v>-400000</v>
      </c>
      <c r="S10" s="19">
        <v>0</v>
      </c>
      <c r="T10" s="11">
        <f t="shared" si="21"/>
        <v>-394000</v>
      </c>
      <c r="U10" s="11">
        <f>S10-E10</f>
        <v>0</v>
      </c>
      <c r="V10" s="11">
        <f t="shared" ref="V10:V60" si="68">S10-K10</f>
        <v>-400000</v>
      </c>
      <c r="W10" s="11">
        <f t="shared" si="22"/>
        <v>0</v>
      </c>
      <c r="X10" s="19">
        <v>400000</v>
      </c>
      <c r="Y10" s="11">
        <f>X10-D10</f>
        <v>6000</v>
      </c>
      <c r="Z10" s="11">
        <f>X10-E10</f>
        <v>400000</v>
      </c>
      <c r="AA10" s="11">
        <f t="shared" si="23"/>
        <v>0</v>
      </c>
      <c r="AB10" s="11">
        <f t="shared" si="24"/>
        <v>400000</v>
      </c>
      <c r="AC10" s="19">
        <v>400000</v>
      </c>
      <c r="AD10" s="11">
        <f>AC10-D10</f>
        <v>6000</v>
      </c>
      <c r="AE10" s="11">
        <f t="shared" si="25"/>
        <v>0</v>
      </c>
      <c r="AF10" s="11">
        <f t="shared" si="0"/>
        <v>0</v>
      </c>
      <c r="AG10" s="19">
        <v>400000</v>
      </c>
      <c r="AH10" s="11">
        <f>AG10-D10</f>
        <v>6000</v>
      </c>
      <c r="AI10" s="11"/>
      <c r="AJ10" s="11">
        <f t="shared" si="26"/>
        <v>400000</v>
      </c>
      <c r="AK10" s="11"/>
      <c r="AL10" s="11"/>
      <c r="AM10" s="11">
        <f t="shared" si="27"/>
        <v>400000</v>
      </c>
      <c r="AN10" s="19">
        <v>0</v>
      </c>
      <c r="AO10" s="11">
        <f t="shared" si="28"/>
        <v>-400000</v>
      </c>
      <c r="AP10" s="11"/>
      <c r="AQ10" s="19">
        <v>400000</v>
      </c>
      <c r="AR10" s="19">
        <f t="shared" si="29"/>
        <v>0</v>
      </c>
      <c r="AS10" s="19">
        <f t="shared" si="30"/>
        <v>400000</v>
      </c>
      <c r="AT10" s="19">
        <v>400000</v>
      </c>
      <c r="AU10" s="19">
        <f t="shared" si="31"/>
        <v>0</v>
      </c>
      <c r="AV10" s="19">
        <f t="shared" si="32"/>
        <v>400000</v>
      </c>
      <c r="AW10" s="19">
        <f t="shared" si="33"/>
        <v>0</v>
      </c>
      <c r="AX10" s="19"/>
      <c r="AY10" s="19">
        <v>0</v>
      </c>
      <c r="AZ10" s="19">
        <f t="shared" si="34"/>
        <v>-400000</v>
      </c>
      <c r="BA10" s="19">
        <f t="shared" si="35"/>
        <v>0</v>
      </c>
      <c r="BB10" s="19">
        <f t="shared" si="36"/>
        <v>-400000</v>
      </c>
      <c r="BC10" s="69"/>
      <c r="BD10" s="19">
        <v>0</v>
      </c>
      <c r="BE10" s="19">
        <f t="shared" si="37"/>
        <v>-400000</v>
      </c>
      <c r="BF10" s="19">
        <f t="shared" si="38"/>
        <v>0</v>
      </c>
      <c r="BG10" s="19">
        <f t="shared" si="39"/>
        <v>-400000</v>
      </c>
      <c r="BH10" s="19">
        <f t="shared" si="40"/>
        <v>0</v>
      </c>
      <c r="BI10" s="76"/>
      <c r="BJ10" s="19">
        <v>400000</v>
      </c>
      <c r="BK10" s="12">
        <v>-400000</v>
      </c>
      <c r="BL10" s="19">
        <f t="shared" si="41"/>
        <v>0</v>
      </c>
      <c r="BM10" s="20">
        <v>400000</v>
      </c>
      <c r="BN10" s="19">
        <f t="shared" si="42"/>
        <v>400000</v>
      </c>
      <c r="BO10" s="12">
        <f t="shared" si="1"/>
        <v>0</v>
      </c>
      <c r="BP10" s="19">
        <f t="shared" si="2"/>
        <v>400000</v>
      </c>
      <c r="BQ10" s="19">
        <f t="shared" si="3"/>
        <v>0</v>
      </c>
      <c r="BR10" s="19">
        <f t="shared" si="4"/>
        <v>400000</v>
      </c>
      <c r="BS10" s="19">
        <f t="shared" si="5"/>
        <v>0</v>
      </c>
      <c r="BT10" s="76"/>
      <c r="BU10" s="83"/>
      <c r="BV10" s="81">
        <f t="shared" si="43"/>
        <v>400000</v>
      </c>
      <c r="BW10" s="81"/>
      <c r="BX10" s="81">
        <f t="shared" si="44"/>
        <v>400000</v>
      </c>
      <c r="BY10" s="81">
        <v>-266667</v>
      </c>
      <c r="BZ10" s="96">
        <v>133333</v>
      </c>
      <c r="CA10" s="96">
        <v>0</v>
      </c>
      <c r="CB10" s="91">
        <f t="shared" si="45"/>
        <v>-133333</v>
      </c>
      <c r="CC10" s="83" t="s">
        <v>238</v>
      </c>
      <c r="CD10" s="68">
        <v>250000</v>
      </c>
      <c r="CE10" s="96">
        <f t="shared" si="46"/>
        <v>116667</v>
      </c>
      <c r="CF10" s="96">
        <f t="shared" si="47"/>
        <v>250000</v>
      </c>
      <c r="CG10" s="83" t="s">
        <v>254</v>
      </c>
      <c r="CH10" s="68">
        <f>250000+150000</f>
        <v>400000</v>
      </c>
      <c r="CI10" s="96">
        <f t="shared" si="48"/>
        <v>266667</v>
      </c>
      <c r="CJ10" s="96">
        <f t="shared" si="49"/>
        <v>400000</v>
      </c>
      <c r="CK10" s="96">
        <f t="shared" si="50"/>
        <v>150000</v>
      </c>
      <c r="CL10" s="83" t="s">
        <v>271</v>
      </c>
      <c r="CM10" s="68">
        <v>0</v>
      </c>
      <c r="CN10" s="96">
        <f t="shared" ref="CN10:CN60" si="69">CM10-BZ10</f>
        <v>-133333</v>
      </c>
      <c r="CO10" s="96">
        <f t="shared" si="51"/>
        <v>0</v>
      </c>
      <c r="CP10" s="96">
        <f t="shared" si="52"/>
        <v>-400000</v>
      </c>
      <c r="CQ10" s="83"/>
      <c r="CR10" s="68">
        <v>0</v>
      </c>
      <c r="CS10" s="96">
        <f t="shared" si="53"/>
        <v>-133333</v>
      </c>
      <c r="CT10" s="96">
        <f t="shared" si="54"/>
        <v>0</v>
      </c>
      <c r="CU10" s="96">
        <f t="shared" si="55"/>
        <v>-400000</v>
      </c>
      <c r="CV10" s="96">
        <f t="shared" si="56"/>
        <v>0</v>
      </c>
      <c r="CW10" s="83"/>
      <c r="CX10" s="68">
        <v>339500</v>
      </c>
      <c r="CY10" s="96">
        <f t="shared" si="6"/>
        <v>206167</v>
      </c>
      <c r="CZ10" s="96">
        <f t="shared" si="7"/>
        <v>339500</v>
      </c>
      <c r="DA10" s="96">
        <f t="shared" si="8"/>
        <v>-60500</v>
      </c>
      <c r="DB10" s="96">
        <f t="shared" si="9"/>
        <v>339500</v>
      </c>
      <c r="DC10" s="83"/>
      <c r="DD10" s="68">
        <v>339500</v>
      </c>
      <c r="DE10" s="96">
        <f t="shared" si="10"/>
        <v>206167</v>
      </c>
      <c r="DF10" s="96">
        <f t="shared" si="11"/>
        <v>339500</v>
      </c>
      <c r="DG10" s="96">
        <f t="shared" si="57"/>
        <v>0</v>
      </c>
      <c r="DH10" s="83"/>
      <c r="DI10" s="68">
        <v>339500</v>
      </c>
      <c r="DJ10" s="83"/>
      <c r="DK10" s="96">
        <f t="shared" si="12"/>
        <v>339500</v>
      </c>
      <c r="DL10" s="132">
        <f t="shared" si="13"/>
        <v>206167</v>
      </c>
      <c r="DM10" s="156">
        <v>0</v>
      </c>
      <c r="DN10" s="22">
        <f t="shared" si="58"/>
        <v>-339500</v>
      </c>
      <c r="DO10" s="83" t="s">
        <v>401</v>
      </c>
      <c r="DP10" s="153">
        <v>339500</v>
      </c>
      <c r="DQ10" s="153"/>
      <c r="DR10" s="156">
        <f t="shared" si="14"/>
        <v>339500</v>
      </c>
      <c r="DS10" s="24">
        <f t="shared" si="59"/>
        <v>0</v>
      </c>
      <c r="DT10" s="22">
        <f t="shared" si="60"/>
        <v>339500</v>
      </c>
      <c r="DU10" s="22">
        <f t="shared" si="61"/>
        <v>0</v>
      </c>
      <c r="DV10" s="22">
        <f t="shared" si="62"/>
        <v>339500</v>
      </c>
      <c r="DW10" s="83"/>
      <c r="DX10" s="166"/>
      <c r="DY10" s="153">
        <v>0</v>
      </c>
      <c r="DZ10" s="24">
        <f t="shared" si="63"/>
        <v>-339500</v>
      </c>
      <c r="EA10" s="22">
        <f t="shared" si="64"/>
        <v>-339500</v>
      </c>
      <c r="EB10" s="22">
        <f t="shared" si="65"/>
        <v>-339500</v>
      </c>
      <c r="EC10" s="22">
        <f t="shared" si="66"/>
        <v>0</v>
      </c>
      <c r="ED10" s="22">
        <f t="shared" si="67"/>
        <v>-339500</v>
      </c>
      <c r="EE10" s="168" t="s">
        <v>523</v>
      </c>
    </row>
    <row r="11" spans="1:138" ht="12.75" hidden="1" customHeight="1" x14ac:dyDescent="0.2">
      <c r="A11" s="21" t="s">
        <v>149</v>
      </c>
      <c r="B11" s="9"/>
      <c r="C11" s="26" t="s">
        <v>152</v>
      </c>
      <c r="D11" s="20">
        <v>0</v>
      </c>
      <c r="E11" s="20">
        <v>0</v>
      </c>
      <c r="F11" s="5">
        <f t="shared" si="15"/>
        <v>0</v>
      </c>
      <c r="G11" s="24"/>
      <c r="H11" s="5">
        <f t="shared" si="16"/>
        <v>0</v>
      </c>
      <c r="I11" s="23"/>
      <c r="J11" s="64"/>
      <c r="K11" s="20"/>
      <c r="L11" s="11">
        <f t="shared" si="17"/>
        <v>0</v>
      </c>
      <c r="M11" s="14"/>
      <c r="N11" s="14"/>
      <c r="O11" s="20"/>
      <c r="P11" s="11">
        <f t="shared" si="19"/>
        <v>0</v>
      </c>
      <c r="Q11" s="14"/>
      <c r="R11" s="14"/>
      <c r="S11" s="20"/>
      <c r="T11" s="11">
        <f t="shared" si="21"/>
        <v>0</v>
      </c>
      <c r="U11" s="14"/>
      <c r="V11" s="14"/>
      <c r="W11" s="14"/>
      <c r="X11" s="20"/>
      <c r="Y11" s="14"/>
      <c r="Z11" s="14"/>
      <c r="AA11" s="14"/>
      <c r="AB11" s="14"/>
      <c r="AC11" s="20"/>
      <c r="AD11" s="14"/>
      <c r="AE11" s="14"/>
      <c r="AF11" s="14"/>
      <c r="AG11" s="20">
        <v>0</v>
      </c>
      <c r="AH11" s="14"/>
      <c r="AI11" s="14"/>
      <c r="AJ11" s="14"/>
      <c r="AK11" s="14"/>
      <c r="AL11" s="14"/>
      <c r="AM11" s="14">
        <v>0</v>
      </c>
      <c r="AN11" s="20">
        <v>4529410</v>
      </c>
      <c r="AO11" s="14">
        <f t="shared" si="28"/>
        <v>4529410</v>
      </c>
      <c r="AP11" s="14"/>
      <c r="AQ11" s="20">
        <v>0</v>
      </c>
      <c r="AR11" s="19">
        <f t="shared" si="29"/>
        <v>0</v>
      </c>
      <c r="AS11" s="19">
        <f t="shared" si="30"/>
        <v>-4529410</v>
      </c>
      <c r="AT11" s="20">
        <v>0</v>
      </c>
      <c r="AU11" s="19">
        <f t="shared" si="31"/>
        <v>0</v>
      </c>
      <c r="AV11" s="19">
        <f t="shared" si="32"/>
        <v>-4529410</v>
      </c>
      <c r="AW11" s="19">
        <f t="shared" si="33"/>
        <v>0</v>
      </c>
      <c r="AX11" s="19"/>
      <c r="AY11" s="20">
        <v>0</v>
      </c>
      <c r="AZ11" s="19">
        <f t="shared" si="34"/>
        <v>0</v>
      </c>
      <c r="BA11" s="19">
        <f t="shared" si="35"/>
        <v>-4529410</v>
      </c>
      <c r="BB11" s="19">
        <f t="shared" si="36"/>
        <v>0</v>
      </c>
      <c r="BC11" s="69"/>
      <c r="BD11" s="20">
        <v>0</v>
      </c>
      <c r="BE11" s="19">
        <f t="shared" si="37"/>
        <v>0</v>
      </c>
      <c r="BF11" s="19">
        <f t="shared" si="38"/>
        <v>-4529410</v>
      </c>
      <c r="BG11" s="19">
        <f t="shared" si="39"/>
        <v>0</v>
      </c>
      <c r="BH11" s="19">
        <f t="shared" si="40"/>
        <v>0</v>
      </c>
      <c r="BI11" s="76"/>
      <c r="BJ11" s="20"/>
      <c r="BK11" s="13"/>
      <c r="BL11" s="19">
        <f t="shared" si="41"/>
        <v>0</v>
      </c>
      <c r="BM11" s="20"/>
      <c r="BN11" s="19">
        <f t="shared" si="42"/>
        <v>0</v>
      </c>
      <c r="BO11" s="12">
        <f t="shared" si="1"/>
        <v>0</v>
      </c>
      <c r="BP11" s="19">
        <f t="shared" si="2"/>
        <v>-4529410</v>
      </c>
      <c r="BQ11" s="19">
        <f t="shared" si="3"/>
        <v>0</v>
      </c>
      <c r="BR11" s="19">
        <f t="shared" si="4"/>
        <v>0</v>
      </c>
      <c r="BS11" s="19">
        <f t="shared" si="5"/>
        <v>0</v>
      </c>
      <c r="BT11" s="76"/>
      <c r="BU11" s="83"/>
      <c r="BV11" s="81">
        <f t="shared" si="43"/>
        <v>0</v>
      </c>
      <c r="BW11" s="81"/>
      <c r="BX11" s="81">
        <f t="shared" si="44"/>
        <v>0</v>
      </c>
      <c r="BY11" s="81"/>
      <c r="BZ11" s="96">
        <v>0</v>
      </c>
      <c r="CA11" s="96"/>
      <c r="CB11" s="91"/>
      <c r="CC11" s="83"/>
      <c r="CD11" s="68"/>
      <c r="CE11" s="96">
        <f t="shared" si="46"/>
        <v>0</v>
      </c>
      <c r="CF11" s="96">
        <f t="shared" si="47"/>
        <v>0</v>
      </c>
      <c r="CG11" s="83"/>
      <c r="CH11" s="68"/>
      <c r="CI11" s="96">
        <f t="shared" si="48"/>
        <v>0</v>
      </c>
      <c r="CJ11" s="96">
        <f t="shared" si="49"/>
        <v>0</v>
      </c>
      <c r="CK11" s="96">
        <f t="shared" si="50"/>
        <v>0</v>
      </c>
      <c r="CL11" s="83"/>
      <c r="CM11" s="68"/>
      <c r="CN11" s="96">
        <f t="shared" si="69"/>
        <v>0</v>
      </c>
      <c r="CO11" s="96">
        <f t="shared" si="51"/>
        <v>0</v>
      </c>
      <c r="CP11" s="96">
        <f t="shared" si="52"/>
        <v>0</v>
      </c>
      <c r="CQ11" s="83"/>
      <c r="CR11" s="68"/>
      <c r="CS11" s="96">
        <f t="shared" si="53"/>
        <v>0</v>
      </c>
      <c r="CT11" s="96">
        <f t="shared" si="54"/>
        <v>0</v>
      </c>
      <c r="CU11" s="96">
        <f t="shared" si="55"/>
        <v>0</v>
      </c>
      <c r="CV11" s="96">
        <f t="shared" si="56"/>
        <v>0</v>
      </c>
      <c r="CW11" s="83"/>
      <c r="CX11" s="68"/>
      <c r="CY11" s="96">
        <f t="shared" si="6"/>
        <v>0</v>
      </c>
      <c r="CZ11" s="96">
        <f t="shared" si="7"/>
        <v>0</v>
      </c>
      <c r="DA11" s="96">
        <f t="shared" si="8"/>
        <v>0</v>
      </c>
      <c r="DB11" s="96">
        <f t="shared" si="9"/>
        <v>0</v>
      </c>
      <c r="DC11" s="83"/>
      <c r="DD11" s="68"/>
      <c r="DE11" s="96">
        <f t="shared" si="10"/>
        <v>0</v>
      </c>
      <c r="DF11" s="96">
        <f t="shared" si="11"/>
        <v>0</v>
      </c>
      <c r="DG11" s="96">
        <f t="shared" si="57"/>
        <v>0</v>
      </c>
      <c r="DH11" s="83"/>
      <c r="DI11" s="68"/>
      <c r="DJ11" s="83"/>
      <c r="DK11" s="96">
        <f t="shared" si="12"/>
        <v>0</v>
      </c>
      <c r="DL11" s="132">
        <f t="shared" si="13"/>
        <v>0</v>
      </c>
      <c r="DM11" s="156"/>
      <c r="DN11" s="22">
        <f t="shared" si="58"/>
        <v>0</v>
      </c>
      <c r="DO11" s="83"/>
      <c r="DP11" s="153"/>
      <c r="DQ11" s="153"/>
      <c r="DR11" s="156">
        <f t="shared" si="14"/>
        <v>0</v>
      </c>
      <c r="DS11" s="24">
        <f t="shared" si="59"/>
        <v>0</v>
      </c>
      <c r="DT11" s="22">
        <f t="shared" si="60"/>
        <v>0</v>
      </c>
      <c r="DU11" s="22">
        <f t="shared" si="61"/>
        <v>0</v>
      </c>
      <c r="DV11" s="22">
        <f t="shared" si="62"/>
        <v>0</v>
      </c>
      <c r="DW11" s="83"/>
      <c r="DX11" s="166"/>
      <c r="DY11" s="153"/>
      <c r="DZ11" s="24">
        <f t="shared" si="63"/>
        <v>0</v>
      </c>
      <c r="EA11" s="22">
        <f t="shared" si="64"/>
        <v>0</v>
      </c>
      <c r="EB11" s="22">
        <f t="shared" si="65"/>
        <v>0</v>
      </c>
      <c r="EC11" s="22">
        <f t="shared" si="66"/>
        <v>0</v>
      </c>
      <c r="ED11" s="22">
        <f t="shared" si="67"/>
        <v>0</v>
      </c>
      <c r="EE11" s="174"/>
    </row>
    <row r="12" spans="1:138" ht="51" customHeight="1" x14ac:dyDescent="0.2">
      <c r="A12" s="8" t="s">
        <v>44</v>
      </c>
      <c r="B12" s="9"/>
      <c r="C12" s="27" t="s">
        <v>68</v>
      </c>
      <c r="D12" s="20">
        <v>1895016</v>
      </c>
      <c r="E12" s="20">
        <v>0</v>
      </c>
      <c r="F12" s="5">
        <f t="shared" si="15"/>
        <v>-1895016</v>
      </c>
      <c r="G12" s="22">
        <v>1800000</v>
      </c>
      <c r="H12" s="5">
        <f t="shared" si="16"/>
        <v>-95016</v>
      </c>
      <c r="I12" s="5">
        <f t="shared" ref="I12:I40" si="70">G12-E12</f>
        <v>1800000</v>
      </c>
      <c r="J12" s="30" t="s">
        <v>117</v>
      </c>
      <c r="K12" s="19">
        <v>1900000</v>
      </c>
      <c r="L12" s="11">
        <f t="shared" si="17"/>
        <v>4984</v>
      </c>
      <c r="M12" s="11">
        <f t="shared" ref="M12:M40" si="71">K12-E12</f>
        <v>1900000</v>
      </c>
      <c r="N12" s="11">
        <f t="shared" si="18"/>
        <v>100000</v>
      </c>
      <c r="O12" s="19">
        <v>2800000</v>
      </c>
      <c r="P12" s="11">
        <f t="shared" si="19"/>
        <v>904984</v>
      </c>
      <c r="Q12" s="11">
        <f t="shared" ref="Q12:Q40" si="72">O12-E12</f>
        <v>2800000</v>
      </c>
      <c r="R12" s="11">
        <f t="shared" si="20"/>
        <v>900000</v>
      </c>
      <c r="S12" s="19">
        <v>2800000</v>
      </c>
      <c r="T12" s="11">
        <f t="shared" si="21"/>
        <v>904984</v>
      </c>
      <c r="U12" s="11">
        <f t="shared" ref="U12:U40" si="73">S12-E12</f>
        <v>2800000</v>
      </c>
      <c r="V12" s="11">
        <f t="shared" si="68"/>
        <v>900000</v>
      </c>
      <c r="W12" s="11">
        <f t="shared" si="22"/>
        <v>0</v>
      </c>
      <c r="X12" s="19">
        <v>2000000</v>
      </c>
      <c r="Y12" s="11">
        <f t="shared" ref="Y12:Y40" si="74">X12-D12</f>
        <v>104984</v>
      </c>
      <c r="Z12" s="11">
        <f t="shared" ref="Z12:Z40" si="75">X12-E12</f>
        <v>2000000</v>
      </c>
      <c r="AA12" s="11">
        <f t="shared" si="23"/>
        <v>100000</v>
      </c>
      <c r="AB12" s="11">
        <f t="shared" si="24"/>
        <v>-800000</v>
      </c>
      <c r="AC12" s="19">
        <v>2000000</v>
      </c>
      <c r="AD12" s="11">
        <f t="shared" ref="AD12:AD40" si="76">AC12-D12</f>
        <v>104984</v>
      </c>
      <c r="AE12" s="11">
        <f t="shared" si="25"/>
        <v>0</v>
      </c>
      <c r="AF12" s="11">
        <f t="shared" si="0"/>
        <v>0</v>
      </c>
      <c r="AG12" s="19">
        <v>2000000</v>
      </c>
      <c r="AH12" s="11">
        <f t="shared" ref="AH12:AH40" si="77">AG12-D12</f>
        <v>104984</v>
      </c>
      <c r="AI12" s="11"/>
      <c r="AJ12" s="11">
        <f t="shared" si="26"/>
        <v>2000000</v>
      </c>
      <c r="AK12" s="11"/>
      <c r="AL12" s="11"/>
      <c r="AM12" s="11">
        <f t="shared" si="27"/>
        <v>2000000</v>
      </c>
      <c r="AN12" s="19">
        <v>0</v>
      </c>
      <c r="AO12" s="11">
        <f t="shared" si="28"/>
        <v>-2000000</v>
      </c>
      <c r="AP12" s="11"/>
      <c r="AQ12" s="19">
        <v>1789671</v>
      </c>
      <c r="AR12" s="19">
        <f t="shared" si="29"/>
        <v>-210329</v>
      </c>
      <c r="AS12" s="19">
        <f t="shared" si="30"/>
        <v>1789671</v>
      </c>
      <c r="AT12" s="19">
        <v>1789671</v>
      </c>
      <c r="AU12" s="19">
        <f t="shared" si="31"/>
        <v>-210329</v>
      </c>
      <c r="AV12" s="19">
        <f t="shared" si="32"/>
        <v>1789671</v>
      </c>
      <c r="AW12" s="19">
        <f t="shared" si="33"/>
        <v>0</v>
      </c>
      <c r="AX12" s="19" t="s">
        <v>176</v>
      </c>
      <c r="AY12" s="19">
        <v>2400000</v>
      </c>
      <c r="AZ12" s="19">
        <f t="shared" si="34"/>
        <v>400000</v>
      </c>
      <c r="BA12" s="19">
        <f t="shared" si="35"/>
        <v>2400000</v>
      </c>
      <c r="BB12" s="19">
        <f t="shared" si="36"/>
        <v>610329</v>
      </c>
      <c r="BC12" s="70" t="s">
        <v>184</v>
      </c>
      <c r="BD12" s="19">
        <v>2600000</v>
      </c>
      <c r="BE12" s="19">
        <f t="shared" si="37"/>
        <v>600000</v>
      </c>
      <c r="BF12" s="19">
        <f t="shared" si="38"/>
        <v>2600000</v>
      </c>
      <c r="BG12" s="19">
        <f t="shared" si="39"/>
        <v>810329</v>
      </c>
      <c r="BH12" s="19">
        <f t="shared" si="40"/>
        <v>200000</v>
      </c>
      <c r="BI12" s="76" t="s">
        <v>204</v>
      </c>
      <c r="BJ12" s="19">
        <v>2200000</v>
      </c>
      <c r="BK12" s="12">
        <v>-600000</v>
      </c>
      <c r="BL12" s="19">
        <f t="shared" si="41"/>
        <v>1600000</v>
      </c>
      <c r="BM12" s="20">
        <v>600000</v>
      </c>
      <c r="BN12" s="19">
        <f t="shared" si="42"/>
        <v>2200000</v>
      </c>
      <c r="BO12" s="12">
        <f t="shared" si="1"/>
        <v>200000</v>
      </c>
      <c r="BP12" s="19">
        <f t="shared" si="2"/>
        <v>2200000</v>
      </c>
      <c r="BQ12" s="19">
        <f t="shared" si="3"/>
        <v>410329</v>
      </c>
      <c r="BR12" s="19">
        <f t="shared" si="4"/>
        <v>-400000</v>
      </c>
      <c r="BS12" s="19">
        <f t="shared" si="5"/>
        <v>0</v>
      </c>
      <c r="BT12" s="76" t="s">
        <v>212</v>
      </c>
      <c r="BU12" s="83"/>
      <c r="BV12" s="81">
        <f t="shared" si="43"/>
        <v>2200000</v>
      </c>
      <c r="BW12" s="81"/>
      <c r="BX12" s="81">
        <f t="shared" si="44"/>
        <v>2200000</v>
      </c>
      <c r="BY12" s="81">
        <v>-580000</v>
      </c>
      <c r="BZ12" s="96">
        <v>1620000</v>
      </c>
      <c r="CA12" s="96">
        <v>0</v>
      </c>
      <c r="CB12" s="91">
        <f t="shared" ref="CB12:CB19" si="78">CA12-BZ12</f>
        <v>-1620000</v>
      </c>
      <c r="CC12" s="83" t="s">
        <v>239</v>
      </c>
      <c r="CD12" s="68">
        <v>1549389</v>
      </c>
      <c r="CE12" s="96">
        <f t="shared" si="46"/>
        <v>-70611</v>
      </c>
      <c r="CF12" s="96">
        <f t="shared" si="47"/>
        <v>1549389</v>
      </c>
      <c r="CG12" s="83" t="s">
        <v>262</v>
      </c>
      <c r="CH12" s="68">
        <f>1549389+200000</f>
        <v>1749389</v>
      </c>
      <c r="CI12" s="96">
        <f t="shared" si="48"/>
        <v>129389</v>
      </c>
      <c r="CJ12" s="96">
        <f t="shared" si="49"/>
        <v>1749389</v>
      </c>
      <c r="CK12" s="96">
        <f t="shared" si="50"/>
        <v>200000</v>
      </c>
      <c r="CL12" s="83" t="s">
        <v>302</v>
      </c>
      <c r="CM12" s="68">
        <v>2100000</v>
      </c>
      <c r="CN12" s="96">
        <f t="shared" si="69"/>
        <v>480000</v>
      </c>
      <c r="CO12" s="96">
        <f t="shared" si="51"/>
        <v>2100000</v>
      </c>
      <c r="CP12" s="96">
        <f t="shared" si="52"/>
        <v>350611</v>
      </c>
      <c r="CQ12" s="83" t="s">
        <v>320</v>
      </c>
      <c r="CR12" s="68">
        <f>2100000+100000</f>
        <v>2200000</v>
      </c>
      <c r="CS12" s="96">
        <f t="shared" si="53"/>
        <v>580000</v>
      </c>
      <c r="CT12" s="96">
        <f t="shared" si="54"/>
        <v>2200000</v>
      </c>
      <c r="CU12" s="96">
        <f t="shared" si="55"/>
        <v>450611</v>
      </c>
      <c r="CV12" s="96">
        <f t="shared" si="56"/>
        <v>100000</v>
      </c>
      <c r="CW12" s="83" t="s">
        <v>328</v>
      </c>
      <c r="CX12" s="68">
        <v>1696907</v>
      </c>
      <c r="CY12" s="96">
        <f t="shared" si="6"/>
        <v>76907</v>
      </c>
      <c r="CZ12" s="96">
        <f t="shared" si="7"/>
        <v>1696907</v>
      </c>
      <c r="DA12" s="96">
        <f t="shared" si="8"/>
        <v>-52482</v>
      </c>
      <c r="DB12" s="96">
        <f t="shared" si="9"/>
        <v>-503093</v>
      </c>
      <c r="DC12" s="128" t="s">
        <v>361</v>
      </c>
      <c r="DD12" s="68">
        <v>1396907</v>
      </c>
      <c r="DE12" s="96">
        <f t="shared" si="10"/>
        <v>-223093</v>
      </c>
      <c r="DF12" s="96">
        <f t="shared" si="11"/>
        <v>1396907</v>
      </c>
      <c r="DG12" s="96">
        <f t="shared" si="57"/>
        <v>-300000</v>
      </c>
      <c r="DH12" s="128" t="s">
        <v>376</v>
      </c>
      <c r="DI12" s="68">
        <v>1696907</v>
      </c>
      <c r="DJ12" s="134" t="s">
        <v>361</v>
      </c>
      <c r="DK12" s="96">
        <f t="shared" si="12"/>
        <v>1696907</v>
      </c>
      <c r="DL12" s="132">
        <f t="shared" si="13"/>
        <v>76907</v>
      </c>
      <c r="DM12" s="156">
        <v>3276228</v>
      </c>
      <c r="DN12" s="22">
        <f t="shared" si="58"/>
        <v>1579321</v>
      </c>
      <c r="DO12" s="83" t="s">
        <v>410</v>
      </c>
      <c r="DP12" s="153">
        <v>1496545</v>
      </c>
      <c r="DQ12" s="153">
        <f>200000+60000</f>
        <v>260000</v>
      </c>
      <c r="DR12" s="156">
        <f>SUM(DP12:DQ12)</f>
        <v>1756545</v>
      </c>
      <c r="DS12" s="24">
        <f t="shared" si="59"/>
        <v>-200362</v>
      </c>
      <c r="DT12" s="22">
        <f t="shared" si="60"/>
        <v>-1779683</v>
      </c>
      <c r="DU12" s="22">
        <f t="shared" si="61"/>
        <v>59638</v>
      </c>
      <c r="DV12" s="22">
        <f t="shared" si="62"/>
        <v>-1519683</v>
      </c>
      <c r="DW12" s="83" t="s">
        <v>432</v>
      </c>
      <c r="DX12" s="83" t="s">
        <v>442</v>
      </c>
      <c r="DY12" s="153">
        <v>2026226</v>
      </c>
      <c r="DZ12" s="24" t="e">
        <f t="shared" si="63"/>
        <v>#VALUE!</v>
      </c>
      <c r="EA12" s="22" t="e">
        <f t="shared" si="64"/>
        <v>#VALUE!</v>
      </c>
      <c r="EB12" s="22">
        <f t="shared" si="65"/>
        <v>329319</v>
      </c>
      <c r="EC12" s="22">
        <f t="shared" si="66"/>
        <v>-1250002</v>
      </c>
      <c r="ED12" s="22">
        <f t="shared" si="67"/>
        <v>269681</v>
      </c>
      <c r="EE12" s="83" t="s">
        <v>525</v>
      </c>
    </row>
    <row r="13" spans="1:138" ht="12.75" hidden="1" x14ac:dyDescent="0.2">
      <c r="A13" s="21" t="s">
        <v>92</v>
      </c>
      <c r="B13" s="9"/>
      <c r="C13" s="26" t="s">
        <v>93</v>
      </c>
      <c r="D13" s="20">
        <v>0</v>
      </c>
      <c r="E13" s="20">
        <v>0</v>
      </c>
      <c r="F13" s="5">
        <f t="shared" si="15"/>
        <v>0</v>
      </c>
      <c r="G13" s="22">
        <v>0</v>
      </c>
      <c r="H13" s="5">
        <f t="shared" si="16"/>
        <v>0</v>
      </c>
      <c r="I13" s="5">
        <f t="shared" si="70"/>
        <v>0</v>
      </c>
      <c r="J13" s="32"/>
      <c r="K13" s="19"/>
      <c r="L13" s="11">
        <f t="shared" si="17"/>
        <v>0</v>
      </c>
      <c r="M13" s="11">
        <f t="shared" si="71"/>
        <v>0</v>
      </c>
      <c r="N13" s="11">
        <f t="shared" si="18"/>
        <v>0</v>
      </c>
      <c r="O13" s="19">
        <v>300000</v>
      </c>
      <c r="P13" s="11">
        <f t="shared" si="19"/>
        <v>300000</v>
      </c>
      <c r="Q13" s="11">
        <f t="shared" si="72"/>
        <v>300000</v>
      </c>
      <c r="R13" s="11">
        <f t="shared" si="20"/>
        <v>300000</v>
      </c>
      <c r="S13" s="19">
        <v>300000</v>
      </c>
      <c r="T13" s="11">
        <f t="shared" si="21"/>
        <v>300000</v>
      </c>
      <c r="U13" s="11">
        <f t="shared" si="73"/>
        <v>300000</v>
      </c>
      <c r="V13" s="11">
        <f t="shared" si="68"/>
        <v>300000</v>
      </c>
      <c r="W13" s="11">
        <f t="shared" si="22"/>
        <v>0</v>
      </c>
      <c r="X13" s="19">
        <v>300000</v>
      </c>
      <c r="Y13" s="11">
        <f t="shared" si="74"/>
        <v>300000</v>
      </c>
      <c r="Z13" s="11">
        <f t="shared" si="75"/>
        <v>300000</v>
      </c>
      <c r="AA13" s="11">
        <f t="shared" si="23"/>
        <v>300000</v>
      </c>
      <c r="AB13" s="11">
        <f t="shared" si="24"/>
        <v>0</v>
      </c>
      <c r="AC13" s="19">
        <v>300000</v>
      </c>
      <c r="AD13" s="11">
        <f t="shared" si="76"/>
        <v>300000</v>
      </c>
      <c r="AE13" s="11">
        <f t="shared" si="25"/>
        <v>0</v>
      </c>
      <c r="AF13" s="11">
        <f t="shared" si="0"/>
        <v>0</v>
      </c>
      <c r="AG13" s="19">
        <v>300000</v>
      </c>
      <c r="AH13" s="11">
        <f t="shared" si="77"/>
        <v>300000</v>
      </c>
      <c r="AI13" s="11"/>
      <c r="AJ13" s="11">
        <f t="shared" si="26"/>
        <v>300000</v>
      </c>
      <c r="AK13" s="11"/>
      <c r="AL13" s="11"/>
      <c r="AM13" s="11">
        <f t="shared" si="27"/>
        <v>300000</v>
      </c>
      <c r="AN13" s="19">
        <v>0</v>
      </c>
      <c r="AO13" s="11">
        <f t="shared" si="28"/>
        <v>-300000</v>
      </c>
      <c r="AP13" s="11"/>
      <c r="AQ13" s="19">
        <v>0</v>
      </c>
      <c r="AR13" s="19">
        <f t="shared" si="29"/>
        <v>-300000</v>
      </c>
      <c r="AS13" s="19">
        <f t="shared" si="30"/>
        <v>0</v>
      </c>
      <c r="AT13" s="19">
        <v>0</v>
      </c>
      <c r="AU13" s="19">
        <f t="shared" si="31"/>
        <v>-300000</v>
      </c>
      <c r="AV13" s="19">
        <f t="shared" si="32"/>
        <v>0</v>
      </c>
      <c r="AW13" s="19">
        <f t="shared" si="33"/>
        <v>0</v>
      </c>
      <c r="AX13" s="19"/>
      <c r="AY13" s="19">
        <v>0</v>
      </c>
      <c r="AZ13" s="19">
        <f t="shared" si="34"/>
        <v>-300000</v>
      </c>
      <c r="BA13" s="19">
        <f t="shared" si="35"/>
        <v>0</v>
      </c>
      <c r="BB13" s="19">
        <f t="shared" si="36"/>
        <v>0</v>
      </c>
      <c r="BC13" s="69"/>
      <c r="BD13" s="19">
        <v>0</v>
      </c>
      <c r="BE13" s="19">
        <f t="shared" si="37"/>
        <v>-300000</v>
      </c>
      <c r="BF13" s="19">
        <f t="shared" si="38"/>
        <v>0</v>
      </c>
      <c r="BG13" s="19">
        <f t="shared" si="39"/>
        <v>0</v>
      </c>
      <c r="BH13" s="19">
        <f t="shared" si="40"/>
        <v>0</v>
      </c>
      <c r="BI13" s="32"/>
      <c r="BJ13" s="19">
        <v>0</v>
      </c>
      <c r="BK13" s="12"/>
      <c r="BL13" s="19">
        <f t="shared" si="41"/>
        <v>0</v>
      </c>
      <c r="BM13" s="20"/>
      <c r="BN13" s="19">
        <f t="shared" si="42"/>
        <v>0</v>
      </c>
      <c r="BO13" s="12">
        <f t="shared" si="1"/>
        <v>-300000</v>
      </c>
      <c r="BP13" s="19">
        <f t="shared" si="2"/>
        <v>0</v>
      </c>
      <c r="BQ13" s="19">
        <f t="shared" si="3"/>
        <v>0</v>
      </c>
      <c r="BR13" s="19">
        <f t="shared" si="4"/>
        <v>0</v>
      </c>
      <c r="BS13" s="19">
        <f t="shared" si="5"/>
        <v>0</v>
      </c>
      <c r="BT13" s="32"/>
      <c r="BU13" s="32"/>
      <c r="BV13" s="81">
        <f t="shared" si="43"/>
        <v>0</v>
      </c>
      <c r="BW13" s="81"/>
      <c r="BX13" s="81">
        <f t="shared" si="44"/>
        <v>0</v>
      </c>
      <c r="BY13" s="81"/>
      <c r="BZ13" s="96">
        <v>0</v>
      </c>
      <c r="CA13" s="96">
        <v>0</v>
      </c>
      <c r="CB13" s="91">
        <f t="shared" si="78"/>
        <v>0</v>
      </c>
      <c r="CC13" s="32"/>
      <c r="CD13" s="68">
        <v>0</v>
      </c>
      <c r="CE13" s="96">
        <f t="shared" si="46"/>
        <v>0</v>
      </c>
      <c r="CF13" s="96">
        <f t="shared" si="47"/>
        <v>0</v>
      </c>
      <c r="CG13" s="32"/>
      <c r="CH13" s="68">
        <v>0</v>
      </c>
      <c r="CI13" s="96">
        <f t="shared" si="48"/>
        <v>0</v>
      </c>
      <c r="CJ13" s="96">
        <f t="shared" si="49"/>
        <v>0</v>
      </c>
      <c r="CK13" s="96">
        <f t="shared" si="50"/>
        <v>0</v>
      </c>
      <c r="CL13" s="32"/>
      <c r="CM13" s="68"/>
      <c r="CN13" s="96">
        <f t="shared" si="69"/>
        <v>0</v>
      </c>
      <c r="CO13" s="96">
        <f t="shared" si="51"/>
        <v>0</v>
      </c>
      <c r="CP13" s="96">
        <f t="shared" si="52"/>
        <v>0</v>
      </c>
      <c r="CQ13" s="32"/>
      <c r="CR13" s="68"/>
      <c r="CS13" s="96">
        <f t="shared" si="53"/>
        <v>0</v>
      </c>
      <c r="CT13" s="96">
        <f t="shared" si="54"/>
        <v>0</v>
      </c>
      <c r="CU13" s="96">
        <f t="shared" si="55"/>
        <v>0</v>
      </c>
      <c r="CV13" s="96">
        <f t="shared" si="56"/>
        <v>0</v>
      </c>
      <c r="CW13" s="32"/>
      <c r="CX13" s="68"/>
      <c r="CY13" s="96">
        <f t="shared" si="6"/>
        <v>0</v>
      </c>
      <c r="CZ13" s="96">
        <f t="shared" si="7"/>
        <v>0</v>
      </c>
      <c r="DA13" s="96">
        <f t="shared" si="8"/>
        <v>0</v>
      </c>
      <c r="DB13" s="96">
        <f t="shared" si="9"/>
        <v>0</v>
      </c>
      <c r="DC13" s="32"/>
      <c r="DD13" s="68"/>
      <c r="DE13" s="96">
        <f t="shared" si="10"/>
        <v>0</v>
      </c>
      <c r="DF13" s="96">
        <f t="shared" si="11"/>
        <v>0</v>
      </c>
      <c r="DG13" s="96">
        <f t="shared" si="57"/>
        <v>0</v>
      </c>
      <c r="DH13" s="32"/>
      <c r="DI13" s="68"/>
      <c r="DJ13" s="30"/>
      <c r="DK13" s="96">
        <f t="shared" si="12"/>
        <v>0</v>
      </c>
      <c r="DL13" s="132">
        <f t="shared" si="13"/>
        <v>0</v>
      </c>
      <c r="DM13" s="156">
        <v>0</v>
      </c>
      <c r="DN13" s="22">
        <f t="shared" si="58"/>
        <v>0</v>
      </c>
      <c r="DO13" s="30"/>
      <c r="DP13" s="153"/>
      <c r="DQ13" s="153"/>
      <c r="DR13" s="156"/>
      <c r="DS13" s="24">
        <f t="shared" si="59"/>
        <v>0</v>
      </c>
      <c r="DT13" s="22">
        <f t="shared" si="60"/>
        <v>0</v>
      </c>
      <c r="DU13" s="22">
        <f t="shared" si="61"/>
        <v>0</v>
      </c>
      <c r="DV13" s="22">
        <f t="shared" si="62"/>
        <v>0</v>
      </c>
      <c r="DW13" s="30"/>
      <c r="DX13" s="152"/>
      <c r="DY13" s="153"/>
      <c r="DZ13" s="24">
        <f t="shared" si="63"/>
        <v>0</v>
      </c>
      <c r="EA13" s="22">
        <f t="shared" si="64"/>
        <v>0</v>
      </c>
      <c r="EB13" s="22">
        <f t="shared" si="65"/>
        <v>0</v>
      </c>
      <c r="EC13" s="22">
        <f t="shared" si="66"/>
        <v>0</v>
      </c>
      <c r="ED13" s="22">
        <f t="shared" si="67"/>
        <v>0</v>
      </c>
      <c r="EE13" s="32"/>
    </row>
    <row r="14" spans="1:138" ht="25.5" hidden="1" x14ac:dyDescent="0.2">
      <c r="A14" s="21" t="s">
        <v>94</v>
      </c>
      <c r="B14" s="9"/>
      <c r="C14" s="27" t="s">
        <v>95</v>
      </c>
      <c r="D14" s="20">
        <v>0</v>
      </c>
      <c r="E14" s="20">
        <v>0</v>
      </c>
      <c r="F14" s="5">
        <f t="shared" si="15"/>
        <v>0</v>
      </c>
      <c r="G14" s="22">
        <v>0</v>
      </c>
      <c r="H14" s="5">
        <f t="shared" si="16"/>
        <v>0</v>
      </c>
      <c r="I14" s="5">
        <f t="shared" si="70"/>
        <v>0</v>
      </c>
      <c r="J14" s="32"/>
      <c r="K14" s="19"/>
      <c r="L14" s="11">
        <f t="shared" si="17"/>
        <v>0</v>
      </c>
      <c r="M14" s="11">
        <f t="shared" si="71"/>
        <v>0</v>
      </c>
      <c r="N14" s="11">
        <f t="shared" si="18"/>
        <v>0</v>
      </c>
      <c r="O14" s="19">
        <v>1500000</v>
      </c>
      <c r="P14" s="11">
        <f t="shared" si="19"/>
        <v>1500000</v>
      </c>
      <c r="Q14" s="11">
        <f t="shared" si="72"/>
        <v>1500000</v>
      </c>
      <c r="R14" s="11">
        <f t="shared" si="20"/>
        <v>1500000</v>
      </c>
      <c r="S14" s="19">
        <v>1500000</v>
      </c>
      <c r="T14" s="11">
        <f t="shared" si="21"/>
        <v>1500000</v>
      </c>
      <c r="U14" s="11">
        <f t="shared" si="73"/>
        <v>1500000</v>
      </c>
      <c r="V14" s="11">
        <f t="shared" si="68"/>
        <v>1500000</v>
      </c>
      <c r="W14" s="11">
        <f t="shared" si="22"/>
        <v>0</v>
      </c>
      <c r="X14" s="19">
        <v>500000</v>
      </c>
      <c r="Y14" s="11">
        <f t="shared" si="74"/>
        <v>500000</v>
      </c>
      <c r="Z14" s="11">
        <f t="shared" si="75"/>
        <v>500000</v>
      </c>
      <c r="AA14" s="11">
        <f t="shared" si="23"/>
        <v>500000</v>
      </c>
      <c r="AB14" s="11">
        <f t="shared" si="24"/>
        <v>-1000000</v>
      </c>
      <c r="AC14" s="19">
        <v>500000</v>
      </c>
      <c r="AD14" s="11">
        <f t="shared" si="76"/>
        <v>500000</v>
      </c>
      <c r="AE14" s="11">
        <f t="shared" si="25"/>
        <v>0</v>
      </c>
      <c r="AF14" s="11">
        <f t="shared" si="0"/>
        <v>0</v>
      </c>
      <c r="AG14" s="19">
        <v>500000</v>
      </c>
      <c r="AH14" s="11">
        <f t="shared" si="77"/>
        <v>500000</v>
      </c>
      <c r="AI14" s="11">
        <v>3800000</v>
      </c>
      <c r="AJ14" s="11">
        <f t="shared" si="26"/>
        <v>4300000</v>
      </c>
      <c r="AK14" s="11"/>
      <c r="AL14" s="11"/>
      <c r="AM14" s="11">
        <f t="shared" si="27"/>
        <v>4300000</v>
      </c>
      <c r="AN14" s="19">
        <v>0</v>
      </c>
      <c r="AO14" s="11">
        <f t="shared" si="28"/>
        <v>-4300000</v>
      </c>
      <c r="AP14" s="11"/>
      <c r="AQ14" s="19">
        <v>0</v>
      </c>
      <c r="AR14" s="19">
        <f t="shared" si="29"/>
        <v>-4300000</v>
      </c>
      <c r="AS14" s="19">
        <f t="shared" si="30"/>
        <v>0</v>
      </c>
      <c r="AT14" s="19">
        <v>0</v>
      </c>
      <c r="AU14" s="19">
        <f t="shared" si="31"/>
        <v>-4300000</v>
      </c>
      <c r="AV14" s="19">
        <f t="shared" si="32"/>
        <v>0</v>
      </c>
      <c r="AW14" s="19">
        <f t="shared" si="33"/>
        <v>0</v>
      </c>
      <c r="AX14" s="19"/>
      <c r="AY14" s="19">
        <v>0</v>
      </c>
      <c r="AZ14" s="19">
        <f t="shared" si="34"/>
        <v>-4300000</v>
      </c>
      <c r="BA14" s="19">
        <f t="shared" si="35"/>
        <v>0</v>
      </c>
      <c r="BB14" s="19">
        <f t="shared" si="36"/>
        <v>0</v>
      </c>
      <c r="BC14" s="69"/>
      <c r="BD14" s="19">
        <v>0</v>
      </c>
      <c r="BE14" s="19">
        <f t="shared" si="37"/>
        <v>-4300000</v>
      </c>
      <c r="BF14" s="19">
        <f t="shared" si="38"/>
        <v>0</v>
      </c>
      <c r="BG14" s="19">
        <f t="shared" si="39"/>
        <v>0</v>
      </c>
      <c r="BH14" s="19">
        <f t="shared" si="40"/>
        <v>0</v>
      </c>
      <c r="BI14" s="32"/>
      <c r="BJ14" s="19">
        <v>0</v>
      </c>
      <c r="BK14" s="12"/>
      <c r="BL14" s="19">
        <f t="shared" si="41"/>
        <v>0</v>
      </c>
      <c r="BM14" s="20"/>
      <c r="BN14" s="19">
        <f t="shared" si="42"/>
        <v>0</v>
      </c>
      <c r="BO14" s="12">
        <f t="shared" si="1"/>
        <v>-4300000</v>
      </c>
      <c r="BP14" s="19">
        <f t="shared" si="2"/>
        <v>0</v>
      </c>
      <c r="BQ14" s="19">
        <f t="shared" si="3"/>
        <v>0</v>
      </c>
      <c r="BR14" s="19">
        <f t="shared" si="4"/>
        <v>0</v>
      </c>
      <c r="BS14" s="19">
        <f t="shared" si="5"/>
        <v>0</v>
      </c>
      <c r="BT14" s="32"/>
      <c r="BU14" s="32"/>
      <c r="BV14" s="81">
        <f t="shared" si="43"/>
        <v>0</v>
      </c>
      <c r="BW14" s="81"/>
      <c r="BX14" s="81">
        <f t="shared" si="44"/>
        <v>0</v>
      </c>
      <c r="BY14" s="81"/>
      <c r="BZ14" s="96">
        <v>0</v>
      </c>
      <c r="CA14" s="96">
        <v>0</v>
      </c>
      <c r="CB14" s="91">
        <f t="shared" si="78"/>
        <v>0</v>
      </c>
      <c r="CC14" s="32"/>
      <c r="CD14" s="68">
        <v>0</v>
      </c>
      <c r="CE14" s="96">
        <f t="shared" si="46"/>
        <v>0</v>
      </c>
      <c r="CF14" s="96">
        <f t="shared" si="47"/>
        <v>0</v>
      </c>
      <c r="CG14" s="32"/>
      <c r="CH14" s="68">
        <v>0</v>
      </c>
      <c r="CI14" s="96">
        <f t="shared" si="48"/>
        <v>0</v>
      </c>
      <c r="CJ14" s="96">
        <f t="shared" si="49"/>
        <v>0</v>
      </c>
      <c r="CK14" s="96">
        <f t="shared" si="50"/>
        <v>0</v>
      </c>
      <c r="CL14" s="32"/>
      <c r="CM14" s="68"/>
      <c r="CN14" s="96">
        <f t="shared" si="69"/>
        <v>0</v>
      </c>
      <c r="CO14" s="96">
        <f t="shared" si="51"/>
        <v>0</v>
      </c>
      <c r="CP14" s="96">
        <f t="shared" si="52"/>
        <v>0</v>
      </c>
      <c r="CQ14" s="32"/>
      <c r="CR14" s="68"/>
      <c r="CS14" s="96">
        <f t="shared" si="53"/>
        <v>0</v>
      </c>
      <c r="CT14" s="96">
        <f t="shared" si="54"/>
        <v>0</v>
      </c>
      <c r="CU14" s="96">
        <f t="shared" si="55"/>
        <v>0</v>
      </c>
      <c r="CV14" s="96">
        <f t="shared" si="56"/>
        <v>0</v>
      </c>
      <c r="CW14" s="32"/>
      <c r="CX14" s="68"/>
      <c r="CY14" s="96">
        <f t="shared" si="6"/>
        <v>0</v>
      </c>
      <c r="CZ14" s="96">
        <f t="shared" si="7"/>
        <v>0</v>
      </c>
      <c r="DA14" s="96">
        <f t="shared" si="8"/>
        <v>0</v>
      </c>
      <c r="DB14" s="96">
        <f t="shared" si="9"/>
        <v>0</v>
      </c>
      <c r="DC14" s="32"/>
      <c r="DD14" s="68"/>
      <c r="DE14" s="96">
        <f t="shared" si="10"/>
        <v>0</v>
      </c>
      <c r="DF14" s="96">
        <f t="shared" si="11"/>
        <v>0</v>
      </c>
      <c r="DG14" s="96">
        <f t="shared" si="57"/>
        <v>0</v>
      </c>
      <c r="DH14" s="32"/>
      <c r="DI14" s="68"/>
      <c r="DJ14" s="30"/>
      <c r="DK14" s="96">
        <f t="shared" si="12"/>
        <v>0</v>
      </c>
      <c r="DL14" s="132">
        <f t="shared" si="13"/>
        <v>0</v>
      </c>
      <c r="DM14" s="156">
        <v>0</v>
      </c>
      <c r="DN14" s="22">
        <f t="shared" si="58"/>
        <v>0</v>
      </c>
      <c r="DO14" s="30"/>
      <c r="DP14" s="153"/>
      <c r="DQ14" s="153"/>
      <c r="DR14" s="156"/>
      <c r="DS14" s="24">
        <f t="shared" si="59"/>
        <v>0</v>
      </c>
      <c r="DT14" s="22">
        <f t="shared" si="60"/>
        <v>0</v>
      </c>
      <c r="DU14" s="22">
        <f t="shared" si="61"/>
        <v>0</v>
      </c>
      <c r="DV14" s="22">
        <f t="shared" si="62"/>
        <v>0</v>
      </c>
      <c r="DW14" s="30"/>
      <c r="DX14" s="152"/>
      <c r="DY14" s="153"/>
      <c r="DZ14" s="24">
        <f t="shared" si="63"/>
        <v>0</v>
      </c>
      <c r="EA14" s="22">
        <f t="shared" si="64"/>
        <v>0</v>
      </c>
      <c r="EB14" s="22">
        <f t="shared" si="65"/>
        <v>0</v>
      </c>
      <c r="EC14" s="22">
        <f t="shared" si="66"/>
        <v>0</v>
      </c>
      <c r="ED14" s="22">
        <f t="shared" si="67"/>
        <v>0</v>
      </c>
      <c r="EE14" s="32"/>
    </row>
    <row r="15" spans="1:138" ht="12.75" customHeight="1" x14ac:dyDescent="0.2">
      <c r="A15" s="21" t="s">
        <v>443</v>
      </c>
      <c r="B15" s="9"/>
      <c r="C15" s="26" t="s">
        <v>444</v>
      </c>
      <c r="D15" s="108"/>
      <c r="E15" s="108"/>
      <c r="F15" s="5"/>
      <c r="G15" s="24"/>
      <c r="H15" s="5"/>
      <c r="I15" s="23"/>
      <c r="J15" s="64"/>
      <c r="K15" s="108"/>
      <c r="L15" s="11"/>
      <c r="M15" s="14"/>
      <c r="N15" s="14"/>
      <c r="O15" s="108"/>
      <c r="P15" s="11"/>
      <c r="Q15" s="14"/>
      <c r="R15" s="14"/>
      <c r="S15" s="108"/>
      <c r="T15" s="11"/>
      <c r="U15" s="14"/>
      <c r="V15" s="14"/>
      <c r="W15" s="14"/>
      <c r="X15" s="108"/>
      <c r="Y15" s="14"/>
      <c r="Z15" s="14"/>
      <c r="AA15" s="14"/>
      <c r="AB15" s="14"/>
      <c r="AC15" s="108"/>
      <c r="AD15" s="14"/>
      <c r="AE15" s="14"/>
      <c r="AF15" s="14"/>
      <c r="AG15" s="108"/>
      <c r="AH15" s="14"/>
      <c r="AI15" s="14"/>
      <c r="AJ15" s="14"/>
      <c r="AK15" s="14"/>
      <c r="AL15" s="14"/>
      <c r="AM15" s="14"/>
      <c r="AN15" s="108"/>
      <c r="AO15" s="14"/>
      <c r="AP15" s="14"/>
      <c r="AQ15" s="108"/>
      <c r="AR15" s="106"/>
      <c r="AS15" s="106"/>
      <c r="AT15" s="108"/>
      <c r="AU15" s="106"/>
      <c r="AV15" s="106"/>
      <c r="AW15" s="106"/>
      <c r="AX15" s="106"/>
      <c r="AY15" s="108"/>
      <c r="AZ15" s="106"/>
      <c r="BA15" s="106"/>
      <c r="BB15" s="106"/>
      <c r="BC15" s="69"/>
      <c r="BD15" s="108"/>
      <c r="BE15" s="106"/>
      <c r="BF15" s="106"/>
      <c r="BG15" s="106"/>
      <c r="BH15" s="106"/>
      <c r="BI15" s="83"/>
      <c r="BJ15" s="108"/>
      <c r="BK15" s="13"/>
      <c r="BL15" s="106"/>
      <c r="BM15" s="108"/>
      <c r="BN15" s="106"/>
      <c r="BO15" s="107"/>
      <c r="BP15" s="106"/>
      <c r="BQ15" s="106"/>
      <c r="BR15" s="106"/>
      <c r="BS15" s="106"/>
      <c r="BT15" s="83"/>
      <c r="BU15" s="83"/>
      <c r="BV15" s="81"/>
      <c r="BW15" s="81"/>
      <c r="BX15" s="81"/>
      <c r="BY15" s="81"/>
      <c r="BZ15" s="96"/>
      <c r="CA15" s="96"/>
      <c r="CB15" s="91"/>
      <c r="CC15" s="83"/>
      <c r="CD15" s="68"/>
      <c r="CE15" s="96"/>
      <c r="CF15" s="96"/>
      <c r="CG15" s="83"/>
      <c r="CH15" s="68"/>
      <c r="CI15" s="96"/>
      <c r="CJ15" s="96"/>
      <c r="CK15" s="96"/>
      <c r="CL15" s="83"/>
      <c r="CM15" s="68"/>
      <c r="CN15" s="96"/>
      <c r="CO15" s="96"/>
      <c r="CP15" s="96"/>
      <c r="CQ15" s="83"/>
      <c r="CR15" s="68"/>
      <c r="CS15" s="96"/>
      <c r="CT15" s="96"/>
      <c r="CU15" s="96"/>
      <c r="CV15" s="96"/>
      <c r="CW15" s="83"/>
      <c r="CX15" s="68"/>
      <c r="CY15" s="96"/>
      <c r="CZ15" s="96"/>
      <c r="DA15" s="96"/>
      <c r="DB15" s="96"/>
      <c r="DC15" s="83"/>
      <c r="DD15" s="68"/>
      <c r="DE15" s="96"/>
      <c r="DF15" s="96"/>
      <c r="DG15" s="96"/>
      <c r="DH15" s="83"/>
      <c r="DI15" s="68"/>
      <c r="DJ15" s="134"/>
      <c r="DK15" s="96"/>
      <c r="DL15" s="132"/>
      <c r="DM15" s="156"/>
      <c r="DN15" s="22"/>
      <c r="DO15" s="83"/>
      <c r="DP15" s="153"/>
      <c r="DQ15" s="153">
        <v>1210000</v>
      </c>
      <c r="DR15" s="156">
        <f>SUM(DP15:DQ15)</f>
        <v>1210000</v>
      </c>
      <c r="DS15" s="24"/>
      <c r="DT15" s="22"/>
      <c r="DU15" s="22">
        <f>+DR15-DK15</f>
        <v>1210000</v>
      </c>
      <c r="DV15" s="22">
        <f>+DR15-DM15</f>
        <v>1210000</v>
      </c>
      <c r="DW15" s="83"/>
      <c r="DX15" s="146" t="s">
        <v>445</v>
      </c>
      <c r="DY15" s="153">
        <v>0</v>
      </c>
      <c r="DZ15" s="24"/>
      <c r="EA15" s="22"/>
      <c r="EB15" s="22">
        <f t="shared" si="65"/>
        <v>0</v>
      </c>
      <c r="EC15" s="22">
        <f t="shared" si="66"/>
        <v>0</v>
      </c>
      <c r="ED15" s="22">
        <f t="shared" si="67"/>
        <v>-1210000</v>
      </c>
      <c r="EE15" s="30"/>
    </row>
    <row r="16" spans="1:138" ht="36" x14ac:dyDescent="0.2">
      <c r="A16" s="8" t="s">
        <v>15</v>
      </c>
      <c r="B16" s="9"/>
      <c r="C16" s="27" t="s">
        <v>60</v>
      </c>
      <c r="D16" s="20">
        <v>2708750</v>
      </c>
      <c r="E16" s="20">
        <v>2708750</v>
      </c>
      <c r="F16" s="5">
        <f t="shared" si="15"/>
        <v>0</v>
      </c>
      <c r="G16" s="22">
        <v>1000000</v>
      </c>
      <c r="H16" s="5">
        <f t="shared" si="16"/>
        <v>-1708750</v>
      </c>
      <c r="I16" s="5">
        <f t="shared" si="70"/>
        <v>-1708750</v>
      </c>
      <c r="J16" s="30" t="s">
        <v>119</v>
      </c>
      <c r="K16" s="19">
        <v>2758750</v>
      </c>
      <c r="L16" s="11">
        <f t="shared" si="17"/>
        <v>50000</v>
      </c>
      <c r="M16" s="11">
        <f t="shared" si="71"/>
        <v>50000</v>
      </c>
      <c r="N16" s="11">
        <f t="shared" si="18"/>
        <v>1758750</v>
      </c>
      <c r="O16" s="19">
        <v>2800000</v>
      </c>
      <c r="P16" s="11">
        <f t="shared" si="19"/>
        <v>91250</v>
      </c>
      <c r="Q16" s="11">
        <f t="shared" si="72"/>
        <v>91250</v>
      </c>
      <c r="R16" s="11">
        <f t="shared" si="20"/>
        <v>41250</v>
      </c>
      <c r="S16" s="19">
        <f>2800000+75000+150000</f>
        <v>3025000</v>
      </c>
      <c r="T16" s="11">
        <f t="shared" si="21"/>
        <v>316250</v>
      </c>
      <c r="U16" s="11">
        <f t="shared" si="73"/>
        <v>316250</v>
      </c>
      <c r="V16" s="11">
        <f t="shared" si="68"/>
        <v>266250</v>
      </c>
      <c r="W16" s="11">
        <f t="shared" si="22"/>
        <v>225000</v>
      </c>
      <c r="X16" s="19">
        <f>2800000+75000+150000</f>
        <v>3025000</v>
      </c>
      <c r="Y16" s="11">
        <f t="shared" si="74"/>
        <v>316250</v>
      </c>
      <c r="Z16" s="11">
        <f t="shared" si="75"/>
        <v>316250</v>
      </c>
      <c r="AA16" s="11">
        <f t="shared" si="23"/>
        <v>266250</v>
      </c>
      <c r="AB16" s="11">
        <f t="shared" si="24"/>
        <v>0</v>
      </c>
      <c r="AC16" s="19">
        <f>2800000+75000+150000</f>
        <v>3025000</v>
      </c>
      <c r="AD16" s="11">
        <f t="shared" si="76"/>
        <v>316250</v>
      </c>
      <c r="AE16" s="11">
        <f t="shared" si="25"/>
        <v>0</v>
      </c>
      <c r="AF16" s="11">
        <f t="shared" si="0"/>
        <v>0</v>
      </c>
      <c r="AG16" s="19">
        <f>2800000+75000+150000</f>
        <v>3025000</v>
      </c>
      <c r="AH16" s="11">
        <f t="shared" si="77"/>
        <v>316250</v>
      </c>
      <c r="AI16" s="11"/>
      <c r="AJ16" s="11">
        <f t="shared" si="26"/>
        <v>3025000</v>
      </c>
      <c r="AK16" s="11"/>
      <c r="AL16" s="11"/>
      <c r="AM16" s="11">
        <f t="shared" si="27"/>
        <v>3025000</v>
      </c>
      <c r="AN16" s="19">
        <v>5450138</v>
      </c>
      <c r="AO16" s="11">
        <f t="shared" si="28"/>
        <v>2425138</v>
      </c>
      <c r="AP16" s="19" t="s">
        <v>154</v>
      </c>
      <c r="AQ16" s="19">
        <v>1000000</v>
      </c>
      <c r="AR16" s="19">
        <f t="shared" si="29"/>
        <v>-2025000</v>
      </c>
      <c r="AS16" s="19">
        <f t="shared" si="30"/>
        <v>-4450138</v>
      </c>
      <c r="AT16" s="19">
        <v>2998750</v>
      </c>
      <c r="AU16" s="19">
        <f t="shared" si="31"/>
        <v>-26250</v>
      </c>
      <c r="AV16" s="19">
        <f t="shared" si="32"/>
        <v>-2451388</v>
      </c>
      <c r="AW16" s="19">
        <f t="shared" si="33"/>
        <v>1998750</v>
      </c>
      <c r="AX16" s="19" t="s">
        <v>169</v>
      </c>
      <c r="AY16" s="19">
        <v>2800000</v>
      </c>
      <c r="AZ16" s="19">
        <f t="shared" si="34"/>
        <v>-225000</v>
      </c>
      <c r="BA16" s="19">
        <f t="shared" si="35"/>
        <v>-2650138</v>
      </c>
      <c r="BB16" s="19">
        <f t="shared" si="36"/>
        <v>-198750</v>
      </c>
      <c r="BC16" s="69" t="s">
        <v>192</v>
      </c>
      <c r="BD16" s="19">
        <v>3550000</v>
      </c>
      <c r="BE16" s="19">
        <f t="shared" si="37"/>
        <v>525000</v>
      </c>
      <c r="BF16" s="19">
        <f t="shared" si="38"/>
        <v>-1900138</v>
      </c>
      <c r="BG16" s="19">
        <f t="shared" si="39"/>
        <v>551250</v>
      </c>
      <c r="BH16" s="19">
        <f t="shared" si="40"/>
        <v>750000</v>
      </c>
      <c r="BI16" s="76" t="s">
        <v>199</v>
      </c>
      <c r="BJ16" s="19">
        <v>3398750</v>
      </c>
      <c r="BK16" s="12">
        <v>-400000</v>
      </c>
      <c r="BL16" s="19">
        <f t="shared" si="41"/>
        <v>2998750</v>
      </c>
      <c r="BM16" s="20">
        <v>400000</v>
      </c>
      <c r="BN16" s="19">
        <f t="shared" si="42"/>
        <v>3398750</v>
      </c>
      <c r="BO16" s="12">
        <f t="shared" si="1"/>
        <v>373750</v>
      </c>
      <c r="BP16" s="19">
        <f t="shared" si="2"/>
        <v>-2051388</v>
      </c>
      <c r="BQ16" s="19">
        <f t="shared" si="3"/>
        <v>400000</v>
      </c>
      <c r="BR16" s="19">
        <f t="shared" si="4"/>
        <v>-151250</v>
      </c>
      <c r="BS16" s="19">
        <f t="shared" si="5"/>
        <v>0</v>
      </c>
      <c r="BT16" s="76" t="s">
        <v>223</v>
      </c>
      <c r="BU16" s="83"/>
      <c r="BV16" s="81">
        <f t="shared" si="43"/>
        <v>3398750</v>
      </c>
      <c r="BW16" s="81"/>
      <c r="BX16" s="81">
        <f t="shared" si="44"/>
        <v>3398750</v>
      </c>
      <c r="BY16" s="81">
        <v>-400000</v>
      </c>
      <c r="BZ16" s="96">
        <v>2998750</v>
      </c>
      <c r="CA16" s="96">
        <v>3468763</v>
      </c>
      <c r="CB16" s="91">
        <f t="shared" si="78"/>
        <v>470013</v>
      </c>
      <c r="CC16" s="83"/>
      <c r="CD16" s="68">
        <v>1000000</v>
      </c>
      <c r="CE16" s="96">
        <f t="shared" si="46"/>
        <v>-1998750</v>
      </c>
      <c r="CF16" s="96">
        <f t="shared" si="47"/>
        <v>-2468763</v>
      </c>
      <c r="CG16" s="83" t="s">
        <v>257</v>
      </c>
      <c r="CH16" s="68">
        <f>1000000+250000+1700000</f>
        <v>2950000</v>
      </c>
      <c r="CI16" s="96">
        <f t="shared" si="48"/>
        <v>-48750</v>
      </c>
      <c r="CJ16" s="96">
        <f t="shared" si="49"/>
        <v>-518763</v>
      </c>
      <c r="CK16" s="96">
        <f t="shared" si="50"/>
        <v>1950000</v>
      </c>
      <c r="CL16" s="83" t="s">
        <v>272</v>
      </c>
      <c r="CM16" s="68">
        <v>2600000</v>
      </c>
      <c r="CN16" s="96">
        <f t="shared" si="69"/>
        <v>-398750</v>
      </c>
      <c r="CO16" s="96">
        <f t="shared" si="51"/>
        <v>-868763</v>
      </c>
      <c r="CP16" s="96">
        <f t="shared" si="52"/>
        <v>-350000</v>
      </c>
      <c r="CQ16" s="83" t="s">
        <v>321</v>
      </c>
      <c r="CR16" s="68">
        <f>2600000+685000</f>
        <v>3285000</v>
      </c>
      <c r="CS16" s="96">
        <f t="shared" si="53"/>
        <v>286250</v>
      </c>
      <c r="CT16" s="96">
        <f t="shared" si="54"/>
        <v>-183763</v>
      </c>
      <c r="CU16" s="96">
        <f t="shared" si="55"/>
        <v>335000</v>
      </c>
      <c r="CV16" s="96">
        <f t="shared" si="56"/>
        <v>685000</v>
      </c>
      <c r="CW16" s="83" t="s">
        <v>343</v>
      </c>
      <c r="CX16" s="68">
        <v>3554000</v>
      </c>
      <c r="CY16" s="96">
        <f t="shared" si="6"/>
        <v>555250</v>
      </c>
      <c r="CZ16" s="96">
        <f t="shared" si="7"/>
        <v>85237</v>
      </c>
      <c r="DA16" s="96">
        <f t="shared" si="8"/>
        <v>604000</v>
      </c>
      <c r="DB16" s="96">
        <f t="shared" si="9"/>
        <v>269000</v>
      </c>
      <c r="DC16" s="83" t="s">
        <v>366</v>
      </c>
      <c r="DD16" s="68">
        <v>3150000</v>
      </c>
      <c r="DE16" s="96">
        <f t="shared" si="10"/>
        <v>151250</v>
      </c>
      <c r="DF16" s="96">
        <f t="shared" si="11"/>
        <v>-318763</v>
      </c>
      <c r="DG16" s="96">
        <f t="shared" si="57"/>
        <v>-404000</v>
      </c>
      <c r="DH16" s="83" t="s">
        <v>377</v>
      </c>
      <c r="DI16" s="68">
        <v>3554000</v>
      </c>
      <c r="DJ16" s="134" t="s">
        <v>366</v>
      </c>
      <c r="DK16" s="96">
        <f t="shared" si="12"/>
        <v>3554000</v>
      </c>
      <c r="DL16" s="132">
        <f t="shared" si="13"/>
        <v>555250</v>
      </c>
      <c r="DM16" s="156">
        <v>3918499</v>
      </c>
      <c r="DN16" s="22">
        <f t="shared" si="58"/>
        <v>364499</v>
      </c>
      <c r="DO16" s="83" t="s">
        <v>400</v>
      </c>
      <c r="DP16" s="153">
        <v>3918499</v>
      </c>
      <c r="DQ16" s="153">
        <v>200000</v>
      </c>
      <c r="DR16" s="156">
        <f t="shared" ref="DR16:DR61" si="79">SUM(DP16:DQ16)</f>
        <v>4118499</v>
      </c>
      <c r="DS16" s="24">
        <f t="shared" si="59"/>
        <v>364499</v>
      </c>
      <c r="DT16" s="22">
        <f t="shared" si="60"/>
        <v>0</v>
      </c>
      <c r="DU16" s="22">
        <f t="shared" si="61"/>
        <v>564499</v>
      </c>
      <c r="DV16" s="22">
        <f t="shared" si="62"/>
        <v>200000</v>
      </c>
      <c r="DW16" s="83" t="s">
        <v>400</v>
      </c>
      <c r="DX16" s="146" t="s">
        <v>446</v>
      </c>
      <c r="DY16" s="153">
        <v>4000000</v>
      </c>
      <c r="DZ16" s="24" t="e">
        <f t="shared" ref="DZ16:DZ60" si="80">DW16-DR16</f>
        <v>#VALUE!</v>
      </c>
      <c r="EA16" s="22" t="e">
        <f t="shared" ref="EA16:EA60" si="81">DW16-DT16</f>
        <v>#VALUE!</v>
      </c>
      <c r="EB16" s="22">
        <f t="shared" si="65"/>
        <v>446000</v>
      </c>
      <c r="EC16" s="22">
        <f t="shared" si="66"/>
        <v>81501</v>
      </c>
      <c r="ED16" s="22">
        <f t="shared" si="67"/>
        <v>-118499</v>
      </c>
      <c r="EE16" s="96"/>
    </row>
    <row r="17" spans="1:135" ht="60" x14ac:dyDescent="0.2">
      <c r="A17" s="8" t="s">
        <v>29</v>
      </c>
      <c r="B17" s="9"/>
      <c r="C17" s="26" t="s">
        <v>142</v>
      </c>
      <c r="D17" s="20">
        <v>2805319</v>
      </c>
      <c r="E17" s="20">
        <v>2805319</v>
      </c>
      <c r="F17" s="5">
        <f t="shared" si="15"/>
        <v>0</v>
      </c>
      <c r="G17" s="22">
        <v>2805319</v>
      </c>
      <c r="H17" s="5">
        <f t="shared" si="16"/>
        <v>0</v>
      </c>
      <c r="I17" s="5">
        <f t="shared" si="70"/>
        <v>0</v>
      </c>
      <c r="J17" s="32"/>
      <c r="K17" s="19">
        <v>2805319</v>
      </c>
      <c r="L17" s="11">
        <f t="shared" si="17"/>
        <v>0</v>
      </c>
      <c r="M17" s="11">
        <f t="shared" si="71"/>
        <v>0</v>
      </c>
      <c r="N17" s="11">
        <f t="shared" si="18"/>
        <v>0</v>
      </c>
      <c r="O17" s="19">
        <v>2805319</v>
      </c>
      <c r="P17" s="11">
        <f t="shared" si="19"/>
        <v>0</v>
      </c>
      <c r="Q17" s="11">
        <f t="shared" si="72"/>
        <v>0</v>
      </c>
      <c r="R17" s="11">
        <f t="shared" si="20"/>
        <v>0</v>
      </c>
      <c r="S17" s="19">
        <v>2805319</v>
      </c>
      <c r="T17" s="11">
        <f t="shared" si="21"/>
        <v>0</v>
      </c>
      <c r="U17" s="11">
        <f t="shared" si="73"/>
        <v>0</v>
      </c>
      <c r="V17" s="11">
        <f t="shared" si="68"/>
        <v>0</v>
      </c>
      <c r="W17" s="11">
        <f t="shared" si="22"/>
        <v>0</v>
      </c>
      <c r="X17" s="19">
        <v>2805319</v>
      </c>
      <c r="Y17" s="11">
        <f t="shared" si="74"/>
        <v>0</v>
      </c>
      <c r="Z17" s="11">
        <f t="shared" si="75"/>
        <v>0</v>
      </c>
      <c r="AA17" s="11">
        <f t="shared" si="23"/>
        <v>0</v>
      </c>
      <c r="AB17" s="11">
        <f t="shared" si="24"/>
        <v>0</v>
      </c>
      <c r="AC17" s="19">
        <v>2805319</v>
      </c>
      <c r="AD17" s="11">
        <f t="shared" si="76"/>
        <v>0</v>
      </c>
      <c r="AE17" s="11">
        <f t="shared" si="25"/>
        <v>0</v>
      </c>
      <c r="AF17" s="11">
        <f t="shared" si="0"/>
        <v>0</v>
      </c>
      <c r="AG17" s="19">
        <v>2805319</v>
      </c>
      <c r="AH17" s="11">
        <f t="shared" si="77"/>
        <v>0</v>
      </c>
      <c r="AI17" s="11"/>
      <c r="AJ17" s="11">
        <f t="shared" si="26"/>
        <v>2805319</v>
      </c>
      <c r="AK17" s="11"/>
      <c r="AL17" s="11"/>
      <c r="AM17" s="11">
        <f t="shared" si="27"/>
        <v>2805319</v>
      </c>
      <c r="AN17" s="19">
        <v>1900500</v>
      </c>
      <c r="AO17" s="11">
        <f t="shared" si="28"/>
        <v>-904819</v>
      </c>
      <c r="AP17" s="11"/>
      <c r="AQ17" s="19">
        <v>1743981</v>
      </c>
      <c r="AR17" s="19">
        <f t="shared" si="29"/>
        <v>-1061338</v>
      </c>
      <c r="AS17" s="19">
        <f t="shared" si="30"/>
        <v>-156519</v>
      </c>
      <c r="AT17" s="19">
        <v>1743981</v>
      </c>
      <c r="AU17" s="19">
        <f t="shared" si="31"/>
        <v>-1061338</v>
      </c>
      <c r="AV17" s="19">
        <f t="shared" si="32"/>
        <v>-156519</v>
      </c>
      <c r="AW17" s="19">
        <f t="shared" si="33"/>
        <v>0</v>
      </c>
      <c r="AX17" s="19"/>
      <c r="AY17" s="19">
        <v>1856058</v>
      </c>
      <c r="AZ17" s="19">
        <f t="shared" si="34"/>
        <v>-949261</v>
      </c>
      <c r="BA17" s="19">
        <f t="shared" si="35"/>
        <v>-44442</v>
      </c>
      <c r="BB17" s="19">
        <f t="shared" si="36"/>
        <v>112077</v>
      </c>
      <c r="BC17" s="69"/>
      <c r="BD17" s="19">
        <v>1856058</v>
      </c>
      <c r="BE17" s="19">
        <f t="shared" si="37"/>
        <v>-949261</v>
      </c>
      <c r="BF17" s="19">
        <f t="shared" si="38"/>
        <v>-44442</v>
      </c>
      <c r="BG17" s="19">
        <f t="shared" si="39"/>
        <v>112077</v>
      </c>
      <c r="BH17" s="19">
        <f t="shared" si="40"/>
        <v>0</v>
      </c>
      <c r="BI17" s="76"/>
      <c r="BJ17" s="19">
        <v>1743981</v>
      </c>
      <c r="BK17" s="12"/>
      <c r="BL17" s="19">
        <f t="shared" si="41"/>
        <v>1743981</v>
      </c>
      <c r="BM17" s="20"/>
      <c r="BN17" s="19">
        <f t="shared" si="42"/>
        <v>1743981</v>
      </c>
      <c r="BO17" s="12">
        <f t="shared" si="1"/>
        <v>-1061338</v>
      </c>
      <c r="BP17" s="19">
        <f t="shared" si="2"/>
        <v>-156519</v>
      </c>
      <c r="BQ17" s="19">
        <f t="shared" si="3"/>
        <v>0</v>
      </c>
      <c r="BR17" s="19">
        <f t="shared" si="4"/>
        <v>-112077</v>
      </c>
      <c r="BS17" s="19">
        <f t="shared" si="5"/>
        <v>0</v>
      </c>
      <c r="BT17" s="76"/>
      <c r="BU17" s="83"/>
      <c r="BV17" s="81">
        <f t="shared" si="43"/>
        <v>1743981</v>
      </c>
      <c r="BW17" s="81">
        <v>-17440</v>
      </c>
      <c r="BX17" s="81">
        <f t="shared" si="44"/>
        <v>1726541</v>
      </c>
      <c r="BY17" s="81"/>
      <c r="BZ17" s="96">
        <v>1726541</v>
      </c>
      <c r="CA17" s="96">
        <v>0</v>
      </c>
      <c r="CB17" s="91">
        <f t="shared" si="78"/>
        <v>-1726541</v>
      </c>
      <c r="CC17" s="83" t="s">
        <v>239</v>
      </c>
      <c r="CD17" s="68">
        <v>881953</v>
      </c>
      <c r="CE17" s="96">
        <f t="shared" si="46"/>
        <v>-844588</v>
      </c>
      <c r="CF17" s="96">
        <f t="shared" si="47"/>
        <v>881953</v>
      </c>
      <c r="CG17" s="83" t="s">
        <v>253</v>
      </c>
      <c r="CH17" s="68">
        <v>881953</v>
      </c>
      <c r="CI17" s="96">
        <f t="shared" si="48"/>
        <v>-844588</v>
      </c>
      <c r="CJ17" s="96">
        <f t="shared" si="49"/>
        <v>881953</v>
      </c>
      <c r="CK17" s="96">
        <f t="shared" si="50"/>
        <v>0</v>
      </c>
      <c r="CL17" s="83" t="s">
        <v>253</v>
      </c>
      <c r="CM17" s="68">
        <v>881954</v>
      </c>
      <c r="CN17" s="96">
        <f t="shared" si="69"/>
        <v>-844587</v>
      </c>
      <c r="CO17" s="96">
        <f t="shared" si="51"/>
        <v>881954</v>
      </c>
      <c r="CP17" s="96">
        <f t="shared" si="52"/>
        <v>1</v>
      </c>
      <c r="CQ17" s="83"/>
      <c r="CR17" s="68">
        <v>881954</v>
      </c>
      <c r="CS17" s="96">
        <f t="shared" si="53"/>
        <v>-844587</v>
      </c>
      <c r="CT17" s="96">
        <f t="shared" si="54"/>
        <v>881954</v>
      </c>
      <c r="CU17" s="96">
        <f t="shared" si="55"/>
        <v>1</v>
      </c>
      <c r="CV17" s="96">
        <f t="shared" si="56"/>
        <v>0</v>
      </c>
      <c r="CW17" s="83"/>
      <c r="CX17" s="68">
        <v>855494</v>
      </c>
      <c r="CY17" s="96">
        <f t="shared" si="6"/>
        <v>-871047</v>
      </c>
      <c r="CZ17" s="96">
        <f t="shared" si="7"/>
        <v>855494</v>
      </c>
      <c r="DA17" s="96">
        <f t="shared" si="8"/>
        <v>-26459</v>
      </c>
      <c r="DB17" s="96">
        <f t="shared" si="9"/>
        <v>-26460</v>
      </c>
      <c r="DC17" s="128" t="s">
        <v>360</v>
      </c>
      <c r="DD17" s="68">
        <v>855494</v>
      </c>
      <c r="DE17" s="96">
        <f t="shared" si="10"/>
        <v>-871047</v>
      </c>
      <c r="DF17" s="96">
        <f t="shared" si="11"/>
        <v>855494</v>
      </c>
      <c r="DG17" s="96">
        <f t="shared" si="57"/>
        <v>0</v>
      </c>
      <c r="DH17" s="128" t="s">
        <v>360</v>
      </c>
      <c r="DI17" s="68">
        <v>855494</v>
      </c>
      <c r="DJ17" s="134" t="s">
        <v>360</v>
      </c>
      <c r="DK17" s="96">
        <f t="shared" si="12"/>
        <v>855494</v>
      </c>
      <c r="DL17" s="132">
        <f t="shared" si="13"/>
        <v>-871047</v>
      </c>
      <c r="DM17" s="156">
        <v>0</v>
      </c>
      <c r="DN17" s="22">
        <f t="shared" si="58"/>
        <v>-855494</v>
      </c>
      <c r="DO17" s="83" t="s">
        <v>401</v>
      </c>
      <c r="DP17" s="153">
        <v>2500000</v>
      </c>
      <c r="DQ17" s="153"/>
      <c r="DR17" s="156">
        <f t="shared" si="79"/>
        <v>2500000</v>
      </c>
      <c r="DS17" s="24">
        <f t="shared" si="59"/>
        <v>1644506</v>
      </c>
      <c r="DT17" s="22">
        <f t="shared" si="60"/>
        <v>2500000</v>
      </c>
      <c r="DU17" s="22">
        <f t="shared" si="61"/>
        <v>1644506</v>
      </c>
      <c r="DV17" s="22">
        <f t="shared" si="62"/>
        <v>2500000</v>
      </c>
      <c r="DW17" s="83" t="s">
        <v>422</v>
      </c>
      <c r="DX17" s="166"/>
      <c r="DY17" s="153">
        <v>1550002</v>
      </c>
      <c r="DZ17" s="24" t="e">
        <f t="shared" si="80"/>
        <v>#VALUE!</v>
      </c>
      <c r="EA17" s="22" t="e">
        <f t="shared" si="81"/>
        <v>#VALUE!</v>
      </c>
      <c r="EB17" s="22">
        <f t="shared" si="65"/>
        <v>694508</v>
      </c>
      <c r="EC17" s="22">
        <f t="shared" si="66"/>
        <v>1550002</v>
      </c>
      <c r="ED17" s="22">
        <f t="shared" si="67"/>
        <v>-949998</v>
      </c>
      <c r="EE17" s="168" t="s">
        <v>534</v>
      </c>
    </row>
    <row r="18" spans="1:135" ht="25.5" x14ac:dyDescent="0.2">
      <c r="A18" s="8" t="s">
        <v>3</v>
      </c>
      <c r="B18" s="9"/>
      <c r="C18" s="26" t="s">
        <v>69</v>
      </c>
      <c r="D18" s="20">
        <v>7967142</v>
      </c>
      <c r="E18" s="20">
        <v>8281698</v>
      </c>
      <c r="F18" s="5">
        <f t="shared" si="15"/>
        <v>314556</v>
      </c>
      <c r="G18" s="22">
        <v>8281697</v>
      </c>
      <c r="H18" s="5">
        <f t="shared" si="16"/>
        <v>314555</v>
      </c>
      <c r="I18" s="5">
        <f t="shared" si="70"/>
        <v>-1</v>
      </c>
      <c r="J18" s="32"/>
      <c r="K18" s="19">
        <v>8281697</v>
      </c>
      <c r="L18" s="11">
        <f t="shared" si="17"/>
        <v>314555</v>
      </c>
      <c r="M18" s="11">
        <f t="shared" si="71"/>
        <v>-1</v>
      </c>
      <c r="N18" s="11">
        <f t="shared" si="18"/>
        <v>0</v>
      </c>
      <c r="O18" s="19">
        <v>8281698</v>
      </c>
      <c r="P18" s="11">
        <f t="shared" si="19"/>
        <v>314556</v>
      </c>
      <c r="Q18" s="11">
        <f t="shared" si="72"/>
        <v>0</v>
      </c>
      <c r="R18" s="11">
        <f t="shared" si="20"/>
        <v>1</v>
      </c>
      <c r="S18" s="19">
        <v>8281698</v>
      </c>
      <c r="T18" s="11">
        <f t="shared" si="21"/>
        <v>314556</v>
      </c>
      <c r="U18" s="11">
        <f t="shared" si="73"/>
        <v>0</v>
      </c>
      <c r="V18" s="11">
        <f t="shared" si="68"/>
        <v>1</v>
      </c>
      <c r="W18" s="11">
        <f t="shared" si="22"/>
        <v>0</v>
      </c>
      <c r="X18" s="19">
        <v>8281698</v>
      </c>
      <c r="Y18" s="11">
        <f t="shared" si="74"/>
        <v>314556</v>
      </c>
      <c r="Z18" s="11">
        <f t="shared" si="75"/>
        <v>0</v>
      </c>
      <c r="AA18" s="11">
        <f t="shared" si="23"/>
        <v>1</v>
      </c>
      <c r="AB18" s="11">
        <f t="shared" si="24"/>
        <v>0</v>
      </c>
      <c r="AC18" s="19">
        <v>8281698</v>
      </c>
      <c r="AD18" s="11">
        <f t="shared" si="76"/>
        <v>314556</v>
      </c>
      <c r="AE18" s="11">
        <f t="shared" si="25"/>
        <v>0</v>
      </c>
      <c r="AF18" s="11">
        <f t="shared" si="0"/>
        <v>0</v>
      </c>
      <c r="AG18" s="19">
        <v>8281698</v>
      </c>
      <c r="AH18" s="11">
        <f t="shared" si="77"/>
        <v>314556</v>
      </c>
      <c r="AI18" s="11"/>
      <c r="AJ18" s="11">
        <f t="shared" si="26"/>
        <v>8281698</v>
      </c>
      <c r="AK18" s="11">
        <f>8094937-8281698</f>
        <v>-186761</v>
      </c>
      <c r="AL18" s="11"/>
      <c r="AM18" s="11">
        <f t="shared" si="27"/>
        <v>8094937</v>
      </c>
      <c r="AN18" s="19">
        <v>8144423</v>
      </c>
      <c r="AO18" s="11">
        <f t="shared" si="28"/>
        <v>49486</v>
      </c>
      <c r="AP18" s="11"/>
      <c r="AQ18" s="19">
        <v>8126495</v>
      </c>
      <c r="AR18" s="19">
        <f t="shared" si="29"/>
        <v>31558</v>
      </c>
      <c r="AS18" s="19">
        <f t="shared" si="30"/>
        <v>-17928</v>
      </c>
      <c r="AT18" s="19">
        <v>8126495</v>
      </c>
      <c r="AU18" s="19">
        <f t="shared" si="31"/>
        <v>31558</v>
      </c>
      <c r="AV18" s="19">
        <f t="shared" si="32"/>
        <v>-17928</v>
      </c>
      <c r="AW18" s="19">
        <f t="shared" si="33"/>
        <v>0</v>
      </c>
      <c r="AX18" s="19"/>
      <c r="AY18" s="19">
        <v>8144423</v>
      </c>
      <c r="AZ18" s="19">
        <f t="shared" si="34"/>
        <v>49486</v>
      </c>
      <c r="BA18" s="19">
        <f t="shared" si="35"/>
        <v>0</v>
      </c>
      <c r="BB18" s="19">
        <f t="shared" si="36"/>
        <v>17928</v>
      </c>
      <c r="BC18" s="69"/>
      <c r="BD18" s="19">
        <v>8144423</v>
      </c>
      <c r="BE18" s="19">
        <f t="shared" si="37"/>
        <v>49486</v>
      </c>
      <c r="BF18" s="19">
        <f t="shared" si="38"/>
        <v>0</v>
      </c>
      <c r="BG18" s="19">
        <f t="shared" si="39"/>
        <v>17928</v>
      </c>
      <c r="BH18" s="19">
        <f t="shared" si="40"/>
        <v>0</v>
      </c>
      <c r="BI18" s="76"/>
      <c r="BJ18" s="19">
        <v>8126495</v>
      </c>
      <c r="BK18" s="12"/>
      <c r="BL18" s="19">
        <f t="shared" si="41"/>
        <v>8126495</v>
      </c>
      <c r="BM18" s="20"/>
      <c r="BN18" s="19">
        <f t="shared" si="42"/>
        <v>8126495</v>
      </c>
      <c r="BO18" s="12">
        <f t="shared" si="1"/>
        <v>31558</v>
      </c>
      <c r="BP18" s="19">
        <f t="shared" si="2"/>
        <v>-17928</v>
      </c>
      <c r="BQ18" s="19">
        <f t="shared" si="3"/>
        <v>0</v>
      </c>
      <c r="BR18" s="19">
        <f t="shared" si="4"/>
        <v>-17928</v>
      </c>
      <c r="BS18" s="19">
        <f t="shared" si="5"/>
        <v>0</v>
      </c>
      <c r="BT18" s="76"/>
      <c r="BU18" s="83"/>
      <c r="BV18" s="81">
        <f t="shared" si="43"/>
        <v>8126495</v>
      </c>
      <c r="BW18" s="81">
        <v>-81265</v>
      </c>
      <c r="BX18" s="81">
        <f t="shared" si="44"/>
        <v>8045230</v>
      </c>
      <c r="BY18" s="81"/>
      <c r="BZ18" s="96">
        <v>8045230</v>
      </c>
      <c r="CA18" s="96">
        <v>7777420</v>
      </c>
      <c r="CB18" s="91">
        <f t="shared" si="78"/>
        <v>-267810</v>
      </c>
      <c r="CC18" s="83" t="s">
        <v>246</v>
      </c>
      <c r="CD18" s="68">
        <v>7768688</v>
      </c>
      <c r="CE18" s="96">
        <f t="shared" si="46"/>
        <v>-276542</v>
      </c>
      <c r="CF18" s="96">
        <f t="shared" si="47"/>
        <v>-8732</v>
      </c>
      <c r="CG18" s="83" t="s">
        <v>246</v>
      </c>
      <c r="CH18" s="68">
        <v>7768688</v>
      </c>
      <c r="CI18" s="96">
        <f t="shared" si="48"/>
        <v>-276542</v>
      </c>
      <c r="CJ18" s="96">
        <f t="shared" si="49"/>
        <v>-8732</v>
      </c>
      <c r="CK18" s="96">
        <f t="shared" si="50"/>
        <v>0</v>
      </c>
      <c r="CL18" s="83" t="s">
        <v>246</v>
      </c>
      <c r="CM18" s="68">
        <v>7768688</v>
      </c>
      <c r="CN18" s="96">
        <f t="shared" si="69"/>
        <v>-276542</v>
      </c>
      <c r="CO18" s="96">
        <f t="shared" si="51"/>
        <v>-8732</v>
      </c>
      <c r="CP18" s="96">
        <f t="shared" si="52"/>
        <v>0</v>
      </c>
      <c r="CQ18" s="83"/>
      <c r="CR18" s="68">
        <v>7768688</v>
      </c>
      <c r="CS18" s="96">
        <f t="shared" si="53"/>
        <v>-276542</v>
      </c>
      <c r="CT18" s="96">
        <f t="shared" si="54"/>
        <v>-8732</v>
      </c>
      <c r="CU18" s="96">
        <f t="shared" si="55"/>
        <v>0</v>
      </c>
      <c r="CV18" s="96">
        <f t="shared" si="56"/>
        <v>0</v>
      </c>
      <c r="CW18" s="83"/>
      <c r="CX18" s="68">
        <v>7535627</v>
      </c>
      <c r="CY18" s="96">
        <f t="shared" si="6"/>
        <v>-509603</v>
      </c>
      <c r="CZ18" s="96">
        <f t="shared" si="7"/>
        <v>-241793</v>
      </c>
      <c r="DA18" s="96">
        <f t="shared" si="8"/>
        <v>-233061</v>
      </c>
      <c r="DB18" s="96">
        <f t="shared" si="9"/>
        <v>-233061</v>
      </c>
      <c r="DC18" s="128" t="s">
        <v>362</v>
      </c>
      <c r="DD18" s="68">
        <v>7535627</v>
      </c>
      <c r="DE18" s="96">
        <f t="shared" si="10"/>
        <v>-509603</v>
      </c>
      <c r="DF18" s="96">
        <f t="shared" si="11"/>
        <v>-241793</v>
      </c>
      <c r="DG18" s="96">
        <f t="shared" si="57"/>
        <v>0</v>
      </c>
      <c r="DH18" s="128" t="s">
        <v>362</v>
      </c>
      <c r="DI18" s="68">
        <v>7535627</v>
      </c>
      <c r="DJ18" s="134" t="s">
        <v>362</v>
      </c>
      <c r="DK18" s="96">
        <f t="shared" si="12"/>
        <v>7535627</v>
      </c>
      <c r="DL18" s="132">
        <f t="shared" si="13"/>
        <v>-509603</v>
      </c>
      <c r="DM18" s="156">
        <v>7498285</v>
      </c>
      <c r="DN18" s="22">
        <f t="shared" si="58"/>
        <v>-37342</v>
      </c>
      <c r="DO18" s="83"/>
      <c r="DP18" s="153">
        <v>7498286</v>
      </c>
      <c r="DQ18" s="153"/>
      <c r="DR18" s="156">
        <f t="shared" si="79"/>
        <v>7498286</v>
      </c>
      <c r="DS18" s="24">
        <f t="shared" si="59"/>
        <v>-37341</v>
      </c>
      <c r="DT18" s="22">
        <f t="shared" si="60"/>
        <v>1</v>
      </c>
      <c r="DU18" s="22">
        <f t="shared" si="61"/>
        <v>-37341</v>
      </c>
      <c r="DV18" s="22">
        <f t="shared" si="62"/>
        <v>1</v>
      </c>
      <c r="DW18" s="83"/>
      <c r="DX18" s="166"/>
      <c r="DY18" s="153">
        <v>7498285</v>
      </c>
      <c r="DZ18" s="24">
        <f t="shared" si="80"/>
        <v>-7498286</v>
      </c>
      <c r="EA18" s="22">
        <f t="shared" si="81"/>
        <v>-1</v>
      </c>
      <c r="EB18" s="22">
        <f t="shared" si="65"/>
        <v>-37342</v>
      </c>
      <c r="EC18" s="22">
        <f t="shared" si="66"/>
        <v>0</v>
      </c>
      <c r="ED18" s="22">
        <f t="shared" si="67"/>
        <v>-1</v>
      </c>
      <c r="EE18" s="174"/>
    </row>
    <row r="19" spans="1:135" ht="25.5" hidden="1" x14ac:dyDescent="0.2">
      <c r="A19" s="8" t="s">
        <v>16</v>
      </c>
      <c r="B19" s="9"/>
      <c r="C19" s="26" t="s">
        <v>159</v>
      </c>
      <c r="D19" s="20">
        <v>18589713</v>
      </c>
      <c r="E19" s="20">
        <v>0</v>
      </c>
      <c r="F19" s="5">
        <f t="shared" si="15"/>
        <v>-18589713</v>
      </c>
      <c r="G19" s="22">
        <v>18589713</v>
      </c>
      <c r="H19" s="5">
        <f t="shared" si="16"/>
        <v>0</v>
      </c>
      <c r="I19" s="5">
        <f t="shared" si="70"/>
        <v>18589713</v>
      </c>
      <c r="J19" s="32"/>
      <c r="K19" s="19">
        <v>18589713</v>
      </c>
      <c r="L19" s="11">
        <f t="shared" si="17"/>
        <v>0</v>
      </c>
      <c r="M19" s="11">
        <f t="shared" si="71"/>
        <v>18589713</v>
      </c>
      <c r="N19" s="11">
        <f t="shared" si="18"/>
        <v>0</v>
      </c>
      <c r="O19" s="19">
        <v>1000000</v>
      </c>
      <c r="P19" s="11">
        <f t="shared" si="19"/>
        <v>-17589713</v>
      </c>
      <c r="Q19" s="11">
        <f t="shared" si="72"/>
        <v>1000000</v>
      </c>
      <c r="R19" s="11">
        <f t="shared" si="20"/>
        <v>-17589713</v>
      </c>
      <c r="S19" s="19">
        <v>1000000</v>
      </c>
      <c r="T19" s="11">
        <f t="shared" si="21"/>
        <v>-17589713</v>
      </c>
      <c r="U19" s="11">
        <f t="shared" si="73"/>
        <v>1000000</v>
      </c>
      <c r="V19" s="11">
        <f t="shared" si="68"/>
        <v>-17589713</v>
      </c>
      <c r="W19" s="11">
        <f t="shared" si="22"/>
        <v>0</v>
      </c>
      <c r="X19" s="19">
        <v>18589713</v>
      </c>
      <c r="Y19" s="11">
        <f t="shared" si="74"/>
        <v>0</v>
      </c>
      <c r="Z19" s="11">
        <f t="shared" si="75"/>
        <v>18589713</v>
      </c>
      <c r="AA19" s="11">
        <f t="shared" si="23"/>
        <v>0</v>
      </c>
      <c r="AB19" s="11">
        <f t="shared" si="24"/>
        <v>17589713</v>
      </c>
      <c r="AC19" s="19">
        <f>18589713-17589713</f>
        <v>1000000</v>
      </c>
      <c r="AD19" s="11">
        <f t="shared" si="76"/>
        <v>-17589713</v>
      </c>
      <c r="AE19" s="11">
        <f t="shared" si="25"/>
        <v>-17589713</v>
      </c>
      <c r="AF19" s="11">
        <f t="shared" si="0"/>
        <v>17589713</v>
      </c>
      <c r="AG19" s="19">
        <f>18589713</f>
        <v>18589713</v>
      </c>
      <c r="AH19" s="11">
        <f t="shared" si="77"/>
        <v>0</v>
      </c>
      <c r="AI19" s="11"/>
      <c r="AJ19" s="11">
        <f t="shared" si="26"/>
        <v>18589713</v>
      </c>
      <c r="AK19" s="11"/>
      <c r="AL19" s="11"/>
      <c r="AM19" s="11">
        <f t="shared" si="27"/>
        <v>18589713</v>
      </c>
      <c r="AN19" s="19">
        <v>18589713</v>
      </c>
      <c r="AO19" s="11">
        <f t="shared" si="28"/>
        <v>0</v>
      </c>
      <c r="AP19" s="11"/>
      <c r="AQ19" s="19">
        <v>18589713</v>
      </c>
      <c r="AR19" s="19">
        <f t="shared" si="29"/>
        <v>0</v>
      </c>
      <c r="AS19" s="19">
        <f t="shared" si="30"/>
        <v>0</v>
      </c>
      <c r="AT19" s="19">
        <v>18589713</v>
      </c>
      <c r="AU19" s="19">
        <f t="shared" si="31"/>
        <v>0</v>
      </c>
      <c r="AV19" s="19">
        <f t="shared" si="32"/>
        <v>0</v>
      </c>
      <c r="AW19" s="19">
        <f t="shared" si="33"/>
        <v>0</v>
      </c>
      <c r="AX19" s="19"/>
      <c r="AY19" s="19">
        <v>2000000</v>
      </c>
      <c r="AZ19" s="19">
        <f t="shared" si="34"/>
        <v>-16589713</v>
      </c>
      <c r="BA19" s="19">
        <f t="shared" si="35"/>
        <v>-16589713</v>
      </c>
      <c r="BB19" s="19">
        <f t="shared" si="36"/>
        <v>-16589713</v>
      </c>
      <c r="BC19" s="69" t="s">
        <v>188</v>
      </c>
      <c r="BD19" s="19">
        <v>2000000</v>
      </c>
      <c r="BE19" s="19">
        <f t="shared" si="37"/>
        <v>-16589713</v>
      </c>
      <c r="BF19" s="19">
        <f t="shared" si="38"/>
        <v>-16589713</v>
      </c>
      <c r="BG19" s="19">
        <f t="shared" si="39"/>
        <v>-16589713</v>
      </c>
      <c r="BH19" s="19">
        <f t="shared" si="40"/>
        <v>0</v>
      </c>
      <c r="BI19" s="70" t="s">
        <v>188</v>
      </c>
      <c r="BJ19" s="19">
        <v>0</v>
      </c>
      <c r="BK19" s="12"/>
      <c r="BL19" s="19">
        <f t="shared" si="41"/>
        <v>0</v>
      </c>
      <c r="BM19" s="20"/>
      <c r="BN19" s="19">
        <f t="shared" si="42"/>
        <v>0</v>
      </c>
      <c r="BO19" s="12">
        <f t="shared" si="1"/>
        <v>-18589713</v>
      </c>
      <c r="BP19" s="19">
        <f t="shared" si="2"/>
        <v>-18589713</v>
      </c>
      <c r="BQ19" s="19">
        <f t="shared" si="3"/>
        <v>-18589713</v>
      </c>
      <c r="BR19" s="19">
        <f t="shared" si="4"/>
        <v>-2000000</v>
      </c>
      <c r="BS19" s="19">
        <f t="shared" si="5"/>
        <v>0</v>
      </c>
      <c r="BT19" s="70"/>
      <c r="BU19" s="70"/>
      <c r="BV19" s="81">
        <f t="shared" si="43"/>
        <v>0</v>
      </c>
      <c r="BW19" s="81"/>
      <c r="BX19" s="81">
        <f t="shared" si="44"/>
        <v>0</v>
      </c>
      <c r="BY19" s="81"/>
      <c r="BZ19" s="96">
        <v>0</v>
      </c>
      <c r="CA19" s="96">
        <v>0</v>
      </c>
      <c r="CB19" s="91">
        <f t="shared" si="78"/>
        <v>0</v>
      </c>
      <c r="CC19" s="70"/>
      <c r="CD19" s="68">
        <v>0</v>
      </c>
      <c r="CE19" s="96">
        <f t="shared" si="46"/>
        <v>0</v>
      </c>
      <c r="CF19" s="96">
        <f t="shared" si="47"/>
        <v>0</v>
      </c>
      <c r="CG19" s="70"/>
      <c r="CH19" s="68">
        <v>0</v>
      </c>
      <c r="CI19" s="96">
        <f t="shared" si="48"/>
        <v>0</v>
      </c>
      <c r="CJ19" s="96">
        <f t="shared" si="49"/>
        <v>0</v>
      </c>
      <c r="CK19" s="96">
        <f t="shared" si="50"/>
        <v>0</v>
      </c>
      <c r="CL19" s="100"/>
      <c r="CM19" s="68"/>
      <c r="CN19" s="96">
        <f t="shared" si="69"/>
        <v>0</v>
      </c>
      <c r="CO19" s="96">
        <f t="shared" si="51"/>
        <v>0</v>
      </c>
      <c r="CP19" s="96">
        <f t="shared" si="52"/>
        <v>0</v>
      </c>
      <c r="CQ19" s="100"/>
      <c r="CR19" s="68"/>
      <c r="CS19" s="96">
        <f t="shared" si="53"/>
        <v>0</v>
      </c>
      <c r="CT19" s="96">
        <f t="shared" si="54"/>
        <v>0</v>
      </c>
      <c r="CU19" s="96">
        <f t="shared" si="55"/>
        <v>0</v>
      </c>
      <c r="CV19" s="96">
        <f t="shared" si="56"/>
        <v>0</v>
      </c>
      <c r="CW19" s="100"/>
      <c r="CX19" s="68"/>
      <c r="CY19" s="96">
        <f t="shared" si="6"/>
        <v>0</v>
      </c>
      <c r="CZ19" s="96">
        <f t="shared" si="7"/>
        <v>0</v>
      </c>
      <c r="DA19" s="96">
        <f t="shared" si="8"/>
        <v>0</v>
      </c>
      <c r="DB19" s="96">
        <f t="shared" si="9"/>
        <v>0</v>
      </c>
      <c r="DC19" s="100"/>
      <c r="DD19" s="68"/>
      <c r="DE19" s="96">
        <f t="shared" si="10"/>
        <v>0</v>
      </c>
      <c r="DF19" s="96">
        <f t="shared" si="11"/>
        <v>0</v>
      </c>
      <c r="DG19" s="96">
        <f t="shared" si="57"/>
        <v>0</v>
      </c>
      <c r="DH19" s="100"/>
      <c r="DI19" s="68"/>
      <c r="DJ19" s="100"/>
      <c r="DK19" s="96">
        <f t="shared" si="12"/>
        <v>0</v>
      </c>
      <c r="DL19" s="132">
        <f t="shared" si="13"/>
        <v>0</v>
      </c>
      <c r="DM19" s="156">
        <v>0</v>
      </c>
      <c r="DN19" s="22">
        <f t="shared" si="58"/>
        <v>0</v>
      </c>
      <c r="DO19" s="100"/>
      <c r="DP19" s="153"/>
      <c r="DQ19" s="153"/>
      <c r="DR19" s="156">
        <f t="shared" si="79"/>
        <v>0</v>
      </c>
      <c r="DS19" s="24">
        <f t="shared" si="59"/>
        <v>0</v>
      </c>
      <c r="DT19" s="22">
        <f t="shared" si="60"/>
        <v>0</v>
      </c>
      <c r="DU19" s="22">
        <f t="shared" si="61"/>
        <v>0</v>
      </c>
      <c r="DV19" s="22">
        <f t="shared" si="62"/>
        <v>0</v>
      </c>
      <c r="DW19" s="100"/>
      <c r="DX19" s="166"/>
      <c r="DY19" s="153"/>
      <c r="DZ19" s="24">
        <f t="shared" si="80"/>
        <v>0</v>
      </c>
      <c r="EA19" s="22">
        <f t="shared" si="81"/>
        <v>0</v>
      </c>
      <c r="EB19" s="22">
        <f t="shared" si="65"/>
        <v>0</v>
      </c>
      <c r="EC19" s="22">
        <f t="shared" si="66"/>
        <v>0</v>
      </c>
      <c r="ED19" s="22">
        <f t="shared" si="67"/>
        <v>0</v>
      </c>
      <c r="EE19" s="174"/>
    </row>
    <row r="20" spans="1:135" ht="12.75" hidden="1" customHeight="1" x14ac:dyDescent="0.2">
      <c r="A20" s="8" t="s">
        <v>17</v>
      </c>
      <c r="B20" s="9"/>
      <c r="C20" s="27" t="s">
        <v>51</v>
      </c>
      <c r="D20" s="20">
        <v>295500</v>
      </c>
      <c r="E20" s="20">
        <v>0</v>
      </c>
      <c r="F20" s="5">
        <f t="shared" si="15"/>
        <v>-295500</v>
      </c>
      <c r="G20" s="22">
        <v>0</v>
      </c>
      <c r="H20" s="5">
        <f t="shared" si="16"/>
        <v>-295500</v>
      </c>
      <c r="I20" s="5">
        <f t="shared" si="70"/>
        <v>0</v>
      </c>
      <c r="J20" s="30" t="s">
        <v>117</v>
      </c>
      <c r="K20" s="19">
        <v>0</v>
      </c>
      <c r="L20" s="11">
        <f t="shared" si="17"/>
        <v>-295500</v>
      </c>
      <c r="M20" s="11">
        <f t="shared" si="71"/>
        <v>0</v>
      </c>
      <c r="N20" s="11">
        <f t="shared" si="18"/>
        <v>0</v>
      </c>
      <c r="O20" s="19">
        <v>0</v>
      </c>
      <c r="P20" s="11">
        <f t="shared" si="19"/>
        <v>-295500</v>
      </c>
      <c r="Q20" s="11">
        <f t="shared" si="72"/>
        <v>0</v>
      </c>
      <c r="R20" s="11">
        <f t="shared" si="20"/>
        <v>0</v>
      </c>
      <c r="S20" s="19">
        <v>0</v>
      </c>
      <c r="T20" s="11">
        <f t="shared" si="21"/>
        <v>-295500</v>
      </c>
      <c r="U20" s="11">
        <f t="shared" si="73"/>
        <v>0</v>
      </c>
      <c r="V20" s="11">
        <f t="shared" si="68"/>
        <v>0</v>
      </c>
      <c r="W20" s="11">
        <f t="shared" si="22"/>
        <v>0</v>
      </c>
      <c r="X20" s="19">
        <v>0</v>
      </c>
      <c r="Y20" s="11">
        <f t="shared" si="74"/>
        <v>-295500</v>
      </c>
      <c r="Z20" s="11">
        <f t="shared" si="75"/>
        <v>0</v>
      </c>
      <c r="AA20" s="11">
        <f t="shared" si="23"/>
        <v>0</v>
      </c>
      <c r="AB20" s="11">
        <f t="shared" si="24"/>
        <v>0</v>
      </c>
      <c r="AC20" s="19">
        <v>0</v>
      </c>
      <c r="AD20" s="11">
        <f t="shared" si="76"/>
        <v>-295500</v>
      </c>
      <c r="AE20" s="11">
        <f t="shared" si="25"/>
        <v>0</v>
      </c>
      <c r="AF20" s="11">
        <f t="shared" si="0"/>
        <v>0</v>
      </c>
      <c r="AG20" s="19">
        <v>0</v>
      </c>
      <c r="AH20" s="11">
        <f t="shared" si="77"/>
        <v>-295500</v>
      </c>
      <c r="AI20" s="11"/>
      <c r="AJ20" s="11">
        <f t="shared" si="26"/>
        <v>0</v>
      </c>
      <c r="AK20" s="11"/>
      <c r="AL20" s="11"/>
      <c r="AM20" s="11">
        <f t="shared" si="27"/>
        <v>0</v>
      </c>
      <c r="AN20" s="19">
        <v>0</v>
      </c>
      <c r="AO20" s="11">
        <f t="shared" si="28"/>
        <v>0</v>
      </c>
      <c r="AP20" s="11"/>
      <c r="AQ20" s="19">
        <v>0</v>
      </c>
      <c r="AR20" s="19">
        <f t="shared" si="29"/>
        <v>0</v>
      </c>
      <c r="AS20" s="19">
        <f t="shared" si="30"/>
        <v>0</v>
      </c>
      <c r="AT20" s="19">
        <v>0</v>
      </c>
      <c r="AU20" s="19">
        <f t="shared" si="31"/>
        <v>0</v>
      </c>
      <c r="AV20" s="19">
        <f t="shared" si="32"/>
        <v>0</v>
      </c>
      <c r="AW20" s="19">
        <f t="shared" si="33"/>
        <v>0</v>
      </c>
      <c r="AX20" s="19"/>
      <c r="AY20" s="19">
        <v>0</v>
      </c>
      <c r="AZ20" s="19">
        <f t="shared" si="34"/>
        <v>0</v>
      </c>
      <c r="BA20" s="19">
        <f t="shared" si="35"/>
        <v>0</v>
      </c>
      <c r="BB20" s="19">
        <f t="shared" si="36"/>
        <v>0</v>
      </c>
      <c r="BC20" s="69"/>
      <c r="BD20" s="19">
        <v>0</v>
      </c>
      <c r="BE20" s="19">
        <f t="shared" si="37"/>
        <v>0</v>
      </c>
      <c r="BF20" s="19">
        <f t="shared" si="38"/>
        <v>0</v>
      </c>
      <c r="BG20" s="19">
        <f t="shared" si="39"/>
        <v>0</v>
      </c>
      <c r="BH20" s="19">
        <f t="shared" si="40"/>
        <v>0</v>
      </c>
      <c r="BI20" s="76"/>
      <c r="BJ20" s="19"/>
      <c r="BK20" s="12"/>
      <c r="BL20" s="19">
        <f t="shared" si="41"/>
        <v>0</v>
      </c>
      <c r="BM20" s="20"/>
      <c r="BN20" s="19">
        <f t="shared" si="42"/>
        <v>0</v>
      </c>
      <c r="BO20" s="12">
        <f t="shared" si="1"/>
        <v>0</v>
      </c>
      <c r="BP20" s="19">
        <f t="shared" si="2"/>
        <v>0</v>
      </c>
      <c r="BQ20" s="19">
        <f t="shared" si="3"/>
        <v>0</v>
      </c>
      <c r="BR20" s="19">
        <f t="shared" si="4"/>
        <v>0</v>
      </c>
      <c r="BS20" s="19">
        <f t="shared" si="5"/>
        <v>0</v>
      </c>
      <c r="BT20" s="76"/>
      <c r="BU20" s="83"/>
      <c r="BV20" s="81">
        <f t="shared" si="43"/>
        <v>0</v>
      </c>
      <c r="BW20" s="81"/>
      <c r="BX20" s="81">
        <f t="shared" si="44"/>
        <v>0</v>
      </c>
      <c r="BY20" s="81"/>
      <c r="BZ20" s="96">
        <v>0</v>
      </c>
      <c r="CA20" s="96">
        <v>0</v>
      </c>
      <c r="CB20" s="91"/>
      <c r="CC20" s="83"/>
      <c r="CD20" s="68"/>
      <c r="CE20" s="96">
        <f t="shared" si="46"/>
        <v>0</v>
      </c>
      <c r="CF20" s="96">
        <f t="shared" si="47"/>
        <v>0</v>
      </c>
      <c r="CG20" s="83"/>
      <c r="CH20" s="68"/>
      <c r="CI20" s="96">
        <f t="shared" si="48"/>
        <v>0</v>
      </c>
      <c r="CJ20" s="96">
        <f t="shared" si="49"/>
        <v>0</v>
      </c>
      <c r="CK20" s="96">
        <f t="shared" si="50"/>
        <v>0</v>
      </c>
      <c r="CL20" s="83"/>
      <c r="CM20" s="68"/>
      <c r="CN20" s="96">
        <f t="shared" si="69"/>
        <v>0</v>
      </c>
      <c r="CO20" s="96">
        <f t="shared" si="51"/>
        <v>0</v>
      </c>
      <c r="CP20" s="96">
        <f t="shared" si="52"/>
        <v>0</v>
      </c>
      <c r="CQ20" s="83"/>
      <c r="CR20" s="68"/>
      <c r="CS20" s="96">
        <f t="shared" si="53"/>
        <v>0</v>
      </c>
      <c r="CT20" s="96">
        <f t="shared" si="54"/>
        <v>0</v>
      </c>
      <c r="CU20" s="96">
        <f t="shared" si="55"/>
        <v>0</v>
      </c>
      <c r="CV20" s="96">
        <f t="shared" si="56"/>
        <v>0</v>
      </c>
      <c r="CW20" s="83"/>
      <c r="CX20" s="68"/>
      <c r="CY20" s="96">
        <f t="shared" si="6"/>
        <v>0</v>
      </c>
      <c r="CZ20" s="96">
        <f t="shared" si="7"/>
        <v>0</v>
      </c>
      <c r="DA20" s="96">
        <f t="shared" si="8"/>
        <v>0</v>
      </c>
      <c r="DB20" s="96">
        <f t="shared" si="9"/>
        <v>0</v>
      </c>
      <c r="DC20" s="83"/>
      <c r="DD20" s="68"/>
      <c r="DE20" s="96">
        <f t="shared" si="10"/>
        <v>0</v>
      </c>
      <c r="DF20" s="96">
        <f t="shared" si="11"/>
        <v>0</v>
      </c>
      <c r="DG20" s="96">
        <f t="shared" si="57"/>
        <v>0</v>
      </c>
      <c r="DH20" s="83"/>
      <c r="DI20" s="68"/>
      <c r="DJ20" s="83"/>
      <c r="DK20" s="96">
        <f t="shared" si="12"/>
        <v>0</v>
      </c>
      <c r="DL20" s="132">
        <f t="shared" si="13"/>
        <v>0</v>
      </c>
      <c r="DM20" s="156">
        <v>0</v>
      </c>
      <c r="DN20" s="22">
        <f t="shared" si="58"/>
        <v>0</v>
      </c>
      <c r="DO20" s="83"/>
      <c r="DP20" s="153"/>
      <c r="DQ20" s="153"/>
      <c r="DR20" s="156">
        <f t="shared" si="79"/>
        <v>0</v>
      </c>
      <c r="DS20" s="24">
        <f t="shared" si="59"/>
        <v>0</v>
      </c>
      <c r="DT20" s="22">
        <f t="shared" si="60"/>
        <v>0</v>
      </c>
      <c r="DU20" s="22">
        <f t="shared" si="61"/>
        <v>0</v>
      </c>
      <c r="DV20" s="22">
        <f t="shared" si="62"/>
        <v>0</v>
      </c>
      <c r="DW20" s="83"/>
      <c r="DX20" s="166"/>
      <c r="DY20" s="153"/>
      <c r="DZ20" s="24">
        <f t="shared" si="80"/>
        <v>0</v>
      </c>
      <c r="EA20" s="22">
        <f t="shared" si="81"/>
        <v>0</v>
      </c>
      <c r="EB20" s="22">
        <f t="shared" si="65"/>
        <v>0</v>
      </c>
      <c r="EC20" s="22">
        <f t="shared" si="66"/>
        <v>0</v>
      </c>
      <c r="ED20" s="22">
        <f t="shared" si="67"/>
        <v>0</v>
      </c>
      <c r="EE20" s="174"/>
    </row>
    <row r="21" spans="1:135" ht="36.75" customHeight="1" x14ac:dyDescent="0.2">
      <c r="A21" s="8" t="s">
        <v>18</v>
      </c>
      <c r="B21" s="9"/>
      <c r="C21" s="26" t="s">
        <v>124</v>
      </c>
      <c r="D21" s="20">
        <v>29668647</v>
      </c>
      <c r="E21" s="20">
        <v>30036166</v>
      </c>
      <c r="F21" s="5">
        <f t="shared" si="15"/>
        <v>367519</v>
      </c>
      <c r="G21" s="22">
        <v>29156340</v>
      </c>
      <c r="H21" s="5">
        <f t="shared" si="16"/>
        <v>-512307</v>
      </c>
      <c r="I21" s="5">
        <f t="shared" si="70"/>
        <v>-879826</v>
      </c>
      <c r="J21" s="32"/>
      <c r="K21" s="19">
        <v>30431340</v>
      </c>
      <c r="L21" s="11">
        <f t="shared" si="17"/>
        <v>762693</v>
      </c>
      <c r="M21" s="11">
        <f t="shared" si="71"/>
        <v>395174</v>
      </c>
      <c r="N21" s="11">
        <f t="shared" si="18"/>
        <v>1275000</v>
      </c>
      <c r="O21" s="19">
        <v>30374160</v>
      </c>
      <c r="P21" s="11">
        <f t="shared" si="19"/>
        <v>705513</v>
      </c>
      <c r="Q21" s="11">
        <f t="shared" si="72"/>
        <v>337994</v>
      </c>
      <c r="R21" s="11">
        <f t="shared" si="20"/>
        <v>-57180</v>
      </c>
      <c r="S21" s="19">
        <f>30374160+100000+500000+250000</f>
        <v>31224160</v>
      </c>
      <c r="T21" s="11">
        <f t="shared" si="21"/>
        <v>1555513</v>
      </c>
      <c r="U21" s="11">
        <f t="shared" si="73"/>
        <v>1187994</v>
      </c>
      <c r="V21" s="11">
        <f t="shared" si="68"/>
        <v>792820</v>
      </c>
      <c r="W21" s="11">
        <f t="shared" si="22"/>
        <v>850000</v>
      </c>
      <c r="X21" s="19">
        <v>31249160</v>
      </c>
      <c r="Y21" s="11">
        <f t="shared" si="74"/>
        <v>1580513</v>
      </c>
      <c r="Z21" s="11">
        <f t="shared" si="75"/>
        <v>1212994</v>
      </c>
      <c r="AA21" s="11">
        <f t="shared" si="23"/>
        <v>817820</v>
      </c>
      <c r="AB21" s="11">
        <f t="shared" si="24"/>
        <v>25000</v>
      </c>
      <c r="AC21" s="19">
        <v>31249160</v>
      </c>
      <c r="AD21" s="11">
        <f t="shared" si="76"/>
        <v>1580513</v>
      </c>
      <c r="AE21" s="11">
        <f t="shared" si="25"/>
        <v>0</v>
      </c>
      <c r="AF21" s="11">
        <f t="shared" si="0"/>
        <v>0</v>
      </c>
      <c r="AG21" s="19">
        <v>31249160</v>
      </c>
      <c r="AH21" s="11">
        <f t="shared" si="77"/>
        <v>1580513</v>
      </c>
      <c r="AI21" s="11"/>
      <c r="AJ21" s="11">
        <f t="shared" si="26"/>
        <v>31249160</v>
      </c>
      <c r="AK21" s="11">
        <f>31160279-31249160</f>
        <v>-88881</v>
      </c>
      <c r="AL21" s="11">
        <v>-500000</v>
      </c>
      <c r="AM21" s="11">
        <v>30660279</v>
      </c>
      <c r="AN21" s="19">
        <v>30274866</v>
      </c>
      <c r="AO21" s="11">
        <f t="shared" si="28"/>
        <v>-385413</v>
      </c>
      <c r="AP21" s="19" t="s">
        <v>155</v>
      </c>
      <c r="AQ21" s="19">
        <v>29093517</v>
      </c>
      <c r="AR21" s="19">
        <f t="shared" si="29"/>
        <v>-1566762</v>
      </c>
      <c r="AS21" s="19">
        <f t="shared" si="30"/>
        <v>-1181349</v>
      </c>
      <c r="AT21" s="19">
        <v>29318517</v>
      </c>
      <c r="AU21" s="19">
        <f t="shared" si="31"/>
        <v>-1341762</v>
      </c>
      <c r="AV21" s="19">
        <f t="shared" si="32"/>
        <v>-956349</v>
      </c>
      <c r="AW21" s="19">
        <f t="shared" si="33"/>
        <v>225000</v>
      </c>
      <c r="AX21" s="19" t="s">
        <v>170</v>
      </c>
      <c r="AY21" s="19">
        <v>30524866</v>
      </c>
      <c r="AZ21" s="19">
        <f t="shared" si="34"/>
        <v>-135413</v>
      </c>
      <c r="BA21" s="19">
        <f t="shared" si="35"/>
        <v>250000</v>
      </c>
      <c r="BB21" s="19">
        <f t="shared" si="36"/>
        <v>1206349</v>
      </c>
      <c r="BC21" s="70" t="s">
        <v>193</v>
      </c>
      <c r="BD21" s="19">
        <f>30524866+500000+50000</f>
        <v>31074866</v>
      </c>
      <c r="BE21" s="19">
        <f t="shared" si="37"/>
        <v>414587</v>
      </c>
      <c r="BF21" s="19">
        <f t="shared" si="38"/>
        <v>800000</v>
      </c>
      <c r="BG21" s="19">
        <f t="shared" si="39"/>
        <v>1756349</v>
      </c>
      <c r="BH21" s="19">
        <f t="shared" si="40"/>
        <v>550000</v>
      </c>
      <c r="BI21" s="76" t="s">
        <v>202</v>
      </c>
      <c r="BJ21" s="19">
        <v>29468517</v>
      </c>
      <c r="BK21" s="12">
        <v>-375000</v>
      </c>
      <c r="BL21" s="19">
        <f t="shared" si="41"/>
        <v>29093517</v>
      </c>
      <c r="BM21" s="20">
        <v>375000</v>
      </c>
      <c r="BN21" s="19">
        <f t="shared" si="42"/>
        <v>29468517</v>
      </c>
      <c r="BO21" s="12">
        <f t="shared" si="1"/>
        <v>-1191762</v>
      </c>
      <c r="BP21" s="19">
        <f t="shared" si="2"/>
        <v>-806349</v>
      </c>
      <c r="BQ21" s="19">
        <f t="shared" si="3"/>
        <v>150000</v>
      </c>
      <c r="BR21" s="19">
        <f t="shared" si="4"/>
        <v>-1606349</v>
      </c>
      <c r="BS21" s="19">
        <f t="shared" si="5"/>
        <v>0</v>
      </c>
      <c r="BT21" s="76" t="s">
        <v>214</v>
      </c>
      <c r="BU21" s="83"/>
      <c r="BV21" s="81">
        <f t="shared" si="43"/>
        <v>29468517</v>
      </c>
      <c r="BW21" s="81">
        <v>-20984</v>
      </c>
      <c r="BX21" s="81">
        <f t="shared" si="44"/>
        <v>29447533</v>
      </c>
      <c r="BY21" s="81">
        <v>-644444</v>
      </c>
      <c r="BZ21" s="96">
        <v>28803089</v>
      </c>
      <c r="CA21" s="96">
        <v>28482377</v>
      </c>
      <c r="CB21" s="91">
        <f t="shared" ref="CB21:CB25" si="82">CA21-BZ21</f>
        <v>-320712</v>
      </c>
      <c r="CC21" s="83" t="s">
        <v>241</v>
      </c>
      <c r="CD21" s="68">
        <v>28482378</v>
      </c>
      <c r="CE21" s="96">
        <f t="shared" si="46"/>
        <v>-320711</v>
      </c>
      <c r="CF21" s="96">
        <f t="shared" si="47"/>
        <v>1</v>
      </c>
      <c r="CG21" s="83" t="s">
        <v>258</v>
      </c>
      <c r="CH21" s="68">
        <f>28482378+200000+300000</f>
        <v>28982378</v>
      </c>
      <c r="CI21" s="96">
        <f t="shared" si="48"/>
        <v>179289</v>
      </c>
      <c r="CJ21" s="96">
        <f t="shared" si="49"/>
        <v>500001</v>
      </c>
      <c r="CK21" s="96">
        <f t="shared" si="50"/>
        <v>500000</v>
      </c>
      <c r="CL21" s="83" t="s">
        <v>276</v>
      </c>
      <c r="CM21" s="68">
        <v>30250000</v>
      </c>
      <c r="CN21" s="96">
        <f t="shared" si="69"/>
        <v>1446911</v>
      </c>
      <c r="CO21" s="96">
        <f t="shared" si="51"/>
        <v>1767623</v>
      </c>
      <c r="CP21" s="96">
        <f t="shared" si="52"/>
        <v>1267622</v>
      </c>
      <c r="CQ21" s="83" t="s">
        <v>323</v>
      </c>
      <c r="CR21" s="68">
        <f>30250000+500000+50000</f>
        <v>30800000</v>
      </c>
      <c r="CS21" s="96">
        <f t="shared" si="53"/>
        <v>1996911</v>
      </c>
      <c r="CT21" s="96">
        <f t="shared" si="54"/>
        <v>2317623</v>
      </c>
      <c r="CU21" s="96">
        <f t="shared" si="55"/>
        <v>1817622</v>
      </c>
      <c r="CV21" s="96">
        <f t="shared" si="56"/>
        <v>550000</v>
      </c>
      <c r="CW21" s="83" t="s">
        <v>345</v>
      </c>
      <c r="CX21" s="68">
        <v>29632378</v>
      </c>
      <c r="CY21" s="96">
        <f t="shared" si="6"/>
        <v>829289</v>
      </c>
      <c r="CZ21" s="96">
        <f t="shared" si="7"/>
        <v>1150001</v>
      </c>
      <c r="DA21" s="96">
        <f t="shared" si="8"/>
        <v>650000</v>
      </c>
      <c r="DB21" s="96">
        <f t="shared" si="9"/>
        <v>-1167622</v>
      </c>
      <c r="DC21" s="83" t="s">
        <v>367</v>
      </c>
      <c r="DD21" s="68">
        <v>28782377</v>
      </c>
      <c r="DE21" s="96">
        <f t="shared" si="10"/>
        <v>-20712</v>
      </c>
      <c r="DF21" s="96">
        <f t="shared" si="11"/>
        <v>300000</v>
      </c>
      <c r="DG21" s="96">
        <f t="shared" si="57"/>
        <v>-850001</v>
      </c>
      <c r="DH21" s="83" t="s">
        <v>378</v>
      </c>
      <c r="DI21" s="68">
        <v>29632378</v>
      </c>
      <c r="DJ21" s="134" t="s">
        <v>367</v>
      </c>
      <c r="DK21" s="96">
        <f t="shared" si="12"/>
        <v>29632378</v>
      </c>
      <c r="DL21" s="132">
        <f t="shared" si="13"/>
        <v>829289</v>
      </c>
      <c r="DM21" s="156">
        <v>28196421</v>
      </c>
      <c r="DN21" s="22">
        <f t="shared" si="58"/>
        <v>-1435957</v>
      </c>
      <c r="DO21" s="83" t="s">
        <v>402</v>
      </c>
      <c r="DP21" s="153">
        <v>32582378</v>
      </c>
      <c r="DQ21" s="153">
        <v>150000</v>
      </c>
      <c r="DR21" s="156">
        <f t="shared" si="79"/>
        <v>32732378</v>
      </c>
      <c r="DS21" s="24">
        <f t="shared" si="59"/>
        <v>2950000</v>
      </c>
      <c r="DT21" s="22">
        <f t="shared" si="60"/>
        <v>4385957</v>
      </c>
      <c r="DU21" s="22">
        <f t="shared" si="61"/>
        <v>3100000</v>
      </c>
      <c r="DV21" s="22">
        <f t="shared" si="62"/>
        <v>4535957</v>
      </c>
      <c r="DW21" s="83" t="s">
        <v>423</v>
      </c>
      <c r="DX21" s="168" t="s">
        <v>447</v>
      </c>
      <c r="DY21" s="170">
        <v>31000000</v>
      </c>
      <c r="DZ21" s="24" t="e">
        <f t="shared" si="80"/>
        <v>#VALUE!</v>
      </c>
      <c r="EA21" s="22" t="e">
        <f t="shared" si="81"/>
        <v>#VALUE!</v>
      </c>
      <c r="EB21" s="22">
        <f t="shared" si="65"/>
        <v>1367622</v>
      </c>
      <c r="EC21" s="22">
        <f t="shared" si="66"/>
        <v>2803579</v>
      </c>
      <c r="ED21" s="22">
        <f t="shared" si="67"/>
        <v>-1732378</v>
      </c>
      <c r="EE21" s="168" t="s">
        <v>526</v>
      </c>
    </row>
    <row r="22" spans="1:135" ht="12.75" x14ac:dyDescent="0.2">
      <c r="A22" s="8" t="s">
        <v>4</v>
      </c>
      <c r="B22" s="9"/>
      <c r="C22" s="27" t="s">
        <v>42</v>
      </c>
      <c r="D22" s="20">
        <f>51521000+5000000</f>
        <v>56521000</v>
      </c>
      <c r="E22" s="20">
        <v>51521000</v>
      </c>
      <c r="F22" s="5">
        <f t="shared" si="15"/>
        <v>-5000000</v>
      </c>
      <c r="G22" s="22">
        <v>56521000</v>
      </c>
      <c r="H22" s="5">
        <f t="shared" si="16"/>
        <v>0</v>
      </c>
      <c r="I22" s="5">
        <f t="shared" si="70"/>
        <v>5000000</v>
      </c>
      <c r="J22" s="32"/>
      <c r="K22" s="19">
        <v>56521000</v>
      </c>
      <c r="L22" s="11">
        <f t="shared" si="17"/>
        <v>0</v>
      </c>
      <c r="M22" s="11">
        <f t="shared" si="71"/>
        <v>5000000</v>
      </c>
      <c r="N22" s="11">
        <f t="shared" si="18"/>
        <v>0</v>
      </c>
      <c r="O22" s="19">
        <v>56521000</v>
      </c>
      <c r="P22" s="11">
        <f t="shared" si="19"/>
        <v>0</v>
      </c>
      <c r="Q22" s="11">
        <f t="shared" si="72"/>
        <v>5000000</v>
      </c>
      <c r="R22" s="11">
        <f t="shared" si="20"/>
        <v>0</v>
      </c>
      <c r="S22" s="19">
        <f>56521000+3000000</f>
        <v>59521000</v>
      </c>
      <c r="T22" s="11">
        <f t="shared" si="21"/>
        <v>3000000</v>
      </c>
      <c r="U22" s="11">
        <f t="shared" si="73"/>
        <v>8000000</v>
      </c>
      <c r="V22" s="11">
        <f t="shared" si="68"/>
        <v>3000000</v>
      </c>
      <c r="W22" s="11">
        <f t="shared" si="22"/>
        <v>3000000</v>
      </c>
      <c r="X22" s="19">
        <v>59021000</v>
      </c>
      <c r="Y22" s="11">
        <f t="shared" si="74"/>
        <v>2500000</v>
      </c>
      <c r="Z22" s="11">
        <f t="shared" si="75"/>
        <v>7500000</v>
      </c>
      <c r="AA22" s="11">
        <f t="shared" si="23"/>
        <v>2500000</v>
      </c>
      <c r="AB22" s="11">
        <f t="shared" si="24"/>
        <v>-500000</v>
      </c>
      <c r="AC22" s="19">
        <v>59021000</v>
      </c>
      <c r="AD22" s="11">
        <f t="shared" si="76"/>
        <v>2500000</v>
      </c>
      <c r="AE22" s="11">
        <f t="shared" si="25"/>
        <v>0</v>
      </c>
      <c r="AF22" s="11">
        <f t="shared" si="0"/>
        <v>0</v>
      </c>
      <c r="AG22" s="19">
        <v>59021000</v>
      </c>
      <c r="AH22" s="11">
        <f t="shared" si="77"/>
        <v>2500000</v>
      </c>
      <c r="AI22" s="11"/>
      <c r="AJ22" s="11">
        <f t="shared" si="26"/>
        <v>59021000</v>
      </c>
      <c r="AK22" s="11"/>
      <c r="AL22" s="11"/>
      <c r="AM22" s="11">
        <f t="shared" si="27"/>
        <v>59021000</v>
      </c>
      <c r="AN22" s="19">
        <v>59021000</v>
      </c>
      <c r="AO22" s="11">
        <f t="shared" si="28"/>
        <v>0</v>
      </c>
      <c r="AP22" s="11"/>
      <c r="AQ22" s="19">
        <v>60021000</v>
      </c>
      <c r="AR22" s="19">
        <f t="shared" si="29"/>
        <v>1000000</v>
      </c>
      <c r="AS22" s="19">
        <f t="shared" si="30"/>
        <v>1000000</v>
      </c>
      <c r="AT22" s="19">
        <v>60021000</v>
      </c>
      <c r="AU22" s="19">
        <f t="shared" si="31"/>
        <v>1000000</v>
      </c>
      <c r="AV22" s="19">
        <f t="shared" si="32"/>
        <v>1000000</v>
      </c>
      <c r="AW22" s="19">
        <f t="shared" si="33"/>
        <v>0</v>
      </c>
      <c r="AX22" s="19"/>
      <c r="AY22" s="19">
        <v>59021000</v>
      </c>
      <c r="AZ22" s="19">
        <f t="shared" si="34"/>
        <v>0</v>
      </c>
      <c r="BA22" s="19">
        <f t="shared" si="35"/>
        <v>0</v>
      </c>
      <c r="BB22" s="19">
        <f t="shared" si="36"/>
        <v>-1000000</v>
      </c>
      <c r="BC22" s="69"/>
      <c r="BD22" s="19">
        <v>61021000</v>
      </c>
      <c r="BE22" s="19">
        <f t="shared" si="37"/>
        <v>2000000</v>
      </c>
      <c r="BF22" s="19">
        <f t="shared" si="38"/>
        <v>2000000</v>
      </c>
      <c r="BG22" s="19">
        <f t="shared" si="39"/>
        <v>1000000</v>
      </c>
      <c r="BH22" s="19">
        <f t="shared" si="40"/>
        <v>2000000</v>
      </c>
      <c r="BI22" s="76"/>
      <c r="BJ22" s="19">
        <v>61021000</v>
      </c>
      <c r="BK22" s="12"/>
      <c r="BL22" s="19">
        <f t="shared" si="41"/>
        <v>61021000</v>
      </c>
      <c r="BM22" s="20"/>
      <c r="BN22" s="19">
        <f t="shared" si="42"/>
        <v>61021000</v>
      </c>
      <c r="BO22" s="12">
        <f t="shared" si="1"/>
        <v>2000000</v>
      </c>
      <c r="BP22" s="19">
        <f t="shared" si="2"/>
        <v>2000000</v>
      </c>
      <c r="BQ22" s="19">
        <f t="shared" si="3"/>
        <v>1000000</v>
      </c>
      <c r="BR22" s="19">
        <f t="shared" si="4"/>
        <v>0</v>
      </c>
      <c r="BS22" s="19">
        <f t="shared" si="5"/>
        <v>0</v>
      </c>
      <c r="BT22" s="76"/>
      <c r="BU22" s="83"/>
      <c r="BV22" s="81">
        <f t="shared" si="43"/>
        <v>61021000</v>
      </c>
      <c r="BW22" s="81"/>
      <c r="BX22" s="81">
        <f t="shared" si="44"/>
        <v>61021000</v>
      </c>
      <c r="BY22" s="81"/>
      <c r="BZ22" s="96">
        <v>61021000</v>
      </c>
      <c r="CA22" s="96">
        <v>61021000</v>
      </c>
      <c r="CB22" s="91">
        <f t="shared" si="82"/>
        <v>0</v>
      </c>
      <c r="CC22" s="83"/>
      <c r="CD22" s="68">
        <v>62021000</v>
      </c>
      <c r="CE22" s="96">
        <f t="shared" si="46"/>
        <v>1000000</v>
      </c>
      <c r="CF22" s="96">
        <f t="shared" si="47"/>
        <v>1000000</v>
      </c>
      <c r="CG22" s="83"/>
      <c r="CH22" s="68">
        <v>62021000</v>
      </c>
      <c r="CI22" s="96">
        <f t="shared" si="48"/>
        <v>1000000</v>
      </c>
      <c r="CJ22" s="96">
        <f t="shared" si="49"/>
        <v>1000000</v>
      </c>
      <c r="CK22" s="96">
        <f t="shared" si="50"/>
        <v>0</v>
      </c>
      <c r="CL22" s="83"/>
      <c r="CM22" s="68">
        <v>61021000</v>
      </c>
      <c r="CN22" s="96">
        <f t="shared" si="69"/>
        <v>0</v>
      </c>
      <c r="CO22" s="96">
        <f t="shared" si="51"/>
        <v>0</v>
      </c>
      <c r="CP22" s="96">
        <f t="shared" si="52"/>
        <v>-1000000</v>
      </c>
      <c r="CQ22" s="83"/>
      <c r="CR22" s="68">
        <v>61021000</v>
      </c>
      <c r="CS22" s="96">
        <f t="shared" si="53"/>
        <v>0</v>
      </c>
      <c r="CT22" s="96">
        <f t="shared" si="54"/>
        <v>0</v>
      </c>
      <c r="CU22" s="96">
        <f t="shared" si="55"/>
        <v>-1000000</v>
      </c>
      <c r="CV22" s="96">
        <f t="shared" si="56"/>
        <v>0</v>
      </c>
      <c r="CW22" s="83"/>
      <c r="CX22" s="68">
        <v>61521000</v>
      </c>
      <c r="CY22" s="96">
        <f t="shared" si="6"/>
        <v>500000</v>
      </c>
      <c r="CZ22" s="96">
        <f t="shared" si="7"/>
        <v>500000</v>
      </c>
      <c r="DA22" s="96">
        <f t="shared" si="8"/>
        <v>-500000</v>
      </c>
      <c r="DB22" s="96">
        <f t="shared" si="9"/>
        <v>500000</v>
      </c>
      <c r="DC22" s="83"/>
      <c r="DD22" s="68">
        <v>61521000</v>
      </c>
      <c r="DE22" s="96">
        <f t="shared" si="10"/>
        <v>500000</v>
      </c>
      <c r="DF22" s="96">
        <f t="shared" si="11"/>
        <v>500000</v>
      </c>
      <c r="DG22" s="96">
        <f t="shared" si="57"/>
        <v>0</v>
      </c>
      <c r="DH22" s="83"/>
      <c r="DI22" s="68">
        <v>61521000</v>
      </c>
      <c r="DJ22" s="83"/>
      <c r="DK22" s="96">
        <f t="shared" si="12"/>
        <v>61521000</v>
      </c>
      <c r="DL22" s="132">
        <f t="shared" si="13"/>
        <v>500000</v>
      </c>
      <c r="DM22" s="156">
        <v>61521000</v>
      </c>
      <c r="DN22" s="22">
        <f t="shared" si="58"/>
        <v>0</v>
      </c>
      <c r="DO22" s="83"/>
      <c r="DP22" s="153">
        <v>62521000</v>
      </c>
      <c r="DQ22" s="153">
        <v>1000000</v>
      </c>
      <c r="DR22" s="156">
        <f t="shared" si="79"/>
        <v>63521000</v>
      </c>
      <c r="DS22" s="24">
        <f t="shared" si="59"/>
        <v>1000000</v>
      </c>
      <c r="DT22" s="22">
        <f t="shared" si="60"/>
        <v>1000000</v>
      </c>
      <c r="DU22" s="22">
        <f t="shared" si="61"/>
        <v>2000000</v>
      </c>
      <c r="DV22" s="22">
        <f t="shared" si="62"/>
        <v>2000000</v>
      </c>
      <c r="DW22" s="83"/>
      <c r="DX22" s="166"/>
      <c r="DY22" s="153">
        <v>62521000</v>
      </c>
      <c r="DZ22" s="24">
        <f t="shared" si="80"/>
        <v>-63521000</v>
      </c>
      <c r="EA22" s="22">
        <f t="shared" si="81"/>
        <v>-1000000</v>
      </c>
      <c r="EB22" s="22">
        <f t="shared" si="65"/>
        <v>1000000</v>
      </c>
      <c r="EC22" s="22">
        <f t="shared" si="66"/>
        <v>1000000</v>
      </c>
      <c r="ED22" s="22">
        <f t="shared" si="67"/>
        <v>-1000000</v>
      </c>
      <c r="EE22" s="174"/>
    </row>
    <row r="23" spans="1:135" ht="25.5" customHeight="1" x14ac:dyDescent="0.2">
      <c r="A23" s="8" t="s">
        <v>27</v>
      </c>
      <c r="B23" s="9"/>
      <c r="C23" s="26" t="s">
        <v>87</v>
      </c>
      <c r="D23" s="20">
        <v>0</v>
      </c>
      <c r="E23" s="20">
        <v>0</v>
      </c>
      <c r="F23" s="5">
        <f t="shared" si="15"/>
        <v>0</v>
      </c>
      <c r="G23" s="22">
        <v>0</v>
      </c>
      <c r="H23" s="5">
        <f t="shared" si="16"/>
        <v>0</v>
      </c>
      <c r="I23" s="5">
        <f t="shared" si="70"/>
        <v>0</v>
      </c>
      <c r="J23" s="32"/>
      <c r="K23" s="19"/>
      <c r="L23" s="11">
        <f t="shared" si="17"/>
        <v>0</v>
      </c>
      <c r="M23" s="11">
        <f t="shared" si="71"/>
        <v>0</v>
      </c>
      <c r="N23" s="11">
        <f t="shared" si="18"/>
        <v>0</v>
      </c>
      <c r="O23" s="19">
        <v>2244847</v>
      </c>
      <c r="P23" s="11">
        <f t="shared" si="19"/>
        <v>2244847</v>
      </c>
      <c r="Q23" s="11">
        <f t="shared" si="72"/>
        <v>2244847</v>
      </c>
      <c r="R23" s="11">
        <f t="shared" si="20"/>
        <v>2244847</v>
      </c>
      <c r="S23" s="19">
        <v>2244847</v>
      </c>
      <c r="T23" s="11">
        <f t="shared" si="21"/>
        <v>2244847</v>
      </c>
      <c r="U23" s="11">
        <f t="shared" si="73"/>
        <v>2244847</v>
      </c>
      <c r="V23" s="11">
        <f t="shared" si="68"/>
        <v>2244847</v>
      </c>
      <c r="W23" s="11">
        <f t="shared" si="22"/>
        <v>0</v>
      </c>
      <c r="X23" s="19">
        <v>1750000</v>
      </c>
      <c r="Y23" s="11">
        <f t="shared" si="74"/>
        <v>1750000</v>
      </c>
      <c r="Z23" s="11">
        <f t="shared" si="75"/>
        <v>1750000</v>
      </c>
      <c r="AA23" s="11">
        <f t="shared" si="23"/>
        <v>1750000</v>
      </c>
      <c r="AB23" s="11">
        <f t="shared" si="24"/>
        <v>-494847</v>
      </c>
      <c r="AC23" s="19">
        <v>1750000</v>
      </c>
      <c r="AD23" s="11">
        <f t="shared" si="76"/>
        <v>1750000</v>
      </c>
      <c r="AE23" s="11">
        <f t="shared" si="25"/>
        <v>0</v>
      </c>
      <c r="AF23" s="11">
        <f t="shared" si="0"/>
        <v>0</v>
      </c>
      <c r="AG23" s="19">
        <v>1750000</v>
      </c>
      <c r="AH23" s="11">
        <f t="shared" si="77"/>
        <v>1750000</v>
      </c>
      <c r="AI23" s="11"/>
      <c r="AJ23" s="11">
        <f t="shared" si="26"/>
        <v>1750000</v>
      </c>
      <c r="AK23" s="11"/>
      <c r="AL23" s="11"/>
      <c r="AM23" s="11">
        <f t="shared" si="27"/>
        <v>1750000</v>
      </c>
      <c r="AN23" s="19">
        <v>1750000</v>
      </c>
      <c r="AO23" s="11">
        <f t="shared" si="28"/>
        <v>0</v>
      </c>
      <c r="AP23" s="11"/>
      <c r="AQ23" s="19">
        <v>0</v>
      </c>
      <c r="AR23" s="19">
        <f t="shared" si="29"/>
        <v>-1750000</v>
      </c>
      <c r="AS23" s="19">
        <f t="shared" si="30"/>
        <v>-1750000</v>
      </c>
      <c r="AT23" s="19">
        <v>250000</v>
      </c>
      <c r="AU23" s="19">
        <f t="shared" si="31"/>
        <v>-1500000</v>
      </c>
      <c r="AV23" s="19">
        <f t="shared" si="32"/>
        <v>-1500000</v>
      </c>
      <c r="AW23" s="19">
        <f t="shared" si="33"/>
        <v>250000</v>
      </c>
      <c r="AX23" s="19"/>
      <c r="AY23" s="19">
        <v>1750000</v>
      </c>
      <c r="AZ23" s="19">
        <f t="shared" si="34"/>
        <v>0</v>
      </c>
      <c r="BA23" s="19">
        <f t="shared" si="35"/>
        <v>0</v>
      </c>
      <c r="BB23" s="19">
        <f t="shared" si="36"/>
        <v>1500000</v>
      </c>
      <c r="BC23" s="69"/>
      <c r="BD23" s="19">
        <v>1750000</v>
      </c>
      <c r="BE23" s="19">
        <f t="shared" si="37"/>
        <v>0</v>
      </c>
      <c r="BF23" s="19">
        <f t="shared" si="38"/>
        <v>0</v>
      </c>
      <c r="BG23" s="19">
        <f t="shared" si="39"/>
        <v>1500000</v>
      </c>
      <c r="BH23" s="19">
        <f t="shared" si="40"/>
        <v>0</v>
      </c>
      <c r="BI23" s="76"/>
      <c r="BJ23" s="19">
        <v>250000</v>
      </c>
      <c r="BK23" s="12"/>
      <c r="BL23" s="19">
        <f t="shared" si="41"/>
        <v>250000</v>
      </c>
      <c r="BM23" s="20"/>
      <c r="BN23" s="19">
        <f t="shared" si="42"/>
        <v>250000</v>
      </c>
      <c r="BO23" s="12">
        <f t="shared" si="1"/>
        <v>-1500000</v>
      </c>
      <c r="BP23" s="19">
        <f t="shared" si="2"/>
        <v>-1500000</v>
      </c>
      <c r="BQ23" s="19">
        <f t="shared" si="3"/>
        <v>0</v>
      </c>
      <c r="BR23" s="19">
        <f t="shared" si="4"/>
        <v>-1500000</v>
      </c>
      <c r="BS23" s="19">
        <f t="shared" si="5"/>
        <v>0</v>
      </c>
      <c r="BT23" s="76"/>
      <c r="BU23" s="83"/>
      <c r="BV23" s="81">
        <f t="shared" si="43"/>
        <v>250000</v>
      </c>
      <c r="BW23" s="81"/>
      <c r="BX23" s="81">
        <f t="shared" si="44"/>
        <v>250000</v>
      </c>
      <c r="BY23" s="81"/>
      <c r="BZ23" s="96">
        <v>250000</v>
      </c>
      <c r="CA23" s="96">
        <v>250000</v>
      </c>
      <c r="CB23" s="91">
        <f t="shared" si="82"/>
        <v>0</v>
      </c>
      <c r="CC23" s="83"/>
      <c r="CD23" s="68">
        <v>250000</v>
      </c>
      <c r="CE23" s="96">
        <f t="shared" si="46"/>
        <v>0</v>
      </c>
      <c r="CF23" s="96">
        <f t="shared" si="47"/>
        <v>0</v>
      </c>
      <c r="CG23" s="83"/>
      <c r="CH23" s="68">
        <v>250000</v>
      </c>
      <c r="CI23" s="96">
        <f t="shared" si="48"/>
        <v>0</v>
      </c>
      <c r="CJ23" s="96">
        <f t="shared" si="49"/>
        <v>0</v>
      </c>
      <c r="CK23" s="96">
        <f t="shared" si="50"/>
        <v>0</v>
      </c>
      <c r="CL23" s="83"/>
      <c r="CM23" s="68">
        <v>250000</v>
      </c>
      <c r="CN23" s="96">
        <f t="shared" si="69"/>
        <v>0</v>
      </c>
      <c r="CO23" s="96">
        <f t="shared" si="51"/>
        <v>0</v>
      </c>
      <c r="CP23" s="96">
        <f t="shared" si="52"/>
        <v>0</v>
      </c>
      <c r="CQ23" s="83"/>
      <c r="CR23" s="68">
        <v>250000</v>
      </c>
      <c r="CS23" s="96">
        <f t="shared" si="53"/>
        <v>0</v>
      </c>
      <c r="CT23" s="96">
        <f t="shared" si="54"/>
        <v>0</v>
      </c>
      <c r="CU23" s="96">
        <f t="shared" si="55"/>
        <v>0</v>
      </c>
      <c r="CV23" s="96">
        <f t="shared" si="56"/>
        <v>0</v>
      </c>
      <c r="CW23" s="83"/>
      <c r="CX23" s="68">
        <v>242500</v>
      </c>
      <c r="CY23" s="96">
        <f t="shared" si="6"/>
        <v>-7500</v>
      </c>
      <c r="CZ23" s="96">
        <f t="shared" si="7"/>
        <v>-7500</v>
      </c>
      <c r="DA23" s="96">
        <f t="shared" si="8"/>
        <v>-7500</v>
      </c>
      <c r="DB23" s="96">
        <f t="shared" si="9"/>
        <v>-7500</v>
      </c>
      <c r="DC23" s="83"/>
      <c r="DD23" s="68">
        <v>242500</v>
      </c>
      <c r="DE23" s="96">
        <f t="shared" si="10"/>
        <v>-7500</v>
      </c>
      <c r="DF23" s="96">
        <f t="shared" si="11"/>
        <v>-7500</v>
      </c>
      <c r="DG23" s="96">
        <f t="shared" si="57"/>
        <v>0</v>
      </c>
      <c r="DH23" s="83"/>
      <c r="DI23" s="68">
        <v>242500</v>
      </c>
      <c r="DJ23" s="83"/>
      <c r="DK23" s="96">
        <f t="shared" si="12"/>
        <v>242500</v>
      </c>
      <c r="DL23" s="132">
        <f t="shared" si="13"/>
        <v>-7500</v>
      </c>
      <c r="DM23" s="156">
        <v>242500</v>
      </c>
      <c r="DN23" s="22">
        <f t="shared" si="58"/>
        <v>0</v>
      </c>
      <c r="DO23" s="83"/>
      <c r="DP23" s="153">
        <v>0</v>
      </c>
      <c r="DQ23" s="153"/>
      <c r="DR23" s="156">
        <f t="shared" si="79"/>
        <v>0</v>
      </c>
      <c r="DS23" s="24">
        <f t="shared" si="59"/>
        <v>-242500</v>
      </c>
      <c r="DT23" s="22">
        <f t="shared" si="60"/>
        <v>-242500</v>
      </c>
      <c r="DU23" s="22">
        <f t="shared" si="61"/>
        <v>-242500</v>
      </c>
      <c r="DV23" s="22">
        <f t="shared" si="62"/>
        <v>-242500</v>
      </c>
      <c r="DW23" s="83"/>
      <c r="DX23" s="166"/>
      <c r="DY23" s="153">
        <v>250000</v>
      </c>
      <c r="DZ23" s="24">
        <f t="shared" si="80"/>
        <v>0</v>
      </c>
      <c r="EA23" s="22">
        <f t="shared" si="81"/>
        <v>242500</v>
      </c>
      <c r="EB23" s="22">
        <f t="shared" si="65"/>
        <v>7500</v>
      </c>
      <c r="EC23" s="22">
        <f t="shared" si="66"/>
        <v>7500</v>
      </c>
      <c r="ED23" s="22">
        <f t="shared" si="67"/>
        <v>250000</v>
      </c>
      <c r="EE23" s="174"/>
    </row>
    <row r="24" spans="1:135" ht="25.5" x14ac:dyDescent="0.2">
      <c r="A24" s="21" t="s">
        <v>85</v>
      </c>
      <c r="B24" s="9"/>
      <c r="C24" s="27" t="s">
        <v>65</v>
      </c>
      <c r="D24" s="20">
        <v>7350000</v>
      </c>
      <c r="E24" s="20">
        <v>8350000</v>
      </c>
      <c r="F24" s="5">
        <f t="shared" si="15"/>
        <v>1000000</v>
      </c>
      <c r="G24" s="22">
        <v>8350000</v>
      </c>
      <c r="H24" s="5">
        <f t="shared" si="16"/>
        <v>1000000</v>
      </c>
      <c r="I24" s="5">
        <f t="shared" si="70"/>
        <v>0</v>
      </c>
      <c r="J24" s="32"/>
      <c r="K24" s="19">
        <v>8350000</v>
      </c>
      <c r="L24" s="11">
        <f t="shared" si="17"/>
        <v>1000000</v>
      </c>
      <c r="M24" s="11">
        <f t="shared" si="71"/>
        <v>0</v>
      </c>
      <c r="N24" s="11">
        <f t="shared" si="18"/>
        <v>0</v>
      </c>
      <c r="O24" s="19">
        <v>7350000</v>
      </c>
      <c r="P24" s="11">
        <f t="shared" si="19"/>
        <v>0</v>
      </c>
      <c r="Q24" s="11">
        <f t="shared" si="72"/>
        <v>-1000000</v>
      </c>
      <c r="R24" s="11">
        <f t="shared" si="20"/>
        <v>-1000000</v>
      </c>
      <c r="S24" s="19">
        <f>7350000+1000000</f>
        <v>8350000</v>
      </c>
      <c r="T24" s="11">
        <f t="shared" si="21"/>
        <v>1000000</v>
      </c>
      <c r="U24" s="11">
        <f t="shared" si="73"/>
        <v>0</v>
      </c>
      <c r="V24" s="11">
        <f t="shared" si="68"/>
        <v>0</v>
      </c>
      <c r="W24" s="11">
        <f t="shared" si="22"/>
        <v>1000000</v>
      </c>
      <c r="X24" s="19">
        <f>7350000+1000000</f>
        <v>8350000</v>
      </c>
      <c r="Y24" s="11">
        <f t="shared" si="74"/>
        <v>1000000</v>
      </c>
      <c r="Z24" s="11">
        <f t="shared" si="75"/>
        <v>0</v>
      </c>
      <c r="AA24" s="11">
        <f t="shared" si="23"/>
        <v>0</v>
      </c>
      <c r="AB24" s="11">
        <f t="shared" si="24"/>
        <v>0</v>
      </c>
      <c r="AC24" s="19">
        <f>7350000+1000000</f>
        <v>8350000</v>
      </c>
      <c r="AD24" s="11">
        <f t="shared" si="76"/>
        <v>1000000</v>
      </c>
      <c r="AE24" s="11">
        <f t="shared" si="25"/>
        <v>0</v>
      </c>
      <c r="AF24" s="11">
        <f t="shared" si="0"/>
        <v>0</v>
      </c>
      <c r="AG24" s="19">
        <f>7350000+1000000</f>
        <v>8350000</v>
      </c>
      <c r="AH24" s="11">
        <f t="shared" si="77"/>
        <v>1000000</v>
      </c>
      <c r="AI24" s="11"/>
      <c r="AJ24" s="11">
        <f t="shared" si="26"/>
        <v>8350000</v>
      </c>
      <c r="AK24" s="11"/>
      <c r="AL24" s="11"/>
      <c r="AM24" s="11">
        <f t="shared" si="27"/>
        <v>8350000</v>
      </c>
      <c r="AN24" s="19">
        <v>8350000</v>
      </c>
      <c r="AO24" s="11">
        <f t="shared" si="28"/>
        <v>0</v>
      </c>
      <c r="AP24" s="11"/>
      <c r="AQ24" s="19">
        <v>8350000</v>
      </c>
      <c r="AR24" s="19">
        <f t="shared" si="29"/>
        <v>0</v>
      </c>
      <c r="AS24" s="19">
        <f t="shared" si="30"/>
        <v>0</v>
      </c>
      <c r="AT24" s="19">
        <v>8350000</v>
      </c>
      <c r="AU24" s="19">
        <f t="shared" si="31"/>
        <v>0</v>
      </c>
      <c r="AV24" s="19">
        <f t="shared" si="32"/>
        <v>0</v>
      </c>
      <c r="AW24" s="19">
        <f t="shared" si="33"/>
        <v>0</v>
      </c>
      <c r="AX24" s="19"/>
      <c r="AY24" s="19">
        <v>8350000</v>
      </c>
      <c r="AZ24" s="19">
        <f t="shared" si="34"/>
        <v>0</v>
      </c>
      <c r="BA24" s="19">
        <f t="shared" si="35"/>
        <v>0</v>
      </c>
      <c r="BB24" s="19">
        <f t="shared" si="36"/>
        <v>0</v>
      </c>
      <c r="BC24" s="69"/>
      <c r="BD24" s="19">
        <v>8350000</v>
      </c>
      <c r="BE24" s="19">
        <f t="shared" si="37"/>
        <v>0</v>
      </c>
      <c r="BF24" s="19">
        <f t="shared" si="38"/>
        <v>0</v>
      </c>
      <c r="BG24" s="19">
        <f t="shared" si="39"/>
        <v>0</v>
      </c>
      <c r="BH24" s="19">
        <f t="shared" si="40"/>
        <v>0</v>
      </c>
      <c r="BI24" s="76"/>
      <c r="BJ24" s="19">
        <v>8350000</v>
      </c>
      <c r="BK24" s="12"/>
      <c r="BL24" s="19">
        <f t="shared" si="41"/>
        <v>8350000</v>
      </c>
      <c r="BM24" s="20"/>
      <c r="BN24" s="19">
        <f t="shared" si="42"/>
        <v>8350000</v>
      </c>
      <c r="BO24" s="12">
        <f t="shared" si="1"/>
        <v>0</v>
      </c>
      <c r="BP24" s="19">
        <f t="shared" si="2"/>
        <v>0</v>
      </c>
      <c r="BQ24" s="19">
        <f t="shared" si="3"/>
        <v>0</v>
      </c>
      <c r="BR24" s="19">
        <f t="shared" si="4"/>
        <v>0</v>
      </c>
      <c r="BS24" s="19">
        <f t="shared" si="5"/>
        <v>0</v>
      </c>
      <c r="BT24" s="76"/>
      <c r="BU24" s="83"/>
      <c r="BV24" s="81">
        <f t="shared" si="43"/>
        <v>8350000</v>
      </c>
      <c r="BW24" s="81"/>
      <c r="BX24" s="81">
        <f t="shared" si="44"/>
        <v>8350000</v>
      </c>
      <c r="BY24" s="81"/>
      <c r="BZ24" s="96">
        <v>8350000</v>
      </c>
      <c r="CA24" s="96">
        <v>8350000</v>
      </c>
      <c r="CB24" s="91">
        <f t="shared" si="82"/>
        <v>0</v>
      </c>
      <c r="CC24" s="83"/>
      <c r="CD24" s="68">
        <v>8350000</v>
      </c>
      <c r="CE24" s="96">
        <f t="shared" si="46"/>
        <v>0</v>
      </c>
      <c r="CF24" s="96">
        <f t="shared" si="47"/>
        <v>0</v>
      </c>
      <c r="CG24" s="83"/>
      <c r="CH24" s="68">
        <v>8350000</v>
      </c>
      <c r="CI24" s="96">
        <f t="shared" si="48"/>
        <v>0</v>
      </c>
      <c r="CJ24" s="96">
        <f t="shared" si="49"/>
        <v>0</v>
      </c>
      <c r="CK24" s="96">
        <f t="shared" si="50"/>
        <v>0</v>
      </c>
      <c r="CL24" s="83"/>
      <c r="CM24" s="68">
        <v>8350000</v>
      </c>
      <c r="CN24" s="96">
        <f t="shared" si="69"/>
        <v>0</v>
      </c>
      <c r="CO24" s="96">
        <f t="shared" si="51"/>
        <v>0</v>
      </c>
      <c r="CP24" s="96">
        <f t="shared" si="52"/>
        <v>0</v>
      </c>
      <c r="CQ24" s="83"/>
      <c r="CR24" s="68">
        <v>8350000</v>
      </c>
      <c r="CS24" s="96">
        <f t="shared" si="53"/>
        <v>0</v>
      </c>
      <c r="CT24" s="96">
        <f t="shared" si="54"/>
        <v>0</v>
      </c>
      <c r="CU24" s="96">
        <f t="shared" si="55"/>
        <v>0</v>
      </c>
      <c r="CV24" s="96">
        <f t="shared" si="56"/>
        <v>0</v>
      </c>
      <c r="CW24" s="83"/>
      <c r="CX24" s="68">
        <v>8099500</v>
      </c>
      <c r="CY24" s="96">
        <f t="shared" si="6"/>
        <v>-250500</v>
      </c>
      <c r="CZ24" s="96">
        <f t="shared" si="7"/>
        <v>-250500</v>
      </c>
      <c r="DA24" s="96">
        <f t="shared" si="8"/>
        <v>-250500</v>
      </c>
      <c r="DB24" s="96">
        <f t="shared" si="9"/>
        <v>-250500</v>
      </c>
      <c r="DC24" s="83"/>
      <c r="DD24" s="68">
        <v>8099500</v>
      </c>
      <c r="DE24" s="96">
        <f t="shared" si="10"/>
        <v>-250500</v>
      </c>
      <c r="DF24" s="96">
        <f t="shared" si="11"/>
        <v>-250500</v>
      </c>
      <c r="DG24" s="96">
        <f t="shared" si="57"/>
        <v>0</v>
      </c>
      <c r="DH24" s="83"/>
      <c r="DI24" s="68">
        <v>8099500</v>
      </c>
      <c r="DJ24" s="83"/>
      <c r="DK24" s="96">
        <f t="shared" si="12"/>
        <v>8099500</v>
      </c>
      <c r="DL24" s="132">
        <f t="shared" si="13"/>
        <v>-250500</v>
      </c>
      <c r="DM24" s="156">
        <v>8099500</v>
      </c>
      <c r="DN24" s="22">
        <f t="shared" si="58"/>
        <v>0</v>
      </c>
      <c r="DO24" s="83"/>
      <c r="DP24" s="153">
        <v>9099500</v>
      </c>
      <c r="DQ24" s="153"/>
      <c r="DR24" s="156">
        <f t="shared" si="79"/>
        <v>9099500</v>
      </c>
      <c r="DS24" s="24">
        <f t="shared" si="59"/>
        <v>1000000</v>
      </c>
      <c r="DT24" s="22">
        <f t="shared" si="60"/>
        <v>1000000</v>
      </c>
      <c r="DU24" s="22">
        <f t="shared" si="61"/>
        <v>1000000</v>
      </c>
      <c r="DV24" s="22">
        <f t="shared" si="62"/>
        <v>1000000</v>
      </c>
      <c r="DW24" s="83"/>
      <c r="DX24" s="166"/>
      <c r="DY24" s="153">
        <v>8099500</v>
      </c>
      <c r="DZ24" s="24">
        <f t="shared" si="80"/>
        <v>-9099500</v>
      </c>
      <c r="EA24" s="22">
        <f t="shared" si="81"/>
        <v>-1000000</v>
      </c>
      <c r="EB24" s="22">
        <f t="shared" si="65"/>
        <v>0</v>
      </c>
      <c r="EC24" s="22">
        <f t="shared" si="66"/>
        <v>0</v>
      </c>
      <c r="ED24" s="22">
        <f t="shared" si="67"/>
        <v>-1000000</v>
      </c>
      <c r="EE24" s="174"/>
    </row>
    <row r="25" spans="1:135" ht="13.5" customHeight="1" x14ac:dyDescent="0.2">
      <c r="A25" s="8" t="s">
        <v>63</v>
      </c>
      <c r="B25" s="9"/>
      <c r="C25" s="27" t="s">
        <v>77</v>
      </c>
      <c r="D25" s="20">
        <v>2553197</v>
      </c>
      <c r="E25" s="20">
        <v>2553197</v>
      </c>
      <c r="F25" s="5">
        <f t="shared" si="15"/>
        <v>0</v>
      </c>
      <c r="G25" s="22">
        <v>2553197</v>
      </c>
      <c r="H25" s="5">
        <f t="shared" si="16"/>
        <v>0</v>
      </c>
      <c r="I25" s="5">
        <f t="shared" si="70"/>
        <v>0</v>
      </c>
      <c r="J25" s="30" t="s">
        <v>119</v>
      </c>
      <c r="K25" s="19">
        <v>2700000</v>
      </c>
      <c r="L25" s="11">
        <f t="shared" si="17"/>
        <v>146803</v>
      </c>
      <c r="M25" s="11">
        <f t="shared" si="71"/>
        <v>146803</v>
      </c>
      <c r="N25" s="11">
        <f t="shared" si="18"/>
        <v>146803</v>
      </c>
      <c r="O25" s="19">
        <v>2553197</v>
      </c>
      <c r="P25" s="11">
        <f t="shared" si="19"/>
        <v>0</v>
      </c>
      <c r="Q25" s="11">
        <f t="shared" si="72"/>
        <v>0</v>
      </c>
      <c r="R25" s="11">
        <f t="shared" si="20"/>
        <v>-146803</v>
      </c>
      <c r="S25" s="19">
        <v>2553197</v>
      </c>
      <c r="T25" s="11">
        <f t="shared" si="21"/>
        <v>0</v>
      </c>
      <c r="U25" s="11">
        <f t="shared" si="73"/>
        <v>0</v>
      </c>
      <c r="V25" s="11">
        <f t="shared" si="68"/>
        <v>-146803</v>
      </c>
      <c r="W25" s="11">
        <f t="shared" si="22"/>
        <v>0</v>
      </c>
      <c r="X25" s="19">
        <v>2700000</v>
      </c>
      <c r="Y25" s="11">
        <f t="shared" si="74"/>
        <v>146803</v>
      </c>
      <c r="Z25" s="11">
        <f t="shared" si="75"/>
        <v>146803</v>
      </c>
      <c r="AA25" s="11">
        <f t="shared" si="23"/>
        <v>0</v>
      </c>
      <c r="AB25" s="11">
        <f t="shared" si="24"/>
        <v>146803</v>
      </c>
      <c r="AC25" s="19">
        <v>2700000</v>
      </c>
      <c r="AD25" s="11">
        <f t="shared" si="76"/>
        <v>146803</v>
      </c>
      <c r="AE25" s="11">
        <f t="shared" si="25"/>
        <v>0</v>
      </c>
      <c r="AF25" s="11">
        <f t="shared" si="0"/>
        <v>0</v>
      </c>
      <c r="AG25" s="19">
        <v>2700000</v>
      </c>
      <c r="AH25" s="11">
        <f t="shared" si="77"/>
        <v>146803</v>
      </c>
      <c r="AI25" s="11"/>
      <c r="AJ25" s="11">
        <f t="shared" si="26"/>
        <v>2700000</v>
      </c>
      <c r="AK25" s="11"/>
      <c r="AL25" s="11"/>
      <c r="AM25" s="11">
        <f t="shared" si="27"/>
        <v>2700000</v>
      </c>
      <c r="AN25" s="19">
        <v>3200000</v>
      </c>
      <c r="AO25" s="11">
        <f t="shared" si="28"/>
        <v>500000</v>
      </c>
      <c r="AP25" s="11"/>
      <c r="AQ25" s="19">
        <v>2700000</v>
      </c>
      <c r="AR25" s="19">
        <f t="shared" si="29"/>
        <v>0</v>
      </c>
      <c r="AS25" s="19">
        <f t="shared" si="30"/>
        <v>-500000</v>
      </c>
      <c r="AT25" s="19">
        <v>2700000</v>
      </c>
      <c r="AU25" s="19">
        <f t="shared" si="31"/>
        <v>0</v>
      </c>
      <c r="AV25" s="19">
        <f t="shared" si="32"/>
        <v>-500000</v>
      </c>
      <c r="AW25" s="19">
        <f t="shared" si="33"/>
        <v>0</v>
      </c>
      <c r="AX25" s="19"/>
      <c r="AY25" s="19">
        <v>2700000</v>
      </c>
      <c r="AZ25" s="19">
        <f t="shared" si="34"/>
        <v>0</v>
      </c>
      <c r="BA25" s="19">
        <f t="shared" si="35"/>
        <v>-500000</v>
      </c>
      <c r="BB25" s="19">
        <f t="shared" si="36"/>
        <v>0</v>
      </c>
      <c r="BC25" s="69"/>
      <c r="BD25" s="19">
        <v>2700000</v>
      </c>
      <c r="BE25" s="19">
        <f t="shared" si="37"/>
        <v>0</v>
      </c>
      <c r="BF25" s="19">
        <f t="shared" si="38"/>
        <v>-500000</v>
      </c>
      <c r="BG25" s="19">
        <f t="shared" si="39"/>
        <v>0</v>
      </c>
      <c r="BH25" s="19">
        <f t="shared" si="40"/>
        <v>0</v>
      </c>
      <c r="BI25" s="76"/>
      <c r="BJ25" s="20">
        <v>2700000</v>
      </c>
      <c r="BK25" s="13"/>
      <c r="BL25" s="19">
        <f t="shared" si="41"/>
        <v>2700000</v>
      </c>
      <c r="BM25" s="20"/>
      <c r="BN25" s="19">
        <f t="shared" si="42"/>
        <v>2700000</v>
      </c>
      <c r="BO25" s="12">
        <f t="shared" si="1"/>
        <v>0</v>
      </c>
      <c r="BP25" s="19">
        <f t="shared" si="2"/>
        <v>-500000</v>
      </c>
      <c r="BQ25" s="19">
        <f t="shared" si="3"/>
        <v>0</v>
      </c>
      <c r="BR25" s="19">
        <f t="shared" si="4"/>
        <v>0</v>
      </c>
      <c r="BS25" s="19">
        <f t="shared" si="5"/>
        <v>0</v>
      </c>
      <c r="BT25" s="76"/>
      <c r="BU25" s="83"/>
      <c r="BV25" s="81">
        <f t="shared" si="43"/>
        <v>2700000</v>
      </c>
      <c r="BW25" s="81">
        <v>-27000</v>
      </c>
      <c r="BX25" s="81">
        <f t="shared" si="44"/>
        <v>2673000</v>
      </c>
      <c r="BY25" s="81"/>
      <c r="BZ25" s="96">
        <v>2673000</v>
      </c>
      <c r="CA25" s="96">
        <v>2673000</v>
      </c>
      <c r="CB25" s="91">
        <f t="shared" si="82"/>
        <v>0</v>
      </c>
      <c r="CC25" s="83"/>
      <c r="CD25" s="68">
        <v>2672999</v>
      </c>
      <c r="CE25" s="96">
        <f t="shared" si="46"/>
        <v>-1</v>
      </c>
      <c r="CF25" s="96">
        <f t="shared" si="47"/>
        <v>-1</v>
      </c>
      <c r="CG25" s="83"/>
      <c r="CH25" s="68">
        <v>2672999</v>
      </c>
      <c r="CI25" s="96">
        <f t="shared" si="48"/>
        <v>-1</v>
      </c>
      <c r="CJ25" s="96">
        <f t="shared" si="49"/>
        <v>-1</v>
      </c>
      <c r="CK25" s="96">
        <f t="shared" si="50"/>
        <v>0</v>
      </c>
      <c r="CL25" s="83"/>
      <c r="CM25" s="68">
        <v>2673000</v>
      </c>
      <c r="CN25" s="96">
        <f t="shared" si="69"/>
        <v>0</v>
      </c>
      <c r="CO25" s="96">
        <f t="shared" si="51"/>
        <v>0</v>
      </c>
      <c r="CP25" s="96">
        <f t="shared" si="52"/>
        <v>1</v>
      </c>
      <c r="CQ25" s="83"/>
      <c r="CR25" s="68">
        <v>2673000</v>
      </c>
      <c r="CS25" s="96">
        <f t="shared" si="53"/>
        <v>0</v>
      </c>
      <c r="CT25" s="96">
        <f t="shared" si="54"/>
        <v>0</v>
      </c>
      <c r="CU25" s="96">
        <f t="shared" si="55"/>
        <v>1</v>
      </c>
      <c r="CV25" s="96">
        <f t="shared" si="56"/>
        <v>0</v>
      </c>
      <c r="CW25" s="83"/>
      <c r="CX25" s="68">
        <v>2592809</v>
      </c>
      <c r="CY25" s="96">
        <f t="shared" si="6"/>
        <v>-80191</v>
      </c>
      <c r="CZ25" s="96">
        <f t="shared" si="7"/>
        <v>-80191</v>
      </c>
      <c r="DA25" s="96">
        <f t="shared" si="8"/>
        <v>-80190</v>
      </c>
      <c r="DB25" s="96">
        <f t="shared" si="9"/>
        <v>-80191</v>
      </c>
      <c r="DC25" s="83"/>
      <c r="DD25" s="68">
        <v>2592809</v>
      </c>
      <c r="DE25" s="96">
        <f t="shared" si="10"/>
        <v>-80191</v>
      </c>
      <c r="DF25" s="96">
        <f t="shared" si="11"/>
        <v>-80191</v>
      </c>
      <c r="DG25" s="96">
        <f t="shared" si="57"/>
        <v>0</v>
      </c>
      <c r="DH25" s="83"/>
      <c r="DI25" s="68">
        <v>2592809</v>
      </c>
      <c r="DJ25" s="134"/>
      <c r="DK25" s="96">
        <f t="shared" si="12"/>
        <v>2592809</v>
      </c>
      <c r="DL25" s="132">
        <f t="shared" si="13"/>
        <v>-80191</v>
      </c>
      <c r="DM25" s="156">
        <v>2592809</v>
      </c>
      <c r="DN25" s="22">
        <f t="shared" si="58"/>
        <v>0</v>
      </c>
      <c r="DO25" s="83"/>
      <c r="DP25" s="153">
        <v>2892809</v>
      </c>
      <c r="DQ25" s="153"/>
      <c r="DR25" s="156">
        <f t="shared" si="79"/>
        <v>2892809</v>
      </c>
      <c r="DS25" s="24">
        <f t="shared" si="59"/>
        <v>300000</v>
      </c>
      <c r="DT25" s="22">
        <f t="shared" si="60"/>
        <v>300000</v>
      </c>
      <c r="DU25" s="22">
        <f t="shared" si="61"/>
        <v>300000</v>
      </c>
      <c r="DV25" s="22">
        <f t="shared" si="62"/>
        <v>300000</v>
      </c>
      <c r="DW25" s="83"/>
      <c r="DX25" s="166"/>
      <c r="DY25" s="153">
        <v>2592809</v>
      </c>
      <c r="DZ25" s="24">
        <f t="shared" si="80"/>
        <v>-2892809</v>
      </c>
      <c r="EA25" s="22">
        <f t="shared" si="81"/>
        <v>-300000</v>
      </c>
      <c r="EB25" s="22">
        <f t="shared" si="65"/>
        <v>0</v>
      </c>
      <c r="EC25" s="22">
        <f t="shared" si="66"/>
        <v>0</v>
      </c>
      <c r="ED25" s="22">
        <f t="shared" si="67"/>
        <v>-300000</v>
      </c>
      <c r="EE25" s="174"/>
    </row>
    <row r="26" spans="1:135" ht="12.75" hidden="1" customHeight="1" x14ac:dyDescent="0.2">
      <c r="A26" s="8" t="s">
        <v>10</v>
      </c>
      <c r="B26" s="9"/>
      <c r="C26" s="27" t="s">
        <v>26</v>
      </c>
      <c r="D26" s="20">
        <v>0</v>
      </c>
      <c r="E26" s="20"/>
      <c r="F26" s="5">
        <f t="shared" si="15"/>
        <v>0</v>
      </c>
      <c r="G26" s="22"/>
      <c r="H26" s="5">
        <f t="shared" si="16"/>
        <v>0</v>
      </c>
      <c r="I26" s="5">
        <f t="shared" si="70"/>
        <v>0</v>
      </c>
      <c r="J26" s="32"/>
      <c r="K26" s="19"/>
      <c r="L26" s="11">
        <f t="shared" si="17"/>
        <v>0</v>
      </c>
      <c r="M26" s="11">
        <f t="shared" si="71"/>
        <v>0</v>
      </c>
      <c r="N26" s="11">
        <f t="shared" si="18"/>
        <v>0</v>
      </c>
      <c r="O26" s="19">
        <v>0</v>
      </c>
      <c r="P26" s="11">
        <f t="shared" si="19"/>
        <v>0</v>
      </c>
      <c r="Q26" s="11">
        <f t="shared" si="72"/>
        <v>0</v>
      </c>
      <c r="R26" s="11">
        <f t="shared" si="20"/>
        <v>0</v>
      </c>
      <c r="S26" s="19">
        <v>0</v>
      </c>
      <c r="T26" s="11">
        <f t="shared" si="21"/>
        <v>0</v>
      </c>
      <c r="U26" s="11">
        <f t="shared" si="73"/>
        <v>0</v>
      </c>
      <c r="V26" s="11">
        <f t="shared" si="68"/>
        <v>0</v>
      </c>
      <c r="W26" s="11">
        <f t="shared" si="22"/>
        <v>0</v>
      </c>
      <c r="X26" s="19">
        <v>0</v>
      </c>
      <c r="Y26" s="11">
        <f t="shared" si="74"/>
        <v>0</v>
      </c>
      <c r="Z26" s="11">
        <f t="shared" si="75"/>
        <v>0</v>
      </c>
      <c r="AA26" s="11">
        <f t="shared" si="23"/>
        <v>0</v>
      </c>
      <c r="AB26" s="11">
        <f t="shared" si="24"/>
        <v>0</v>
      </c>
      <c r="AC26" s="19">
        <v>0</v>
      </c>
      <c r="AD26" s="11">
        <f t="shared" si="76"/>
        <v>0</v>
      </c>
      <c r="AE26" s="11">
        <f t="shared" si="25"/>
        <v>0</v>
      </c>
      <c r="AF26" s="11">
        <f t="shared" si="0"/>
        <v>0</v>
      </c>
      <c r="AG26" s="19">
        <v>0</v>
      </c>
      <c r="AH26" s="11">
        <f t="shared" si="77"/>
        <v>0</v>
      </c>
      <c r="AI26" s="11"/>
      <c r="AJ26" s="11">
        <f t="shared" si="26"/>
        <v>0</v>
      </c>
      <c r="AK26" s="11"/>
      <c r="AL26" s="11"/>
      <c r="AM26" s="11">
        <f t="shared" si="27"/>
        <v>0</v>
      </c>
      <c r="AN26" s="19"/>
      <c r="AO26" s="11">
        <f t="shared" si="28"/>
        <v>0</v>
      </c>
      <c r="AP26" s="11"/>
      <c r="AQ26" s="19"/>
      <c r="AR26" s="19">
        <f t="shared" si="29"/>
        <v>0</v>
      </c>
      <c r="AS26" s="19">
        <f t="shared" si="30"/>
        <v>0</v>
      </c>
      <c r="AT26" s="19"/>
      <c r="AU26" s="19">
        <f t="shared" si="31"/>
        <v>0</v>
      </c>
      <c r="AV26" s="19">
        <f t="shared" si="32"/>
        <v>0</v>
      </c>
      <c r="AW26" s="19">
        <f t="shared" si="33"/>
        <v>0</v>
      </c>
      <c r="AX26" s="19"/>
      <c r="AY26" s="19"/>
      <c r="AZ26" s="19">
        <f t="shared" si="34"/>
        <v>0</v>
      </c>
      <c r="BA26" s="19">
        <f t="shared" si="35"/>
        <v>0</v>
      </c>
      <c r="BB26" s="19">
        <f t="shared" si="36"/>
        <v>0</v>
      </c>
      <c r="BC26" s="69"/>
      <c r="BD26" s="19"/>
      <c r="BE26" s="19">
        <f t="shared" si="37"/>
        <v>0</v>
      </c>
      <c r="BF26" s="19">
        <f t="shared" si="38"/>
        <v>0</v>
      </c>
      <c r="BG26" s="19">
        <f t="shared" si="39"/>
        <v>0</v>
      </c>
      <c r="BH26" s="19">
        <f t="shared" si="40"/>
        <v>0</v>
      </c>
      <c r="BI26" s="76"/>
      <c r="BJ26" s="19"/>
      <c r="BK26" s="12"/>
      <c r="BL26" s="19">
        <f t="shared" si="41"/>
        <v>0</v>
      </c>
      <c r="BM26" s="20"/>
      <c r="BN26" s="19">
        <f t="shared" si="42"/>
        <v>0</v>
      </c>
      <c r="BO26" s="12">
        <f t="shared" si="1"/>
        <v>0</v>
      </c>
      <c r="BP26" s="19">
        <f t="shared" si="2"/>
        <v>0</v>
      </c>
      <c r="BQ26" s="19">
        <f t="shared" si="3"/>
        <v>0</v>
      </c>
      <c r="BR26" s="19">
        <f t="shared" si="4"/>
        <v>0</v>
      </c>
      <c r="BS26" s="19">
        <f t="shared" si="5"/>
        <v>0</v>
      </c>
      <c r="BT26" s="76"/>
      <c r="BU26" s="83"/>
      <c r="BV26" s="81">
        <f t="shared" si="43"/>
        <v>0</v>
      </c>
      <c r="BW26" s="81"/>
      <c r="BX26" s="81">
        <f t="shared" si="44"/>
        <v>0</v>
      </c>
      <c r="BY26" s="81"/>
      <c r="BZ26" s="96">
        <v>0</v>
      </c>
      <c r="CA26" s="96">
        <v>0</v>
      </c>
      <c r="CB26" s="91"/>
      <c r="CC26" s="83"/>
      <c r="CD26" s="68"/>
      <c r="CE26" s="96">
        <f t="shared" si="46"/>
        <v>0</v>
      </c>
      <c r="CF26" s="96">
        <f t="shared" si="47"/>
        <v>0</v>
      </c>
      <c r="CG26" s="83"/>
      <c r="CH26" s="68"/>
      <c r="CI26" s="96">
        <f t="shared" si="48"/>
        <v>0</v>
      </c>
      <c r="CJ26" s="96">
        <f t="shared" si="49"/>
        <v>0</v>
      </c>
      <c r="CK26" s="96">
        <f t="shared" si="50"/>
        <v>0</v>
      </c>
      <c r="CL26" s="83"/>
      <c r="CM26" s="68"/>
      <c r="CN26" s="96">
        <f t="shared" si="69"/>
        <v>0</v>
      </c>
      <c r="CO26" s="96">
        <f t="shared" si="51"/>
        <v>0</v>
      </c>
      <c r="CP26" s="96">
        <f t="shared" si="52"/>
        <v>0</v>
      </c>
      <c r="CQ26" s="83"/>
      <c r="CR26" s="68"/>
      <c r="CS26" s="96">
        <f t="shared" si="53"/>
        <v>0</v>
      </c>
      <c r="CT26" s="96">
        <f t="shared" si="54"/>
        <v>0</v>
      </c>
      <c r="CU26" s="96">
        <f t="shared" si="55"/>
        <v>0</v>
      </c>
      <c r="CV26" s="96">
        <f t="shared" si="56"/>
        <v>0</v>
      </c>
      <c r="CW26" s="83"/>
      <c r="CX26" s="68"/>
      <c r="CY26" s="96">
        <f t="shared" si="6"/>
        <v>0</v>
      </c>
      <c r="CZ26" s="96">
        <f t="shared" si="7"/>
        <v>0</v>
      </c>
      <c r="DA26" s="96">
        <f t="shared" si="8"/>
        <v>0</v>
      </c>
      <c r="DB26" s="96">
        <f t="shared" si="9"/>
        <v>0</v>
      </c>
      <c r="DC26" s="83"/>
      <c r="DD26" s="68"/>
      <c r="DE26" s="96">
        <f t="shared" si="10"/>
        <v>0</v>
      </c>
      <c r="DF26" s="96">
        <f t="shared" si="11"/>
        <v>0</v>
      </c>
      <c r="DG26" s="96">
        <f t="shared" si="57"/>
        <v>0</v>
      </c>
      <c r="DH26" s="83"/>
      <c r="DI26" s="68"/>
      <c r="DJ26" s="83"/>
      <c r="DK26" s="96">
        <f t="shared" si="12"/>
        <v>0</v>
      </c>
      <c r="DL26" s="132">
        <f t="shared" si="13"/>
        <v>0</v>
      </c>
      <c r="DM26" s="156">
        <v>0</v>
      </c>
      <c r="DN26" s="22">
        <f t="shared" si="58"/>
        <v>0</v>
      </c>
      <c r="DO26" s="83"/>
      <c r="DP26" s="153"/>
      <c r="DQ26" s="153"/>
      <c r="DR26" s="156">
        <f t="shared" si="79"/>
        <v>0</v>
      </c>
      <c r="DS26" s="24">
        <f t="shared" si="59"/>
        <v>0</v>
      </c>
      <c r="DT26" s="22">
        <f t="shared" si="60"/>
        <v>0</v>
      </c>
      <c r="DU26" s="22">
        <f t="shared" si="61"/>
        <v>0</v>
      </c>
      <c r="DV26" s="22">
        <f t="shared" si="62"/>
        <v>0</v>
      </c>
      <c r="DW26" s="83"/>
      <c r="DX26" s="166"/>
      <c r="DY26" s="153"/>
      <c r="DZ26" s="24">
        <f t="shared" si="80"/>
        <v>0</v>
      </c>
      <c r="EA26" s="22">
        <f t="shared" si="81"/>
        <v>0</v>
      </c>
      <c r="EB26" s="22">
        <f t="shared" si="65"/>
        <v>0</v>
      </c>
      <c r="EC26" s="22">
        <f t="shared" si="66"/>
        <v>0</v>
      </c>
      <c r="ED26" s="22">
        <f t="shared" si="67"/>
        <v>0</v>
      </c>
      <c r="EE26" s="174"/>
    </row>
    <row r="27" spans="1:135" ht="12.75" x14ac:dyDescent="0.2">
      <c r="A27" s="10" t="s">
        <v>19</v>
      </c>
      <c r="B27" s="10"/>
      <c r="C27" s="27" t="s">
        <v>78</v>
      </c>
      <c r="D27" s="20">
        <v>5426986</v>
      </c>
      <c r="E27" s="20">
        <v>5426986</v>
      </c>
      <c r="F27" s="5">
        <f t="shared" si="15"/>
        <v>0</v>
      </c>
      <c r="G27" s="22">
        <v>5426986</v>
      </c>
      <c r="H27" s="5">
        <f t="shared" si="16"/>
        <v>0</v>
      </c>
      <c r="I27" s="5">
        <f t="shared" si="70"/>
        <v>0</v>
      </c>
      <c r="J27" s="32"/>
      <c r="K27" s="19">
        <v>5426986</v>
      </c>
      <c r="L27" s="11">
        <f t="shared" si="17"/>
        <v>0</v>
      </c>
      <c r="M27" s="11">
        <f t="shared" si="71"/>
        <v>0</v>
      </c>
      <c r="N27" s="11">
        <f t="shared" si="18"/>
        <v>0</v>
      </c>
      <c r="O27" s="19">
        <v>5426986</v>
      </c>
      <c r="P27" s="11">
        <f t="shared" si="19"/>
        <v>0</v>
      </c>
      <c r="Q27" s="11">
        <f t="shared" si="72"/>
        <v>0</v>
      </c>
      <c r="R27" s="11">
        <f t="shared" si="20"/>
        <v>0</v>
      </c>
      <c r="S27" s="19">
        <v>5426986</v>
      </c>
      <c r="T27" s="11">
        <f t="shared" si="21"/>
        <v>0</v>
      </c>
      <c r="U27" s="11">
        <f t="shared" si="73"/>
        <v>0</v>
      </c>
      <c r="V27" s="11">
        <f t="shared" si="68"/>
        <v>0</v>
      </c>
      <c r="W27" s="11">
        <f t="shared" si="22"/>
        <v>0</v>
      </c>
      <c r="X27" s="19">
        <v>5426986</v>
      </c>
      <c r="Y27" s="11">
        <f t="shared" si="74"/>
        <v>0</v>
      </c>
      <c r="Z27" s="11">
        <f t="shared" si="75"/>
        <v>0</v>
      </c>
      <c r="AA27" s="11">
        <f t="shared" si="23"/>
        <v>0</v>
      </c>
      <c r="AB27" s="11">
        <f t="shared" si="24"/>
        <v>0</v>
      </c>
      <c r="AC27" s="19">
        <v>5426986</v>
      </c>
      <c r="AD27" s="11">
        <f t="shared" si="76"/>
        <v>0</v>
      </c>
      <c r="AE27" s="11">
        <f t="shared" si="25"/>
        <v>0</v>
      </c>
      <c r="AF27" s="11">
        <f t="shared" si="0"/>
        <v>0</v>
      </c>
      <c r="AG27" s="19">
        <v>5426986</v>
      </c>
      <c r="AH27" s="11">
        <f t="shared" si="77"/>
        <v>0</v>
      </c>
      <c r="AI27" s="11"/>
      <c r="AJ27" s="11">
        <f t="shared" si="26"/>
        <v>5426986</v>
      </c>
      <c r="AK27" s="11"/>
      <c r="AL27" s="11"/>
      <c r="AM27" s="11">
        <f t="shared" si="27"/>
        <v>5426986</v>
      </c>
      <c r="AN27" s="19">
        <v>5426986</v>
      </c>
      <c r="AO27" s="11">
        <f t="shared" si="28"/>
        <v>0</v>
      </c>
      <c r="AP27" s="11"/>
      <c r="AQ27" s="19">
        <v>5426986</v>
      </c>
      <c r="AR27" s="19">
        <f t="shared" si="29"/>
        <v>0</v>
      </c>
      <c r="AS27" s="19">
        <f t="shared" si="30"/>
        <v>0</v>
      </c>
      <c r="AT27" s="19">
        <v>5426986</v>
      </c>
      <c r="AU27" s="19">
        <f t="shared" si="31"/>
        <v>0</v>
      </c>
      <c r="AV27" s="19">
        <f t="shared" si="32"/>
        <v>0</v>
      </c>
      <c r="AW27" s="19">
        <f t="shared" si="33"/>
        <v>0</v>
      </c>
      <c r="AX27" s="19"/>
      <c r="AY27" s="19">
        <v>5426986</v>
      </c>
      <c r="AZ27" s="19">
        <f t="shared" si="34"/>
        <v>0</v>
      </c>
      <c r="BA27" s="19">
        <f t="shared" si="35"/>
        <v>0</v>
      </c>
      <c r="BB27" s="19">
        <f t="shared" si="36"/>
        <v>0</v>
      </c>
      <c r="BC27" s="69"/>
      <c r="BD27" s="19">
        <v>5426986</v>
      </c>
      <c r="BE27" s="19">
        <f t="shared" si="37"/>
        <v>0</v>
      </c>
      <c r="BF27" s="19">
        <f t="shared" si="38"/>
        <v>0</v>
      </c>
      <c r="BG27" s="19">
        <f t="shared" si="39"/>
        <v>0</v>
      </c>
      <c r="BH27" s="19">
        <f t="shared" si="40"/>
        <v>0</v>
      </c>
      <c r="BI27" s="76"/>
      <c r="BJ27" s="19">
        <v>5426986</v>
      </c>
      <c r="BK27" s="12"/>
      <c r="BL27" s="19">
        <f t="shared" si="41"/>
        <v>5426986</v>
      </c>
      <c r="BM27" s="20"/>
      <c r="BN27" s="19">
        <f t="shared" si="42"/>
        <v>5426986</v>
      </c>
      <c r="BO27" s="12">
        <f t="shared" si="1"/>
        <v>0</v>
      </c>
      <c r="BP27" s="19">
        <f t="shared" si="2"/>
        <v>0</v>
      </c>
      <c r="BQ27" s="19">
        <f t="shared" si="3"/>
        <v>0</v>
      </c>
      <c r="BR27" s="19">
        <f t="shared" si="4"/>
        <v>0</v>
      </c>
      <c r="BS27" s="19">
        <f t="shared" si="5"/>
        <v>0</v>
      </c>
      <c r="BT27" s="76"/>
      <c r="BU27" s="83"/>
      <c r="BV27" s="81">
        <f t="shared" si="43"/>
        <v>5426986</v>
      </c>
      <c r="BW27" s="81"/>
      <c r="BX27" s="81">
        <f t="shared" si="44"/>
        <v>5426986</v>
      </c>
      <c r="BY27" s="81"/>
      <c r="BZ27" s="96">
        <v>5426986</v>
      </c>
      <c r="CA27" s="96">
        <v>5426986</v>
      </c>
      <c r="CB27" s="91">
        <f t="shared" ref="CB27:CB33" si="83">CA27-BZ27</f>
        <v>0</v>
      </c>
      <c r="CC27" s="83"/>
      <c r="CD27" s="68">
        <v>5426986</v>
      </c>
      <c r="CE27" s="96">
        <f t="shared" si="46"/>
        <v>0</v>
      </c>
      <c r="CF27" s="96">
        <f t="shared" si="47"/>
        <v>0</v>
      </c>
      <c r="CG27" s="83"/>
      <c r="CH27" s="68">
        <v>5426986</v>
      </c>
      <c r="CI27" s="96">
        <f t="shared" si="48"/>
        <v>0</v>
      </c>
      <c r="CJ27" s="96">
        <f t="shared" si="49"/>
        <v>0</v>
      </c>
      <c r="CK27" s="96">
        <f t="shared" si="50"/>
        <v>0</v>
      </c>
      <c r="CL27" s="83"/>
      <c r="CM27" s="68">
        <v>5426986</v>
      </c>
      <c r="CN27" s="96">
        <f t="shared" si="69"/>
        <v>0</v>
      </c>
      <c r="CO27" s="96">
        <f t="shared" si="51"/>
        <v>0</v>
      </c>
      <c r="CP27" s="96">
        <f t="shared" si="52"/>
        <v>0</v>
      </c>
      <c r="CQ27" s="83"/>
      <c r="CR27" s="68">
        <v>5426986</v>
      </c>
      <c r="CS27" s="96">
        <f t="shared" si="53"/>
        <v>0</v>
      </c>
      <c r="CT27" s="96">
        <f t="shared" si="54"/>
        <v>0</v>
      </c>
      <c r="CU27" s="96">
        <f t="shared" si="55"/>
        <v>0</v>
      </c>
      <c r="CV27" s="96">
        <f t="shared" si="56"/>
        <v>0</v>
      </c>
      <c r="CW27" s="83"/>
      <c r="CX27" s="68">
        <v>5314176</v>
      </c>
      <c r="CY27" s="96">
        <f t="shared" si="6"/>
        <v>-112810</v>
      </c>
      <c r="CZ27" s="96">
        <f t="shared" si="7"/>
        <v>-112810</v>
      </c>
      <c r="DA27" s="96">
        <f t="shared" si="8"/>
        <v>-112810</v>
      </c>
      <c r="DB27" s="96">
        <f t="shared" si="9"/>
        <v>-112810</v>
      </c>
      <c r="DC27" s="83"/>
      <c r="DD27" s="68">
        <v>5314176</v>
      </c>
      <c r="DE27" s="96">
        <f t="shared" si="10"/>
        <v>-112810</v>
      </c>
      <c r="DF27" s="96">
        <f t="shared" si="11"/>
        <v>-112810</v>
      </c>
      <c r="DG27" s="96">
        <f t="shared" si="57"/>
        <v>0</v>
      </c>
      <c r="DH27" s="83"/>
      <c r="DI27" s="68">
        <v>5314176</v>
      </c>
      <c r="DJ27" s="83"/>
      <c r="DK27" s="96">
        <f t="shared" si="12"/>
        <v>5314176</v>
      </c>
      <c r="DL27" s="132">
        <f t="shared" si="13"/>
        <v>-112810</v>
      </c>
      <c r="DM27" s="156">
        <v>5314176</v>
      </c>
      <c r="DN27" s="22">
        <f t="shared" si="58"/>
        <v>0</v>
      </c>
      <c r="DO27" s="83"/>
      <c r="DP27" s="153">
        <v>5314176</v>
      </c>
      <c r="DQ27" s="153"/>
      <c r="DR27" s="156">
        <f t="shared" si="79"/>
        <v>5314176</v>
      </c>
      <c r="DS27" s="24">
        <f t="shared" si="59"/>
        <v>0</v>
      </c>
      <c r="DT27" s="22">
        <f t="shared" si="60"/>
        <v>0</v>
      </c>
      <c r="DU27" s="22">
        <f t="shared" si="61"/>
        <v>0</v>
      </c>
      <c r="DV27" s="22">
        <f t="shared" si="62"/>
        <v>0</v>
      </c>
      <c r="DW27" s="83"/>
      <c r="DX27" s="166"/>
      <c r="DY27" s="153">
        <v>5314176</v>
      </c>
      <c r="DZ27" s="24">
        <f t="shared" si="80"/>
        <v>-5314176</v>
      </c>
      <c r="EA27" s="22">
        <f t="shared" si="81"/>
        <v>0</v>
      </c>
      <c r="EB27" s="22">
        <f t="shared" si="65"/>
        <v>0</v>
      </c>
      <c r="EC27" s="22">
        <f t="shared" si="66"/>
        <v>0</v>
      </c>
      <c r="ED27" s="22">
        <f t="shared" si="67"/>
        <v>0</v>
      </c>
      <c r="EE27" s="174"/>
    </row>
    <row r="28" spans="1:135" ht="24" x14ac:dyDescent="0.2">
      <c r="A28" s="8" t="s">
        <v>20</v>
      </c>
      <c r="B28" s="9"/>
      <c r="C28" s="27" t="s">
        <v>31</v>
      </c>
      <c r="D28" s="20">
        <v>4421323</v>
      </c>
      <c r="E28" s="20">
        <v>4396323</v>
      </c>
      <c r="F28" s="5">
        <f t="shared" si="15"/>
        <v>-25000</v>
      </c>
      <c r="G28" s="22">
        <v>4671323</v>
      </c>
      <c r="H28" s="5">
        <f t="shared" si="16"/>
        <v>250000</v>
      </c>
      <c r="I28" s="5">
        <f t="shared" si="70"/>
        <v>275000</v>
      </c>
      <c r="J28" s="32"/>
      <c r="K28" s="19">
        <v>4671323</v>
      </c>
      <c r="L28" s="11">
        <f t="shared" si="17"/>
        <v>250000</v>
      </c>
      <c r="M28" s="11">
        <f t="shared" si="71"/>
        <v>275000</v>
      </c>
      <c r="N28" s="11">
        <f t="shared" si="18"/>
        <v>0</v>
      </c>
      <c r="O28" s="19">
        <v>4396323</v>
      </c>
      <c r="P28" s="11">
        <f t="shared" si="19"/>
        <v>-25000</v>
      </c>
      <c r="Q28" s="11">
        <f t="shared" si="72"/>
        <v>0</v>
      </c>
      <c r="R28" s="11">
        <f t="shared" si="20"/>
        <v>-275000</v>
      </c>
      <c r="S28" s="19">
        <v>4396323</v>
      </c>
      <c r="T28" s="11">
        <f t="shared" si="21"/>
        <v>-25000</v>
      </c>
      <c r="U28" s="11">
        <f t="shared" si="73"/>
        <v>0</v>
      </c>
      <c r="V28" s="11">
        <f t="shared" si="68"/>
        <v>-275000</v>
      </c>
      <c r="W28" s="11">
        <f t="shared" si="22"/>
        <v>0</v>
      </c>
      <c r="X28" s="19">
        <v>4671323</v>
      </c>
      <c r="Y28" s="11">
        <f t="shared" si="74"/>
        <v>250000</v>
      </c>
      <c r="Z28" s="11">
        <f t="shared" si="75"/>
        <v>275000</v>
      </c>
      <c r="AA28" s="11">
        <f t="shared" si="23"/>
        <v>0</v>
      </c>
      <c r="AB28" s="11">
        <f t="shared" si="24"/>
        <v>275000</v>
      </c>
      <c r="AC28" s="19">
        <v>4671323</v>
      </c>
      <c r="AD28" s="11">
        <f t="shared" si="76"/>
        <v>250000</v>
      </c>
      <c r="AE28" s="11">
        <f t="shared" si="25"/>
        <v>0</v>
      </c>
      <c r="AF28" s="11">
        <f t="shared" si="0"/>
        <v>0</v>
      </c>
      <c r="AG28" s="19">
        <v>4671323</v>
      </c>
      <c r="AH28" s="11">
        <f t="shared" si="77"/>
        <v>250000</v>
      </c>
      <c r="AI28" s="11"/>
      <c r="AJ28" s="11">
        <f t="shared" si="26"/>
        <v>4671323</v>
      </c>
      <c r="AK28" s="11"/>
      <c r="AL28" s="11"/>
      <c r="AM28" s="11">
        <f t="shared" si="27"/>
        <v>4671323</v>
      </c>
      <c r="AN28" s="19">
        <v>4421322</v>
      </c>
      <c r="AO28" s="11">
        <f t="shared" si="28"/>
        <v>-250001</v>
      </c>
      <c r="AP28" s="19" t="s">
        <v>163</v>
      </c>
      <c r="AQ28" s="19">
        <v>4671324</v>
      </c>
      <c r="AR28" s="19">
        <f t="shared" si="29"/>
        <v>1</v>
      </c>
      <c r="AS28" s="19">
        <f t="shared" si="30"/>
        <v>250002</v>
      </c>
      <c r="AT28" s="19">
        <v>4671324</v>
      </c>
      <c r="AU28" s="19">
        <f t="shared" si="31"/>
        <v>1</v>
      </c>
      <c r="AV28" s="19">
        <f t="shared" si="32"/>
        <v>250002</v>
      </c>
      <c r="AW28" s="19">
        <f t="shared" si="33"/>
        <v>0</v>
      </c>
      <c r="AX28" s="19" t="s">
        <v>174</v>
      </c>
      <c r="AY28" s="19">
        <v>4421322</v>
      </c>
      <c r="AZ28" s="19">
        <f t="shared" si="34"/>
        <v>-250001</v>
      </c>
      <c r="BA28" s="19">
        <f t="shared" si="35"/>
        <v>0</v>
      </c>
      <c r="BB28" s="19">
        <f t="shared" si="36"/>
        <v>-250002</v>
      </c>
      <c r="BC28" s="69" t="s">
        <v>194</v>
      </c>
      <c r="BD28" s="19">
        <v>4421322</v>
      </c>
      <c r="BE28" s="19">
        <f t="shared" si="37"/>
        <v>-250001</v>
      </c>
      <c r="BF28" s="19">
        <f t="shared" si="38"/>
        <v>0</v>
      </c>
      <c r="BG28" s="19">
        <f t="shared" si="39"/>
        <v>-250002</v>
      </c>
      <c r="BH28" s="19">
        <f t="shared" si="40"/>
        <v>0</v>
      </c>
      <c r="BI28" s="76"/>
      <c r="BJ28" s="19">
        <v>4671322</v>
      </c>
      <c r="BK28" s="12">
        <v>-250000</v>
      </c>
      <c r="BL28" s="19">
        <f t="shared" si="41"/>
        <v>4421322</v>
      </c>
      <c r="BM28" s="20">
        <v>250000</v>
      </c>
      <c r="BN28" s="19">
        <f t="shared" si="42"/>
        <v>4671322</v>
      </c>
      <c r="BO28" s="12">
        <f t="shared" si="1"/>
        <v>-1</v>
      </c>
      <c r="BP28" s="19">
        <f t="shared" si="2"/>
        <v>250000</v>
      </c>
      <c r="BQ28" s="19">
        <f t="shared" si="3"/>
        <v>-2</v>
      </c>
      <c r="BR28" s="19">
        <f t="shared" si="4"/>
        <v>250000</v>
      </c>
      <c r="BS28" s="19">
        <f t="shared" si="5"/>
        <v>0</v>
      </c>
      <c r="BT28" s="76" t="s">
        <v>215</v>
      </c>
      <c r="BU28" s="83"/>
      <c r="BV28" s="81">
        <f t="shared" si="43"/>
        <v>4671322</v>
      </c>
      <c r="BW28" s="81"/>
      <c r="BX28" s="81">
        <f t="shared" si="44"/>
        <v>4671322</v>
      </c>
      <c r="BY28" s="81">
        <v>-250000</v>
      </c>
      <c r="BZ28" s="96">
        <v>4421322</v>
      </c>
      <c r="CA28" s="96">
        <v>4416446</v>
      </c>
      <c r="CB28" s="91">
        <f t="shared" si="83"/>
        <v>-4876</v>
      </c>
      <c r="CC28" s="83"/>
      <c r="CD28" s="68">
        <v>4666445</v>
      </c>
      <c r="CE28" s="96">
        <f t="shared" si="46"/>
        <v>245123</v>
      </c>
      <c r="CF28" s="96">
        <f t="shared" si="47"/>
        <v>249999</v>
      </c>
      <c r="CG28" s="83" t="s">
        <v>255</v>
      </c>
      <c r="CH28" s="68">
        <v>4666445</v>
      </c>
      <c r="CI28" s="96">
        <f t="shared" si="48"/>
        <v>245123</v>
      </c>
      <c r="CJ28" s="96">
        <f t="shared" si="49"/>
        <v>249999</v>
      </c>
      <c r="CK28" s="96">
        <f t="shared" si="50"/>
        <v>0</v>
      </c>
      <c r="CL28" s="83" t="s">
        <v>255</v>
      </c>
      <c r="CM28" s="68">
        <v>4416446</v>
      </c>
      <c r="CN28" s="96">
        <f t="shared" si="69"/>
        <v>-4876</v>
      </c>
      <c r="CO28" s="96">
        <f t="shared" si="51"/>
        <v>0</v>
      </c>
      <c r="CP28" s="96">
        <f t="shared" si="52"/>
        <v>-249999</v>
      </c>
      <c r="CQ28" s="83"/>
      <c r="CR28" s="68">
        <v>4416446</v>
      </c>
      <c r="CS28" s="96">
        <f t="shared" si="53"/>
        <v>-4876</v>
      </c>
      <c r="CT28" s="96">
        <f t="shared" si="54"/>
        <v>0</v>
      </c>
      <c r="CU28" s="96">
        <f t="shared" si="55"/>
        <v>-249999</v>
      </c>
      <c r="CV28" s="96">
        <f t="shared" si="56"/>
        <v>0</v>
      </c>
      <c r="CW28" s="83"/>
      <c r="CX28" s="68">
        <v>4666445</v>
      </c>
      <c r="CY28" s="96" t="s">
        <v>371</v>
      </c>
      <c r="CZ28" s="96">
        <f t="shared" si="7"/>
        <v>249999</v>
      </c>
      <c r="DA28" s="96">
        <f t="shared" si="8"/>
        <v>0</v>
      </c>
      <c r="DB28" s="96">
        <f t="shared" si="9"/>
        <v>249999</v>
      </c>
      <c r="DC28" s="83" t="s">
        <v>272</v>
      </c>
      <c r="DD28" s="68">
        <v>4416445</v>
      </c>
      <c r="DE28" s="96">
        <f t="shared" si="10"/>
        <v>-4877</v>
      </c>
      <c r="DF28" s="96">
        <f t="shared" si="11"/>
        <v>-1</v>
      </c>
      <c r="DG28" s="96">
        <f t="shared" si="57"/>
        <v>-250000</v>
      </c>
      <c r="DH28" s="83"/>
      <c r="DI28" s="68">
        <v>4666445</v>
      </c>
      <c r="DJ28" s="134" t="s">
        <v>272</v>
      </c>
      <c r="DK28" s="96">
        <f t="shared" si="12"/>
        <v>4666445</v>
      </c>
      <c r="DL28" s="132">
        <f t="shared" si="13"/>
        <v>245123</v>
      </c>
      <c r="DM28" s="156">
        <v>4666445</v>
      </c>
      <c r="DN28" s="22">
        <f t="shared" si="58"/>
        <v>0</v>
      </c>
      <c r="DO28" s="83"/>
      <c r="DP28" s="153">
        <v>4708455</v>
      </c>
      <c r="DQ28" s="153"/>
      <c r="DR28" s="156">
        <f t="shared" si="79"/>
        <v>4708455</v>
      </c>
      <c r="DS28" s="24">
        <f t="shared" si="59"/>
        <v>42010</v>
      </c>
      <c r="DT28" s="22">
        <f t="shared" si="60"/>
        <v>42010</v>
      </c>
      <c r="DU28" s="22">
        <f t="shared" si="61"/>
        <v>42010</v>
      </c>
      <c r="DV28" s="22">
        <f t="shared" si="62"/>
        <v>42010</v>
      </c>
      <c r="DW28" s="83" t="s">
        <v>424</v>
      </c>
      <c r="DX28" s="166"/>
      <c r="DY28" s="153">
        <v>4666445</v>
      </c>
      <c r="DZ28" s="24" t="e">
        <f t="shared" si="80"/>
        <v>#VALUE!</v>
      </c>
      <c r="EA28" s="22" t="e">
        <f t="shared" si="81"/>
        <v>#VALUE!</v>
      </c>
      <c r="EB28" s="22">
        <f t="shared" si="65"/>
        <v>0</v>
      </c>
      <c r="EC28" s="22">
        <f t="shared" si="66"/>
        <v>0</v>
      </c>
      <c r="ED28" s="22">
        <f t="shared" si="67"/>
        <v>-42010</v>
      </c>
      <c r="EE28" s="174"/>
    </row>
    <row r="29" spans="1:135" ht="24.75" customHeight="1" x14ac:dyDescent="0.2">
      <c r="A29" s="8" t="s">
        <v>2</v>
      </c>
      <c r="B29" s="9"/>
      <c r="C29" s="27" t="s">
        <v>61</v>
      </c>
      <c r="D29" s="20">
        <v>4400696186</v>
      </c>
      <c r="E29" s="20">
        <v>4505983532</v>
      </c>
      <c r="F29" s="5">
        <f t="shared" si="15"/>
        <v>105287346</v>
      </c>
      <c r="G29" s="22">
        <v>4508861025</v>
      </c>
      <c r="H29" s="5">
        <f t="shared" si="16"/>
        <v>108164839</v>
      </c>
      <c r="I29" s="5">
        <f t="shared" si="70"/>
        <v>2877493</v>
      </c>
      <c r="J29" s="32"/>
      <c r="K29" s="19">
        <v>4508861025</v>
      </c>
      <c r="L29" s="11">
        <f t="shared" si="17"/>
        <v>108164839</v>
      </c>
      <c r="M29" s="11">
        <f t="shared" si="71"/>
        <v>2877493</v>
      </c>
      <c r="N29" s="11">
        <f t="shared" si="18"/>
        <v>0</v>
      </c>
      <c r="O29" s="19">
        <v>4511882199</v>
      </c>
      <c r="P29" s="11">
        <f t="shared" si="19"/>
        <v>111186013</v>
      </c>
      <c r="Q29" s="11">
        <f t="shared" si="72"/>
        <v>5898667</v>
      </c>
      <c r="R29" s="11">
        <f t="shared" si="20"/>
        <v>3021174</v>
      </c>
      <c r="S29" s="19">
        <v>4511882199</v>
      </c>
      <c r="T29" s="11">
        <f t="shared" si="21"/>
        <v>111186013</v>
      </c>
      <c r="U29" s="11">
        <f t="shared" si="73"/>
        <v>5898667</v>
      </c>
      <c r="V29" s="11">
        <f t="shared" si="68"/>
        <v>3021174</v>
      </c>
      <c r="W29" s="11">
        <f t="shared" si="22"/>
        <v>0</v>
      </c>
      <c r="X29" s="19">
        <v>4511882199</v>
      </c>
      <c r="Y29" s="11">
        <f t="shared" si="74"/>
        <v>111186013</v>
      </c>
      <c r="Z29" s="11">
        <f t="shared" si="75"/>
        <v>5898667</v>
      </c>
      <c r="AA29" s="11">
        <f t="shared" si="23"/>
        <v>3021174</v>
      </c>
      <c r="AB29" s="11">
        <f t="shared" si="24"/>
        <v>0</v>
      </c>
      <c r="AC29" s="19">
        <v>4511882199</v>
      </c>
      <c r="AD29" s="11">
        <f t="shared" si="76"/>
        <v>111186013</v>
      </c>
      <c r="AE29" s="11">
        <f t="shared" si="25"/>
        <v>0</v>
      </c>
      <c r="AF29" s="11">
        <f t="shared" si="0"/>
        <v>0</v>
      </c>
      <c r="AG29" s="19">
        <v>4511882199</v>
      </c>
      <c r="AH29" s="11">
        <f t="shared" si="77"/>
        <v>111186013</v>
      </c>
      <c r="AI29" s="11"/>
      <c r="AJ29" s="11">
        <f t="shared" si="26"/>
        <v>4511882199</v>
      </c>
      <c r="AK29" s="11"/>
      <c r="AL29" s="11"/>
      <c r="AM29" s="11">
        <f t="shared" si="27"/>
        <v>4511882199</v>
      </c>
      <c r="AN29" s="19">
        <v>4584008961</v>
      </c>
      <c r="AO29" s="11">
        <f t="shared" si="28"/>
        <v>72126762</v>
      </c>
      <c r="AP29" s="62"/>
      <c r="AQ29" s="19">
        <v>4607665795</v>
      </c>
      <c r="AR29" s="19">
        <f t="shared" si="29"/>
        <v>95783596</v>
      </c>
      <c r="AS29" s="19">
        <f t="shared" si="30"/>
        <v>23656834</v>
      </c>
      <c r="AT29" s="19">
        <v>4607665795</v>
      </c>
      <c r="AU29" s="19">
        <f t="shared" si="31"/>
        <v>95783596</v>
      </c>
      <c r="AV29" s="19">
        <f t="shared" si="32"/>
        <v>23656834</v>
      </c>
      <c r="AW29" s="19">
        <f t="shared" si="33"/>
        <v>0</v>
      </c>
      <c r="AX29" s="19"/>
      <c r="AY29" s="19">
        <v>4628013618</v>
      </c>
      <c r="AZ29" s="19">
        <f t="shared" si="34"/>
        <v>116131419</v>
      </c>
      <c r="BA29" s="19">
        <f t="shared" si="35"/>
        <v>44004657</v>
      </c>
      <c r="BB29" s="19">
        <f t="shared" si="36"/>
        <v>20347823</v>
      </c>
      <c r="BC29" s="69"/>
      <c r="BD29" s="19">
        <v>4628013618</v>
      </c>
      <c r="BE29" s="19">
        <f t="shared" si="37"/>
        <v>116131419</v>
      </c>
      <c r="BF29" s="19">
        <f t="shared" si="38"/>
        <v>44004657</v>
      </c>
      <c r="BG29" s="19">
        <f t="shared" si="39"/>
        <v>20347823</v>
      </c>
      <c r="BH29" s="19">
        <f t="shared" si="40"/>
        <v>0</v>
      </c>
      <c r="BI29" s="76"/>
      <c r="BJ29" s="19">
        <v>4628013618</v>
      </c>
      <c r="BK29" s="12"/>
      <c r="BL29" s="19">
        <f t="shared" si="41"/>
        <v>4628013618</v>
      </c>
      <c r="BM29" s="20"/>
      <c r="BN29" s="19">
        <f t="shared" si="42"/>
        <v>4628013618</v>
      </c>
      <c r="BO29" s="12">
        <f t="shared" si="1"/>
        <v>116131419</v>
      </c>
      <c r="BP29" s="19">
        <f t="shared" si="2"/>
        <v>44004657</v>
      </c>
      <c r="BQ29" s="19">
        <f t="shared" si="3"/>
        <v>20347823</v>
      </c>
      <c r="BR29" s="19">
        <f t="shared" si="4"/>
        <v>0</v>
      </c>
      <c r="BS29" s="19">
        <f t="shared" si="5"/>
        <v>0</v>
      </c>
      <c r="BT29" s="76"/>
      <c r="BU29" s="83"/>
      <c r="BV29" s="81">
        <f t="shared" si="43"/>
        <v>4628013618</v>
      </c>
      <c r="BW29" s="81"/>
      <c r="BX29" s="81">
        <f t="shared" si="44"/>
        <v>4628013618</v>
      </c>
      <c r="BY29" s="81"/>
      <c r="BZ29" s="96">
        <v>4628013618</v>
      </c>
      <c r="CA29" s="95">
        <v>4719407242</v>
      </c>
      <c r="CB29" s="91">
        <f t="shared" si="83"/>
        <v>91393624</v>
      </c>
      <c r="CC29" s="83"/>
      <c r="CD29" s="68">
        <v>4734405553</v>
      </c>
      <c r="CE29" s="96">
        <f t="shared" si="46"/>
        <v>106391935</v>
      </c>
      <c r="CF29" s="96">
        <f t="shared" si="47"/>
        <v>14998311</v>
      </c>
      <c r="CG29" s="83"/>
      <c r="CH29" s="68">
        <v>4734405553</v>
      </c>
      <c r="CI29" s="96">
        <f t="shared" si="48"/>
        <v>106391935</v>
      </c>
      <c r="CJ29" s="96">
        <f t="shared" si="49"/>
        <v>14998311</v>
      </c>
      <c r="CK29" s="96">
        <f t="shared" si="50"/>
        <v>0</v>
      </c>
      <c r="CL29" s="83"/>
      <c r="CM29" s="68">
        <v>4756814887</v>
      </c>
      <c r="CN29" s="96">
        <f t="shared" si="69"/>
        <v>128801269</v>
      </c>
      <c r="CO29" s="96">
        <f t="shared" si="51"/>
        <v>37407645</v>
      </c>
      <c r="CP29" s="96">
        <f t="shared" si="52"/>
        <v>22409334</v>
      </c>
      <c r="CQ29" s="83" t="s">
        <v>312</v>
      </c>
      <c r="CR29" s="68">
        <v>4756814887</v>
      </c>
      <c r="CS29" s="96">
        <f t="shared" si="53"/>
        <v>128801269</v>
      </c>
      <c r="CT29" s="96">
        <f t="shared" si="54"/>
        <v>37407645</v>
      </c>
      <c r="CU29" s="96">
        <f t="shared" si="55"/>
        <v>22409334</v>
      </c>
      <c r="CV29" s="96">
        <f t="shared" si="56"/>
        <v>0</v>
      </c>
      <c r="CW29" s="83" t="s">
        <v>312</v>
      </c>
      <c r="CX29" s="68">
        <v>4746953715</v>
      </c>
      <c r="CY29" s="96">
        <f t="shared" ref="CY29:CY60" si="84">CX29-BZ29</f>
        <v>118940097</v>
      </c>
      <c r="CZ29" s="96">
        <f t="shared" si="7"/>
        <v>27546473</v>
      </c>
      <c r="DA29" s="96">
        <f t="shared" si="8"/>
        <v>12548162</v>
      </c>
      <c r="DB29" s="96">
        <f t="shared" si="9"/>
        <v>-9861172</v>
      </c>
      <c r="DC29" s="83"/>
      <c r="DD29" s="68">
        <v>4746953715</v>
      </c>
      <c r="DE29" s="96">
        <f t="shared" si="10"/>
        <v>118940097</v>
      </c>
      <c r="DF29" s="96">
        <f t="shared" si="11"/>
        <v>27546473</v>
      </c>
      <c r="DG29" s="96">
        <f t="shared" si="57"/>
        <v>0</v>
      </c>
      <c r="DH29" s="83"/>
      <c r="DI29" s="68">
        <v>4746953715</v>
      </c>
      <c r="DJ29" s="83"/>
      <c r="DK29" s="96">
        <f t="shared" si="12"/>
        <v>4746953715</v>
      </c>
      <c r="DL29" s="132">
        <f t="shared" si="13"/>
        <v>118940097</v>
      </c>
      <c r="DM29" s="157">
        <v>4850573126</v>
      </c>
      <c r="DN29" s="22">
        <f t="shared" si="58"/>
        <v>103619411</v>
      </c>
      <c r="DO29" s="83"/>
      <c r="DP29" s="154">
        <v>4871530948</v>
      </c>
      <c r="DQ29" s="154"/>
      <c r="DR29" s="156">
        <f t="shared" si="79"/>
        <v>4871530948</v>
      </c>
      <c r="DS29" s="24">
        <f t="shared" si="59"/>
        <v>124577233</v>
      </c>
      <c r="DT29" s="22">
        <f t="shared" si="60"/>
        <v>20957822</v>
      </c>
      <c r="DU29" s="22">
        <f t="shared" si="61"/>
        <v>124577233</v>
      </c>
      <c r="DV29" s="22">
        <f t="shared" si="62"/>
        <v>20957822</v>
      </c>
      <c r="DW29" s="83"/>
      <c r="DX29" s="166"/>
      <c r="DY29" s="153">
        <v>4907196515</v>
      </c>
      <c r="DZ29" s="24">
        <f t="shared" si="80"/>
        <v>-4871530948</v>
      </c>
      <c r="EA29" s="22">
        <f t="shared" si="81"/>
        <v>-20957822</v>
      </c>
      <c r="EB29" s="22">
        <f t="shared" si="65"/>
        <v>160242800</v>
      </c>
      <c r="EC29" s="22">
        <f t="shared" si="66"/>
        <v>56623389</v>
      </c>
      <c r="ED29" s="22">
        <f t="shared" si="67"/>
        <v>35665567</v>
      </c>
      <c r="EE29" s="174"/>
    </row>
    <row r="30" spans="1:135" ht="72" x14ac:dyDescent="0.2">
      <c r="A30" s="8" t="s">
        <v>5</v>
      </c>
      <c r="B30" s="9"/>
      <c r="C30" s="27" t="s">
        <v>76</v>
      </c>
      <c r="D30" s="20">
        <v>500000</v>
      </c>
      <c r="E30" s="20">
        <v>0</v>
      </c>
      <c r="F30" s="5">
        <f t="shared" si="15"/>
        <v>-500000</v>
      </c>
      <c r="G30" s="22">
        <v>0</v>
      </c>
      <c r="H30" s="5">
        <f t="shared" si="16"/>
        <v>-500000</v>
      </c>
      <c r="I30" s="5">
        <f t="shared" si="70"/>
        <v>0</v>
      </c>
      <c r="J30" s="32"/>
      <c r="K30" s="19">
        <v>250000</v>
      </c>
      <c r="L30" s="11">
        <f t="shared" si="17"/>
        <v>-250000</v>
      </c>
      <c r="M30" s="11">
        <f t="shared" si="71"/>
        <v>250000</v>
      </c>
      <c r="N30" s="11">
        <f t="shared" si="18"/>
        <v>250000</v>
      </c>
      <c r="O30" s="19">
        <v>2000000</v>
      </c>
      <c r="P30" s="11">
        <f t="shared" si="19"/>
        <v>1500000</v>
      </c>
      <c r="Q30" s="11">
        <f t="shared" si="72"/>
        <v>2000000</v>
      </c>
      <c r="R30" s="11">
        <f t="shared" si="20"/>
        <v>1750000</v>
      </c>
      <c r="S30" s="19">
        <f>2000000+500000</f>
        <v>2500000</v>
      </c>
      <c r="T30" s="11">
        <f t="shared" si="21"/>
        <v>2000000</v>
      </c>
      <c r="U30" s="11">
        <f t="shared" si="73"/>
        <v>2500000</v>
      </c>
      <c r="V30" s="11">
        <f t="shared" si="68"/>
        <v>2250000</v>
      </c>
      <c r="W30" s="11">
        <f t="shared" si="22"/>
        <v>500000</v>
      </c>
      <c r="X30" s="19">
        <f>2000000+500000</f>
        <v>2500000</v>
      </c>
      <c r="Y30" s="11">
        <f t="shared" si="74"/>
        <v>2000000</v>
      </c>
      <c r="Z30" s="11">
        <f t="shared" si="75"/>
        <v>2500000</v>
      </c>
      <c r="AA30" s="11">
        <f t="shared" si="23"/>
        <v>2250000</v>
      </c>
      <c r="AB30" s="11">
        <f t="shared" si="24"/>
        <v>0</v>
      </c>
      <c r="AC30" s="19">
        <f>2000000+500000</f>
        <v>2500000</v>
      </c>
      <c r="AD30" s="11">
        <f t="shared" si="76"/>
        <v>2000000</v>
      </c>
      <c r="AE30" s="11">
        <f t="shared" si="25"/>
        <v>0</v>
      </c>
      <c r="AF30" s="11">
        <f t="shared" si="0"/>
        <v>0</v>
      </c>
      <c r="AG30" s="19">
        <f>2000000+500000</f>
        <v>2500000</v>
      </c>
      <c r="AH30" s="11">
        <f t="shared" si="77"/>
        <v>2000000</v>
      </c>
      <c r="AI30" s="11">
        <v>630000</v>
      </c>
      <c r="AJ30" s="11">
        <f t="shared" si="26"/>
        <v>3130000</v>
      </c>
      <c r="AK30" s="11"/>
      <c r="AL30" s="11"/>
      <c r="AM30" s="11">
        <f t="shared" si="27"/>
        <v>3130000</v>
      </c>
      <c r="AN30" s="19">
        <v>0</v>
      </c>
      <c r="AO30" s="11">
        <f t="shared" si="28"/>
        <v>-3130000</v>
      </c>
      <c r="AP30" s="11"/>
      <c r="AQ30" s="19">
        <v>10000000</v>
      </c>
      <c r="AR30" s="19">
        <f t="shared" si="29"/>
        <v>6870000</v>
      </c>
      <c r="AS30" s="19">
        <f t="shared" si="30"/>
        <v>10000000</v>
      </c>
      <c r="AT30" s="19">
        <v>10000000</v>
      </c>
      <c r="AU30" s="19">
        <f t="shared" si="31"/>
        <v>6870000</v>
      </c>
      <c r="AV30" s="19">
        <f t="shared" si="32"/>
        <v>10000000</v>
      </c>
      <c r="AW30" s="19">
        <f t="shared" si="33"/>
        <v>0</v>
      </c>
      <c r="AX30" s="68" t="s">
        <v>175</v>
      </c>
      <c r="AY30" s="19">
        <v>0</v>
      </c>
      <c r="AZ30" s="19">
        <f t="shared" si="34"/>
        <v>-3130000</v>
      </c>
      <c r="BA30" s="19">
        <f t="shared" si="35"/>
        <v>0</v>
      </c>
      <c r="BB30" s="19">
        <f t="shared" si="36"/>
        <v>-10000000</v>
      </c>
      <c r="BC30" s="69"/>
      <c r="BD30" s="19">
        <v>0</v>
      </c>
      <c r="BE30" s="19">
        <f t="shared" si="37"/>
        <v>-3130000</v>
      </c>
      <c r="BF30" s="19">
        <f t="shared" si="38"/>
        <v>0</v>
      </c>
      <c r="BG30" s="19">
        <f t="shared" si="39"/>
        <v>-10000000</v>
      </c>
      <c r="BH30" s="19">
        <f t="shared" si="40"/>
        <v>0</v>
      </c>
      <c r="BI30" s="76"/>
      <c r="BJ30" s="19">
        <v>0</v>
      </c>
      <c r="BK30" s="12"/>
      <c r="BL30" s="19">
        <f t="shared" si="41"/>
        <v>0</v>
      </c>
      <c r="BM30" s="20"/>
      <c r="BN30" s="19">
        <f t="shared" si="42"/>
        <v>0</v>
      </c>
      <c r="BO30" s="12">
        <f t="shared" si="1"/>
        <v>-3130000</v>
      </c>
      <c r="BP30" s="19">
        <f t="shared" si="2"/>
        <v>0</v>
      </c>
      <c r="BQ30" s="19">
        <f t="shared" si="3"/>
        <v>-10000000</v>
      </c>
      <c r="BR30" s="19">
        <f t="shared" si="4"/>
        <v>0</v>
      </c>
      <c r="BS30" s="19">
        <f t="shared" si="5"/>
        <v>0</v>
      </c>
      <c r="BT30" s="76"/>
      <c r="BU30" s="83"/>
      <c r="BV30" s="81">
        <f t="shared" si="43"/>
        <v>0</v>
      </c>
      <c r="BW30" s="81"/>
      <c r="BX30" s="81">
        <f t="shared" si="44"/>
        <v>0</v>
      </c>
      <c r="BY30" s="81"/>
      <c r="BZ30" s="96">
        <v>0</v>
      </c>
      <c r="CA30" s="96">
        <v>0</v>
      </c>
      <c r="CB30" s="91">
        <f t="shared" si="83"/>
        <v>0</v>
      </c>
      <c r="CC30" s="83"/>
      <c r="CD30" s="68">
        <v>12548162</v>
      </c>
      <c r="CE30" s="96">
        <f t="shared" si="46"/>
        <v>12548162</v>
      </c>
      <c r="CF30" s="96">
        <f t="shared" si="47"/>
        <v>12548162</v>
      </c>
      <c r="CG30" s="83"/>
      <c r="CH30" s="68">
        <v>12548162</v>
      </c>
      <c r="CI30" s="96">
        <f t="shared" si="48"/>
        <v>12548162</v>
      </c>
      <c r="CJ30" s="96">
        <f t="shared" si="49"/>
        <v>12548162</v>
      </c>
      <c r="CK30" s="96">
        <f t="shared" si="50"/>
        <v>0</v>
      </c>
      <c r="CL30" s="83"/>
      <c r="CM30" s="68">
        <v>0</v>
      </c>
      <c r="CN30" s="96">
        <f t="shared" si="69"/>
        <v>0</v>
      </c>
      <c r="CO30" s="96">
        <f t="shared" si="51"/>
        <v>0</v>
      </c>
      <c r="CP30" s="96">
        <f t="shared" si="52"/>
        <v>-12548162</v>
      </c>
      <c r="CQ30" s="83"/>
      <c r="CR30" s="68">
        <v>0</v>
      </c>
      <c r="CS30" s="96">
        <f t="shared" si="53"/>
        <v>0</v>
      </c>
      <c r="CT30" s="96">
        <f t="shared" si="54"/>
        <v>0</v>
      </c>
      <c r="CU30" s="96">
        <f t="shared" si="55"/>
        <v>-12548162</v>
      </c>
      <c r="CV30" s="96">
        <f t="shared" si="56"/>
        <v>0</v>
      </c>
      <c r="CW30" s="83"/>
      <c r="CX30" s="68"/>
      <c r="CY30" s="96">
        <f t="shared" si="84"/>
        <v>0</v>
      </c>
      <c r="CZ30" s="96">
        <f t="shared" si="7"/>
        <v>0</v>
      </c>
      <c r="DA30" s="96">
        <f t="shared" si="8"/>
        <v>-12548162</v>
      </c>
      <c r="DB30" s="96">
        <f t="shared" si="9"/>
        <v>0</v>
      </c>
      <c r="DC30" s="83"/>
      <c r="DD30" s="68"/>
      <c r="DE30" s="96">
        <f t="shared" si="10"/>
        <v>0</v>
      </c>
      <c r="DF30" s="96">
        <f t="shared" si="11"/>
        <v>0</v>
      </c>
      <c r="DG30" s="96">
        <f t="shared" si="57"/>
        <v>0</v>
      </c>
      <c r="DH30" s="83"/>
      <c r="DI30" s="68"/>
      <c r="DJ30" s="83"/>
      <c r="DK30" s="96">
        <v>15000000</v>
      </c>
      <c r="DL30" s="132">
        <f t="shared" si="13"/>
        <v>15000000</v>
      </c>
      <c r="DM30" s="156">
        <v>15000000</v>
      </c>
      <c r="DN30" s="22">
        <f t="shared" si="58"/>
        <v>0</v>
      </c>
      <c r="DO30" s="83"/>
      <c r="DP30" s="153">
        <v>27500000</v>
      </c>
      <c r="DQ30" s="153"/>
      <c r="DR30" s="156">
        <f t="shared" si="79"/>
        <v>27500000</v>
      </c>
      <c r="DS30" s="24">
        <f t="shared" si="59"/>
        <v>12500000</v>
      </c>
      <c r="DT30" s="22">
        <f t="shared" si="60"/>
        <v>12500000</v>
      </c>
      <c r="DU30" s="22">
        <f t="shared" si="61"/>
        <v>12500000</v>
      </c>
      <c r="DV30" s="22">
        <f t="shared" si="62"/>
        <v>12500000</v>
      </c>
      <c r="DW30" s="83" t="s">
        <v>435</v>
      </c>
      <c r="DX30" s="166"/>
      <c r="DY30" s="153">
        <v>15000000</v>
      </c>
      <c r="DZ30" s="24" t="e">
        <f t="shared" si="80"/>
        <v>#VALUE!</v>
      </c>
      <c r="EA30" s="22" t="e">
        <f t="shared" si="81"/>
        <v>#VALUE!</v>
      </c>
      <c r="EB30" s="22">
        <f t="shared" si="65"/>
        <v>0</v>
      </c>
      <c r="EC30" s="22">
        <f t="shared" si="66"/>
        <v>0</v>
      </c>
      <c r="ED30" s="22">
        <f t="shared" si="67"/>
        <v>-12500000</v>
      </c>
      <c r="EE30" s="174"/>
    </row>
    <row r="31" spans="1:135" ht="38.25" x14ac:dyDescent="0.2">
      <c r="A31" s="8" t="s">
        <v>6</v>
      </c>
      <c r="B31" s="9"/>
      <c r="C31" s="27" t="s">
        <v>70</v>
      </c>
      <c r="D31" s="20">
        <v>253400576</v>
      </c>
      <c r="E31" s="20">
        <v>253400576</v>
      </c>
      <c r="F31" s="5">
        <f t="shared" si="15"/>
        <v>0</v>
      </c>
      <c r="G31" s="22">
        <v>261651610</v>
      </c>
      <c r="H31" s="5">
        <f t="shared" si="16"/>
        <v>8251034</v>
      </c>
      <c r="I31" s="5">
        <f t="shared" si="70"/>
        <v>8251034</v>
      </c>
      <c r="J31" s="32"/>
      <c r="K31" s="19">
        <v>261651610</v>
      </c>
      <c r="L31" s="11">
        <f t="shared" si="17"/>
        <v>8251034</v>
      </c>
      <c r="M31" s="11">
        <f t="shared" si="71"/>
        <v>8251034</v>
      </c>
      <c r="N31" s="11">
        <f t="shared" si="18"/>
        <v>0</v>
      </c>
      <c r="O31" s="19">
        <v>271572425</v>
      </c>
      <c r="P31" s="11">
        <f t="shared" si="19"/>
        <v>18171849</v>
      </c>
      <c r="Q31" s="11">
        <f t="shared" si="72"/>
        <v>18171849</v>
      </c>
      <c r="R31" s="11">
        <f t="shared" si="20"/>
        <v>9920815</v>
      </c>
      <c r="S31" s="19">
        <f>271572425+150000</f>
        <v>271722425</v>
      </c>
      <c r="T31" s="11">
        <f t="shared" si="21"/>
        <v>18321849</v>
      </c>
      <c r="U31" s="11">
        <f t="shared" si="73"/>
        <v>18321849</v>
      </c>
      <c r="V31" s="11">
        <f t="shared" si="68"/>
        <v>10070815</v>
      </c>
      <c r="W31" s="11">
        <f t="shared" si="22"/>
        <v>150000</v>
      </c>
      <c r="X31" s="19">
        <f>271572425+150000</f>
        <v>271722425</v>
      </c>
      <c r="Y31" s="11">
        <f t="shared" si="74"/>
        <v>18321849</v>
      </c>
      <c r="Z31" s="11">
        <f t="shared" si="75"/>
        <v>18321849</v>
      </c>
      <c r="AA31" s="11">
        <f t="shared" si="23"/>
        <v>10070815</v>
      </c>
      <c r="AB31" s="11">
        <f t="shared" si="24"/>
        <v>0</v>
      </c>
      <c r="AC31" s="19">
        <f>271572425+150000</f>
        <v>271722425</v>
      </c>
      <c r="AD31" s="11">
        <f t="shared" si="76"/>
        <v>18321849</v>
      </c>
      <c r="AE31" s="11">
        <f t="shared" si="25"/>
        <v>0</v>
      </c>
      <c r="AF31" s="11">
        <f t="shared" si="0"/>
        <v>0</v>
      </c>
      <c r="AG31" s="19">
        <f>271572425+150000</f>
        <v>271722425</v>
      </c>
      <c r="AH31" s="11">
        <f t="shared" si="77"/>
        <v>18321849</v>
      </c>
      <c r="AI31" s="11"/>
      <c r="AJ31" s="11">
        <f t="shared" si="26"/>
        <v>271722425</v>
      </c>
      <c r="AK31" s="11">
        <f>271639859-271722425</f>
        <v>-82566</v>
      </c>
      <c r="AL31" s="11"/>
      <c r="AM31" s="11">
        <f t="shared" si="27"/>
        <v>271639859</v>
      </c>
      <c r="AN31" s="19">
        <v>271631997</v>
      </c>
      <c r="AO31" s="11">
        <f t="shared" si="28"/>
        <v>-7862</v>
      </c>
      <c r="AP31" s="11"/>
      <c r="AQ31" s="19">
        <v>276631180</v>
      </c>
      <c r="AR31" s="19">
        <f t="shared" si="29"/>
        <v>4991321</v>
      </c>
      <c r="AS31" s="19">
        <f t="shared" si="30"/>
        <v>4999183</v>
      </c>
      <c r="AT31" s="19">
        <v>276631180</v>
      </c>
      <c r="AU31" s="19">
        <f t="shared" si="31"/>
        <v>4991321</v>
      </c>
      <c r="AV31" s="19">
        <f t="shared" si="32"/>
        <v>4999183</v>
      </c>
      <c r="AW31" s="19">
        <f t="shared" si="33"/>
        <v>0</v>
      </c>
      <c r="AX31" s="19" t="s">
        <v>177</v>
      </c>
      <c r="AY31" s="19">
        <v>281072308</v>
      </c>
      <c r="AZ31" s="19">
        <f t="shared" si="34"/>
        <v>9432449</v>
      </c>
      <c r="BA31" s="19">
        <f t="shared" si="35"/>
        <v>9440311</v>
      </c>
      <c r="BB31" s="19">
        <f t="shared" si="36"/>
        <v>4441128</v>
      </c>
      <c r="BC31" s="69"/>
      <c r="BD31" s="19">
        <f>281072308+150000+500000</f>
        <v>281722308</v>
      </c>
      <c r="BE31" s="19">
        <f t="shared" si="37"/>
        <v>10082449</v>
      </c>
      <c r="BF31" s="19">
        <f t="shared" si="38"/>
        <v>10090311</v>
      </c>
      <c r="BG31" s="19">
        <f t="shared" si="39"/>
        <v>5091128</v>
      </c>
      <c r="BH31" s="19">
        <f t="shared" si="40"/>
        <v>650000</v>
      </c>
      <c r="BI31" s="76" t="s">
        <v>200</v>
      </c>
      <c r="BJ31" s="19">
        <v>277281180</v>
      </c>
      <c r="BK31" s="12">
        <v>-3723180</v>
      </c>
      <c r="BL31" s="19">
        <f t="shared" si="41"/>
        <v>273558000</v>
      </c>
      <c r="BM31" s="20">
        <v>3723180</v>
      </c>
      <c r="BN31" s="19">
        <f t="shared" si="42"/>
        <v>277281180</v>
      </c>
      <c r="BO31" s="12">
        <f t="shared" si="1"/>
        <v>5641321</v>
      </c>
      <c r="BP31" s="19">
        <f t="shared" si="2"/>
        <v>5649183</v>
      </c>
      <c r="BQ31" s="19">
        <f t="shared" si="3"/>
        <v>650000</v>
      </c>
      <c r="BR31" s="19">
        <f t="shared" si="4"/>
        <v>-4441128</v>
      </c>
      <c r="BS31" s="19">
        <f t="shared" si="5"/>
        <v>0</v>
      </c>
      <c r="BT31" s="82" t="s">
        <v>224</v>
      </c>
      <c r="BU31" s="83"/>
      <c r="BV31" s="81">
        <f t="shared" si="43"/>
        <v>277281180</v>
      </c>
      <c r="BW31" s="81">
        <v>-84219</v>
      </c>
      <c r="BX31" s="81">
        <f t="shared" si="44"/>
        <v>277196961</v>
      </c>
      <c r="BY31" s="81"/>
      <c r="BZ31" s="96">
        <v>277196961</v>
      </c>
      <c r="CA31" s="96">
        <v>277281180</v>
      </c>
      <c r="CB31" s="91">
        <f t="shared" si="83"/>
        <v>84219</v>
      </c>
      <c r="CC31" s="83" t="s">
        <v>247</v>
      </c>
      <c r="CD31" s="68">
        <v>281281181</v>
      </c>
      <c r="CE31" s="96">
        <f t="shared" si="46"/>
        <v>4084220</v>
      </c>
      <c r="CF31" s="96">
        <f t="shared" si="47"/>
        <v>4000001</v>
      </c>
      <c r="CG31" s="83"/>
      <c r="CH31" s="68">
        <v>281281181</v>
      </c>
      <c r="CI31" s="96">
        <f t="shared" si="48"/>
        <v>4084220</v>
      </c>
      <c r="CJ31" s="96">
        <f t="shared" si="49"/>
        <v>4000001</v>
      </c>
      <c r="CK31" s="96">
        <f t="shared" si="50"/>
        <v>0</v>
      </c>
      <c r="CL31" s="83" t="s">
        <v>277</v>
      </c>
      <c r="CM31" s="68">
        <v>293740396</v>
      </c>
      <c r="CN31" s="96">
        <f t="shared" si="69"/>
        <v>16543435</v>
      </c>
      <c r="CO31" s="96">
        <f t="shared" si="51"/>
        <v>16459216</v>
      </c>
      <c r="CP31" s="96">
        <f t="shared" si="52"/>
        <v>12459215</v>
      </c>
      <c r="CQ31" s="83"/>
      <c r="CR31" s="68">
        <f>293740396+500000+150000</f>
        <v>294390396</v>
      </c>
      <c r="CS31" s="96">
        <f t="shared" si="53"/>
        <v>17193435</v>
      </c>
      <c r="CT31" s="96">
        <f t="shared" si="54"/>
        <v>17109216</v>
      </c>
      <c r="CU31" s="96">
        <f t="shared" si="55"/>
        <v>13109215</v>
      </c>
      <c r="CV31" s="96">
        <f t="shared" si="56"/>
        <v>650000</v>
      </c>
      <c r="CW31" s="83" t="s">
        <v>331</v>
      </c>
      <c r="CX31" s="68">
        <v>281231181</v>
      </c>
      <c r="CY31" s="96">
        <f t="shared" si="84"/>
        <v>4034220</v>
      </c>
      <c r="CZ31" s="96">
        <f t="shared" si="7"/>
        <v>3950001</v>
      </c>
      <c r="DA31" s="96">
        <f t="shared" si="8"/>
        <v>-50000</v>
      </c>
      <c r="DB31" s="96">
        <f t="shared" si="9"/>
        <v>-13159215</v>
      </c>
      <c r="DC31" s="83" t="s">
        <v>368</v>
      </c>
      <c r="DD31" s="68">
        <v>281231181</v>
      </c>
      <c r="DE31" s="96">
        <f t="shared" si="10"/>
        <v>4034220</v>
      </c>
      <c r="DF31" s="96">
        <f t="shared" si="11"/>
        <v>3950001</v>
      </c>
      <c r="DG31" s="96">
        <f t="shared" si="57"/>
        <v>0</v>
      </c>
      <c r="DH31" s="83" t="s">
        <v>368</v>
      </c>
      <c r="DI31" s="68">
        <v>281231181</v>
      </c>
      <c r="DJ31" s="134" t="s">
        <v>368</v>
      </c>
      <c r="DK31" s="96">
        <f t="shared" si="12"/>
        <v>281231181</v>
      </c>
      <c r="DL31" s="132">
        <f t="shared" si="13"/>
        <v>4034220</v>
      </c>
      <c r="DM31" s="156">
        <v>291145829</v>
      </c>
      <c r="DN31" s="22">
        <f t="shared" si="58"/>
        <v>9914648</v>
      </c>
      <c r="DO31" s="83"/>
      <c r="DP31" s="153">
        <v>300000000</v>
      </c>
      <c r="DQ31" s="153">
        <v>250000</v>
      </c>
      <c r="DR31" s="156">
        <f t="shared" si="79"/>
        <v>300250000</v>
      </c>
      <c r="DS31" s="24">
        <f t="shared" si="59"/>
        <v>18768819</v>
      </c>
      <c r="DT31" s="22">
        <f t="shared" si="60"/>
        <v>8854171</v>
      </c>
      <c r="DU31" s="22">
        <f t="shared" si="61"/>
        <v>19018819</v>
      </c>
      <c r="DV31" s="22">
        <f t="shared" si="62"/>
        <v>9104171</v>
      </c>
      <c r="DW31" s="83" t="s">
        <v>428</v>
      </c>
      <c r="DX31" s="168" t="s">
        <v>448</v>
      </c>
      <c r="DY31" s="153">
        <v>318895293</v>
      </c>
      <c r="DZ31" s="24" t="e">
        <f t="shared" si="80"/>
        <v>#VALUE!</v>
      </c>
      <c r="EA31" s="22" t="e">
        <f t="shared" si="81"/>
        <v>#VALUE!</v>
      </c>
      <c r="EB31" s="22">
        <f t="shared" si="65"/>
        <v>37664112</v>
      </c>
      <c r="EC31" s="22">
        <f t="shared" si="66"/>
        <v>27749464</v>
      </c>
      <c r="ED31" s="22">
        <f t="shared" si="67"/>
        <v>18645293</v>
      </c>
      <c r="EE31" s="168"/>
    </row>
    <row r="32" spans="1:135" ht="25.5" x14ac:dyDescent="0.2">
      <c r="A32" s="8" t="s">
        <v>35</v>
      </c>
      <c r="B32" s="9"/>
      <c r="C32" s="27" t="s">
        <v>79</v>
      </c>
      <c r="D32" s="20">
        <v>979650</v>
      </c>
      <c r="E32" s="20">
        <v>0</v>
      </c>
      <c r="F32" s="5">
        <f t="shared" si="15"/>
        <v>-979650</v>
      </c>
      <c r="G32" s="22">
        <v>979650</v>
      </c>
      <c r="H32" s="5">
        <f t="shared" si="16"/>
        <v>0</v>
      </c>
      <c r="I32" s="5">
        <f t="shared" si="70"/>
        <v>979650</v>
      </c>
      <c r="J32" s="30" t="s">
        <v>117</v>
      </c>
      <c r="K32" s="19">
        <v>979650</v>
      </c>
      <c r="L32" s="11">
        <f t="shared" si="17"/>
        <v>0</v>
      </c>
      <c r="M32" s="11">
        <f t="shared" si="71"/>
        <v>979650</v>
      </c>
      <c r="N32" s="11">
        <f t="shared" si="18"/>
        <v>0</v>
      </c>
      <c r="O32" s="19">
        <v>978747</v>
      </c>
      <c r="P32" s="11">
        <f t="shared" si="19"/>
        <v>-903</v>
      </c>
      <c r="Q32" s="11">
        <f t="shared" si="72"/>
        <v>978747</v>
      </c>
      <c r="R32" s="11">
        <f t="shared" si="20"/>
        <v>-903</v>
      </c>
      <c r="S32" s="19">
        <v>978747</v>
      </c>
      <c r="T32" s="11">
        <f t="shared" si="21"/>
        <v>-903</v>
      </c>
      <c r="U32" s="11">
        <f t="shared" si="73"/>
        <v>978747</v>
      </c>
      <c r="V32" s="11">
        <f t="shared" si="68"/>
        <v>-903</v>
      </c>
      <c r="W32" s="11">
        <f t="shared" si="22"/>
        <v>0</v>
      </c>
      <c r="X32" s="19">
        <v>978747</v>
      </c>
      <c r="Y32" s="11">
        <f t="shared" si="74"/>
        <v>-903</v>
      </c>
      <c r="Z32" s="11">
        <f t="shared" si="75"/>
        <v>978747</v>
      </c>
      <c r="AA32" s="11">
        <f t="shared" si="23"/>
        <v>-903</v>
      </c>
      <c r="AB32" s="11">
        <f t="shared" si="24"/>
        <v>0</v>
      </c>
      <c r="AC32" s="19">
        <v>978747</v>
      </c>
      <c r="AD32" s="11">
        <f t="shared" si="76"/>
        <v>-903</v>
      </c>
      <c r="AE32" s="11">
        <f t="shared" si="25"/>
        <v>0</v>
      </c>
      <c r="AF32" s="11">
        <f t="shared" si="0"/>
        <v>0</v>
      </c>
      <c r="AG32" s="19">
        <v>978747</v>
      </c>
      <c r="AH32" s="11">
        <f t="shared" si="77"/>
        <v>-903</v>
      </c>
      <c r="AI32" s="11"/>
      <c r="AJ32" s="11">
        <f t="shared" si="26"/>
        <v>978747</v>
      </c>
      <c r="AK32" s="11"/>
      <c r="AL32" s="11"/>
      <c r="AM32" s="11">
        <f t="shared" si="27"/>
        <v>978747</v>
      </c>
      <c r="AN32" s="19">
        <v>891245</v>
      </c>
      <c r="AO32" s="11">
        <f t="shared" si="28"/>
        <v>-87502</v>
      </c>
      <c r="AP32" s="11"/>
      <c r="AQ32" s="19">
        <v>890322</v>
      </c>
      <c r="AR32" s="19">
        <f t="shared" si="29"/>
        <v>-88425</v>
      </c>
      <c r="AS32" s="19">
        <f t="shared" si="30"/>
        <v>-923</v>
      </c>
      <c r="AT32" s="19">
        <v>890322</v>
      </c>
      <c r="AU32" s="19">
        <f t="shared" si="31"/>
        <v>-88425</v>
      </c>
      <c r="AV32" s="19">
        <f t="shared" si="32"/>
        <v>-923</v>
      </c>
      <c r="AW32" s="19">
        <f t="shared" si="33"/>
        <v>0</v>
      </c>
      <c r="AX32" s="19"/>
      <c r="AY32" s="19">
        <v>909324</v>
      </c>
      <c r="AZ32" s="19">
        <f t="shared" si="34"/>
        <v>-69423</v>
      </c>
      <c r="BA32" s="19">
        <f t="shared" si="35"/>
        <v>18079</v>
      </c>
      <c r="BB32" s="19">
        <f t="shared" si="36"/>
        <v>19002</v>
      </c>
      <c r="BC32" s="69"/>
      <c r="BD32" s="19">
        <v>909324</v>
      </c>
      <c r="BE32" s="19">
        <f t="shared" si="37"/>
        <v>-69423</v>
      </c>
      <c r="BF32" s="19">
        <f t="shared" si="38"/>
        <v>18079</v>
      </c>
      <c r="BG32" s="19">
        <f t="shared" si="39"/>
        <v>19002</v>
      </c>
      <c r="BH32" s="19">
        <f t="shared" si="40"/>
        <v>0</v>
      </c>
      <c r="BI32" s="76"/>
      <c r="BJ32" s="19">
        <v>890322</v>
      </c>
      <c r="BK32" s="12"/>
      <c r="BL32" s="19">
        <f t="shared" si="41"/>
        <v>890322</v>
      </c>
      <c r="BM32" s="20"/>
      <c r="BN32" s="19">
        <f t="shared" si="42"/>
        <v>890322</v>
      </c>
      <c r="BO32" s="12">
        <f t="shared" si="1"/>
        <v>-88425</v>
      </c>
      <c r="BP32" s="19">
        <f t="shared" si="2"/>
        <v>-923</v>
      </c>
      <c r="BQ32" s="19">
        <f t="shared" si="3"/>
        <v>0</v>
      </c>
      <c r="BR32" s="19">
        <f t="shared" si="4"/>
        <v>-19002</v>
      </c>
      <c r="BS32" s="19">
        <f t="shared" si="5"/>
        <v>0</v>
      </c>
      <c r="BT32" s="76"/>
      <c r="BU32" s="83"/>
      <c r="BV32" s="81">
        <f t="shared" si="43"/>
        <v>890322</v>
      </c>
      <c r="BW32" s="81">
        <v>-8903</v>
      </c>
      <c r="BX32" s="81">
        <f t="shared" si="44"/>
        <v>881419</v>
      </c>
      <c r="BY32" s="81"/>
      <c r="BZ32" s="96">
        <v>881419</v>
      </c>
      <c r="CA32" s="96">
        <v>890322</v>
      </c>
      <c r="CB32" s="91">
        <f t="shared" si="83"/>
        <v>8903</v>
      </c>
      <c r="CC32" s="83" t="s">
        <v>247</v>
      </c>
      <c r="CD32" s="68">
        <v>890323</v>
      </c>
      <c r="CE32" s="96">
        <f t="shared" si="46"/>
        <v>8904</v>
      </c>
      <c r="CF32" s="96">
        <f t="shared" si="47"/>
        <v>1</v>
      </c>
      <c r="CG32" s="83"/>
      <c r="CH32" s="68">
        <v>890323</v>
      </c>
      <c r="CI32" s="96">
        <f t="shared" si="48"/>
        <v>8904</v>
      </c>
      <c r="CJ32" s="96">
        <f t="shared" si="49"/>
        <v>1</v>
      </c>
      <c r="CK32" s="96">
        <f t="shared" si="50"/>
        <v>0</v>
      </c>
      <c r="CL32" s="83"/>
      <c r="CM32" s="68">
        <v>890322</v>
      </c>
      <c r="CN32" s="96">
        <f t="shared" si="69"/>
        <v>8903</v>
      </c>
      <c r="CO32" s="96">
        <f t="shared" si="51"/>
        <v>0</v>
      </c>
      <c r="CP32" s="96">
        <f t="shared" si="52"/>
        <v>-1</v>
      </c>
      <c r="CQ32" s="83"/>
      <c r="CR32" s="68">
        <v>890322</v>
      </c>
      <c r="CS32" s="96">
        <f t="shared" si="53"/>
        <v>8903</v>
      </c>
      <c r="CT32" s="96">
        <f t="shared" si="54"/>
        <v>0</v>
      </c>
      <c r="CU32" s="96">
        <f t="shared" si="55"/>
        <v>-1</v>
      </c>
      <c r="CV32" s="96">
        <f t="shared" si="56"/>
        <v>0</v>
      </c>
      <c r="CW32" s="83"/>
      <c r="CX32" s="68">
        <v>890322</v>
      </c>
      <c r="CY32" s="96">
        <f t="shared" si="84"/>
        <v>8903</v>
      </c>
      <c r="CZ32" s="96">
        <f t="shared" si="7"/>
        <v>0</v>
      </c>
      <c r="DA32" s="96">
        <f t="shared" si="8"/>
        <v>-1</v>
      </c>
      <c r="DB32" s="96">
        <f t="shared" si="9"/>
        <v>0</v>
      </c>
      <c r="DC32" s="83"/>
      <c r="DD32" s="68">
        <v>890322</v>
      </c>
      <c r="DE32" s="96">
        <f t="shared" si="10"/>
        <v>8903</v>
      </c>
      <c r="DF32" s="96">
        <f t="shared" si="11"/>
        <v>0</v>
      </c>
      <c r="DG32" s="96">
        <f t="shared" si="57"/>
        <v>0</v>
      </c>
      <c r="DH32" s="83"/>
      <c r="DI32" s="68">
        <v>890322</v>
      </c>
      <c r="DJ32" s="134"/>
      <c r="DK32" s="96">
        <f t="shared" si="12"/>
        <v>890322</v>
      </c>
      <c r="DL32" s="132">
        <f t="shared" si="13"/>
        <v>8903</v>
      </c>
      <c r="DM32" s="156">
        <v>891956</v>
      </c>
      <c r="DN32" s="22">
        <f t="shared" si="58"/>
        <v>1634</v>
      </c>
      <c r="DO32" s="83"/>
      <c r="DP32" s="153">
        <v>891954</v>
      </c>
      <c r="DQ32" s="153"/>
      <c r="DR32" s="156">
        <f t="shared" si="79"/>
        <v>891954</v>
      </c>
      <c r="DS32" s="24">
        <f t="shared" si="59"/>
        <v>1632</v>
      </c>
      <c r="DT32" s="22">
        <f t="shared" si="60"/>
        <v>-2</v>
      </c>
      <c r="DU32" s="22">
        <f t="shared" si="61"/>
        <v>1632</v>
      </c>
      <c r="DV32" s="22">
        <f t="shared" si="62"/>
        <v>-2</v>
      </c>
      <c r="DW32" s="83"/>
      <c r="DX32" s="166"/>
      <c r="DY32" s="153">
        <v>891956</v>
      </c>
      <c r="DZ32" s="24">
        <f t="shared" si="80"/>
        <v>-891954</v>
      </c>
      <c r="EA32" s="22">
        <f t="shared" si="81"/>
        <v>2</v>
      </c>
      <c r="EB32" s="22">
        <f t="shared" si="65"/>
        <v>1634</v>
      </c>
      <c r="EC32" s="22">
        <f t="shared" si="66"/>
        <v>0</v>
      </c>
      <c r="ED32" s="22">
        <f t="shared" si="67"/>
        <v>2</v>
      </c>
      <c r="EE32" s="174"/>
    </row>
    <row r="33" spans="1:136" ht="15.75" customHeight="1" x14ac:dyDescent="0.2">
      <c r="A33" s="8" t="s">
        <v>47</v>
      </c>
      <c r="B33" s="9"/>
      <c r="C33" s="26" t="s">
        <v>125</v>
      </c>
      <c r="D33" s="20">
        <v>0</v>
      </c>
      <c r="E33" s="20">
        <v>0</v>
      </c>
      <c r="F33" s="5">
        <f t="shared" si="15"/>
        <v>0</v>
      </c>
      <c r="G33" s="22">
        <v>0</v>
      </c>
      <c r="H33" s="5">
        <f t="shared" si="16"/>
        <v>0</v>
      </c>
      <c r="I33" s="5">
        <f t="shared" si="70"/>
        <v>0</v>
      </c>
      <c r="J33" s="32"/>
      <c r="K33" s="19">
        <v>400000</v>
      </c>
      <c r="L33" s="11">
        <f t="shared" si="17"/>
        <v>400000</v>
      </c>
      <c r="M33" s="11">
        <f t="shared" si="71"/>
        <v>400000</v>
      </c>
      <c r="N33" s="11">
        <f t="shared" si="18"/>
        <v>400000</v>
      </c>
      <c r="O33" s="19">
        <v>1300000</v>
      </c>
      <c r="P33" s="11">
        <f t="shared" si="19"/>
        <v>1300000</v>
      </c>
      <c r="Q33" s="11">
        <f t="shared" si="72"/>
        <v>1300000</v>
      </c>
      <c r="R33" s="11">
        <f t="shared" si="20"/>
        <v>900000</v>
      </c>
      <c r="S33" s="19">
        <v>1300000</v>
      </c>
      <c r="T33" s="11">
        <f t="shared" si="21"/>
        <v>1300000</v>
      </c>
      <c r="U33" s="11">
        <f t="shared" si="73"/>
        <v>1300000</v>
      </c>
      <c r="V33" s="11">
        <f t="shared" si="68"/>
        <v>900000</v>
      </c>
      <c r="W33" s="11">
        <f t="shared" si="22"/>
        <v>0</v>
      </c>
      <c r="X33" s="19">
        <v>1300000</v>
      </c>
      <c r="Y33" s="11">
        <f t="shared" si="74"/>
        <v>1300000</v>
      </c>
      <c r="Z33" s="11">
        <f t="shared" si="75"/>
        <v>1300000</v>
      </c>
      <c r="AA33" s="11">
        <f t="shared" si="23"/>
        <v>900000</v>
      </c>
      <c r="AB33" s="11">
        <f t="shared" si="24"/>
        <v>0</v>
      </c>
      <c r="AC33" s="19">
        <v>1300000</v>
      </c>
      <c r="AD33" s="11">
        <f t="shared" si="76"/>
        <v>1300000</v>
      </c>
      <c r="AE33" s="11">
        <f t="shared" si="25"/>
        <v>0</v>
      </c>
      <c r="AF33" s="11">
        <f t="shared" si="0"/>
        <v>0</v>
      </c>
      <c r="AG33" s="19">
        <v>1300000</v>
      </c>
      <c r="AH33" s="11">
        <f t="shared" si="77"/>
        <v>1300000</v>
      </c>
      <c r="AI33" s="11"/>
      <c r="AJ33" s="11">
        <f t="shared" si="26"/>
        <v>1300000</v>
      </c>
      <c r="AK33" s="11"/>
      <c r="AL33" s="11"/>
      <c r="AM33" s="11">
        <f t="shared" si="27"/>
        <v>1300000</v>
      </c>
      <c r="AN33" s="19">
        <v>0</v>
      </c>
      <c r="AO33" s="11">
        <f t="shared" si="28"/>
        <v>-1300000</v>
      </c>
      <c r="AP33" s="11"/>
      <c r="AQ33" s="19">
        <v>0</v>
      </c>
      <c r="AR33" s="19">
        <f t="shared" si="29"/>
        <v>-1300000</v>
      </c>
      <c r="AS33" s="19">
        <f t="shared" si="30"/>
        <v>0</v>
      </c>
      <c r="AT33" s="19">
        <v>500000</v>
      </c>
      <c r="AU33" s="19">
        <f t="shared" ref="AU33:AU36" si="85">AT33-AM33</f>
        <v>-800000</v>
      </c>
      <c r="AV33" s="19">
        <f t="shared" ref="AV33:AV36" si="86">AT33-AN33</f>
        <v>500000</v>
      </c>
      <c r="AW33" s="19">
        <f t="shared" ref="AW33:AW36" si="87">AT33-AQ33</f>
        <v>500000</v>
      </c>
      <c r="AX33" s="19"/>
      <c r="AY33" s="19">
        <v>1300000</v>
      </c>
      <c r="AZ33" s="19">
        <f t="shared" si="34"/>
        <v>0</v>
      </c>
      <c r="BA33" s="19">
        <f t="shared" si="35"/>
        <v>1300000</v>
      </c>
      <c r="BB33" s="19">
        <f t="shared" si="36"/>
        <v>800000</v>
      </c>
      <c r="BC33" s="69"/>
      <c r="BD33" s="19">
        <v>1300000</v>
      </c>
      <c r="BE33" s="19">
        <f t="shared" si="37"/>
        <v>0</v>
      </c>
      <c r="BF33" s="19">
        <f t="shared" si="38"/>
        <v>1300000</v>
      </c>
      <c r="BG33" s="19">
        <f t="shared" si="39"/>
        <v>800000</v>
      </c>
      <c r="BH33" s="19">
        <f t="shared" si="40"/>
        <v>0</v>
      </c>
      <c r="BI33" s="76"/>
      <c r="BJ33" s="19">
        <v>1400000</v>
      </c>
      <c r="BK33" s="12">
        <v>-100000</v>
      </c>
      <c r="BL33" s="19">
        <f t="shared" si="41"/>
        <v>1300000</v>
      </c>
      <c r="BM33" s="20">
        <v>100000</v>
      </c>
      <c r="BN33" s="19">
        <f t="shared" si="42"/>
        <v>1400000</v>
      </c>
      <c r="BO33" s="12">
        <f t="shared" si="1"/>
        <v>100000</v>
      </c>
      <c r="BP33" s="19">
        <f t="shared" si="2"/>
        <v>1400000</v>
      </c>
      <c r="BQ33" s="19">
        <f t="shared" si="3"/>
        <v>900000</v>
      </c>
      <c r="BR33" s="19">
        <f t="shared" si="4"/>
        <v>100000</v>
      </c>
      <c r="BS33" s="19">
        <f t="shared" si="5"/>
        <v>0</v>
      </c>
      <c r="BT33" s="76" t="s">
        <v>216</v>
      </c>
      <c r="BU33" s="83"/>
      <c r="BV33" s="81">
        <f t="shared" si="43"/>
        <v>1400000</v>
      </c>
      <c r="BW33" s="81"/>
      <c r="BX33" s="81">
        <f t="shared" si="44"/>
        <v>1400000</v>
      </c>
      <c r="BY33" s="81">
        <v>-100000</v>
      </c>
      <c r="BZ33" s="96">
        <v>1300000</v>
      </c>
      <c r="CA33" s="96">
        <v>1300000</v>
      </c>
      <c r="CB33" s="91">
        <f t="shared" si="83"/>
        <v>0</v>
      </c>
      <c r="CC33" s="83"/>
      <c r="CD33" s="68">
        <v>0</v>
      </c>
      <c r="CE33" s="96">
        <f t="shared" si="46"/>
        <v>-1300000</v>
      </c>
      <c r="CF33" s="96">
        <f t="shared" si="47"/>
        <v>-1300000</v>
      </c>
      <c r="CG33" s="83" t="s">
        <v>261</v>
      </c>
      <c r="CH33" s="68">
        <v>500000</v>
      </c>
      <c r="CI33" s="96">
        <f t="shared" si="48"/>
        <v>-800000</v>
      </c>
      <c r="CJ33" s="96">
        <f t="shared" si="49"/>
        <v>-800000</v>
      </c>
      <c r="CK33" s="96">
        <f t="shared" si="50"/>
        <v>500000</v>
      </c>
      <c r="CL33" s="83" t="s">
        <v>278</v>
      </c>
      <c r="CM33" s="68">
        <v>1300000</v>
      </c>
      <c r="CN33" s="96">
        <f t="shared" si="69"/>
        <v>0</v>
      </c>
      <c r="CO33" s="96">
        <f t="shared" si="51"/>
        <v>0</v>
      </c>
      <c r="CP33" s="96">
        <f t="shared" si="52"/>
        <v>800000</v>
      </c>
      <c r="CQ33" s="83"/>
      <c r="CR33" s="68">
        <v>1300000</v>
      </c>
      <c r="CS33" s="96">
        <f t="shared" si="53"/>
        <v>0</v>
      </c>
      <c r="CT33" s="96">
        <f t="shared" si="54"/>
        <v>0</v>
      </c>
      <c r="CU33" s="96">
        <f t="shared" si="55"/>
        <v>800000</v>
      </c>
      <c r="CV33" s="96">
        <f t="shared" si="56"/>
        <v>0</v>
      </c>
      <c r="CW33" s="83"/>
      <c r="CX33" s="68">
        <v>1400000</v>
      </c>
      <c r="CY33" s="96">
        <f t="shared" si="84"/>
        <v>100000</v>
      </c>
      <c r="CZ33" s="96">
        <f t="shared" si="7"/>
        <v>100000</v>
      </c>
      <c r="DA33" s="96">
        <f t="shared" si="8"/>
        <v>900000</v>
      </c>
      <c r="DB33" s="96">
        <f t="shared" si="9"/>
        <v>100000</v>
      </c>
      <c r="DC33" s="83" t="s">
        <v>278</v>
      </c>
      <c r="DD33" s="68">
        <v>1300000</v>
      </c>
      <c r="DE33" s="96">
        <f t="shared" si="10"/>
        <v>0</v>
      </c>
      <c r="DF33" s="96">
        <f t="shared" si="11"/>
        <v>0</v>
      </c>
      <c r="DG33" s="96">
        <f t="shared" si="57"/>
        <v>-100000</v>
      </c>
      <c r="DH33" s="83"/>
      <c r="DI33" s="68">
        <v>1400000</v>
      </c>
      <c r="DJ33" s="83" t="s">
        <v>278</v>
      </c>
      <c r="DK33" s="96">
        <f t="shared" si="12"/>
        <v>1400000</v>
      </c>
      <c r="DL33" s="132">
        <f t="shared" si="13"/>
        <v>100000</v>
      </c>
      <c r="DM33" s="156">
        <v>1300000</v>
      </c>
      <c r="DN33" s="22">
        <f t="shared" si="58"/>
        <v>-100000</v>
      </c>
      <c r="DO33" s="83" t="s">
        <v>403</v>
      </c>
      <c r="DP33" s="153">
        <v>0</v>
      </c>
      <c r="DQ33" s="153">
        <v>500000</v>
      </c>
      <c r="DR33" s="156">
        <f t="shared" si="79"/>
        <v>500000</v>
      </c>
      <c r="DS33" s="24">
        <f t="shared" si="59"/>
        <v>-1400000</v>
      </c>
      <c r="DT33" s="22">
        <f t="shared" si="60"/>
        <v>-1300000</v>
      </c>
      <c r="DU33" s="22">
        <f t="shared" si="61"/>
        <v>-900000</v>
      </c>
      <c r="DV33" s="22">
        <f t="shared" si="62"/>
        <v>-800000</v>
      </c>
      <c r="DW33" s="83"/>
      <c r="DX33" s="167" t="s">
        <v>278</v>
      </c>
      <c r="DY33" s="153">
        <v>1300000</v>
      </c>
      <c r="DZ33" s="24">
        <f t="shared" si="80"/>
        <v>-500000</v>
      </c>
      <c r="EA33" s="22">
        <f t="shared" si="81"/>
        <v>1300000</v>
      </c>
      <c r="EB33" s="22">
        <f t="shared" si="65"/>
        <v>-100000</v>
      </c>
      <c r="EC33" s="22">
        <f t="shared" si="66"/>
        <v>0</v>
      </c>
      <c r="ED33" s="22">
        <f t="shared" si="67"/>
        <v>800000</v>
      </c>
      <c r="EE33" s="168"/>
    </row>
    <row r="34" spans="1:136" ht="25.5" hidden="1" customHeight="1" x14ac:dyDescent="0.2">
      <c r="A34" s="21" t="s">
        <v>109</v>
      </c>
      <c r="B34" s="9"/>
      <c r="C34" s="27" t="s">
        <v>110</v>
      </c>
      <c r="D34" s="20"/>
      <c r="E34" s="20">
        <v>500000</v>
      </c>
      <c r="F34" s="5">
        <f t="shared" si="15"/>
        <v>500000</v>
      </c>
      <c r="G34" s="22">
        <v>0</v>
      </c>
      <c r="H34" s="5">
        <f t="shared" si="16"/>
        <v>0</v>
      </c>
      <c r="I34" s="5">
        <f t="shared" si="70"/>
        <v>-500000</v>
      </c>
      <c r="J34" s="32"/>
      <c r="K34" s="19">
        <v>0</v>
      </c>
      <c r="L34" s="11">
        <f t="shared" si="17"/>
        <v>0</v>
      </c>
      <c r="M34" s="11">
        <f t="shared" si="71"/>
        <v>-500000</v>
      </c>
      <c r="N34" s="11">
        <f t="shared" si="18"/>
        <v>0</v>
      </c>
      <c r="O34" s="19">
        <v>0</v>
      </c>
      <c r="P34" s="11">
        <f t="shared" si="19"/>
        <v>0</v>
      </c>
      <c r="Q34" s="11">
        <f t="shared" si="72"/>
        <v>-500000</v>
      </c>
      <c r="R34" s="11">
        <f t="shared" si="20"/>
        <v>0</v>
      </c>
      <c r="S34" s="19">
        <v>0</v>
      </c>
      <c r="T34" s="11">
        <f t="shared" si="21"/>
        <v>0</v>
      </c>
      <c r="U34" s="11">
        <f t="shared" si="73"/>
        <v>-500000</v>
      </c>
      <c r="V34" s="11">
        <f t="shared" si="68"/>
        <v>0</v>
      </c>
      <c r="W34" s="11">
        <f t="shared" si="22"/>
        <v>0</v>
      </c>
      <c r="X34" s="19">
        <v>0</v>
      </c>
      <c r="Y34" s="11">
        <f t="shared" si="74"/>
        <v>0</v>
      </c>
      <c r="Z34" s="11">
        <f t="shared" si="75"/>
        <v>-500000</v>
      </c>
      <c r="AA34" s="11">
        <f t="shared" si="23"/>
        <v>0</v>
      </c>
      <c r="AB34" s="11">
        <f t="shared" si="24"/>
        <v>0</v>
      </c>
      <c r="AC34" s="19">
        <v>0</v>
      </c>
      <c r="AD34" s="11">
        <f t="shared" si="76"/>
        <v>0</v>
      </c>
      <c r="AE34" s="11">
        <f t="shared" si="25"/>
        <v>0</v>
      </c>
      <c r="AF34" s="11">
        <f t="shared" si="0"/>
        <v>0</v>
      </c>
      <c r="AG34" s="19">
        <v>0</v>
      </c>
      <c r="AH34" s="11">
        <f t="shared" si="77"/>
        <v>0</v>
      </c>
      <c r="AI34" s="11"/>
      <c r="AJ34" s="11">
        <f t="shared" si="26"/>
        <v>0</v>
      </c>
      <c r="AK34" s="11"/>
      <c r="AL34" s="11"/>
      <c r="AM34" s="11">
        <f t="shared" si="27"/>
        <v>0</v>
      </c>
      <c r="AN34" s="19">
        <v>0</v>
      </c>
      <c r="AO34" s="11">
        <f t="shared" si="28"/>
        <v>0</v>
      </c>
      <c r="AP34" s="11"/>
      <c r="AQ34" s="19">
        <v>0</v>
      </c>
      <c r="AR34" s="19">
        <f t="shared" si="29"/>
        <v>0</v>
      </c>
      <c r="AS34" s="19">
        <f t="shared" si="30"/>
        <v>0</v>
      </c>
      <c r="AT34" s="19">
        <v>0</v>
      </c>
      <c r="AU34" s="19">
        <f t="shared" si="85"/>
        <v>0</v>
      </c>
      <c r="AV34" s="19">
        <f t="shared" si="86"/>
        <v>0</v>
      </c>
      <c r="AW34" s="19">
        <f t="shared" si="87"/>
        <v>0</v>
      </c>
      <c r="AX34" s="19"/>
      <c r="AY34" s="19"/>
      <c r="AZ34" s="19">
        <f t="shared" si="34"/>
        <v>0</v>
      </c>
      <c r="BA34" s="19">
        <f t="shared" si="35"/>
        <v>0</v>
      </c>
      <c r="BB34" s="19">
        <f t="shared" si="36"/>
        <v>0</v>
      </c>
      <c r="BC34" s="69"/>
      <c r="BD34" s="19"/>
      <c r="BE34" s="19">
        <f t="shared" si="37"/>
        <v>0</v>
      </c>
      <c r="BF34" s="19">
        <f t="shared" si="38"/>
        <v>0</v>
      </c>
      <c r="BG34" s="19">
        <f t="shared" si="39"/>
        <v>0</v>
      </c>
      <c r="BH34" s="19">
        <f t="shared" si="40"/>
        <v>0</v>
      </c>
      <c r="BI34" s="76"/>
      <c r="BJ34" s="19"/>
      <c r="BK34" s="12"/>
      <c r="BL34" s="19">
        <f t="shared" si="41"/>
        <v>0</v>
      </c>
      <c r="BM34" s="20"/>
      <c r="BN34" s="19">
        <f t="shared" si="42"/>
        <v>0</v>
      </c>
      <c r="BO34" s="12">
        <f t="shared" si="1"/>
        <v>0</v>
      </c>
      <c r="BP34" s="19">
        <f t="shared" si="2"/>
        <v>0</v>
      </c>
      <c r="BQ34" s="19">
        <f t="shared" si="3"/>
        <v>0</v>
      </c>
      <c r="BR34" s="19">
        <f t="shared" si="4"/>
        <v>0</v>
      </c>
      <c r="BS34" s="19">
        <f t="shared" si="5"/>
        <v>0</v>
      </c>
      <c r="BT34" s="76"/>
      <c r="BU34" s="83"/>
      <c r="BV34" s="81">
        <f t="shared" si="43"/>
        <v>0</v>
      </c>
      <c r="BW34" s="81"/>
      <c r="BX34" s="81">
        <f t="shared" si="44"/>
        <v>0</v>
      </c>
      <c r="BY34" s="81"/>
      <c r="BZ34" s="96">
        <v>0</v>
      </c>
      <c r="CA34" s="96"/>
      <c r="CB34" s="91"/>
      <c r="CC34" s="83"/>
      <c r="CD34" s="68"/>
      <c r="CE34" s="96">
        <f t="shared" si="46"/>
        <v>0</v>
      </c>
      <c r="CF34" s="96">
        <f t="shared" si="47"/>
        <v>0</v>
      </c>
      <c r="CG34" s="83"/>
      <c r="CH34" s="68"/>
      <c r="CI34" s="96">
        <f t="shared" si="48"/>
        <v>0</v>
      </c>
      <c r="CJ34" s="96">
        <f t="shared" si="49"/>
        <v>0</v>
      </c>
      <c r="CK34" s="96">
        <f t="shared" si="50"/>
        <v>0</v>
      </c>
      <c r="CL34" s="83"/>
      <c r="CM34" s="68"/>
      <c r="CN34" s="96">
        <f t="shared" si="69"/>
        <v>0</v>
      </c>
      <c r="CO34" s="96">
        <f t="shared" si="51"/>
        <v>0</v>
      </c>
      <c r="CP34" s="96">
        <f t="shared" si="52"/>
        <v>0</v>
      </c>
      <c r="CQ34" s="83"/>
      <c r="CR34" s="68"/>
      <c r="CS34" s="96">
        <f t="shared" si="53"/>
        <v>0</v>
      </c>
      <c r="CT34" s="96">
        <f t="shared" si="54"/>
        <v>0</v>
      </c>
      <c r="CU34" s="96">
        <f t="shared" si="55"/>
        <v>0</v>
      </c>
      <c r="CV34" s="96">
        <f t="shared" si="56"/>
        <v>0</v>
      </c>
      <c r="CW34" s="83"/>
      <c r="CX34" s="68"/>
      <c r="CY34" s="96">
        <f t="shared" si="84"/>
        <v>0</v>
      </c>
      <c r="CZ34" s="96">
        <f t="shared" si="7"/>
        <v>0</v>
      </c>
      <c r="DA34" s="96">
        <f t="shared" si="8"/>
        <v>0</v>
      </c>
      <c r="DB34" s="96">
        <f t="shared" si="9"/>
        <v>0</v>
      </c>
      <c r="DC34" s="83"/>
      <c r="DD34" s="68"/>
      <c r="DE34" s="96">
        <f t="shared" si="10"/>
        <v>0</v>
      </c>
      <c r="DF34" s="96">
        <f t="shared" si="11"/>
        <v>0</v>
      </c>
      <c r="DG34" s="96">
        <f t="shared" si="57"/>
        <v>0</v>
      </c>
      <c r="DH34" s="83"/>
      <c r="DI34" s="68"/>
      <c r="DJ34" s="83"/>
      <c r="DK34" s="96">
        <f t="shared" si="12"/>
        <v>0</v>
      </c>
      <c r="DL34" s="132">
        <f t="shared" si="13"/>
        <v>0</v>
      </c>
      <c r="DM34" s="156"/>
      <c r="DN34" s="22">
        <f t="shared" si="58"/>
        <v>0</v>
      </c>
      <c r="DO34" s="83"/>
      <c r="DP34" s="153"/>
      <c r="DQ34" s="153"/>
      <c r="DR34" s="156">
        <f t="shared" si="79"/>
        <v>0</v>
      </c>
      <c r="DS34" s="24">
        <f t="shared" si="59"/>
        <v>0</v>
      </c>
      <c r="DT34" s="22">
        <f t="shared" si="60"/>
        <v>0</v>
      </c>
      <c r="DU34" s="22">
        <f t="shared" si="61"/>
        <v>0</v>
      </c>
      <c r="DV34" s="22">
        <f t="shared" si="62"/>
        <v>0</v>
      </c>
      <c r="DW34" s="83"/>
      <c r="DX34" s="166"/>
      <c r="DY34" s="153"/>
      <c r="DZ34" s="24">
        <f t="shared" si="80"/>
        <v>0</v>
      </c>
      <c r="EA34" s="22">
        <f t="shared" si="81"/>
        <v>0</v>
      </c>
      <c r="EB34" s="22">
        <f t="shared" si="65"/>
        <v>0</v>
      </c>
      <c r="EC34" s="22">
        <f t="shared" si="66"/>
        <v>0</v>
      </c>
      <c r="ED34" s="22">
        <f t="shared" si="67"/>
        <v>0</v>
      </c>
      <c r="EE34" s="174"/>
    </row>
    <row r="35" spans="1:136" ht="12.75" hidden="1" customHeight="1" x14ac:dyDescent="0.2">
      <c r="A35" s="21" t="s">
        <v>112</v>
      </c>
      <c r="B35" s="9"/>
      <c r="C35" s="27" t="s">
        <v>111</v>
      </c>
      <c r="D35" s="20"/>
      <c r="E35" s="20">
        <v>200000</v>
      </c>
      <c r="F35" s="5">
        <f t="shared" si="15"/>
        <v>200000</v>
      </c>
      <c r="G35" s="22">
        <v>0</v>
      </c>
      <c r="H35" s="5">
        <f t="shared" si="16"/>
        <v>0</v>
      </c>
      <c r="I35" s="5">
        <f t="shared" si="70"/>
        <v>-200000</v>
      </c>
      <c r="J35" s="32"/>
      <c r="K35" s="19">
        <v>0</v>
      </c>
      <c r="L35" s="11">
        <f t="shared" si="17"/>
        <v>0</v>
      </c>
      <c r="M35" s="11">
        <f t="shared" si="71"/>
        <v>-200000</v>
      </c>
      <c r="N35" s="11">
        <f t="shared" si="18"/>
        <v>0</v>
      </c>
      <c r="O35" s="19">
        <v>0</v>
      </c>
      <c r="P35" s="11">
        <f t="shared" si="19"/>
        <v>0</v>
      </c>
      <c r="Q35" s="11">
        <f t="shared" si="72"/>
        <v>-200000</v>
      </c>
      <c r="R35" s="11">
        <f t="shared" si="20"/>
        <v>0</v>
      </c>
      <c r="S35" s="19">
        <v>0</v>
      </c>
      <c r="T35" s="11">
        <f t="shared" si="21"/>
        <v>0</v>
      </c>
      <c r="U35" s="11">
        <f t="shared" si="73"/>
        <v>-200000</v>
      </c>
      <c r="V35" s="11">
        <f t="shared" si="68"/>
        <v>0</v>
      </c>
      <c r="W35" s="11">
        <f t="shared" si="22"/>
        <v>0</v>
      </c>
      <c r="X35" s="19">
        <v>0</v>
      </c>
      <c r="Y35" s="11">
        <f t="shared" si="74"/>
        <v>0</v>
      </c>
      <c r="Z35" s="11">
        <f t="shared" si="75"/>
        <v>-200000</v>
      </c>
      <c r="AA35" s="11">
        <f t="shared" si="23"/>
        <v>0</v>
      </c>
      <c r="AB35" s="11">
        <f t="shared" si="24"/>
        <v>0</v>
      </c>
      <c r="AC35" s="19">
        <v>0</v>
      </c>
      <c r="AD35" s="11">
        <f t="shared" si="76"/>
        <v>0</v>
      </c>
      <c r="AE35" s="11">
        <f t="shared" si="25"/>
        <v>0</v>
      </c>
      <c r="AF35" s="11">
        <f t="shared" si="0"/>
        <v>0</v>
      </c>
      <c r="AG35" s="19">
        <v>0</v>
      </c>
      <c r="AH35" s="11">
        <f t="shared" si="77"/>
        <v>0</v>
      </c>
      <c r="AI35" s="11"/>
      <c r="AJ35" s="11">
        <f t="shared" si="26"/>
        <v>0</v>
      </c>
      <c r="AK35" s="11"/>
      <c r="AL35" s="11"/>
      <c r="AM35" s="11">
        <f t="shared" si="27"/>
        <v>0</v>
      </c>
      <c r="AN35" s="19">
        <v>0</v>
      </c>
      <c r="AO35" s="11">
        <f t="shared" si="28"/>
        <v>0</v>
      </c>
      <c r="AP35" s="11"/>
      <c r="AQ35" s="19">
        <v>0</v>
      </c>
      <c r="AR35" s="19">
        <f t="shared" si="29"/>
        <v>0</v>
      </c>
      <c r="AS35" s="19">
        <f t="shared" si="30"/>
        <v>0</v>
      </c>
      <c r="AT35" s="19">
        <v>0</v>
      </c>
      <c r="AU35" s="19">
        <f t="shared" si="85"/>
        <v>0</v>
      </c>
      <c r="AV35" s="19">
        <f t="shared" si="86"/>
        <v>0</v>
      </c>
      <c r="AW35" s="19">
        <f t="shared" si="87"/>
        <v>0</v>
      </c>
      <c r="AX35" s="19"/>
      <c r="AY35" s="19"/>
      <c r="AZ35" s="19">
        <f t="shared" si="34"/>
        <v>0</v>
      </c>
      <c r="BA35" s="19">
        <f t="shared" si="35"/>
        <v>0</v>
      </c>
      <c r="BB35" s="19">
        <f t="shared" si="36"/>
        <v>0</v>
      </c>
      <c r="BC35" s="69"/>
      <c r="BD35" s="19"/>
      <c r="BE35" s="19">
        <f t="shared" si="37"/>
        <v>0</v>
      </c>
      <c r="BF35" s="19">
        <f t="shared" si="38"/>
        <v>0</v>
      </c>
      <c r="BG35" s="19">
        <f t="shared" si="39"/>
        <v>0</v>
      </c>
      <c r="BH35" s="19">
        <f t="shared" si="40"/>
        <v>0</v>
      </c>
      <c r="BI35" s="76"/>
      <c r="BJ35" s="19"/>
      <c r="BK35" s="12"/>
      <c r="BL35" s="19">
        <f t="shared" si="41"/>
        <v>0</v>
      </c>
      <c r="BM35" s="20"/>
      <c r="BN35" s="19">
        <f t="shared" si="42"/>
        <v>0</v>
      </c>
      <c r="BO35" s="12">
        <f t="shared" si="1"/>
        <v>0</v>
      </c>
      <c r="BP35" s="19">
        <f t="shared" si="2"/>
        <v>0</v>
      </c>
      <c r="BQ35" s="19">
        <f t="shared" si="3"/>
        <v>0</v>
      </c>
      <c r="BR35" s="19">
        <f t="shared" si="4"/>
        <v>0</v>
      </c>
      <c r="BS35" s="19">
        <f t="shared" si="5"/>
        <v>0</v>
      </c>
      <c r="BT35" s="76"/>
      <c r="BU35" s="83"/>
      <c r="BV35" s="81">
        <f t="shared" si="43"/>
        <v>0</v>
      </c>
      <c r="BW35" s="81"/>
      <c r="BX35" s="81">
        <f t="shared" si="44"/>
        <v>0</v>
      </c>
      <c r="BY35" s="81"/>
      <c r="BZ35" s="96">
        <v>0</v>
      </c>
      <c r="CA35" s="96"/>
      <c r="CB35" s="91"/>
      <c r="CC35" s="83"/>
      <c r="CD35" s="68"/>
      <c r="CE35" s="96">
        <f t="shared" si="46"/>
        <v>0</v>
      </c>
      <c r="CF35" s="96">
        <f t="shared" si="47"/>
        <v>0</v>
      </c>
      <c r="CG35" s="83"/>
      <c r="CH35" s="68"/>
      <c r="CI35" s="96">
        <f t="shared" si="48"/>
        <v>0</v>
      </c>
      <c r="CJ35" s="96">
        <f t="shared" si="49"/>
        <v>0</v>
      </c>
      <c r="CK35" s="96">
        <f t="shared" si="50"/>
        <v>0</v>
      </c>
      <c r="CL35" s="83"/>
      <c r="CM35" s="68"/>
      <c r="CN35" s="96">
        <f t="shared" si="69"/>
        <v>0</v>
      </c>
      <c r="CO35" s="96">
        <f t="shared" si="51"/>
        <v>0</v>
      </c>
      <c r="CP35" s="96">
        <f t="shared" si="52"/>
        <v>0</v>
      </c>
      <c r="CQ35" s="83"/>
      <c r="CR35" s="68"/>
      <c r="CS35" s="96">
        <f t="shared" si="53"/>
        <v>0</v>
      </c>
      <c r="CT35" s="96">
        <f t="shared" si="54"/>
        <v>0</v>
      </c>
      <c r="CU35" s="96">
        <f t="shared" si="55"/>
        <v>0</v>
      </c>
      <c r="CV35" s="96">
        <f t="shared" si="56"/>
        <v>0</v>
      </c>
      <c r="CW35" s="83"/>
      <c r="CX35" s="68"/>
      <c r="CY35" s="96">
        <f t="shared" si="84"/>
        <v>0</v>
      </c>
      <c r="CZ35" s="96">
        <f t="shared" si="7"/>
        <v>0</v>
      </c>
      <c r="DA35" s="96">
        <f t="shared" si="8"/>
        <v>0</v>
      </c>
      <c r="DB35" s="96">
        <f t="shared" si="9"/>
        <v>0</v>
      </c>
      <c r="DC35" s="83"/>
      <c r="DD35" s="68"/>
      <c r="DE35" s="96">
        <f t="shared" si="10"/>
        <v>0</v>
      </c>
      <c r="DF35" s="96">
        <f t="shared" si="11"/>
        <v>0</v>
      </c>
      <c r="DG35" s="96">
        <f t="shared" si="57"/>
        <v>0</v>
      </c>
      <c r="DH35" s="83"/>
      <c r="DI35" s="68"/>
      <c r="DJ35" s="83"/>
      <c r="DK35" s="96">
        <f t="shared" si="12"/>
        <v>0</v>
      </c>
      <c r="DL35" s="132">
        <f t="shared" si="13"/>
        <v>0</v>
      </c>
      <c r="DM35" s="156"/>
      <c r="DN35" s="22">
        <f t="shared" si="58"/>
        <v>0</v>
      </c>
      <c r="DO35" s="83"/>
      <c r="DP35" s="153"/>
      <c r="DQ35" s="153"/>
      <c r="DR35" s="156">
        <f t="shared" si="79"/>
        <v>0</v>
      </c>
      <c r="DS35" s="24">
        <f t="shared" si="59"/>
        <v>0</v>
      </c>
      <c r="DT35" s="22">
        <f t="shared" si="60"/>
        <v>0</v>
      </c>
      <c r="DU35" s="22">
        <f t="shared" si="61"/>
        <v>0</v>
      </c>
      <c r="DV35" s="22">
        <f t="shared" si="62"/>
        <v>0</v>
      </c>
      <c r="DW35" s="83"/>
      <c r="DX35" s="166"/>
      <c r="DY35" s="153"/>
      <c r="DZ35" s="24">
        <f t="shared" si="80"/>
        <v>0</v>
      </c>
      <c r="EA35" s="22">
        <f t="shared" si="81"/>
        <v>0</v>
      </c>
      <c r="EB35" s="22">
        <f t="shared" si="65"/>
        <v>0</v>
      </c>
      <c r="EC35" s="22">
        <f t="shared" si="66"/>
        <v>0</v>
      </c>
      <c r="ED35" s="22">
        <f t="shared" si="67"/>
        <v>0</v>
      </c>
      <c r="EE35" s="174"/>
    </row>
    <row r="36" spans="1:136" ht="12.75" hidden="1" customHeight="1" x14ac:dyDescent="0.2">
      <c r="A36" s="8" t="s">
        <v>64</v>
      </c>
      <c r="B36" s="9"/>
      <c r="C36" s="27" t="s">
        <v>66</v>
      </c>
      <c r="D36" s="20">
        <v>246250</v>
      </c>
      <c r="E36" s="20">
        <v>0</v>
      </c>
      <c r="F36" s="5">
        <f t="shared" si="15"/>
        <v>-246250</v>
      </c>
      <c r="G36" s="22"/>
      <c r="H36" s="5">
        <f t="shared" si="16"/>
        <v>-246250</v>
      </c>
      <c r="I36" s="5">
        <f t="shared" si="70"/>
        <v>0</v>
      </c>
      <c r="J36" s="32"/>
      <c r="K36" s="19">
        <v>0</v>
      </c>
      <c r="L36" s="11">
        <f t="shared" si="17"/>
        <v>-246250</v>
      </c>
      <c r="M36" s="11">
        <f t="shared" si="71"/>
        <v>0</v>
      </c>
      <c r="N36" s="11">
        <f t="shared" si="18"/>
        <v>0</v>
      </c>
      <c r="O36" s="19">
        <v>222000</v>
      </c>
      <c r="P36" s="11">
        <f t="shared" si="19"/>
        <v>-24250</v>
      </c>
      <c r="Q36" s="11">
        <f t="shared" si="72"/>
        <v>222000</v>
      </c>
      <c r="R36" s="11">
        <f t="shared" si="20"/>
        <v>222000</v>
      </c>
      <c r="S36" s="19">
        <v>222000</v>
      </c>
      <c r="T36" s="11">
        <f t="shared" si="21"/>
        <v>-24250</v>
      </c>
      <c r="U36" s="11">
        <f t="shared" si="73"/>
        <v>222000</v>
      </c>
      <c r="V36" s="11">
        <f t="shared" si="68"/>
        <v>222000</v>
      </c>
      <c r="W36" s="11">
        <f t="shared" si="22"/>
        <v>0</v>
      </c>
      <c r="X36" s="19">
        <v>0</v>
      </c>
      <c r="Y36" s="11">
        <f t="shared" si="74"/>
        <v>-246250</v>
      </c>
      <c r="Z36" s="11">
        <f t="shared" si="75"/>
        <v>0</v>
      </c>
      <c r="AA36" s="11">
        <f t="shared" si="23"/>
        <v>0</v>
      </c>
      <c r="AB36" s="11">
        <f t="shared" si="24"/>
        <v>-222000</v>
      </c>
      <c r="AC36" s="19">
        <v>0</v>
      </c>
      <c r="AD36" s="11">
        <f t="shared" si="76"/>
        <v>-246250</v>
      </c>
      <c r="AE36" s="11">
        <f t="shared" si="25"/>
        <v>0</v>
      </c>
      <c r="AF36" s="11">
        <f t="shared" si="0"/>
        <v>0</v>
      </c>
      <c r="AG36" s="19">
        <v>0</v>
      </c>
      <c r="AH36" s="11">
        <f t="shared" si="77"/>
        <v>-246250</v>
      </c>
      <c r="AI36" s="11"/>
      <c r="AJ36" s="11">
        <f t="shared" si="26"/>
        <v>0</v>
      </c>
      <c r="AK36" s="11"/>
      <c r="AL36" s="11"/>
      <c r="AM36" s="11">
        <f t="shared" si="27"/>
        <v>0</v>
      </c>
      <c r="AN36" s="19">
        <v>0</v>
      </c>
      <c r="AO36" s="11">
        <f t="shared" si="28"/>
        <v>0</v>
      </c>
      <c r="AP36" s="11"/>
      <c r="AQ36" s="19">
        <v>0</v>
      </c>
      <c r="AR36" s="19">
        <f t="shared" si="29"/>
        <v>0</v>
      </c>
      <c r="AS36" s="19">
        <f t="shared" si="30"/>
        <v>0</v>
      </c>
      <c r="AT36" s="19"/>
      <c r="AU36" s="19">
        <f t="shared" si="85"/>
        <v>0</v>
      </c>
      <c r="AV36" s="19">
        <f t="shared" si="86"/>
        <v>0</v>
      </c>
      <c r="AW36" s="19">
        <f t="shared" si="87"/>
        <v>0</v>
      </c>
      <c r="AX36" s="19"/>
      <c r="AY36" s="19"/>
      <c r="AZ36" s="19">
        <f t="shared" si="34"/>
        <v>0</v>
      </c>
      <c r="BA36" s="19">
        <f t="shared" si="35"/>
        <v>0</v>
      </c>
      <c r="BB36" s="19">
        <f t="shared" si="36"/>
        <v>0</v>
      </c>
      <c r="BC36" s="69"/>
      <c r="BD36" s="19"/>
      <c r="BE36" s="19">
        <f t="shared" si="37"/>
        <v>0</v>
      </c>
      <c r="BF36" s="19">
        <f t="shared" si="38"/>
        <v>0</v>
      </c>
      <c r="BG36" s="19">
        <f t="shared" si="39"/>
        <v>0</v>
      </c>
      <c r="BH36" s="19">
        <f t="shared" si="40"/>
        <v>0</v>
      </c>
      <c r="BI36" s="76"/>
      <c r="BJ36" s="19"/>
      <c r="BK36" s="11"/>
      <c r="BL36" s="19">
        <f t="shared" si="41"/>
        <v>0</v>
      </c>
      <c r="BM36" s="20"/>
      <c r="BN36" s="19">
        <f t="shared" si="42"/>
        <v>0</v>
      </c>
      <c r="BO36" s="12">
        <f t="shared" si="1"/>
        <v>0</v>
      </c>
      <c r="BP36" s="19">
        <f t="shared" si="2"/>
        <v>0</v>
      </c>
      <c r="BQ36" s="19">
        <f t="shared" si="3"/>
        <v>0</v>
      </c>
      <c r="BR36" s="19">
        <f t="shared" si="4"/>
        <v>0</v>
      </c>
      <c r="BS36" s="19">
        <f t="shared" si="5"/>
        <v>0</v>
      </c>
      <c r="BT36" s="76"/>
      <c r="BU36" s="83"/>
      <c r="BV36" s="81">
        <f t="shared" si="43"/>
        <v>0</v>
      </c>
      <c r="BW36" s="81"/>
      <c r="BX36" s="81">
        <f t="shared" si="44"/>
        <v>0</v>
      </c>
      <c r="BY36" s="81"/>
      <c r="BZ36" s="96">
        <v>0</v>
      </c>
      <c r="CA36" s="96"/>
      <c r="CB36" s="91"/>
      <c r="CC36" s="83"/>
      <c r="CD36" s="68"/>
      <c r="CE36" s="96">
        <f t="shared" si="46"/>
        <v>0</v>
      </c>
      <c r="CF36" s="96">
        <f t="shared" si="47"/>
        <v>0</v>
      </c>
      <c r="CG36" s="83"/>
      <c r="CH36" s="68"/>
      <c r="CI36" s="96">
        <f t="shared" si="48"/>
        <v>0</v>
      </c>
      <c r="CJ36" s="96">
        <f t="shared" si="49"/>
        <v>0</v>
      </c>
      <c r="CK36" s="96">
        <f t="shared" si="50"/>
        <v>0</v>
      </c>
      <c r="CL36" s="83"/>
      <c r="CM36" s="68"/>
      <c r="CN36" s="96">
        <f t="shared" si="69"/>
        <v>0</v>
      </c>
      <c r="CO36" s="96">
        <f t="shared" si="51"/>
        <v>0</v>
      </c>
      <c r="CP36" s="96">
        <f t="shared" si="52"/>
        <v>0</v>
      </c>
      <c r="CQ36" s="83"/>
      <c r="CR36" s="68"/>
      <c r="CS36" s="96">
        <f t="shared" si="53"/>
        <v>0</v>
      </c>
      <c r="CT36" s="96">
        <f t="shared" si="54"/>
        <v>0</v>
      </c>
      <c r="CU36" s="96">
        <f t="shared" si="55"/>
        <v>0</v>
      </c>
      <c r="CV36" s="96">
        <f t="shared" si="56"/>
        <v>0</v>
      </c>
      <c r="CW36" s="83"/>
      <c r="CX36" s="68"/>
      <c r="CY36" s="96">
        <f t="shared" si="84"/>
        <v>0</v>
      </c>
      <c r="CZ36" s="96">
        <f t="shared" si="7"/>
        <v>0</v>
      </c>
      <c r="DA36" s="96">
        <f t="shared" si="8"/>
        <v>0</v>
      </c>
      <c r="DB36" s="96">
        <f t="shared" si="9"/>
        <v>0</v>
      </c>
      <c r="DC36" s="83"/>
      <c r="DD36" s="68"/>
      <c r="DE36" s="96">
        <f t="shared" si="10"/>
        <v>0</v>
      </c>
      <c r="DF36" s="96">
        <f t="shared" si="11"/>
        <v>0</v>
      </c>
      <c r="DG36" s="96">
        <f t="shared" si="57"/>
        <v>0</v>
      </c>
      <c r="DH36" s="83"/>
      <c r="DI36" s="68"/>
      <c r="DJ36" s="83"/>
      <c r="DK36" s="96">
        <f t="shared" si="12"/>
        <v>0</v>
      </c>
      <c r="DL36" s="132">
        <f t="shared" si="13"/>
        <v>0</v>
      </c>
      <c r="DM36" s="156"/>
      <c r="DN36" s="22">
        <f t="shared" si="58"/>
        <v>0</v>
      </c>
      <c r="DO36" s="83"/>
      <c r="DP36" s="153"/>
      <c r="DQ36" s="153"/>
      <c r="DR36" s="156">
        <f t="shared" si="79"/>
        <v>0</v>
      </c>
      <c r="DS36" s="24">
        <f t="shared" si="59"/>
        <v>0</v>
      </c>
      <c r="DT36" s="22">
        <f t="shared" si="60"/>
        <v>0</v>
      </c>
      <c r="DU36" s="22">
        <f t="shared" si="61"/>
        <v>0</v>
      </c>
      <c r="DV36" s="22">
        <f t="shared" si="62"/>
        <v>0</v>
      </c>
      <c r="DW36" s="83"/>
      <c r="DX36" s="166"/>
      <c r="DY36" s="153"/>
      <c r="DZ36" s="24">
        <f t="shared" si="80"/>
        <v>0</v>
      </c>
      <c r="EA36" s="22">
        <f t="shared" si="81"/>
        <v>0</v>
      </c>
      <c r="EB36" s="22">
        <f t="shared" si="65"/>
        <v>0</v>
      </c>
      <c r="EC36" s="22">
        <f t="shared" si="66"/>
        <v>0</v>
      </c>
      <c r="ED36" s="22">
        <f t="shared" si="67"/>
        <v>0</v>
      </c>
      <c r="EE36" s="174"/>
    </row>
    <row r="37" spans="1:136" ht="25.5" x14ac:dyDescent="0.2">
      <c r="A37" s="10" t="s">
        <v>7</v>
      </c>
      <c r="B37" s="10"/>
      <c r="C37" s="26" t="s">
        <v>105</v>
      </c>
      <c r="D37" s="20">
        <v>76860000</v>
      </c>
      <c r="E37" s="20">
        <v>76860000</v>
      </c>
      <c r="F37" s="5">
        <f t="shared" si="15"/>
        <v>0</v>
      </c>
      <c r="G37" s="22">
        <v>76860000</v>
      </c>
      <c r="H37" s="5">
        <f t="shared" si="16"/>
        <v>0</v>
      </c>
      <c r="I37" s="5">
        <f t="shared" si="70"/>
        <v>0</v>
      </c>
      <c r="J37" s="32"/>
      <c r="K37" s="19">
        <v>76860000</v>
      </c>
      <c r="L37" s="11">
        <f t="shared" si="17"/>
        <v>0</v>
      </c>
      <c r="M37" s="11">
        <f t="shared" si="71"/>
        <v>0</v>
      </c>
      <c r="N37" s="11">
        <f t="shared" si="18"/>
        <v>0</v>
      </c>
      <c r="O37" s="19">
        <v>80000000</v>
      </c>
      <c r="P37" s="11">
        <f t="shared" si="19"/>
        <v>3140000</v>
      </c>
      <c r="Q37" s="11">
        <f t="shared" si="72"/>
        <v>3140000</v>
      </c>
      <c r="R37" s="11">
        <f t="shared" si="20"/>
        <v>3140000</v>
      </c>
      <c r="S37" s="19">
        <f>80000000+4500000</f>
        <v>84500000</v>
      </c>
      <c r="T37" s="11">
        <f t="shared" si="21"/>
        <v>7640000</v>
      </c>
      <c r="U37" s="11">
        <f t="shared" si="73"/>
        <v>7640000</v>
      </c>
      <c r="V37" s="11">
        <f t="shared" si="68"/>
        <v>7640000</v>
      </c>
      <c r="W37" s="11">
        <f t="shared" si="22"/>
        <v>4500000</v>
      </c>
      <c r="X37" s="19">
        <v>80500000</v>
      </c>
      <c r="Y37" s="11">
        <f t="shared" si="74"/>
        <v>3640000</v>
      </c>
      <c r="Z37" s="11">
        <f t="shared" si="75"/>
        <v>3640000</v>
      </c>
      <c r="AA37" s="11">
        <f t="shared" si="23"/>
        <v>3640000</v>
      </c>
      <c r="AB37" s="11">
        <f t="shared" si="24"/>
        <v>-4000000</v>
      </c>
      <c r="AC37" s="19">
        <v>80500000</v>
      </c>
      <c r="AD37" s="11">
        <f t="shared" si="76"/>
        <v>3640000</v>
      </c>
      <c r="AE37" s="11">
        <f t="shared" si="25"/>
        <v>0</v>
      </c>
      <c r="AF37" s="11">
        <f t="shared" si="0"/>
        <v>0</v>
      </c>
      <c r="AG37" s="19">
        <v>80500000</v>
      </c>
      <c r="AH37" s="11">
        <f t="shared" si="77"/>
        <v>3640000</v>
      </c>
      <c r="AI37" s="11"/>
      <c r="AJ37" s="11">
        <f t="shared" si="26"/>
        <v>80500000</v>
      </c>
      <c r="AK37" s="11"/>
      <c r="AL37" s="11"/>
      <c r="AM37" s="11">
        <f t="shared" si="27"/>
        <v>80500000</v>
      </c>
      <c r="AN37" s="19">
        <v>100975474</v>
      </c>
      <c r="AO37" s="11">
        <f t="shared" si="28"/>
        <v>20475474</v>
      </c>
      <c r="AP37" s="11"/>
      <c r="AQ37" s="19">
        <v>85500000</v>
      </c>
      <c r="AR37" s="19">
        <f t="shared" si="29"/>
        <v>5000000</v>
      </c>
      <c r="AS37" s="19">
        <f t="shared" si="30"/>
        <v>-15475474</v>
      </c>
      <c r="AT37" s="19">
        <v>85500000</v>
      </c>
      <c r="AU37" s="19">
        <f t="shared" si="31"/>
        <v>5000000</v>
      </c>
      <c r="AV37" s="19">
        <f t="shared" si="32"/>
        <v>-15475474</v>
      </c>
      <c r="AW37" s="19">
        <f t="shared" si="33"/>
        <v>0</v>
      </c>
      <c r="AX37" s="19" t="s">
        <v>167</v>
      </c>
      <c r="AY37" s="19">
        <v>87500000</v>
      </c>
      <c r="AZ37" s="19">
        <f t="shared" si="34"/>
        <v>7000000</v>
      </c>
      <c r="BA37" s="19">
        <f t="shared" si="35"/>
        <v>-13475474</v>
      </c>
      <c r="BB37" s="19">
        <f t="shared" si="36"/>
        <v>2000000</v>
      </c>
      <c r="BC37" s="69"/>
      <c r="BD37" s="19">
        <v>90000000</v>
      </c>
      <c r="BE37" s="19">
        <f t="shared" si="37"/>
        <v>9500000</v>
      </c>
      <c r="BF37" s="19">
        <f t="shared" si="38"/>
        <v>-10975474</v>
      </c>
      <c r="BG37" s="19">
        <f t="shared" si="39"/>
        <v>4500000</v>
      </c>
      <c r="BH37" s="19">
        <f t="shared" si="40"/>
        <v>2500000</v>
      </c>
      <c r="BI37" s="76"/>
      <c r="BJ37" s="19">
        <v>80500000</v>
      </c>
      <c r="BK37" s="12"/>
      <c r="BL37" s="19">
        <f t="shared" si="41"/>
        <v>80500000</v>
      </c>
      <c r="BM37" s="20"/>
      <c r="BN37" s="19">
        <f t="shared" si="42"/>
        <v>80500000</v>
      </c>
      <c r="BO37" s="12">
        <f t="shared" si="1"/>
        <v>0</v>
      </c>
      <c r="BP37" s="19">
        <f t="shared" si="2"/>
        <v>-20475474</v>
      </c>
      <c r="BQ37" s="19">
        <f t="shared" si="3"/>
        <v>-5000000</v>
      </c>
      <c r="BR37" s="19">
        <f t="shared" si="4"/>
        <v>-9500000</v>
      </c>
      <c r="BS37" s="19">
        <f t="shared" si="5"/>
        <v>0</v>
      </c>
      <c r="BT37" s="76"/>
      <c r="BU37" s="83"/>
      <c r="BV37" s="81">
        <f t="shared" si="43"/>
        <v>80500000</v>
      </c>
      <c r="BW37" s="81"/>
      <c r="BX37" s="81">
        <f t="shared" si="44"/>
        <v>80500000</v>
      </c>
      <c r="BY37" s="81"/>
      <c r="BZ37" s="96">
        <v>80500000</v>
      </c>
      <c r="CA37" s="96">
        <v>80500000</v>
      </c>
      <c r="CB37" s="91">
        <f t="shared" ref="CB37:CB40" si="88">CA37-BZ37</f>
        <v>0</v>
      </c>
      <c r="CC37" s="83"/>
      <c r="CD37" s="68">
        <v>80500000</v>
      </c>
      <c r="CE37" s="96">
        <f t="shared" si="46"/>
        <v>0</v>
      </c>
      <c r="CF37" s="96">
        <f t="shared" si="47"/>
        <v>0</v>
      </c>
      <c r="CG37" s="83"/>
      <c r="CH37" s="68">
        <v>80500000</v>
      </c>
      <c r="CI37" s="96">
        <f t="shared" si="48"/>
        <v>0</v>
      </c>
      <c r="CJ37" s="96">
        <f t="shared" si="49"/>
        <v>0</v>
      </c>
      <c r="CK37" s="96">
        <f t="shared" si="50"/>
        <v>0</v>
      </c>
      <c r="CL37" s="83"/>
      <c r="CM37" s="68">
        <v>80500000</v>
      </c>
      <c r="CN37" s="96">
        <f t="shared" si="69"/>
        <v>0</v>
      </c>
      <c r="CO37" s="96">
        <f t="shared" si="51"/>
        <v>0</v>
      </c>
      <c r="CP37" s="96">
        <f t="shared" si="52"/>
        <v>0</v>
      </c>
      <c r="CQ37" s="83"/>
      <c r="CR37" s="68">
        <v>80500000</v>
      </c>
      <c r="CS37" s="96">
        <f t="shared" si="53"/>
        <v>0</v>
      </c>
      <c r="CT37" s="96">
        <f t="shared" si="54"/>
        <v>0</v>
      </c>
      <c r="CU37" s="96">
        <f t="shared" si="55"/>
        <v>0</v>
      </c>
      <c r="CV37" s="96">
        <f t="shared" si="56"/>
        <v>0</v>
      </c>
      <c r="CW37" s="83"/>
      <c r="CX37" s="68">
        <v>80500000</v>
      </c>
      <c r="CY37" s="96">
        <f t="shared" si="84"/>
        <v>0</v>
      </c>
      <c r="CZ37" s="96">
        <f t="shared" si="7"/>
        <v>0</v>
      </c>
      <c r="DA37" s="96">
        <f t="shared" si="8"/>
        <v>0</v>
      </c>
      <c r="DB37" s="96">
        <f t="shared" si="9"/>
        <v>0</v>
      </c>
      <c r="DC37" s="83"/>
      <c r="DD37" s="68">
        <v>80500000</v>
      </c>
      <c r="DE37" s="96">
        <f t="shared" si="10"/>
        <v>0</v>
      </c>
      <c r="DF37" s="96">
        <f t="shared" si="11"/>
        <v>0</v>
      </c>
      <c r="DG37" s="96">
        <f t="shared" si="57"/>
        <v>0</v>
      </c>
      <c r="DH37" s="83"/>
      <c r="DI37" s="68">
        <v>80500000</v>
      </c>
      <c r="DJ37" s="83"/>
      <c r="DK37" s="96">
        <f t="shared" si="12"/>
        <v>80500000</v>
      </c>
      <c r="DL37" s="132">
        <f t="shared" si="13"/>
        <v>0</v>
      </c>
      <c r="DM37" s="156">
        <v>80500000</v>
      </c>
      <c r="DN37" s="22">
        <f t="shared" si="58"/>
        <v>0</v>
      </c>
      <c r="DO37" s="83"/>
      <c r="DP37" s="153">
        <v>90000000</v>
      </c>
      <c r="DQ37" s="153"/>
      <c r="DR37" s="156">
        <f t="shared" si="79"/>
        <v>90000000</v>
      </c>
      <c r="DS37" s="24">
        <f t="shared" si="59"/>
        <v>9500000</v>
      </c>
      <c r="DT37" s="22">
        <f t="shared" si="60"/>
        <v>9500000</v>
      </c>
      <c r="DU37" s="22">
        <f t="shared" si="61"/>
        <v>9500000</v>
      </c>
      <c r="DV37" s="22">
        <f t="shared" si="62"/>
        <v>9500000</v>
      </c>
      <c r="DW37" s="83"/>
      <c r="DX37" s="166"/>
      <c r="DY37" s="153">
        <v>100000000</v>
      </c>
      <c r="DZ37" s="24">
        <f t="shared" si="80"/>
        <v>-90000000</v>
      </c>
      <c r="EA37" s="22">
        <f t="shared" si="81"/>
        <v>-9500000</v>
      </c>
      <c r="EB37" s="22">
        <f t="shared" si="65"/>
        <v>19500000</v>
      </c>
      <c r="EC37" s="22">
        <f t="shared" si="66"/>
        <v>19500000</v>
      </c>
      <c r="ED37" s="22">
        <f t="shared" si="67"/>
        <v>10000000</v>
      </c>
      <c r="EE37" s="174"/>
    </row>
    <row r="38" spans="1:136" ht="12.75" x14ac:dyDescent="0.2">
      <c r="A38" s="10" t="s">
        <v>75</v>
      </c>
      <c r="B38" s="10"/>
      <c r="C38" s="26" t="s">
        <v>89</v>
      </c>
      <c r="D38" s="20">
        <v>731625</v>
      </c>
      <c r="E38" s="20">
        <v>0</v>
      </c>
      <c r="F38" s="5">
        <f t="shared" si="15"/>
        <v>-731625</v>
      </c>
      <c r="G38" s="22">
        <v>0</v>
      </c>
      <c r="H38" s="5">
        <f t="shared" si="16"/>
        <v>-731625</v>
      </c>
      <c r="I38" s="5">
        <f t="shared" si="70"/>
        <v>0</v>
      </c>
      <c r="J38" s="30" t="s">
        <v>117</v>
      </c>
      <c r="K38" s="19">
        <v>0</v>
      </c>
      <c r="L38" s="11">
        <f t="shared" si="17"/>
        <v>-731625</v>
      </c>
      <c r="M38" s="11">
        <f t="shared" si="71"/>
        <v>0</v>
      </c>
      <c r="N38" s="11">
        <f t="shared" si="18"/>
        <v>0</v>
      </c>
      <c r="O38" s="19">
        <v>736898</v>
      </c>
      <c r="P38" s="11">
        <f t="shared" si="19"/>
        <v>5273</v>
      </c>
      <c r="Q38" s="11">
        <f t="shared" si="72"/>
        <v>736898</v>
      </c>
      <c r="R38" s="11">
        <f t="shared" si="20"/>
        <v>736898</v>
      </c>
      <c r="S38" s="19">
        <v>736898</v>
      </c>
      <c r="T38" s="11">
        <f t="shared" si="21"/>
        <v>5273</v>
      </c>
      <c r="U38" s="11">
        <f t="shared" si="73"/>
        <v>736898</v>
      </c>
      <c r="V38" s="11">
        <f t="shared" si="68"/>
        <v>736898</v>
      </c>
      <c r="W38" s="11">
        <f t="shared" si="22"/>
        <v>0</v>
      </c>
      <c r="X38" s="19">
        <v>736898</v>
      </c>
      <c r="Y38" s="11">
        <f t="shared" si="74"/>
        <v>5273</v>
      </c>
      <c r="Z38" s="11">
        <f t="shared" si="75"/>
        <v>736898</v>
      </c>
      <c r="AA38" s="11">
        <f t="shared" si="23"/>
        <v>736898</v>
      </c>
      <c r="AB38" s="11">
        <f t="shared" si="24"/>
        <v>0</v>
      </c>
      <c r="AC38" s="19">
        <v>736898</v>
      </c>
      <c r="AD38" s="11">
        <f t="shared" si="76"/>
        <v>5273</v>
      </c>
      <c r="AE38" s="11">
        <f t="shared" si="25"/>
        <v>0</v>
      </c>
      <c r="AF38" s="11">
        <f t="shared" si="0"/>
        <v>0</v>
      </c>
      <c r="AG38" s="19">
        <v>736898</v>
      </c>
      <c r="AH38" s="11">
        <f t="shared" si="77"/>
        <v>5273</v>
      </c>
      <c r="AI38" s="11"/>
      <c r="AJ38" s="11">
        <f t="shared" si="26"/>
        <v>736898</v>
      </c>
      <c r="AK38" s="11"/>
      <c r="AL38" s="11">
        <v>-440000</v>
      </c>
      <c r="AM38" s="11">
        <f t="shared" si="27"/>
        <v>296898</v>
      </c>
      <c r="AN38" s="19">
        <v>0</v>
      </c>
      <c r="AO38" s="11">
        <f t="shared" si="28"/>
        <v>-296898</v>
      </c>
      <c r="AP38" s="11"/>
      <c r="AQ38" s="19">
        <v>0</v>
      </c>
      <c r="AR38" s="19">
        <f t="shared" si="29"/>
        <v>-296898</v>
      </c>
      <c r="AS38" s="19">
        <f t="shared" si="30"/>
        <v>0</v>
      </c>
      <c r="AT38" s="19">
        <v>0</v>
      </c>
      <c r="AU38" s="19">
        <f t="shared" si="31"/>
        <v>-296898</v>
      </c>
      <c r="AV38" s="19">
        <f t="shared" si="32"/>
        <v>0</v>
      </c>
      <c r="AW38" s="19">
        <f t="shared" si="33"/>
        <v>0</v>
      </c>
      <c r="AX38" s="19"/>
      <c r="AY38" s="19">
        <v>500000</v>
      </c>
      <c r="AZ38" s="19">
        <f t="shared" si="34"/>
        <v>203102</v>
      </c>
      <c r="BA38" s="19">
        <f t="shared" si="35"/>
        <v>500000</v>
      </c>
      <c r="BB38" s="19">
        <f t="shared" si="36"/>
        <v>500000</v>
      </c>
      <c r="BC38" s="69" t="s">
        <v>185</v>
      </c>
      <c r="BD38" s="19">
        <v>700000</v>
      </c>
      <c r="BE38" s="19">
        <f t="shared" si="37"/>
        <v>403102</v>
      </c>
      <c r="BF38" s="19">
        <f t="shared" si="38"/>
        <v>700000</v>
      </c>
      <c r="BG38" s="19">
        <f t="shared" si="39"/>
        <v>700000</v>
      </c>
      <c r="BH38" s="19">
        <f t="shared" si="40"/>
        <v>200000</v>
      </c>
      <c r="BI38" s="76"/>
      <c r="BJ38" s="19">
        <v>350000</v>
      </c>
      <c r="BK38" s="12">
        <v>-350000</v>
      </c>
      <c r="BL38" s="19">
        <f t="shared" si="41"/>
        <v>0</v>
      </c>
      <c r="BM38" s="20">
        <v>350000</v>
      </c>
      <c r="BN38" s="19">
        <f t="shared" si="42"/>
        <v>350000</v>
      </c>
      <c r="BO38" s="12">
        <f t="shared" si="1"/>
        <v>53102</v>
      </c>
      <c r="BP38" s="19">
        <f t="shared" si="2"/>
        <v>350000</v>
      </c>
      <c r="BQ38" s="19">
        <f t="shared" si="3"/>
        <v>350000</v>
      </c>
      <c r="BR38" s="19">
        <f t="shared" si="4"/>
        <v>-350000</v>
      </c>
      <c r="BS38" s="19">
        <f t="shared" si="5"/>
        <v>0</v>
      </c>
      <c r="BT38" s="83" t="s">
        <v>225</v>
      </c>
      <c r="BU38" s="83"/>
      <c r="BV38" s="81">
        <f t="shared" si="43"/>
        <v>350000</v>
      </c>
      <c r="BW38" s="81"/>
      <c r="BX38" s="81">
        <f t="shared" si="44"/>
        <v>350000</v>
      </c>
      <c r="BY38" s="81">
        <v>-350000</v>
      </c>
      <c r="BZ38" s="96">
        <v>0</v>
      </c>
      <c r="CA38" s="96">
        <v>0</v>
      </c>
      <c r="CB38" s="91">
        <f t="shared" si="88"/>
        <v>0</v>
      </c>
      <c r="CC38" s="83"/>
      <c r="CD38" s="68">
        <v>0</v>
      </c>
      <c r="CE38" s="96">
        <f t="shared" si="46"/>
        <v>0</v>
      </c>
      <c r="CF38" s="96">
        <f t="shared" si="47"/>
        <v>0</v>
      </c>
      <c r="CG38" s="83"/>
      <c r="CH38" s="68">
        <v>0</v>
      </c>
      <c r="CI38" s="96">
        <f t="shared" si="48"/>
        <v>0</v>
      </c>
      <c r="CJ38" s="96">
        <f t="shared" si="49"/>
        <v>0</v>
      </c>
      <c r="CK38" s="96">
        <f t="shared" si="50"/>
        <v>0</v>
      </c>
      <c r="CL38" s="83"/>
      <c r="CM38" s="68">
        <v>300000</v>
      </c>
      <c r="CN38" s="96">
        <f t="shared" si="69"/>
        <v>300000</v>
      </c>
      <c r="CO38" s="96">
        <f t="shared" si="51"/>
        <v>300000</v>
      </c>
      <c r="CP38" s="96">
        <f t="shared" si="52"/>
        <v>300000</v>
      </c>
      <c r="CQ38" s="83"/>
      <c r="CR38" s="68">
        <v>300000</v>
      </c>
      <c r="CS38" s="96">
        <f t="shared" si="53"/>
        <v>300000</v>
      </c>
      <c r="CT38" s="96">
        <f t="shared" si="54"/>
        <v>300000</v>
      </c>
      <c r="CU38" s="96">
        <f t="shared" si="55"/>
        <v>300000</v>
      </c>
      <c r="CV38" s="96">
        <f t="shared" si="56"/>
        <v>0</v>
      </c>
      <c r="CW38" s="83"/>
      <c r="CX38" s="68">
        <v>165000</v>
      </c>
      <c r="CY38" s="96">
        <f t="shared" si="84"/>
        <v>165000</v>
      </c>
      <c r="CZ38" s="96">
        <f t="shared" si="7"/>
        <v>165000</v>
      </c>
      <c r="DA38" s="96">
        <f t="shared" si="8"/>
        <v>165000</v>
      </c>
      <c r="DB38" s="96">
        <f t="shared" si="9"/>
        <v>-135000</v>
      </c>
      <c r="DC38" s="83" t="s">
        <v>365</v>
      </c>
      <c r="DD38" s="68">
        <v>0</v>
      </c>
      <c r="DE38" s="96">
        <f t="shared" si="10"/>
        <v>0</v>
      </c>
      <c r="DF38" s="96">
        <f t="shared" si="11"/>
        <v>0</v>
      </c>
      <c r="DG38" s="96">
        <f t="shared" si="57"/>
        <v>-165000</v>
      </c>
      <c r="DH38" s="83"/>
      <c r="DI38" s="68">
        <v>165000</v>
      </c>
      <c r="DJ38" s="83" t="s">
        <v>365</v>
      </c>
      <c r="DK38" s="96">
        <f t="shared" si="12"/>
        <v>165000</v>
      </c>
      <c r="DL38" s="132">
        <f t="shared" si="13"/>
        <v>165000</v>
      </c>
      <c r="DM38" s="156">
        <v>0</v>
      </c>
      <c r="DN38" s="22">
        <f t="shared" si="58"/>
        <v>-165000</v>
      </c>
      <c r="DO38" s="83" t="s">
        <v>404</v>
      </c>
      <c r="DP38" s="153">
        <v>0</v>
      </c>
      <c r="DQ38" s="153"/>
      <c r="DR38" s="156">
        <f t="shared" si="79"/>
        <v>0</v>
      </c>
      <c r="DS38" s="24">
        <f t="shared" si="59"/>
        <v>-165000</v>
      </c>
      <c r="DT38" s="22">
        <f t="shared" si="60"/>
        <v>0</v>
      </c>
      <c r="DU38" s="22">
        <f t="shared" si="61"/>
        <v>-165000</v>
      </c>
      <c r="DV38" s="22">
        <f t="shared" si="62"/>
        <v>0</v>
      </c>
      <c r="DW38" s="83"/>
      <c r="DX38" s="166"/>
      <c r="DY38" s="153">
        <v>100000</v>
      </c>
      <c r="DZ38" s="24">
        <f t="shared" si="80"/>
        <v>0</v>
      </c>
      <c r="EA38" s="22">
        <f t="shared" si="81"/>
        <v>0</v>
      </c>
      <c r="EB38" s="22">
        <f t="shared" si="65"/>
        <v>-65000</v>
      </c>
      <c r="EC38" s="22">
        <f t="shared" si="66"/>
        <v>100000</v>
      </c>
      <c r="ED38" s="22">
        <f t="shared" si="67"/>
        <v>100000</v>
      </c>
      <c r="EE38" s="174"/>
    </row>
    <row r="39" spans="1:136" ht="18" customHeight="1" x14ac:dyDescent="0.2">
      <c r="A39" s="8" t="s">
        <v>22</v>
      </c>
      <c r="B39" s="9"/>
      <c r="C39" s="27" t="s">
        <v>80</v>
      </c>
      <c r="D39" s="20">
        <v>771682</v>
      </c>
      <c r="E39" s="20">
        <v>771681</v>
      </c>
      <c r="F39" s="5">
        <f t="shared" si="15"/>
        <v>-1</v>
      </c>
      <c r="G39" s="22">
        <v>771681</v>
      </c>
      <c r="H39" s="5">
        <f t="shared" si="16"/>
        <v>-1</v>
      </c>
      <c r="I39" s="5">
        <f t="shared" si="70"/>
        <v>0</v>
      </c>
      <c r="J39" s="32"/>
      <c r="K39" s="19">
        <v>771681</v>
      </c>
      <c r="L39" s="11">
        <f t="shared" si="17"/>
        <v>-1</v>
      </c>
      <c r="M39" s="11">
        <f t="shared" si="71"/>
        <v>0</v>
      </c>
      <c r="N39" s="11">
        <f t="shared" si="18"/>
        <v>0</v>
      </c>
      <c r="O39" s="19">
        <v>0</v>
      </c>
      <c r="P39" s="11">
        <f t="shared" si="19"/>
        <v>-771682</v>
      </c>
      <c r="Q39" s="11">
        <f t="shared" si="72"/>
        <v>-771681</v>
      </c>
      <c r="R39" s="11">
        <f t="shared" si="20"/>
        <v>-771681</v>
      </c>
      <c r="S39" s="19">
        <v>0</v>
      </c>
      <c r="T39" s="11">
        <f t="shared" si="21"/>
        <v>-771682</v>
      </c>
      <c r="U39" s="11">
        <f t="shared" si="73"/>
        <v>-771681</v>
      </c>
      <c r="V39" s="11">
        <f t="shared" si="68"/>
        <v>-771681</v>
      </c>
      <c r="W39" s="11">
        <f t="shared" si="22"/>
        <v>0</v>
      </c>
      <c r="X39" s="19">
        <v>771681</v>
      </c>
      <c r="Y39" s="11">
        <f t="shared" si="74"/>
        <v>-1</v>
      </c>
      <c r="Z39" s="11">
        <f t="shared" si="75"/>
        <v>0</v>
      </c>
      <c r="AA39" s="11">
        <f t="shared" si="23"/>
        <v>0</v>
      </c>
      <c r="AB39" s="11">
        <f t="shared" si="24"/>
        <v>771681</v>
      </c>
      <c r="AC39" s="19">
        <v>771681</v>
      </c>
      <c r="AD39" s="11">
        <f t="shared" si="76"/>
        <v>-1</v>
      </c>
      <c r="AE39" s="11">
        <f t="shared" si="25"/>
        <v>0</v>
      </c>
      <c r="AF39" s="11">
        <f t="shared" si="0"/>
        <v>0</v>
      </c>
      <c r="AG39" s="19">
        <v>771681</v>
      </c>
      <c r="AH39" s="11">
        <f t="shared" si="77"/>
        <v>-1</v>
      </c>
      <c r="AI39" s="11"/>
      <c r="AJ39" s="11">
        <f t="shared" si="26"/>
        <v>771681</v>
      </c>
      <c r="AK39" s="11"/>
      <c r="AL39" s="11"/>
      <c r="AM39" s="11">
        <f t="shared" si="27"/>
        <v>771681</v>
      </c>
      <c r="AN39" s="19">
        <v>770481</v>
      </c>
      <c r="AO39" s="11">
        <f t="shared" si="28"/>
        <v>-1200</v>
      </c>
      <c r="AP39" s="11"/>
      <c r="AQ39" s="19">
        <v>770481</v>
      </c>
      <c r="AR39" s="19">
        <f t="shared" si="29"/>
        <v>-1200</v>
      </c>
      <c r="AS39" s="19">
        <f t="shared" si="30"/>
        <v>0</v>
      </c>
      <c r="AT39" s="19">
        <v>770481</v>
      </c>
      <c r="AU39" s="19">
        <f t="shared" si="31"/>
        <v>-1200</v>
      </c>
      <c r="AV39" s="19">
        <f t="shared" si="32"/>
        <v>0</v>
      </c>
      <c r="AW39" s="19">
        <f t="shared" si="33"/>
        <v>0</v>
      </c>
      <c r="AX39" s="19"/>
      <c r="AY39" s="19">
        <v>770481</v>
      </c>
      <c r="AZ39" s="19">
        <f t="shared" si="34"/>
        <v>-1200</v>
      </c>
      <c r="BA39" s="19" t="s">
        <v>43</v>
      </c>
      <c r="BB39" s="19">
        <f t="shared" si="36"/>
        <v>0</v>
      </c>
      <c r="BC39" s="69"/>
      <c r="BD39" s="19">
        <v>770481</v>
      </c>
      <c r="BE39" s="19">
        <f t="shared" si="37"/>
        <v>-1200</v>
      </c>
      <c r="BF39" s="19">
        <f t="shared" si="38"/>
        <v>0</v>
      </c>
      <c r="BG39" s="19">
        <f t="shared" si="39"/>
        <v>0</v>
      </c>
      <c r="BH39" s="19">
        <f t="shared" si="40"/>
        <v>0</v>
      </c>
      <c r="BI39" s="76"/>
      <c r="BJ39" s="19">
        <v>770481</v>
      </c>
      <c r="BK39" s="12"/>
      <c r="BL39" s="19">
        <f t="shared" si="41"/>
        <v>770481</v>
      </c>
      <c r="BM39" s="20"/>
      <c r="BN39" s="19">
        <f t="shared" si="42"/>
        <v>770481</v>
      </c>
      <c r="BO39" s="12">
        <f t="shared" si="1"/>
        <v>-1200</v>
      </c>
      <c r="BP39" s="19">
        <f t="shared" si="2"/>
        <v>0</v>
      </c>
      <c r="BQ39" s="19">
        <f t="shared" si="3"/>
        <v>0</v>
      </c>
      <c r="BR39" s="19">
        <f t="shared" si="4"/>
        <v>0</v>
      </c>
      <c r="BS39" s="19">
        <f t="shared" si="5"/>
        <v>0</v>
      </c>
      <c r="BT39" s="76"/>
      <c r="BU39" s="83"/>
      <c r="BV39" s="81">
        <f t="shared" si="43"/>
        <v>770481</v>
      </c>
      <c r="BW39" s="81">
        <v>-7705</v>
      </c>
      <c r="BX39" s="81">
        <f t="shared" si="44"/>
        <v>762776</v>
      </c>
      <c r="BY39" s="81"/>
      <c r="BZ39" s="96">
        <v>762776</v>
      </c>
      <c r="CA39" s="96">
        <v>788088</v>
      </c>
      <c r="CB39" s="91">
        <f t="shared" si="88"/>
        <v>25312</v>
      </c>
      <c r="CC39" s="83"/>
      <c r="CD39" s="68">
        <v>788087</v>
      </c>
      <c r="CE39" s="96">
        <f t="shared" si="46"/>
        <v>25311</v>
      </c>
      <c r="CF39" s="96">
        <f t="shared" si="47"/>
        <v>-1</v>
      </c>
      <c r="CG39" s="83"/>
      <c r="CH39" s="68">
        <v>788087</v>
      </c>
      <c r="CI39" s="96">
        <f t="shared" si="48"/>
        <v>25311</v>
      </c>
      <c r="CJ39" s="96">
        <f t="shared" si="49"/>
        <v>-1</v>
      </c>
      <c r="CK39" s="96">
        <f t="shared" si="50"/>
        <v>0</v>
      </c>
      <c r="CL39" s="83"/>
      <c r="CM39" s="68">
        <v>788088</v>
      </c>
      <c r="CN39" s="96">
        <f t="shared" si="69"/>
        <v>25312</v>
      </c>
      <c r="CO39" s="96">
        <f t="shared" si="51"/>
        <v>0</v>
      </c>
      <c r="CP39" s="96">
        <f t="shared" si="52"/>
        <v>1</v>
      </c>
      <c r="CQ39" s="83"/>
      <c r="CR39" s="68">
        <v>788088</v>
      </c>
      <c r="CS39" s="96">
        <f t="shared" si="53"/>
        <v>25312</v>
      </c>
      <c r="CT39" s="96">
        <f t="shared" si="54"/>
        <v>0</v>
      </c>
      <c r="CU39" s="96">
        <f t="shared" si="55"/>
        <v>1</v>
      </c>
      <c r="CV39" s="96">
        <f t="shared" si="56"/>
        <v>0</v>
      </c>
      <c r="CW39" s="83"/>
      <c r="CX39" s="68">
        <v>520481</v>
      </c>
      <c r="CY39" s="96">
        <f t="shared" si="84"/>
        <v>-242295</v>
      </c>
      <c r="CZ39" s="96">
        <f t="shared" si="7"/>
        <v>-267607</v>
      </c>
      <c r="DA39" s="96">
        <f t="shared" si="8"/>
        <v>-267606</v>
      </c>
      <c r="DB39" s="96">
        <f t="shared" si="9"/>
        <v>-267607</v>
      </c>
      <c r="DC39" s="128" t="s">
        <v>364</v>
      </c>
      <c r="DD39" s="68">
        <v>520481</v>
      </c>
      <c r="DE39" s="96">
        <f t="shared" si="10"/>
        <v>-242295</v>
      </c>
      <c r="DF39" s="96">
        <f t="shared" si="11"/>
        <v>-267607</v>
      </c>
      <c r="DG39" s="96">
        <f t="shared" si="57"/>
        <v>0</v>
      </c>
      <c r="DH39" s="128" t="s">
        <v>364</v>
      </c>
      <c r="DI39" s="68">
        <v>520481</v>
      </c>
      <c r="DJ39" s="155" t="s">
        <v>364</v>
      </c>
      <c r="DK39" s="96">
        <f t="shared" si="12"/>
        <v>520481</v>
      </c>
      <c r="DL39" s="132">
        <f t="shared" si="13"/>
        <v>-242295</v>
      </c>
      <c r="DM39" s="156">
        <v>524492</v>
      </c>
      <c r="DN39" s="22">
        <f t="shared" si="58"/>
        <v>4011</v>
      </c>
      <c r="DO39" s="90"/>
      <c r="DP39" s="153">
        <v>522978</v>
      </c>
      <c r="DQ39" s="153"/>
      <c r="DR39" s="156">
        <f t="shared" si="79"/>
        <v>522978</v>
      </c>
      <c r="DS39" s="24">
        <f t="shared" si="59"/>
        <v>2497</v>
      </c>
      <c r="DT39" s="22">
        <f t="shared" si="60"/>
        <v>-1514</v>
      </c>
      <c r="DU39" s="22">
        <f t="shared" si="61"/>
        <v>2497</v>
      </c>
      <c r="DV39" s="22">
        <f t="shared" si="62"/>
        <v>-1514</v>
      </c>
      <c r="DW39" s="90"/>
      <c r="DX39" s="166"/>
      <c r="DY39" s="153">
        <v>524492</v>
      </c>
      <c r="DZ39" s="24">
        <f t="shared" si="80"/>
        <v>-522978</v>
      </c>
      <c r="EA39" s="22">
        <f t="shared" si="81"/>
        <v>1514</v>
      </c>
      <c r="EB39" s="22">
        <f t="shared" si="65"/>
        <v>4011</v>
      </c>
      <c r="EC39" s="22">
        <f t="shared" si="66"/>
        <v>0</v>
      </c>
      <c r="ED39" s="22">
        <f t="shared" si="67"/>
        <v>1514</v>
      </c>
      <c r="EE39" s="174"/>
    </row>
    <row r="40" spans="1:136" ht="36" x14ac:dyDescent="0.2">
      <c r="A40" s="8" t="s">
        <v>8</v>
      </c>
      <c r="B40" s="9"/>
      <c r="C40" s="27" t="s">
        <v>71</v>
      </c>
      <c r="D40" s="20">
        <v>28906725</v>
      </c>
      <c r="E40" s="20">
        <v>28906725</v>
      </c>
      <c r="F40" s="5">
        <f t="shared" si="15"/>
        <v>0</v>
      </c>
      <c r="G40" s="22">
        <v>23920227</v>
      </c>
      <c r="H40" s="5">
        <f t="shared" si="16"/>
        <v>-4986498</v>
      </c>
      <c r="I40" s="5">
        <f t="shared" si="70"/>
        <v>-4986498</v>
      </c>
      <c r="J40" s="32"/>
      <c r="K40" s="19">
        <v>23920227</v>
      </c>
      <c r="L40" s="11">
        <f t="shared" si="17"/>
        <v>-4986498</v>
      </c>
      <c r="M40" s="11">
        <f t="shared" si="71"/>
        <v>-4986498</v>
      </c>
      <c r="N40" s="11">
        <f t="shared" si="18"/>
        <v>0</v>
      </c>
      <c r="O40" s="19">
        <v>28473125</v>
      </c>
      <c r="P40" s="11">
        <f t="shared" si="19"/>
        <v>-433600</v>
      </c>
      <c r="Q40" s="11">
        <f t="shared" si="72"/>
        <v>-433600</v>
      </c>
      <c r="R40" s="11">
        <f t="shared" si="20"/>
        <v>4552898</v>
      </c>
      <c r="S40" s="19">
        <v>28473125</v>
      </c>
      <c r="T40" s="11">
        <f t="shared" si="21"/>
        <v>-433600</v>
      </c>
      <c r="U40" s="11">
        <f t="shared" si="73"/>
        <v>-433600</v>
      </c>
      <c r="V40" s="11">
        <f t="shared" si="68"/>
        <v>4552898</v>
      </c>
      <c r="W40" s="11">
        <f t="shared" si="22"/>
        <v>0</v>
      </c>
      <c r="X40" s="19">
        <v>23920227</v>
      </c>
      <c r="Y40" s="11">
        <f t="shared" si="74"/>
        <v>-4986498</v>
      </c>
      <c r="Z40" s="11">
        <f t="shared" si="75"/>
        <v>-4986498</v>
      </c>
      <c r="AA40" s="11">
        <f t="shared" si="23"/>
        <v>0</v>
      </c>
      <c r="AB40" s="11">
        <f t="shared" si="24"/>
        <v>-4552898</v>
      </c>
      <c r="AC40" s="19">
        <v>23920227</v>
      </c>
      <c r="AD40" s="11">
        <f t="shared" si="76"/>
        <v>-4986498</v>
      </c>
      <c r="AE40" s="11">
        <f t="shared" si="25"/>
        <v>0</v>
      </c>
      <c r="AF40" s="11">
        <f t="shared" si="0"/>
        <v>0</v>
      </c>
      <c r="AG40" s="19">
        <v>23920227</v>
      </c>
      <c r="AH40" s="11">
        <f t="shared" si="77"/>
        <v>-4986498</v>
      </c>
      <c r="AI40" s="11">
        <v>1800000</v>
      </c>
      <c r="AJ40" s="11">
        <f t="shared" si="26"/>
        <v>25720227</v>
      </c>
      <c r="AK40" s="11"/>
      <c r="AL40" s="11"/>
      <c r="AM40" s="11">
        <f>AJ40+AL40+AK40</f>
        <v>25720227</v>
      </c>
      <c r="AN40" s="19">
        <v>29500000</v>
      </c>
      <c r="AO40" s="11">
        <f t="shared" si="28"/>
        <v>3779773</v>
      </c>
      <c r="AP40" s="11"/>
      <c r="AQ40" s="19">
        <v>25720227</v>
      </c>
      <c r="AR40" s="19">
        <f t="shared" si="29"/>
        <v>0</v>
      </c>
      <c r="AS40" s="19">
        <f t="shared" si="30"/>
        <v>-3779773</v>
      </c>
      <c r="AT40" s="19">
        <v>25720227</v>
      </c>
      <c r="AU40" s="19">
        <f t="shared" si="31"/>
        <v>0</v>
      </c>
      <c r="AV40" s="19">
        <f t="shared" si="32"/>
        <v>-3779773</v>
      </c>
      <c r="AW40" s="19">
        <f t="shared" si="33"/>
        <v>0</v>
      </c>
      <c r="AX40" s="19"/>
      <c r="AY40" s="19">
        <v>25720227</v>
      </c>
      <c r="AZ40" s="19">
        <f t="shared" si="34"/>
        <v>0</v>
      </c>
      <c r="BA40" s="19">
        <f t="shared" si="35"/>
        <v>-3779773</v>
      </c>
      <c r="BB40" s="19">
        <f t="shared" si="36"/>
        <v>0</v>
      </c>
      <c r="BC40" s="69"/>
      <c r="BD40" s="19">
        <v>25720227</v>
      </c>
      <c r="BE40" s="19">
        <f t="shared" si="37"/>
        <v>0</v>
      </c>
      <c r="BF40" s="19">
        <f t="shared" si="38"/>
        <v>-3779773</v>
      </c>
      <c r="BG40" s="19">
        <f t="shared" si="39"/>
        <v>0</v>
      </c>
      <c r="BH40" s="19">
        <f t="shared" si="40"/>
        <v>0</v>
      </c>
      <c r="BI40" s="76"/>
      <c r="BJ40" s="19">
        <v>25720227</v>
      </c>
      <c r="BK40" s="12"/>
      <c r="BL40" s="19">
        <f t="shared" si="41"/>
        <v>25720227</v>
      </c>
      <c r="BM40" s="20"/>
      <c r="BN40" s="19">
        <f>+BL40+BM40</f>
        <v>25720227</v>
      </c>
      <c r="BO40" s="12">
        <f t="shared" si="1"/>
        <v>0</v>
      </c>
      <c r="BP40" s="19">
        <f t="shared" si="2"/>
        <v>-3779773</v>
      </c>
      <c r="BQ40" s="19">
        <f t="shared" si="3"/>
        <v>0</v>
      </c>
      <c r="BR40" s="19">
        <f t="shared" si="4"/>
        <v>0</v>
      </c>
      <c r="BS40" s="19">
        <f t="shared" si="5"/>
        <v>0</v>
      </c>
      <c r="BT40" s="76"/>
      <c r="BU40" s="70">
        <v>8751555</v>
      </c>
      <c r="BV40" s="81">
        <f t="shared" si="43"/>
        <v>34471782</v>
      </c>
      <c r="BW40" s="81"/>
      <c r="BX40" s="81">
        <f t="shared" si="44"/>
        <v>34471782</v>
      </c>
      <c r="BY40" s="81"/>
      <c r="BZ40" s="96">
        <v>34471782</v>
      </c>
      <c r="CA40" s="96">
        <v>31094275</v>
      </c>
      <c r="CB40" s="91">
        <f t="shared" si="88"/>
        <v>-3377507</v>
      </c>
      <c r="CC40" s="83" t="s">
        <v>244</v>
      </c>
      <c r="CD40" s="68">
        <v>31094275</v>
      </c>
      <c r="CE40" s="96">
        <f t="shared" si="46"/>
        <v>-3377507</v>
      </c>
      <c r="CF40" s="96">
        <f t="shared" si="47"/>
        <v>0</v>
      </c>
      <c r="CG40" s="83" t="s">
        <v>244</v>
      </c>
      <c r="CH40" s="68">
        <v>31094275</v>
      </c>
      <c r="CI40" s="96">
        <f t="shared" si="48"/>
        <v>-3377507</v>
      </c>
      <c r="CJ40" s="96">
        <f t="shared" si="49"/>
        <v>0</v>
      </c>
      <c r="CK40" s="96">
        <f t="shared" si="50"/>
        <v>0</v>
      </c>
      <c r="CL40" s="83" t="s">
        <v>244</v>
      </c>
      <c r="CM40" s="68">
        <v>27094275</v>
      </c>
      <c r="CN40" s="96">
        <f t="shared" si="69"/>
        <v>-7377507</v>
      </c>
      <c r="CO40" s="96">
        <f t="shared" si="51"/>
        <v>-4000000</v>
      </c>
      <c r="CP40" s="95">
        <f t="shared" si="52"/>
        <v>-4000000</v>
      </c>
      <c r="CQ40" s="83"/>
      <c r="CR40" s="68">
        <v>27094275</v>
      </c>
      <c r="CS40" s="96">
        <f t="shared" si="53"/>
        <v>-7377507</v>
      </c>
      <c r="CT40" s="96">
        <f t="shared" si="54"/>
        <v>-4000000</v>
      </c>
      <c r="CU40" s="96">
        <f t="shared" si="55"/>
        <v>-4000000</v>
      </c>
      <c r="CV40" s="96">
        <f t="shared" si="56"/>
        <v>0</v>
      </c>
      <c r="CW40" s="83"/>
      <c r="CX40" s="68">
        <v>26994275</v>
      </c>
      <c r="CY40" s="96">
        <f t="shared" si="84"/>
        <v>-7477507</v>
      </c>
      <c r="CZ40" s="96">
        <f t="shared" si="7"/>
        <v>-4100000</v>
      </c>
      <c r="DA40" s="96">
        <f t="shared" si="8"/>
        <v>-4100000</v>
      </c>
      <c r="DB40" s="96">
        <f t="shared" si="9"/>
        <v>-100000</v>
      </c>
      <c r="DC40" s="128" t="s">
        <v>370</v>
      </c>
      <c r="DD40" s="68">
        <v>26994275</v>
      </c>
      <c r="DE40" s="96">
        <f t="shared" si="10"/>
        <v>-7477507</v>
      </c>
      <c r="DF40" s="96">
        <f t="shared" si="11"/>
        <v>-4100000</v>
      </c>
      <c r="DG40" s="96">
        <f t="shared" si="57"/>
        <v>0</v>
      </c>
      <c r="DH40" s="128" t="s">
        <v>370</v>
      </c>
      <c r="DI40" s="68">
        <v>26994275</v>
      </c>
      <c r="DJ40" s="90" t="s">
        <v>370</v>
      </c>
      <c r="DK40" s="96">
        <f>DI40+4100000</f>
        <v>31094275</v>
      </c>
      <c r="DL40" s="132">
        <f t="shared" si="13"/>
        <v>-3377507</v>
      </c>
      <c r="DM40" s="156">
        <v>32134648</v>
      </c>
      <c r="DN40" s="22">
        <f t="shared" si="58"/>
        <v>1040373</v>
      </c>
      <c r="DO40" s="83" t="s">
        <v>405</v>
      </c>
      <c r="DP40" s="153">
        <v>27094275</v>
      </c>
      <c r="DQ40" s="153">
        <v>5040373</v>
      </c>
      <c r="DR40" s="156">
        <f t="shared" si="79"/>
        <v>32134648</v>
      </c>
      <c r="DS40" s="24">
        <f t="shared" si="59"/>
        <v>-4000000</v>
      </c>
      <c r="DT40" s="22">
        <f t="shared" si="60"/>
        <v>-5040373</v>
      </c>
      <c r="DU40" s="22">
        <f t="shared" si="61"/>
        <v>1040373</v>
      </c>
      <c r="DV40" s="22">
        <f t="shared" si="62"/>
        <v>0</v>
      </c>
      <c r="DW40" s="83"/>
      <c r="DX40" s="83" t="s">
        <v>405</v>
      </c>
      <c r="DY40" s="153">
        <v>27094275</v>
      </c>
      <c r="DZ40" s="24">
        <f t="shared" si="80"/>
        <v>-32134648</v>
      </c>
      <c r="EA40" s="22">
        <f t="shared" si="81"/>
        <v>5040373</v>
      </c>
      <c r="EB40" s="22">
        <f t="shared" si="65"/>
        <v>-4000000</v>
      </c>
      <c r="EC40" s="22">
        <f t="shared" si="66"/>
        <v>-5040373</v>
      </c>
      <c r="ED40" s="22">
        <f t="shared" si="67"/>
        <v>-5040373</v>
      </c>
      <c r="EE40" s="81"/>
    </row>
    <row r="41" spans="1:136" ht="12.75" x14ac:dyDescent="0.2">
      <c r="A41" s="21" t="s">
        <v>186</v>
      </c>
      <c r="B41" s="9"/>
      <c r="C41" s="27" t="s">
        <v>187</v>
      </c>
      <c r="D41" s="20"/>
      <c r="E41" s="20"/>
      <c r="F41" s="5">
        <f t="shared" si="15"/>
        <v>0</v>
      </c>
      <c r="G41" s="24"/>
      <c r="H41" s="5">
        <f t="shared" si="16"/>
        <v>0</v>
      </c>
      <c r="I41" s="23"/>
      <c r="J41" s="39"/>
      <c r="K41" s="20"/>
      <c r="L41" s="11">
        <f t="shared" si="17"/>
        <v>0</v>
      </c>
      <c r="M41" s="14"/>
      <c r="N41" s="14"/>
      <c r="O41" s="20"/>
      <c r="P41" s="11">
        <f t="shared" si="19"/>
        <v>0</v>
      </c>
      <c r="Q41" s="14"/>
      <c r="R41" s="14"/>
      <c r="S41" s="20"/>
      <c r="T41" s="11">
        <f t="shared" si="21"/>
        <v>0</v>
      </c>
      <c r="U41" s="14"/>
      <c r="V41" s="14"/>
      <c r="W41" s="14"/>
      <c r="X41" s="20"/>
      <c r="Y41" s="14"/>
      <c r="Z41" s="14"/>
      <c r="AA41" s="14"/>
      <c r="AB41" s="14"/>
      <c r="AC41" s="20"/>
      <c r="AD41" s="14"/>
      <c r="AE41" s="14"/>
      <c r="AF41" s="14"/>
      <c r="AG41" s="20"/>
      <c r="AH41" s="14"/>
      <c r="AI41" s="14"/>
      <c r="AJ41" s="14"/>
      <c r="AK41" s="14"/>
      <c r="AL41" s="14"/>
      <c r="AM41" s="14">
        <v>0</v>
      </c>
      <c r="AN41" s="20">
        <v>0</v>
      </c>
      <c r="AO41" s="14"/>
      <c r="AP41" s="14"/>
      <c r="AQ41" s="20"/>
      <c r="AR41" s="20"/>
      <c r="AS41" s="20"/>
      <c r="AT41" s="20">
        <v>0</v>
      </c>
      <c r="AU41" s="20"/>
      <c r="AV41" s="20">
        <f t="shared" si="32"/>
        <v>0</v>
      </c>
      <c r="AW41" s="20"/>
      <c r="AX41" s="20"/>
      <c r="AY41" s="20">
        <v>350000</v>
      </c>
      <c r="AZ41" s="20">
        <f t="shared" si="34"/>
        <v>350000</v>
      </c>
      <c r="BA41" s="20">
        <f t="shared" si="35"/>
        <v>350000</v>
      </c>
      <c r="BB41" s="20">
        <f t="shared" si="36"/>
        <v>350000</v>
      </c>
      <c r="BC41" s="75"/>
      <c r="BD41" s="20">
        <v>350000</v>
      </c>
      <c r="BE41" s="19">
        <f t="shared" si="37"/>
        <v>350000</v>
      </c>
      <c r="BF41" s="19">
        <f t="shared" si="38"/>
        <v>350000</v>
      </c>
      <c r="BG41" s="19">
        <f t="shared" si="39"/>
        <v>350000</v>
      </c>
      <c r="BH41" s="19">
        <f t="shared" si="40"/>
        <v>0</v>
      </c>
      <c r="BI41" s="76"/>
      <c r="BJ41" s="20">
        <v>350000</v>
      </c>
      <c r="BK41" s="13">
        <v>-350000</v>
      </c>
      <c r="BL41" s="19">
        <f t="shared" si="41"/>
        <v>0</v>
      </c>
      <c r="BM41" s="20">
        <v>350000</v>
      </c>
      <c r="BN41" s="19">
        <f t="shared" si="42"/>
        <v>350000</v>
      </c>
      <c r="BO41" s="12">
        <f t="shared" ref="BO41:BO60" si="89">+BN41-AM41</f>
        <v>350000</v>
      </c>
      <c r="BP41" s="19">
        <f t="shared" ref="BP41:BP60" si="90">+BN41-AN41</f>
        <v>350000</v>
      </c>
      <c r="BQ41" s="19">
        <f t="shared" ref="BQ41:BQ60" si="91">+BN41-AT41</f>
        <v>350000</v>
      </c>
      <c r="BR41" s="19">
        <f t="shared" ref="BR41:BR60" si="92">+BN41-BD41</f>
        <v>0</v>
      </c>
      <c r="BS41" s="19">
        <f t="shared" ref="BS41:BS60" si="93">+BN41-BJ41</f>
        <v>0</v>
      </c>
      <c r="BT41" s="76"/>
      <c r="BU41" s="83"/>
      <c r="BV41" s="81">
        <f t="shared" si="43"/>
        <v>350000</v>
      </c>
      <c r="BW41" s="81"/>
      <c r="BX41" s="81">
        <f t="shared" si="44"/>
        <v>350000</v>
      </c>
      <c r="BY41" s="81">
        <v>-350000</v>
      </c>
      <c r="BZ41" s="96">
        <v>0</v>
      </c>
      <c r="CA41" s="96">
        <v>0</v>
      </c>
      <c r="CB41" s="91"/>
      <c r="CC41" s="83"/>
      <c r="CD41" s="68">
        <v>0</v>
      </c>
      <c r="CE41" s="96">
        <f t="shared" si="46"/>
        <v>0</v>
      </c>
      <c r="CF41" s="96">
        <f t="shared" si="47"/>
        <v>0</v>
      </c>
      <c r="CG41" s="83"/>
      <c r="CH41" s="68">
        <v>0</v>
      </c>
      <c r="CI41" s="96">
        <f t="shared" si="48"/>
        <v>0</v>
      </c>
      <c r="CJ41" s="96">
        <f t="shared" si="49"/>
        <v>0</v>
      </c>
      <c r="CK41" s="96">
        <f t="shared" si="50"/>
        <v>0</v>
      </c>
      <c r="CL41" s="83"/>
      <c r="CM41" s="68">
        <v>400000</v>
      </c>
      <c r="CN41" s="96">
        <f t="shared" si="69"/>
        <v>400000</v>
      </c>
      <c r="CO41" s="96">
        <f t="shared" si="51"/>
        <v>400000</v>
      </c>
      <c r="CP41" s="96">
        <f t="shared" si="52"/>
        <v>400000</v>
      </c>
      <c r="CQ41" s="83"/>
      <c r="CR41" s="68">
        <v>400000</v>
      </c>
      <c r="CS41" s="96">
        <f t="shared" si="53"/>
        <v>400000</v>
      </c>
      <c r="CT41" s="96">
        <f t="shared" si="54"/>
        <v>400000</v>
      </c>
      <c r="CU41" s="96">
        <f t="shared" si="55"/>
        <v>400000</v>
      </c>
      <c r="CV41" s="96">
        <f t="shared" si="56"/>
        <v>0</v>
      </c>
      <c r="CW41" s="83"/>
      <c r="CX41" s="68">
        <v>200000</v>
      </c>
      <c r="CY41" s="96">
        <f t="shared" si="84"/>
        <v>200000</v>
      </c>
      <c r="CZ41" s="96">
        <f t="shared" ref="CZ41:CZ60" si="94">CX41-CA41</f>
        <v>200000</v>
      </c>
      <c r="DA41" s="96">
        <f t="shared" ref="DA41:DA60" si="95">CX41-CH41</f>
        <v>200000</v>
      </c>
      <c r="DB41" s="96">
        <f t="shared" ref="DB41:DB60" si="96">CX41-CR41</f>
        <v>-200000</v>
      </c>
      <c r="DC41" s="83"/>
      <c r="DD41" s="68">
        <v>0</v>
      </c>
      <c r="DE41" s="96">
        <f t="shared" ref="DE41:DE60" si="97">DD41-BZ41</f>
        <v>0</v>
      </c>
      <c r="DF41" s="96">
        <f t="shared" ref="DF41:DF60" si="98">DD41-CA41</f>
        <v>0</v>
      </c>
      <c r="DG41" s="96">
        <f t="shared" si="57"/>
        <v>-200000</v>
      </c>
      <c r="DH41" s="83"/>
      <c r="DI41" s="68">
        <v>200000</v>
      </c>
      <c r="DJ41" s="83"/>
      <c r="DK41" s="96">
        <f t="shared" ref="DK41:DK48" si="99">DI41</f>
        <v>200000</v>
      </c>
      <c r="DL41" s="132">
        <f t="shared" si="13"/>
        <v>200000</v>
      </c>
      <c r="DM41" s="156">
        <v>0</v>
      </c>
      <c r="DN41" s="22">
        <f t="shared" si="58"/>
        <v>-200000</v>
      </c>
      <c r="DO41" s="83" t="s">
        <v>404</v>
      </c>
      <c r="DP41" s="153">
        <v>0</v>
      </c>
      <c r="DQ41" s="153"/>
      <c r="DR41" s="156">
        <f t="shared" si="79"/>
        <v>0</v>
      </c>
      <c r="DS41" s="24">
        <f t="shared" si="59"/>
        <v>-200000</v>
      </c>
      <c r="DT41" s="22">
        <f t="shared" si="60"/>
        <v>0</v>
      </c>
      <c r="DU41" s="22">
        <f t="shared" si="61"/>
        <v>-200000</v>
      </c>
      <c r="DV41" s="22">
        <f t="shared" si="62"/>
        <v>0</v>
      </c>
      <c r="DW41" s="83"/>
      <c r="DX41" s="166"/>
      <c r="DY41" s="153">
        <v>200000</v>
      </c>
      <c r="DZ41" s="24">
        <f t="shared" si="80"/>
        <v>0</v>
      </c>
      <c r="EA41" s="22">
        <f t="shared" si="81"/>
        <v>0</v>
      </c>
      <c r="EB41" s="22">
        <f t="shared" si="65"/>
        <v>0</v>
      </c>
      <c r="EC41" s="22">
        <f t="shared" ref="EC41:EC60" si="100">DY41-DM41</f>
        <v>200000</v>
      </c>
      <c r="ED41" s="22">
        <f t="shared" ref="ED41:ED60" si="101">DY41-DR41</f>
        <v>200000</v>
      </c>
      <c r="EE41" s="174"/>
    </row>
    <row r="42" spans="1:136" ht="25.5" hidden="1" x14ac:dyDescent="0.2">
      <c r="A42" s="8" t="s">
        <v>9</v>
      </c>
      <c r="B42" s="9"/>
      <c r="C42" s="27" t="s">
        <v>56</v>
      </c>
      <c r="D42" s="20">
        <v>4162804</v>
      </c>
      <c r="E42" s="20">
        <v>0</v>
      </c>
      <c r="F42" s="5">
        <f t="shared" si="15"/>
        <v>-4162804</v>
      </c>
      <c r="G42" s="22">
        <v>4094804</v>
      </c>
      <c r="H42" s="5">
        <f t="shared" si="16"/>
        <v>-68000</v>
      </c>
      <c r="I42" s="5">
        <f t="shared" ref="I42:I53" si="102">G42-E42</f>
        <v>4094804</v>
      </c>
      <c r="J42" s="30" t="s">
        <v>117</v>
      </c>
      <c r="K42" s="19">
        <v>4094804</v>
      </c>
      <c r="L42" s="11">
        <f t="shared" si="17"/>
        <v>-68000</v>
      </c>
      <c r="M42" s="11">
        <f t="shared" ref="M42:M53" si="103">K42-E42</f>
        <v>4094804</v>
      </c>
      <c r="N42" s="11">
        <f t="shared" si="18"/>
        <v>0</v>
      </c>
      <c r="O42" s="19">
        <v>4094804</v>
      </c>
      <c r="P42" s="11">
        <f t="shared" si="19"/>
        <v>-68000</v>
      </c>
      <c r="Q42" s="11">
        <f t="shared" ref="Q42:Q53" si="104">O42-E42</f>
        <v>4094804</v>
      </c>
      <c r="R42" s="11">
        <f t="shared" si="20"/>
        <v>0</v>
      </c>
      <c r="S42" s="19">
        <v>4094804</v>
      </c>
      <c r="T42" s="11">
        <f t="shared" si="21"/>
        <v>-68000</v>
      </c>
      <c r="U42" s="11">
        <f t="shared" ref="U42:U53" si="105">S42-E42</f>
        <v>4094804</v>
      </c>
      <c r="V42" s="11">
        <f t="shared" si="68"/>
        <v>0</v>
      </c>
      <c r="W42" s="11">
        <f t="shared" si="22"/>
        <v>0</v>
      </c>
      <c r="X42" s="19">
        <v>4294804</v>
      </c>
      <c r="Y42" s="11">
        <f t="shared" ref="Y42:Y53" si="106">X42-D42</f>
        <v>132000</v>
      </c>
      <c r="Z42" s="11">
        <f t="shared" ref="Z42:Z53" si="107">X42-E42</f>
        <v>4294804</v>
      </c>
      <c r="AA42" s="11">
        <f t="shared" si="23"/>
        <v>200000</v>
      </c>
      <c r="AB42" s="11">
        <f t="shared" si="24"/>
        <v>200000</v>
      </c>
      <c r="AC42" s="19">
        <v>4294804</v>
      </c>
      <c r="AD42" s="11">
        <f t="shared" ref="AD42:AD53" si="108">AC42-D42</f>
        <v>132000</v>
      </c>
      <c r="AE42" s="11">
        <f t="shared" si="25"/>
        <v>0</v>
      </c>
      <c r="AF42" s="11">
        <f t="shared" si="0"/>
        <v>0</v>
      </c>
      <c r="AG42" s="19">
        <v>4294804</v>
      </c>
      <c r="AH42" s="11">
        <f t="shared" ref="AH42:AH53" si="109">AG42-D42</f>
        <v>132000</v>
      </c>
      <c r="AI42" s="11"/>
      <c r="AJ42" s="11">
        <f t="shared" si="26"/>
        <v>4294804</v>
      </c>
      <c r="AK42" s="11"/>
      <c r="AL42" s="11"/>
      <c r="AM42" s="11">
        <f t="shared" si="27"/>
        <v>4294804</v>
      </c>
      <c r="AN42" s="19">
        <v>0</v>
      </c>
      <c r="AO42" s="11">
        <f t="shared" si="28"/>
        <v>-4294804</v>
      </c>
      <c r="AP42" s="11"/>
      <c r="AQ42" s="19">
        <v>0</v>
      </c>
      <c r="AR42" s="19">
        <f t="shared" si="29"/>
        <v>-4294804</v>
      </c>
      <c r="AS42" s="19">
        <f t="shared" si="30"/>
        <v>0</v>
      </c>
      <c r="AT42" s="19">
        <v>0</v>
      </c>
      <c r="AU42" s="19">
        <f t="shared" si="31"/>
        <v>-4294804</v>
      </c>
      <c r="AV42" s="19">
        <f t="shared" si="32"/>
        <v>0</v>
      </c>
      <c r="AW42" s="19">
        <f t="shared" si="33"/>
        <v>0</v>
      </c>
      <c r="AX42" s="19"/>
      <c r="AY42" s="19">
        <v>0</v>
      </c>
      <c r="AZ42" s="19">
        <f t="shared" si="34"/>
        <v>-4294804</v>
      </c>
      <c r="BA42" s="19">
        <f t="shared" si="35"/>
        <v>0</v>
      </c>
      <c r="BB42" s="19">
        <f t="shared" si="36"/>
        <v>0</v>
      </c>
      <c r="BC42" s="69"/>
      <c r="BD42" s="19">
        <v>0</v>
      </c>
      <c r="BE42" s="19">
        <f t="shared" si="37"/>
        <v>-4294804</v>
      </c>
      <c r="BF42" s="19">
        <f t="shared" si="38"/>
        <v>0</v>
      </c>
      <c r="BG42" s="19">
        <f t="shared" si="39"/>
        <v>0</v>
      </c>
      <c r="BH42" s="19">
        <f t="shared" si="40"/>
        <v>0</v>
      </c>
      <c r="BI42" s="76"/>
      <c r="BJ42" s="19">
        <v>0</v>
      </c>
      <c r="BK42" s="12"/>
      <c r="BL42" s="19">
        <f t="shared" si="41"/>
        <v>0</v>
      </c>
      <c r="BM42" s="20"/>
      <c r="BN42" s="19">
        <f t="shared" si="42"/>
        <v>0</v>
      </c>
      <c r="BO42" s="12">
        <f t="shared" si="89"/>
        <v>-4294804</v>
      </c>
      <c r="BP42" s="19">
        <f t="shared" si="90"/>
        <v>0</v>
      </c>
      <c r="BQ42" s="19">
        <f t="shared" si="91"/>
        <v>0</v>
      </c>
      <c r="BR42" s="19">
        <f t="shared" si="92"/>
        <v>0</v>
      </c>
      <c r="BS42" s="19">
        <f t="shared" si="93"/>
        <v>0</v>
      </c>
      <c r="BT42" s="76"/>
      <c r="BU42" s="83"/>
      <c r="BV42" s="81">
        <f t="shared" si="43"/>
        <v>0</v>
      </c>
      <c r="BW42" s="81"/>
      <c r="BX42" s="81">
        <f t="shared" si="44"/>
        <v>0</v>
      </c>
      <c r="BY42" s="81"/>
      <c r="BZ42" s="96">
        <v>0</v>
      </c>
      <c r="CA42" s="96">
        <v>0</v>
      </c>
      <c r="CB42" s="91">
        <f t="shared" ref="CB42:CB45" si="110">CA42-BZ42</f>
        <v>0</v>
      </c>
      <c r="CC42" s="83"/>
      <c r="CD42" s="68">
        <v>0</v>
      </c>
      <c r="CE42" s="96">
        <f t="shared" si="46"/>
        <v>0</v>
      </c>
      <c r="CF42" s="96">
        <f t="shared" si="47"/>
        <v>0</v>
      </c>
      <c r="CG42" s="83"/>
      <c r="CH42" s="68">
        <v>0</v>
      </c>
      <c r="CI42" s="96">
        <f t="shared" si="48"/>
        <v>0</v>
      </c>
      <c r="CJ42" s="96">
        <f t="shared" si="49"/>
        <v>0</v>
      </c>
      <c r="CK42" s="96">
        <f t="shared" si="50"/>
        <v>0</v>
      </c>
      <c r="CL42" s="83"/>
      <c r="CM42" s="68"/>
      <c r="CN42" s="96">
        <f t="shared" si="69"/>
        <v>0</v>
      </c>
      <c r="CO42" s="96">
        <f t="shared" si="51"/>
        <v>0</v>
      </c>
      <c r="CP42" s="96">
        <f t="shared" si="52"/>
        <v>0</v>
      </c>
      <c r="CQ42" s="83"/>
      <c r="CR42" s="68"/>
      <c r="CS42" s="96">
        <f t="shared" si="53"/>
        <v>0</v>
      </c>
      <c r="CT42" s="96">
        <f t="shared" si="54"/>
        <v>0</v>
      </c>
      <c r="CU42" s="96">
        <f t="shared" si="55"/>
        <v>0</v>
      </c>
      <c r="CV42" s="96">
        <f t="shared" si="56"/>
        <v>0</v>
      </c>
      <c r="CW42" s="83"/>
      <c r="CX42" s="68"/>
      <c r="CY42" s="96">
        <f t="shared" si="84"/>
        <v>0</v>
      </c>
      <c r="CZ42" s="96">
        <f t="shared" si="94"/>
        <v>0</v>
      </c>
      <c r="DA42" s="96">
        <f t="shared" si="95"/>
        <v>0</v>
      </c>
      <c r="DB42" s="96">
        <f t="shared" si="96"/>
        <v>0</v>
      </c>
      <c r="DC42" s="83"/>
      <c r="DD42" s="68"/>
      <c r="DE42" s="96">
        <f t="shared" si="97"/>
        <v>0</v>
      </c>
      <c r="DF42" s="96">
        <f t="shared" si="98"/>
        <v>0</v>
      </c>
      <c r="DG42" s="96">
        <f t="shared" si="57"/>
        <v>0</v>
      </c>
      <c r="DH42" s="83"/>
      <c r="DI42" s="68"/>
      <c r="DJ42" s="83"/>
      <c r="DK42" s="96">
        <f t="shared" si="99"/>
        <v>0</v>
      </c>
      <c r="DL42" s="132">
        <f t="shared" si="13"/>
        <v>0</v>
      </c>
      <c r="DM42" s="156">
        <v>0</v>
      </c>
      <c r="DN42" s="22">
        <f t="shared" si="58"/>
        <v>0</v>
      </c>
      <c r="DO42" s="83"/>
      <c r="DP42" s="153"/>
      <c r="DQ42" s="153"/>
      <c r="DR42" s="156">
        <f t="shared" si="79"/>
        <v>0</v>
      </c>
      <c r="DS42" s="24">
        <f t="shared" si="59"/>
        <v>0</v>
      </c>
      <c r="DT42" s="22">
        <f t="shared" si="60"/>
        <v>0</v>
      </c>
      <c r="DU42" s="22">
        <f t="shared" si="61"/>
        <v>0</v>
      </c>
      <c r="DV42" s="22">
        <f t="shared" si="62"/>
        <v>0</v>
      </c>
      <c r="DW42" s="83"/>
      <c r="DX42" s="166"/>
      <c r="DY42" s="153"/>
      <c r="DZ42" s="24">
        <f t="shared" si="80"/>
        <v>0</v>
      </c>
      <c r="EA42" s="22">
        <f t="shared" si="81"/>
        <v>0</v>
      </c>
      <c r="EB42" s="22">
        <f t="shared" si="65"/>
        <v>0</v>
      </c>
      <c r="EC42" s="22">
        <f t="shared" si="100"/>
        <v>0</v>
      </c>
      <c r="ED42" s="22">
        <f t="shared" si="101"/>
        <v>0</v>
      </c>
      <c r="EE42" s="174"/>
    </row>
    <row r="43" spans="1:136" ht="24" customHeight="1" x14ac:dyDescent="0.2">
      <c r="A43" s="21" t="s">
        <v>101</v>
      </c>
      <c r="B43" s="9"/>
      <c r="C43" s="26" t="s">
        <v>102</v>
      </c>
      <c r="D43" s="20">
        <v>360339</v>
      </c>
      <c r="E43" s="20">
        <v>0</v>
      </c>
      <c r="F43" s="5">
        <f t="shared" si="15"/>
        <v>-360339</v>
      </c>
      <c r="G43" s="22">
        <v>0</v>
      </c>
      <c r="H43" s="5">
        <f t="shared" si="16"/>
        <v>-360339</v>
      </c>
      <c r="I43" s="5">
        <f t="shared" si="102"/>
        <v>0</v>
      </c>
      <c r="J43" s="30" t="s">
        <v>117</v>
      </c>
      <c r="K43" s="19">
        <v>500000</v>
      </c>
      <c r="L43" s="11">
        <f t="shared" si="17"/>
        <v>139661</v>
      </c>
      <c r="M43" s="11">
        <f t="shared" si="103"/>
        <v>500000</v>
      </c>
      <c r="N43" s="11">
        <f t="shared" si="18"/>
        <v>500000</v>
      </c>
      <c r="O43" s="19">
        <v>0</v>
      </c>
      <c r="P43" s="11">
        <f t="shared" si="19"/>
        <v>-360339</v>
      </c>
      <c r="Q43" s="11">
        <f t="shared" si="104"/>
        <v>0</v>
      </c>
      <c r="R43" s="11">
        <f t="shared" si="20"/>
        <v>-500000</v>
      </c>
      <c r="S43" s="19">
        <v>0</v>
      </c>
      <c r="T43" s="11">
        <f t="shared" si="21"/>
        <v>-360339</v>
      </c>
      <c r="U43" s="11">
        <f t="shared" si="105"/>
        <v>0</v>
      </c>
      <c r="V43" s="11">
        <f t="shared" si="68"/>
        <v>-500000</v>
      </c>
      <c r="W43" s="11">
        <f t="shared" si="22"/>
        <v>0</v>
      </c>
      <c r="X43" s="19">
        <v>500000</v>
      </c>
      <c r="Y43" s="11">
        <f t="shared" si="106"/>
        <v>139661</v>
      </c>
      <c r="Z43" s="11">
        <f t="shared" si="107"/>
        <v>500000</v>
      </c>
      <c r="AA43" s="11">
        <f t="shared" si="23"/>
        <v>0</v>
      </c>
      <c r="AB43" s="11">
        <f t="shared" si="24"/>
        <v>500000</v>
      </c>
      <c r="AC43" s="19">
        <v>500000</v>
      </c>
      <c r="AD43" s="11">
        <f t="shared" si="108"/>
        <v>139661</v>
      </c>
      <c r="AE43" s="11">
        <f t="shared" si="25"/>
        <v>0</v>
      </c>
      <c r="AF43" s="11">
        <f t="shared" ref="AF43:AF60" si="111">AG43-AC43</f>
        <v>0</v>
      </c>
      <c r="AG43" s="19">
        <v>500000</v>
      </c>
      <c r="AH43" s="11">
        <f t="shared" si="109"/>
        <v>139661</v>
      </c>
      <c r="AI43" s="11"/>
      <c r="AJ43" s="11">
        <f t="shared" si="26"/>
        <v>500000</v>
      </c>
      <c r="AK43" s="11"/>
      <c r="AL43" s="11"/>
      <c r="AM43" s="11">
        <f t="shared" si="27"/>
        <v>500000</v>
      </c>
      <c r="AN43" s="19">
        <v>0</v>
      </c>
      <c r="AO43" s="11">
        <f t="shared" si="28"/>
        <v>-500000</v>
      </c>
      <c r="AP43" s="11"/>
      <c r="AQ43" s="19">
        <v>700000</v>
      </c>
      <c r="AR43" s="19">
        <f t="shared" si="29"/>
        <v>200000</v>
      </c>
      <c r="AS43" s="19">
        <f t="shared" si="30"/>
        <v>700000</v>
      </c>
      <c r="AT43" s="19">
        <v>700000</v>
      </c>
      <c r="AU43" s="19">
        <f t="shared" si="31"/>
        <v>200000</v>
      </c>
      <c r="AV43" s="19">
        <f t="shared" si="32"/>
        <v>700000</v>
      </c>
      <c r="AW43" s="19">
        <f t="shared" si="33"/>
        <v>0</v>
      </c>
      <c r="AX43" s="19" t="s">
        <v>179</v>
      </c>
      <c r="AY43" s="19">
        <v>0</v>
      </c>
      <c r="AZ43" s="19">
        <f t="shared" si="34"/>
        <v>-500000</v>
      </c>
      <c r="BA43" s="19">
        <f t="shared" si="35"/>
        <v>0</v>
      </c>
      <c r="BB43" s="19">
        <f t="shared" si="36"/>
        <v>-700000</v>
      </c>
      <c r="BC43" s="69"/>
      <c r="BD43" s="19">
        <v>0</v>
      </c>
      <c r="BE43" s="19">
        <f t="shared" si="37"/>
        <v>-500000</v>
      </c>
      <c r="BF43" s="19">
        <f t="shared" si="38"/>
        <v>0</v>
      </c>
      <c r="BG43" s="19">
        <f t="shared" si="39"/>
        <v>-700000</v>
      </c>
      <c r="BH43" s="19">
        <f t="shared" si="40"/>
        <v>0</v>
      </c>
      <c r="BI43" s="76"/>
      <c r="BJ43" s="19">
        <v>700000</v>
      </c>
      <c r="BK43" s="12">
        <v>-200000</v>
      </c>
      <c r="BL43" s="19">
        <f t="shared" si="41"/>
        <v>500000</v>
      </c>
      <c r="BM43" s="20">
        <v>200000</v>
      </c>
      <c r="BN43" s="19">
        <f t="shared" si="42"/>
        <v>700000</v>
      </c>
      <c r="BO43" s="12">
        <f t="shared" si="89"/>
        <v>200000</v>
      </c>
      <c r="BP43" s="19">
        <f t="shared" si="90"/>
        <v>700000</v>
      </c>
      <c r="BQ43" s="19">
        <f t="shared" si="91"/>
        <v>0</v>
      </c>
      <c r="BR43" s="19">
        <f t="shared" si="92"/>
        <v>700000</v>
      </c>
      <c r="BS43" s="19">
        <f t="shared" si="93"/>
        <v>0</v>
      </c>
      <c r="BT43" s="76" t="s">
        <v>217</v>
      </c>
      <c r="BU43" s="83"/>
      <c r="BV43" s="81">
        <f t="shared" si="43"/>
        <v>700000</v>
      </c>
      <c r="BW43" s="81"/>
      <c r="BX43" s="81">
        <f t="shared" si="44"/>
        <v>700000</v>
      </c>
      <c r="BY43" s="81">
        <v>-466666</v>
      </c>
      <c r="BZ43" s="96">
        <v>233334</v>
      </c>
      <c r="CA43" s="96">
        <v>0</v>
      </c>
      <c r="CB43" s="91">
        <f t="shared" si="110"/>
        <v>-233334</v>
      </c>
      <c r="CC43" s="83" t="s">
        <v>238</v>
      </c>
      <c r="CD43" s="68">
        <v>700000</v>
      </c>
      <c r="CE43" s="96">
        <f t="shared" si="46"/>
        <v>466666</v>
      </c>
      <c r="CF43" s="96">
        <f t="shared" si="47"/>
        <v>700000</v>
      </c>
      <c r="CG43" s="101" t="s">
        <v>263</v>
      </c>
      <c r="CH43" s="68">
        <v>700000</v>
      </c>
      <c r="CI43" s="96">
        <f t="shared" si="48"/>
        <v>466666</v>
      </c>
      <c r="CJ43" s="96">
        <f t="shared" si="49"/>
        <v>700000</v>
      </c>
      <c r="CK43" s="96">
        <f t="shared" si="50"/>
        <v>0</v>
      </c>
      <c r="CL43" s="101" t="s">
        <v>305</v>
      </c>
      <c r="CM43" s="68">
        <v>0</v>
      </c>
      <c r="CN43" s="96">
        <f t="shared" si="69"/>
        <v>-233334</v>
      </c>
      <c r="CO43" s="96">
        <f t="shared" si="51"/>
        <v>0</v>
      </c>
      <c r="CP43" s="96">
        <f t="shared" si="52"/>
        <v>-700000</v>
      </c>
      <c r="CQ43" s="101" t="s">
        <v>319</v>
      </c>
      <c r="CR43" s="68">
        <v>0</v>
      </c>
      <c r="CS43" s="96">
        <f t="shared" si="53"/>
        <v>-233334</v>
      </c>
      <c r="CT43" s="96">
        <f t="shared" si="54"/>
        <v>0</v>
      </c>
      <c r="CU43" s="96">
        <f t="shared" si="55"/>
        <v>-700000</v>
      </c>
      <c r="CV43" s="96">
        <f t="shared" si="56"/>
        <v>0</v>
      </c>
      <c r="CW43" s="101" t="s">
        <v>319</v>
      </c>
      <c r="CX43" s="68">
        <v>700000</v>
      </c>
      <c r="CY43" s="96">
        <f t="shared" si="84"/>
        <v>466666</v>
      </c>
      <c r="CZ43" s="96">
        <f t="shared" si="94"/>
        <v>700000</v>
      </c>
      <c r="DA43" s="96">
        <f t="shared" si="95"/>
        <v>0</v>
      </c>
      <c r="DB43" s="96">
        <f t="shared" si="96"/>
        <v>700000</v>
      </c>
      <c r="DC43" s="101" t="s">
        <v>305</v>
      </c>
      <c r="DD43" s="68">
        <v>233334</v>
      </c>
      <c r="DE43" s="96">
        <f t="shared" si="97"/>
        <v>0</v>
      </c>
      <c r="DF43" s="96">
        <f t="shared" si="98"/>
        <v>233334</v>
      </c>
      <c r="DG43" s="96">
        <f t="shared" si="57"/>
        <v>-466666</v>
      </c>
      <c r="DH43" s="101" t="s">
        <v>305</v>
      </c>
      <c r="DI43" s="68">
        <v>700000</v>
      </c>
      <c r="DJ43" s="135" t="s">
        <v>305</v>
      </c>
      <c r="DK43" s="96">
        <f t="shared" si="99"/>
        <v>700000</v>
      </c>
      <c r="DL43" s="132">
        <f t="shared" si="13"/>
        <v>466666</v>
      </c>
      <c r="DM43" s="156">
        <v>0</v>
      </c>
      <c r="DN43" s="22">
        <f t="shared" si="58"/>
        <v>-700000</v>
      </c>
      <c r="DO43" s="101" t="s">
        <v>404</v>
      </c>
      <c r="DP43" s="153">
        <v>700000</v>
      </c>
      <c r="DQ43" s="153"/>
      <c r="DR43" s="156">
        <f t="shared" si="79"/>
        <v>700000</v>
      </c>
      <c r="DS43" s="24">
        <f t="shared" si="59"/>
        <v>0</v>
      </c>
      <c r="DT43" s="22">
        <f t="shared" si="60"/>
        <v>700000</v>
      </c>
      <c r="DU43" s="22">
        <f t="shared" si="61"/>
        <v>0</v>
      </c>
      <c r="DV43" s="22">
        <f t="shared" si="62"/>
        <v>700000</v>
      </c>
      <c r="DW43" s="101"/>
      <c r="DX43" s="166"/>
      <c r="DY43" s="89">
        <v>0</v>
      </c>
      <c r="DZ43" s="24">
        <f t="shared" si="80"/>
        <v>-700000</v>
      </c>
      <c r="EA43" s="22">
        <f t="shared" si="81"/>
        <v>-700000</v>
      </c>
      <c r="EB43" s="22">
        <f t="shared" si="65"/>
        <v>-700000</v>
      </c>
      <c r="EC43" s="22">
        <f t="shared" si="100"/>
        <v>0</v>
      </c>
      <c r="ED43" s="22">
        <f t="shared" si="101"/>
        <v>-700000</v>
      </c>
      <c r="EE43" s="174"/>
    </row>
    <row r="44" spans="1:136" ht="48.75" customHeight="1" x14ac:dyDescent="0.2">
      <c r="A44" s="8" t="s">
        <v>30</v>
      </c>
      <c r="B44" s="9"/>
      <c r="C44" s="26" t="s">
        <v>162</v>
      </c>
      <c r="D44" s="20">
        <v>7706297</v>
      </c>
      <c r="E44" s="20">
        <v>17483679</v>
      </c>
      <c r="F44" s="5">
        <f t="shared" si="15"/>
        <v>9777382</v>
      </c>
      <c r="G44" s="22">
        <v>7938413</v>
      </c>
      <c r="H44" s="5">
        <f t="shared" si="16"/>
        <v>232116</v>
      </c>
      <c r="I44" s="5">
        <f t="shared" si="102"/>
        <v>-9545266</v>
      </c>
      <c r="J44" s="30" t="s">
        <v>118</v>
      </c>
      <c r="K44" s="19">
        <v>7938413</v>
      </c>
      <c r="L44" s="11">
        <f t="shared" si="17"/>
        <v>232116</v>
      </c>
      <c r="M44" s="11">
        <f t="shared" si="103"/>
        <v>-9545266</v>
      </c>
      <c r="N44" s="11">
        <f t="shared" si="18"/>
        <v>0</v>
      </c>
      <c r="O44" s="19">
        <v>7580375</v>
      </c>
      <c r="P44" s="11">
        <f t="shared" si="19"/>
        <v>-125922</v>
      </c>
      <c r="Q44" s="11">
        <f t="shared" si="104"/>
        <v>-9903304</v>
      </c>
      <c r="R44" s="11">
        <f t="shared" si="20"/>
        <v>-358038</v>
      </c>
      <c r="S44" s="19">
        <f>7580375+60000+200000</f>
        <v>7840375</v>
      </c>
      <c r="T44" s="11">
        <f t="shared" si="21"/>
        <v>134078</v>
      </c>
      <c r="U44" s="11">
        <f t="shared" si="105"/>
        <v>-9643304</v>
      </c>
      <c r="V44" s="11">
        <f t="shared" si="68"/>
        <v>-98038</v>
      </c>
      <c r="W44" s="11">
        <f t="shared" si="22"/>
        <v>260000</v>
      </c>
      <c r="X44" s="19">
        <v>8448413</v>
      </c>
      <c r="Y44" s="11">
        <f t="shared" si="106"/>
        <v>742116</v>
      </c>
      <c r="Z44" s="11">
        <f t="shared" si="107"/>
        <v>-9035266</v>
      </c>
      <c r="AA44" s="11">
        <f t="shared" si="23"/>
        <v>510000</v>
      </c>
      <c r="AB44" s="11">
        <f t="shared" si="24"/>
        <v>608038</v>
      </c>
      <c r="AC44" s="19">
        <f>8448413-510000</f>
        <v>7938413</v>
      </c>
      <c r="AD44" s="11">
        <f t="shared" si="108"/>
        <v>232116</v>
      </c>
      <c r="AE44" s="11">
        <f t="shared" si="25"/>
        <v>-510000</v>
      </c>
      <c r="AF44" s="11">
        <f t="shared" si="111"/>
        <v>510000</v>
      </c>
      <c r="AG44" s="19">
        <f>8448413</f>
        <v>8448413</v>
      </c>
      <c r="AH44" s="11">
        <f t="shared" si="109"/>
        <v>742116</v>
      </c>
      <c r="AI44" s="11"/>
      <c r="AJ44" s="11">
        <f t="shared" si="26"/>
        <v>8448413</v>
      </c>
      <c r="AK44" s="11">
        <f>7906097-8448413</f>
        <v>-542316</v>
      </c>
      <c r="AL44" s="11"/>
      <c r="AM44" s="11">
        <f t="shared" si="27"/>
        <v>7906097</v>
      </c>
      <c r="AN44" s="19">
        <v>7889141</v>
      </c>
      <c r="AO44" s="11">
        <f t="shared" si="28"/>
        <v>-16956</v>
      </c>
      <c r="AP44" s="19" t="s">
        <v>156</v>
      </c>
      <c r="AQ44" s="19">
        <v>7391120</v>
      </c>
      <c r="AR44" s="19">
        <f t="shared" si="29"/>
        <v>-514977</v>
      </c>
      <c r="AS44" s="19">
        <f t="shared" si="30"/>
        <v>-498021</v>
      </c>
      <c r="AT44" s="19">
        <v>7391120</v>
      </c>
      <c r="AU44" s="19">
        <f t="shared" si="31"/>
        <v>-514977</v>
      </c>
      <c r="AV44" s="19">
        <f t="shared" si="32"/>
        <v>-498021</v>
      </c>
      <c r="AW44" s="19">
        <f t="shared" si="33"/>
        <v>0</v>
      </c>
      <c r="AX44" s="19" t="s">
        <v>156</v>
      </c>
      <c r="AY44" s="19">
        <v>7646098</v>
      </c>
      <c r="AZ44" s="19">
        <f t="shared" si="34"/>
        <v>-259999</v>
      </c>
      <c r="BA44" s="19">
        <f t="shared" si="35"/>
        <v>-243043</v>
      </c>
      <c r="BB44" s="19">
        <f t="shared" si="36"/>
        <v>254978</v>
      </c>
      <c r="BC44" s="69" t="s">
        <v>190</v>
      </c>
      <c r="BD44" s="19">
        <f>7646098+50000</f>
        <v>7696098</v>
      </c>
      <c r="BE44" s="19">
        <f t="shared" si="37"/>
        <v>-209999</v>
      </c>
      <c r="BF44" s="19">
        <f t="shared" si="38"/>
        <v>-193043</v>
      </c>
      <c r="BG44" s="19">
        <f t="shared" si="39"/>
        <v>304978</v>
      </c>
      <c r="BH44" s="19">
        <f t="shared" si="40"/>
        <v>50000</v>
      </c>
      <c r="BI44" s="76" t="s">
        <v>206</v>
      </c>
      <c r="BJ44" s="19">
        <v>7691120</v>
      </c>
      <c r="BK44" s="12">
        <v>-300000</v>
      </c>
      <c r="BL44" s="19">
        <f t="shared" si="41"/>
        <v>7391120</v>
      </c>
      <c r="BM44" s="20">
        <v>300000</v>
      </c>
      <c r="BN44" s="19">
        <f t="shared" si="42"/>
        <v>7691120</v>
      </c>
      <c r="BO44" s="12">
        <f t="shared" si="89"/>
        <v>-214977</v>
      </c>
      <c r="BP44" s="19">
        <f t="shared" si="90"/>
        <v>-198021</v>
      </c>
      <c r="BQ44" s="19">
        <f t="shared" si="91"/>
        <v>300000</v>
      </c>
      <c r="BR44" s="19">
        <f t="shared" si="92"/>
        <v>-4978</v>
      </c>
      <c r="BS44" s="19">
        <f t="shared" si="93"/>
        <v>0</v>
      </c>
      <c r="BT44" s="76" t="s">
        <v>218</v>
      </c>
      <c r="BU44" s="83"/>
      <c r="BV44" s="81">
        <f t="shared" si="43"/>
        <v>7691120</v>
      </c>
      <c r="BW44" s="81"/>
      <c r="BX44" s="81">
        <f t="shared" si="44"/>
        <v>7691120</v>
      </c>
      <c r="BY44" s="81">
        <v>-300000</v>
      </c>
      <c r="BZ44" s="96">
        <v>7391120</v>
      </c>
      <c r="CA44" s="95">
        <v>27958257</v>
      </c>
      <c r="CB44" s="91">
        <f t="shared" si="110"/>
        <v>20567137</v>
      </c>
      <c r="CC44" s="83" t="s">
        <v>242</v>
      </c>
      <c r="CD44" s="68">
        <v>7307165</v>
      </c>
      <c r="CE44" s="96">
        <f t="shared" si="46"/>
        <v>-83955</v>
      </c>
      <c r="CF44" s="96">
        <f t="shared" si="47"/>
        <v>-20651092</v>
      </c>
      <c r="CG44" s="83" t="s">
        <v>256</v>
      </c>
      <c r="CH44" s="68">
        <v>7307165</v>
      </c>
      <c r="CI44" s="96">
        <f t="shared" si="48"/>
        <v>-83955</v>
      </c>
      <c r="CJ44" s="96">
        <f t="shared" si="49"/>
        <v>-20651092</v>
      </c>
      <c r="CK44" s="96">
        <f t="shared" si="50"/>
        <v>0</v>
      </c>
      <c r="CL44" s="83" t="s">
        <v>256</v>
      </c>
      <c r="CM44" s="68">
        <v>7457168</v>
      </c>
      <c r="CN44" s="96">
        <f>CM44-BZ44</f>
        <v>66048</v>
      </c>
      <c r="CO44" s="96">
        <f t="shared" si="51"/>
        <v>-20501089</v>
      </c>
      <c r="CP44" s="96">
        <f t="shared" si="52"/>
        <v>150003</v>
      </c>
      <c r="CQ44" s="83" t="s">
        <v>322</v>
      </c>
      <c r="CR44" s="68">
        <f>7457168+250000</f>
        <v>7707168</v>
      </c>
      <c r="CS44" s="96">
        <f t="shared" si="53"/>
        <v>316048</v>
      </c>
      <c r="CT44" s="96">
        <f t="shared" si="54"/>
        <v>-20251089</v>
      </c>
      <c r="CU44" s="96">
        <f>CR44-CH44</f>
        <v>400003</v>
      </c>
      <c r="CV44" s="96">
        <f t="shared" si="56"/>
        <v>250000</v>
      </c>
      <c r="CW44" s="83" t="s">
        <v>346</v>
      </c>
      <c r="CX44" s="68">
        <v>7207165</v>
      </c>
      <c r="CY44" s="96">
        <f t="shared" si="84"/>
        <v>-183955</v>
      </c>
      <c r="CZ44" s="96">
        <f t="shared" si="94"/>
        <v>-20751092</v>
      </c>
      <c r="DA44" s="96">
        <f t="shared" si="95"/>
        <v>-100000</v>
      </c>
      <c r="DB44" s="96">
        <f t="shared" si="96"/>
        <v>-500003</v>
      </c>
      <c r="DC44" s="128" t="s">
        <v>363</v>
      </c>
      <c r="DD44" s="68">
        <v>6807165</v>
      </c>
      <c r="DE44" s="96">
        <f t="shared" si="97"/>
        <v>-583955</v>
      </c>
      <c r="DF44" s="96">
        <f t="shared" si="98"/>
        <v>-21151092</v>
      </c>
      <c r="DG44" s="96">
        <f t="shared" si="57"/>
        <v>-400000</v>
      </c>
      <c r="DH44" s="128" t="s">
        <v>379</v>
      </c>
      <c r="DI44" s="68">
        <v>7207165</v>
      </c>
      <c r="DJ44" s="155" t="s">
        <v>363</v>
      </c>
      <c r="DK44" s="96">
        <f t="shared" si="99"/>
        <v>7207165</v>
      </c>
      <c r="DL44" s="132">
        <f t="shared" si="13"/>
        <v>-183955</v>
      </c>
      <c r="DM44" s="157">
        <v>6960939</v>
      </c>
      <c r="DN44" s="22">
        <f t="shared" si="58"/>
        <v>-246226</v>
      </c>
      <c r="DO44" s="83" t="s">
        <v>408</v>
      </c>
      <c r="DP44" s="154">
        <v>7414998</v>
      </c>
      <c r="DQ44" s="154"/>
      <c r="DR44" s="156">
        <f t="shared" si="79"/>
        <v>7414998</v>
      </c>
      <c r="DS44" s="24">
        <f t="shared" si="59"/>
        <v>207833</v>
      </c>
      <c r="DT44" s="22">
        <f t="shared" si="60"/>
        <v>454059</v>
      </c>
      <c r="DU44" s="22">
        <f t="shared" si="61"/>
        <v>207833</v>
      </c>
      <c r="DV44" s="22">
        <f t="shared" si="62"/>
        <v>454059</v>
      </c>
      <c r="DW44" s="162" t="s">
        <v>438</v>
      </c>
      <c r="DX44" s="166"/>
      <c r="DY44" s="153">
        <v>6760939</v>
      </c>
      <c r="DZ44" s="24" t="e">
        <f t="shared" si="80"/>
        <v>#VALUE!</v>
      </c>
      <c r="EA44" s="22" t="e">
        <f t="shared" si="81"/>
        <v>#VALUE!</v>
      </c>
      <c r="EB44" s="22">
        <f t="shared" si="65"/>
        <v>-446226</v>
      </c>
      <c r="EC44" s="22">
        <f>DY44-DM44</f>
        <v>-200000</v>
      </c>
      <c r="ED44" s="22">
        <f>DY44-DR44</f>
        <v>-654059</v>
      </c>
      <c r="EE44" s="168" t="s">
        <v>535</v>
      </c>
      <c r="EF44" s="3"/>
    </row>
    <row r="45" spans="1:136" ht="14.25" customHeight="1" x14ac:dyDescent="0.2">
      <c r="A45" s="8" t="s">
        <v>32</v>
      </c>
      <c r="B45" s="9"/>
      <c r="C45" s="27" t="s">
        <v>39</v>
      </c>
      <c r="D45" s="20">
        <v>14668628</v>
      </c>
      <c r="E45" s="20">
        <v>14673492</v>
      </c>
      <c r="F45" s="5">
        <f t="shared" si="15"/>
        <v>4864</v>
      </c>
      <c r="G45" s="22">
        <v>13673492</v>
      </c>
      <c r="H45" s="5">
        <f t="shared" si="16"/>
        <v>-995136</v>
      </c>
      <c r="I45" s="5">
        <f t="shared" si="102"/>
        <v>-1000000</v>
      </c>
      <c r="J45" s="30" t="s">
        <v>119</v>
      </c>
      <c r="K45" s="19">
        <v>14223492</v>
      </c>
      <c r="L45" s="11">
        <f t="shared" si="17"/>
        <v>-445136</v>
      </c>
      <c r="M45" s="11">
        <f t="shared" si="103"/>
        <v>-450000</v>
      </c>
      <c r="N45" s="11">
        <f t="shared" si="18"/>
        <v>550000</v>
      </c>
      <c r="O45" s="19">
        <v>13673492</v>
      </c>
      <c r="P45" s="11">
        <f t="shared" si="19"/>
        <v>-995136</v>
      </c>
      <c r="Q45" s="11">
        <f t="shared" si="104"/>
        <v>-1000000</v>
      </c>
      <c r="R45" s="11">
        <f t="shared" si="20"/>
        <v>-550000</v>
      </c>
      <c r="S45" s="19">
        <v>13673492</v>
      </c>
      <c r="T45" s="11">
        <f t="shared" si="21"/>
        <v>-995136</v>
      </c>
      <c r="U45" s="11">
        <f t="shared" si="105"/>
        <v>-1000000</v>
      </c>
      <c r="V45" s="11">
        <f t="shared" si="68"/>
        <v>-550000</v>
      </c>
      <c r="W45" s="11">
        <f t="shared" si="22"/>
        <v>0</v>
      </c>
      <c r="X45" s="19">
        <v>14223492</v>
      </c>
      <c r="Y45" s="11">
        <f t="shared" si="106"/>
        <v>-445136</v>
      </c>
      <c r="Z45" s="11">
        <f t="shared" si="107"/>
        <v>-450000</v>
      </c>
      <c r="AA45" s="11">
        <f t="shared" si="23"/>
        <v>0</v>
      </c>
      <c r="AB45" s="11">
        <f t="shared" si="24"/>
        <v>550000</v>
      </c>
      <c r="AC45" s="19">
        <v>14223492</v>
      </c>
      <c r="AD45" s="11">
        <f t="shared" si="108"/>
        <v>-445136</v>
      </c>
      <c r="AE45" s="11">
        <f t="shared" si="25"/>
        <v>0</v>
      </c>
      <c r="AF45" s="11">
        <f t="shared" si="111"/>
        <v>0</v>
      </c>
      <c r="AG45" s="19">
        <v>14223492</v>
      </c>
      <c r="AH45" s="11">
        <f t="shared" si="109"/>
        <v>-445136</v>
      </c>
      <c r="AI45" s="11"/>
      <c r="AJ45" s="11">
        <f t="shared" si="26"/>
        <v>14223492</v>
      </c>
      <c r="AK45" s="11"/>
      <c r="AL45" s="11"/>
      <c r="AM45" s="11">
        <f t="shared" si="27"/>
        <v>14223492</v>
      </c>
      <c r="AN45" s="19">
        <v>14237835</v>
      </c>
      <c r="AO45" s="11">
        <f t="shared" si="28"/>
        <v>14343</v>
      </c>
      <c r="AP45" s="19" t="s">
        <v>157</v>
      </c>
      <c r="AQ45" s="19">
        <v>14237835</v>
      </c>
      <c r="AR45" s="19">
        <f t="shared" si="29"/>
        <v>14343</v>
      </c>
      <c r="AS45" s="19">
        <f t="shared" si="30"/>
        <v>0</v>
      </c>
      <c r="AT45" s="19">
        <v>14237835</v>
      </c>
      <c r="AU45" s="19">
        <f t="shared" si="31"/>
        <v>14343</v>
      </c>
      <c r="AV45" s="19">
        <f t="shared" si="32"/>
        <v>0</v>
      </c>
      <c r="AW45" s="19">
        <f t="shared" si="33"/>
        <v>0</v>
      </c>
      <c r="AX45" s="19" t="s">
        <v>157</v>
      </c>
      <c r="AY45" s="19">
        <v>14174528</v>
      </c>
      <c r="AZ45" s="19">
        <f t="shared" si="34"/>
        <v>-48964</v>
      </c>
      <c r="BA45" s="19">
        <f t="shared" si="35"/>
        <v>-63307</v>
      </c>
      <c r="BB45" s="19">
        <f t="shared" si="36"/>
        <v>-63307</v>
      </c>
      <c r="BC45" s="69" t="s">
        <v>191</v>
      </c>
      <c r="BD45" s="19">
        <v>14174528</v>
      </c>
      <c r="BE45" s="19">
        <f t="shared" si="37"/>
        <v>-48964</v>
      </c>
      <c r="BF45" s="19">
        <f t="shared" si="38"/>
        <v>-63307</v>
      </c>
      <c r="BG45" s="19">
        <f t="shared" si="39"/>
        <v>-63307</v>
      </c>
      <c r="BH45" s="19">
        <f t="shared" si="40"/>
        <v>0</v>
      </c>
      <c r="BI45" s="76"/>
      <c r="BJ45" s="19">
        <v>14174528</v>
      </c>
      <c r="BK45" s="12"/>
      <c r="BL45" s="19">
        <f t="shared" si="41"/>
        <v>14174528</v>
      </c>
      <c r="BM45" s="20"/>
      <c r="BN45" s="19">
        <f t="shared" si="42"/>
        <v>14174528</v>
      </c>
      <c r="BO45" s="12">
        <f t="shared" si="89"/>
        <v>-48964</v>
      </c>
      <c r="BP45" s="19">
        <f t="shared" si="90"/>
        <v>-63307</v>
      </c>
      <c r="BQ45" s="19">
        <f t="shared" si="91"/>
        <v>-63307</v>
      </c>
      <c r="BR45" s="19">
        <f t="shared" si="92"/>
        <v>0</v>
      </c>
      <c r="BS45" s="19">
        <f t="shared" si="93"/>
        <v>0</v>
      </c>
      <c r="BT45" s="76"/>
      <c r="BU45" s="83"/>
      <c r="BV45" s="81">
        <f t="shared" si="43"/>
        <v>14174528</v>
      </c>
      <c r="BW45" s="81">
        <v>-1251</v>
      </c>
      <c r="BX45" s="81">
        <f t="shared" si="44"/>
        <v>14173277</v>
      </c>
      <c r="BY45" s="81"/>
      <c r="BZ45" s="96">
        <v>14173277</v>
      </c>
      <c r="CA45" s="96">
        <v>0</v>
      </c>
      <c r="CB45" s="91">
        <f t="shared" si="110"/>
        <v>-14173277</v>
      </c>
      <c r="CC45" s="83" t="s">
        <v>239</v>
      </c>
      <c r="CD45" s="68">
        <v>14175592</v>
      </c>
      <c r="CE45" s="96">
        <f t="shared" si="46"/>
        <v>2315</v>
      </c>
      <c r="CF45" s="96">
        <f t="shared" si="47"/>
        <v>14175592</v>
      </c>
      <c r="CG45" s="83"/>
      <c r="CH45" s="68">
        <v>14175592</v>
      </c>
      <c r="CI45" s="96">
        <f t="shared" si="48"/>
        <v>2315</v>
      </c>
      <c r="CJ45" s="96">
        <f t="shared" si="49"/>
        <v>14175592</v>
      </c>
      <c r="CK45" s="96">
        <f t="shared" si="50"/>
        <v>0</v>
      </c>
      <c r="CL45" s="83"/>
      <c r="CM45" s="68">
        <v>14175592</v>
      </c>
      <c r="CN45" s="96">
        <f t="shared" si="69"/>
        <v>2315</v>
      </c>
      <c r="CO45" s="96">
        <f t="shared" si="51"/>
        <v>14175592</v>
      </c>
      <c r="CP45" s="96">
        <f t="shared" si="52"/>
        <v>0</v>
      </c>
      <c r="CQ45" s="83"/>
      <c r="CR45" s="68">
        <v>14175592</v>
      </c>
      <c r="CS45" s="96">
        <f t="shared" si="53"/>
        <v>2315</v>
      </c>
      <c r="CT45" s="96">
        <f t="shared" si="54"/>
        <v>14175592</v>
      </c>
      <c r="CU45" s="96">
        <f t="shared" si="55"/>
        <v>0</v>
      </c>
      <c r="CV45" s="96">
        <f t="shared" si="56"/>
        <v>0</v>
      </c>
      <c r="CW45" s="83"/>
      <c r="CX45" s="68">
        <v>13975592</v>
      </c>
      <c r="CY45" s="96">
        <f t="shared" si="84"/>
        <v>-197685</v>
      </c>
      <c r="CZ45" s="96">
        <f t="shared" si="94"/>
        <v>13975592</v>
      </c>
      <c r="DA45" s="96">
        <f t="shared" si="95"/>
        <v>-200000</v>
      </c>
      <c r="DB45" s="96">
        <f t="shared" si="96"/>
        <v>-200000</v>
      </c>
      <c r="DC45" s="83"/>
      <c r="DD45" s="68">
        <v>13975592</v>
      </c>
      <c r="DE45" s="96">
        <f t="shared" si="97"/>
        <v>-197685</v>
      </c>
      <c r="DF45" s="96">
        <f t="shared" si="98"/>
        <v>13975592</v>
      </c>
      <c r="DG45" s="96">
        <f t="shared" si="57"/>
        <v>0</v>
      </c>
      <c r="DH45" s="83"/>
      <c r="DI45" s="68">
        <v>13975592</v>
      </c>
      <c r="DJ45" s="134"/>
      <c r="DK45" s="96">
        <f t="shared" si="99"/>
        <v>13975592</v>
      </c>
      <c r="DL45" s="132">
        <f t="shared" si="13"/>
        <v>-197685</v>
      </c>
      <c r="DM45" s="156">
        <v>13975592</v>
      </c>
      <c r="DN45" s="22">
        <f t="shared" si="58"/>
        <v>0</v>
      </c>
      <c r="DO45" s="83"/>
      <c r="DP45" s="153">
        <v>13975592</v>
      </c>
      <c r="DQ45" s="153"/>
      <c r="DR45" s="156">
        <f t="shared" si="79"/>
        <v>13975592</v>
      </c>
      <c r="DS45" s="24">
        <f t="shared" si="59"/>
        <v>0</v>
      </c>
      <c r="DT45" s="22">
        <f t="shared" si="60"/>
        <v>0</v>
      </c>
      <c r="DU45" s="22">
        <f t="shared" si="61"/>
        <v>0</v>
      </c>
      <c r="DV45" s="22">
        <f t="shared" si="62"/>
        <v>0</v>
      </c>
      <c r="DW45" s="83"/>
      <c r="DX45" s="166"/>
      <c r="DY45" s="153">
        <v>13975592</v>
      </c>
      <c r="DZ45" s="24">
        <f t="shared" si="80"/>
        <v>-13975592</v>
      </c>
      <c r="EA45" s="22">
        <f t="shared" si="81"/>
        <v>0</v>
      </c>
      <c r="EB45" s="22">
        <f t="shared" si="65"/>
        <v>0</v>
      </c>
      <c r="EC45" s="22">
        <f t="shared" si="100"/>
        <v>0</v>
      </c>
      <c r="ED45" s="22">
        <f t="shared" si="101"/>
        <v>0</v>
      </c>
      <c r="EE45" s="174"/>
    </row>
    <row r="46" spans="1:136" ht="12.75" hidden="1" customHeight="1" x14ac:dyDescent="0.2">
      <c r="A46" s="8" t="s">
        <v>38</v>
      </c>
      <c r="B46" s="9"/>
      <c r="C46" s="26" t="s">
        <v>82</v>
      </c>
      <c r="D46" s="20">
        <v>0</v>
      </c>
      <c r="E46" s="20"/>
      <c r="F46" s="5">
        <f t="shared" si="15"/>
        <v>0</v>
      </c>
      <c r="G46" s="22"/>
      <c r="H46" s="5">
        <f t="shared" si="16"/>
        <v>0</v>
      </c>
      <c r="I46" s="5">
        <f t="shared" si="102"/>
        <v>0</v>
      </c>
      <c r="J46" s="32"/>
      <c r="K46" s="19"/>
      <c r="L46" s="11">
        <f t="shared" si="17"/>
        <v>0</v>
      </c>
      <c r="M46" s="11">
        <f t="shared" si="103"/>
        <v>0</v>
      </c>
      <c r="N46" s="11">
        <f t="shared" si="18"/>
        <v>0</v>
      </c>
      <c r="O46" s="19"/>
      <c r="P46" s="11">
        <f t="shared" si="19"/>
        <v>0</v>
      </c>
      <c r="Q46" s="11">
        <f t="shared" si="104"/>
        <v>0</v>
      </c>
      <c r="R46" s="11">
        <f t="shared" si="20"/>
        <v>0</v>
      </c>
      <c r="S46" s="19"/>
      <c r="T46" s="11">
        <f t="shared" si="21"/>
        <v>0</v>
      </c>
      <c r="U46" s="11">
        <f t="shared" si="105"/>
        <v>0</v>
      </c>
      <c r="V46" s="11">
        <f t="shared" si="68"/>
        <v>0</v>
      </c>
      <c r="W46" s="11">
        <f t="shared" si="22"/>
        <v>0</v>
      </c>
      <c r="X46" s="19"/>
      <c r="Y46" s="11">
        <f t="shared" si="106"/>
        <v>0</v>
      </c>
      <c r="Z46" s="11">
        <f t="shared" si="107"/>
        <v>0</v>
      </c>
      <c r="AA46" s="11">
        <f t="shared" si="23"/>
        <v>0</v>
      </c>
      <c r="AB46" s="11">
        <f t="shared" si="24"/>
        <v>0</v>
      </c>
      <c r="AC46" s="19"/>
      <c r="AD46" s="11">
        <f t="shared" si="108"/>
        <v>0</v>
      </c>
      <c r="AE46" s="11">
        <f t="shared" si="25"/>
        <v>0</v>
      </c>
      <c r="AF46" s="11">
        <f t="shared" si="111"/>
        <v>0</v>
      </c>
      <c r="AG46" s="19"/>
      <c r="AH46" s="11">
        <f t="shared" si="109"/>
        <v>0</v>
      </c>
      <c r="AI46" s="11"/>
      <c r="AJ46" s="11">
        <f t="shared" si="26"/>
        <v>0</v>
      </c>
      <c r="AK46" s="11"/>
      <c r="AL46" s="11"/>
      <c r="AM46" s="11">
        <f t="shared" si="27"/>
        <v>0</v>
      </c>
      <c r="AN46" s="19"/>
      <c r="AO46" s="11">
        <f t="shared" si="28"/>
        <v>0</v>
      </c>
      <c r="AP46" s="11"/>
      <c r="AQ46" s="19"/>
      <c r="AR46" s="19">
        <f t="shared" si="29"/>
        <v>0</v>
      </c>
      <c r="AS46" s="19">
        <f t="shared" si="30"/>
        <v>0</v>
      </c>
      <c r="AT46" s="19"/>
      <c r="AU46" s="19">
        <f t="shared" si="31"/>
        <v>0</v>
      </c>
      <c r="AV46" s="19">
        <f t="shared" si="32"/>
        <v>0</v>
      </c>
      <c r="AW46" s="19">
        <f t="shared" si="33"/>
        <v>0</v>
      </c>
      <c r="AX46" s="19"/>
      <c r="AY46" s="19"/>
      <c r="AZ46" s="19">
        <f t="shared" si="34"/>
        <v>0</v>
      </c>
      <c r="BA46" s="19">
        <f t="shared" si="35"/>
        <v>0</v>
      </c>
      <c r="BB46" s="19">
        <f t="shared" si="36"/>
        <v>0</v>
      </c>
      <c r="BC46" s="69"/>
      <c r="BD46" s="19"/>
      <c r="BE46" s="19">
        <f t="shared" si="37"/>
        <v>0</v>
      </c>
      <c r="BF46" s="19">
        <f t="shared" si="38"/>
        <v>0</v>
      </c>
      <c r="BG46" s="19">
        <f t="shared" si="39"/>
        <v>0</v>
      </c>
      <c r="BH46" s="19">
        <f t="shared" si="40"/>
        <v>0</v>
      </c>
      <c r="BI46" s="76"/>
      <c r="BJ46" s="19"/>
      <c r="BK46" s="12"/>
      <c r="BL46" s="19">
        <f t="shared" si="41"/>
        <v>0</v>
      </c>
      <c r="BM46" s="20"/>
      <c r="BN46" s="19">
        <f t="shared" si="42"/>
        <v>0</v>
      </c>
      <c r="BO46" s="12">
        <f t="shared" si="89"/>
        <v>0</v>
      </c>
      <c r="BP46" s="19">
        <f t="shared" si="90"/>
        <v>0</v>
      </c>
      <c r="BQ46" s="19">
        <f t="shared" si="91"/>
        <v>0</v>
      </c>
      <c r="BR46" s="19">
        <f t="shared" si="92"/>
        <v>0</v>
      </c>
      <c r="BS46" s="19">
        <f t="shared" si="93"/>
        <v>0</v>
      </c>
      <c r="BT46" s="76"/>
      <c r="BU46" s="83"/>
      <c r="BV46" s="81">
        <f t="shared" si="43"/>
        <v>0</v>
      </c>
      <c r="BW46" s="81"/>
      <c r="BX46" s="81">
        <f t="shared" si="44"/>
        <v>0</v>
      </c>
      <c r="BY46" s="81"/>
      <c r="BZ46" s="96">
        <v>0</v>
      </c>
      <c r="CA46" s="96"/>
      <c r="CB46" s="91"/>
      <c r="CC46" s="83"/>
      <c r="CD46" s="68"/>
      <c r="CE46" s="96">
        <f t="shared" si="46"/>
        <v>0</v>
      </c>
      <c r="CF46" s="96">
        <f t="shared" si="47"/>
        <v>0</v>
      </c>
      <c r="CG46" s="83"/>
      <c r="CH46" s="68"/>
      <c r="CI46" s="96">
        <f t="shared" si="48"/>
        <v>0</v>
      </c>
      <c r="CJ46" s="96">
        <f t="shared" si="49"/>
        <v>0</v>
      </c>
      <c r="CK46" s="96">
        <f t="shared" si="50"/>
        <v>0</v>
      </c>
      <c r="CL46" s="83"/>
      <c r="CM46" s="68"/>
      <c r="CN46" s="96">
        <f t="shared" si="69"/>
        <v>0</v>
      </c>
      <c r="CO46" s="96">
        <f t="shared" si="51"/>
        <v>0</v>
      </c>
      <c r="CP46" s="96">
        <f t="shared" si="52"/>
        <v>0</v>
      </c>
      <c r="CQ46" s="83"/>
      <c r="CR46" s="68"/>
      <c r="CS46" s="96">
        <f t="shared" si="53"/>
        <v>0</v>
      </c>
      <c r="CT46" s="96">
        <f t="shared" si="54"/>
        <v>0</v>
      </c>
      <c r="CU46" s="96">
        <f t="shared" si="55"/>
        <v>0</v>
      </c>
      <c r="CV46" s="96">
        <f t="shared" si="56"/>
        <v>0</v>
      </c>
      <c r="CW46" s="83"/>
      <c r="CX46" s="68"/>
      <c r="CY46" s="96">
        <f t="shared" si="84"/>
        <v>0</v>
      </c>
      <c r="CZ46" s="96">
        <f t="shared" si="94"/>
        <v>0</v>
      </c>
      <c r="DA46" s="96">
        <f t="shared" si="95"/>
        <v>0</v>
      </c>
      <c r="DB46" s="96">
        <f t="shared" si="96"/>
        <v>0</v>
      </c>
      <c r="DC46" s="83"/>
      <c r="DD46" s="68"/>
      <c r="DE46" s="96">
        <f t="shared" si="97"/>
        <v>0</v>
      </c>
      <c r="DF46" s="96">
        <f t="shared" si="98"/>
        <v>0</v>
      </c>
      <c r="DG46" s="96">
        <f t="shared" si="57"/>
        <v>0</v>
      </c>
      <c r="DH46" s="83"/>
      <c r="DI46" s="68"/>
      <c r="DJ46" s="83"/>
      <c r="DK46" s="96">
        <f t="shared" si="99"/>
        <v>0</v>
      </c>
      <c r="DL46" s="132">
        <f t="shared" si="13"/>
        <v>0</v>
      </c>
      <c r="DM46" s="156"/>
      <c r="DN46" s="22">
        <f t="shared" si="58"/>
        <v>0</v>
      </c>
      <c r="DO46" s="83"/>
      <c r="DP46" s="153"/>
      <c r="DQ46" s="153"/>
      <c r="DR46" s="156">
        <f t="shared" si="79"/>
        <v>0</v>
      </c>
      <c r="DS46" s="24">
        <f t="shared" si="59"/>
        <v>0</v>
      </c>
      <c r="DT46" s="22">
        <f t="shared" si="60"/>
        <v>0</v>
      </c>
      <c r="DU46" s="22">
        <f t="shared" si="61"/>
        <v>0</v>
      </c>
      <c r="DV46" s="22">
        <f t="shared" si="62"/>
        <v>0</v>
      </c>
      <c r="DW46" s="83"/>
      <c r="DX46" s="166"/>
      <c r="DY46" s="153"/>
      <c r="DZ46" s="24">
        <f t="shared" si="80"/>
        <v>0</v>
      </c>
      <c r="EA46" s="22">
        <f t="shared" si="81"/>
        <v>0</v>
      </c>
      <c r="EB46" s="22">
        <f t="shared" si="65"/>
        <v>0</v>
      </c>
      <c r="EC46" s="22">
        <f t="shared" si="100"/>
        <v>0</v>
      </c>
      <c r="ED46" s="22">
        <f t="shared" si="101"/>
        <v>0</v>
      </c>
      <c r="EE46" s="174"/>
    </row>
    <row r="47" spans="1:136" ht="25.5" x14ac:dyDescent="0.2">
      <c r="A47" s="8" t="s">
        <v>48</v>
      </c>
      <c r="B47" s="9"/>
      <c r="C47" s="27" t="s">
        <v>72</v>
      </c>
      <c r="D47" s="20">
        <v>1824546</v>
      </c>
      <c r="E47" s="20">
        <v>2065969</v>
      </c>
      <c r="F47" s="5">
        <f t="shared" si="15"/>
        <v>241423</v>
      </c>
      <c r="G47" s="22">
        <v>1824546</v>
      </c>
      <c r="H47" s="5">
        <f t="shared" si="16"/>
        <v>0</v>
      </c>
      <c r="I47" s="5">
        <f t="shared" si="102"/>
        <v>-241423</v>
      </c>
      <c r="J47" s="32"/>
      <c r="K47" s="19">
        <v>1824546</v>
      </c>
      <c r="L47" s="11">
        <f t="shared" si="17"/>
        <v>0</v>
      </c>
      <c r="M47" s="11">
        <f t="shared" si="103"/>
        <v>-241423</v>
      </c>
      <c r="N47" s="11">
        <f t="shared" si="18"/>
        <v>0</v>
      </c>
      <c r="O47" s="19">
        <v>1865969</v>
      </c>
      <c r="P47" s="11">
        <f t="shared" si="19"/>
        <v>41423</v>
      </c>
      <c r="Q47" s="11">
        <f t="shared" si="104"/>
        <v>-200000</v>
      </c>
      <c r="R47" s="11">
        <f t="shared" si="20"/>
        <v>41423</v>
      </c>
      <c r="S47" s="19">
        <v>1865969</v>
      </c>
      <c r="T47" s="11">
        <f t="shared" si="21"/>
        <v>41423</v>
      </c>
      <c r="U47" s="11">
        <f t="shared" si="105"/>
        <v>-200000</v>
      </c>
      <c r="V47" s="11">
        <f t="shared" si="68"/>
        <v>41423</v>
      </c>
      <c r="W47" s="11">
        <f t="shared" si="22"/>
        <v>0</v>
      </c>
      <c r="X47" s="19">
        <v>1824546</v>
      </c>
      <c r="Y47" s="11">
        <f t="shared" si="106"/>
        <v>0</v>
      </c>
      <c r="Z47" s="11">
        <f t="shared" si="107"/>
        <v>-241423</v>
      </c>
      <c r="AA47" s="11">
        <f t="shared" si="23"/>
        <v>0</v>
      </c>
      <c r="AB47" s="11">
        <f t="shared" si="24"/>
        <v>-41423</v>
      </c>
      <c r="AC47" s="19">
        <v>1824546</v>
      </c>
      <c r="AD47" s="11">
        <f t="shared" si="108"/>
        <v>0</v>
      </c>
      <c r="AE47" s="11">
        <f t="shared" si="25"/>
        <v>0</v>
      </c>
      <c r="AF47" s="11">
        <f t="shared" si="111"/>
        <v>0</v>
      </c>
      <c r="AG47" s="19">
        <v>1824546</v>
      </c>
      <c r="AH47" s="11">
        <f t="shared" si="109"/>
        <v>0</v>
      </c>
      <c r="AI47" s="11"/>
      <c r="AJ47" s="11">
        <f t="shared" si="26"/>
        <v>1824546</v>
      </c>
      <c r="AK47" s="11">
        <f>1750519-1824546</f>
        <v>-74027</v>
      </c>
      <c r="AL47" s="11"/>
      <c r="AM47" s="11">
        <f t="shared" si="27"/>
        <v>1750519</v>
      </c>
      <c r="AN47" s="19">
        <v>1748106</v>
      </c>
      <c r="AO47" s="11">
        <f t="shared" si="28"/>
        <v>-2413</v>
      </c>
      <c r="AP47" s="11"/>
      <c r="AQ47" s="19">
        <v>1746349</v>
      </c>
      <c r="AR47" s="19">
        <f t="shared" si="29"/>
        <v>-4170</v>
      </c>
      <c r="AS47" s="19">
        <f t="shared" si="30"/>
        <v>-1757</v>
      </c>
      <c r="AT47" s="19">
        <v>1746349</v>
      </c>
      <c r="AU47" s="19">
        <f t="shared" si="31"/>
        <v>-4170</v>
      </c>
      <c r="AV47" s="19">
        <f t="shared" si="32"/>
        <v>-1757</v>
      </c>
      <c r="AW47" s="19">
        <f t="shared" si="33"/>
        <v>0</v>
      </c>
      <c r="AX47" s="19"/>
      <c r="AY47" s="19">
        <v>1748106</v>
      </c>
      <c r="AZ47" s="19">
        <f t="shared" si="34"/>
        <v>-2413</v>
      </c>
      <c r="BA47" s="19">
        <f t="shared" si="35"/>
        <v>0</v>
      </c>
      <c r="BB47" s="19">
        <f t="shared" si="36"/>
        <v>1757</v>
      </c>
      <c r="BC47" s="69"/>
      <c r="BD47" s="19">
        <v>1748106</v>
      </c>
      <c r="BE47" s="19">
        <f t="shared" si="37"/>
        <v>-2413</v>
      </c>
      <c r="BF47" s="19">
        <f t="shared" si="38"/>
        <v>0</v>
      </c>
      <c r="BG47" s="19">
        <f t="shared" si="39"/>
        <v>1757</v>
      </c>
      <c r="BH47" s="19">
        <f t="shared" si="40"/>
        <v>0</v>
      </c>
      <c r="BI47" s="76"/>
      <c r="BJ47" s="19">
        <v>1746349</v>
      </c>
      <c r="BK47" s="12"/>
      <c r="BL47" s="19">
        <f t="shared" si="41"/>
        <v>1746349</v>
      </c>
      <c r="BM47" s="20"/>
      <c r="BN47" s="19">
        <f t="shared" si="42"/>
        <v>1746349</v>
      </c>
      <c r="BO47" s="12">
        <f t="shared" si="89"/>
        <v>-4170</v>
      </c>
      <c r="BP47" s="19">
        <f t="shared" si="90"/>
        <v>-1757</v>
      </c>
      <c r="BQ47" s="19">
        <f t="shared" si="91"/>
        <v>0</v>
      </c>
      <c r="BR47" s="19">
        <f t="shared" si="92"/>
        <v>-1757</v>
      </c>
      <c r="BS47" s="19">
        <f t="shared" si="93"/>
        <v>0</v>
      </c>
      <c r="BT47" s="76"/>
      <c r="BU47" s="83"/>
      <c r="BV47" s="81">
        <f t="shared" si="43"/>
        <v>1746349</v>
      </c>
      <c r="BW47" s="81"/>
      <c r="BX47" s="81">
        <f t="shared" si="44"/>
        <v>1746349</v>
      </c>
      <c r="BY47" s="81"/>
      <c r="BZ47" s="96">
        <v>1746349</v>
      </c>
      <c r="CA47" s="96">
        <v>1746349</v>
      </c>
      <c r="CB47" s="91">
        <f>CA47-BZ47</f>
        <v>0</v>
      </c>
      <c r="CC47" s="83"/>
      <c r="CD47" s="68">
        <v>1746349</v>
      </c>
      <c r="CE47" s="96">
        <f t="shared" si="46"/>
        <v>0</v>
      </c>
      <c r="CF47" s="96">
        <f t="shared" si="47"/>
        <v>0</v>
      </c>
      <c r="CG47" s="83"/>
      <c r="CH47" s="68">
        <v>1746349</v>
      </c>
      <c r="CI47" s="96">
        <f t="shared" si="48"/>
        <v>0</v>
      </c>
      <c r="CJ47" s="96">
        <f t="shared" si="49"/>
        <v>0</v>
      </c>
      <c r="CK47" s="96">
        <f t="shared" si="50"/>
        <v>0</v>
      </c>
      <c r="CL47" s="83"/>
      <c r="CM47" s="68">
        <v>1746349</v>
      </c>
      <c r="CN47" s="96">
        <f t="shared" si="69"/>
        <v>0</v>
      </c>
      <c r="CO47" s="96">
        <f t="shared" si="51"/>
        <v>0</v>
      </c>
      <c r="CP47" s="96">
        <f t="shared" si="52"/>
        <v>0</v>
      </c>
      <c r="CQ47" s="83"/>
      <c r="CR47" s="68">
        <v>1746349</v>
      </c>
      <c r="CS47" s="96">
        <f t="shared" si="53"/>
        <v>0</v>
      </c>
      <c r="CT47" s="96">
        <f t="shared" si="54"/>
        <v>0</v>
      </c>
      <c r="CU47" s="96">
        <f t="shared" si="55"/>
        <v>0</v>
      </c>
      <c r="CV47" s="96">
        <f t="shared" si="56"/>
        <v>0</v>
      </c>
      <c r="CW47" s="83"/>
      <c r="CX47" s="68">
        <v>1746349</v>
      </c>
      <c r="CY47" s="96">
        <f t="shared" si="84"/>
        <v>0</v>
      </c>
      <c r="CZ47" s="96">
        <f t="shared" si="94"/>
        <v>0</v>
      </c>
      <c r="DA47" s="96">
        <f t="shared" si="95"/>
        <v>0</v>
      </c>
      <c r="DB47" s="96">
        <f t="shared" si="96"/>
        <v>0</v>
      </c>
      <c r="DC47" s="83"/>
      <c r="DD47" s="68">
        <v>1746349</v>
      </c>
      <c r="DE47" s="96">
        <f t="shared" si="97"/>
        <v>0</v>
      </c>
      <c r="DF47" s="96">
        <f t="shared" si="98"/>
        <v>0</v>
      </c>
      <c r="DG47" s="96">
        <f t="shared" si="57"/>
        <v>0</v>
      </c>
      <c r="DH47" s="83"/>
      <c r="DI47" s="68">
        <v>1746349</v>
      </c>
      <c r="DJ47" s="83"/>
      <c r="DK47" s="96">
        <f t="shared" si="99"/>
        <v>1746349</v>
      </c>
      <c r="DL47" s="132">
        <f t="shared" si="13"/>
        <v>0</v>
      </c>
      <c r="DM47" s="156">
        <v>1767453</v>
      </c>
      <c r="DN47" s="22">
        <f t="shared" si="58"/>
        <v>21104</v>
      </c>
      <c r="DO47" s="83"/>
      <c r="DP47" s="153">
        <v>1867453</v>
      </c>
      <c r="DQ47" s="153"/>
      <c r="DR47" s="156">
        <f t="shared" si="79"/>
        <v>1867453</v>
      </c>
      <c r="DS47" s="24">
        <f t="shared" si="59"/>
        <v>121104</v>
      </c>
      <c r="DT47" s="22">
        <f t="shared" si="60"/>
        <v>100000</v>
      </c>
      <c r="DU47" s="22">
        <f t="shared" si="61"/>
        <v>121104</v>
      </c>
      <c r="DV47" s="22">
        <f t="shared" si="62"/>
        <v>100000</v>
      </c>
      <c r="DW47" s="83" t="s">
        <v>431</v>
      </c>
      <c r="DX47" s="166"/>
      <c r="DY47" s="153">
        <v>1867453</v>
      </c>
      <c r="DZ47" s="24" t="e">
        <f t="shared" si="80"/>
        <v>#VALUE!</v>
      </c>
      <c r="EA47" s="22" t="e">
        <f t="shared" si="81"/>
        <v>#VALUE!</v>
      </c>
      <c r="EB47" s="22">
        <f t="shared" si="65"/>
        <v>121104</v>
      </c>
      <c r="EC47" s="22">
        <f t="shared" si="100"/>
        <v>100000</v>
      </c>
      <c r="ED47" s="22">
        <f t="shared" si="101"/>
        <v>0</v>
      </c>
      <c r="EE47" s="174"/>
    </row>
    <row r="48" spans="1:136" ht="12.75" hidden="1" customHeight="1" x14ac:dyDescent="0.2">
      <c r="A48" s="8" t="s">
        <v>23</v>
      </c>
      <c r="B48" s="9"/>
      <c r="C48" s="27" t="s">
        <v>62</v>
      </c>
      <c r="D48" s="20">
        <v>0</v>
      </c>
      <c r="E48" s="20"/>
      <c r="F48" s="5">
        <f t="shared" si="15"/>
        <v>0</v>
      </c>
      <c r="G48" s="22"/>
      <c r="H48" s="5">
        <f t="shared" si="16"/>
        <v>0</v>
      </c>
      <c r="I48" s="5">
        <f t="shared" si="102"/>
        <v>0</v>
      </c>
      <c r="J48" s="32"/>
      <c r="K48" s="19"/>
      <c r="L48" s="11">
        <f t="shared" si="17"/>
        <v>0</v>
      </c>
      <c r="M48" s="11">
        <f t="shared" si="103"/>
        <v>0</v>
      </c>
      <c r="N48" s="11">
        <f t="shared" si="18"/>
        <v>0</v>
      </c>
      <c r="O48" s="19"/>
      <c r="P48" s="11">
        <f t="shared" si="19"/>
        <v>0</v>
      </c>
      <c r="Q48" s="11">
        <f t="shared" si="104"/>
        <v>0</v>
      </c>
      <c r="R48" s="11">
        <f t="shared" si="20"/>
        <v>0</v>
      </c>
      <c r="S48" s="19"/>
      <c r="T48" s="11">
        <f t="shared" si="21"/>
        <v>0</v>
      </c>
      <c r="U48" s="11">
        <f t="shared" si="105"/>
        <v>0</v>
      </c>
      <c r="V48" s="11">
        <f t="shared" si="68"/>
        <v>0</v>
      </c>
      <c r="W48" s="11">
        <f t="shared" si="22"/>
        <v>0</v>
      </c>
      <c r="X48" s="19"/>
      <c r="Y48" s="11">
        <f t="shared" si="106"/>
        <v>0</v>
      </c>
      <c r="Z48" s="11">
        <f t="shared" si="107"/>
        <v>0</v>
      </c>
      <c r="AA48" s="11">
        <f t="shared" si="23"/>
        <v>0</v>
      </c>
      <c r="AB48" s="11">
        <f t="shared" si="24"/>
        <v>0</v>
      </c>
      <c r="AC48" s="19"/>
      <c r="AD48" s="11">
        <f t="shared" si="108"/>
        <v>0</v>
      </c>
      <c r="AE48" s="11">
        <f t="shared" si="25"/>
        <v>0</v>
      </c>
      <c r="AF48" s="11">
        <f t="shared" si="111"/>
        <v>0</v>
      </c>
      <c r="AG48" s="19"/>
      <c r="AH48" s="11">
        <f t="shared" si="109"/>
        <v>0</v>
      </c>
      <c r="AI48" s="11"/>
      <c r="AJ48" s="11">
        <f t="shared" si="26"/>
        <v>0</v>
      </c>
      <c r="AK48" s="11"/>
      <c r="AL48" s="11"/>
      <c r="AM48" s="11">
        <f t="shared" si="27"/>
        <v>0</v>
      </c>
      <c r="AN48" s="19"/>
      <c r="AO48" s="11">
        <f t="shared" si="28"/>
        <v>0</v>
      </c>
      <c r="AP48" s="11"/>
      <c r="AQ48" s="19"/>
      <c r="AR48" s="19">
        <f t="shared" si="29"/>
        <v>0</v>
      </c>
      <c r="AS48" s="19">
        <f t="shared" si="30"/>
        <v>0</v>
      </c>
      <c r="AT48" s="19"/>
      <c r="AU48" s="19">
        <f t="shared" si="31"/>
        <v>0</v>
      </c>
      <c r="AV48" s="19">
        <f t="shared" si="32"/>
        <v>0</v>
      </c>
      <c r="AW48" s="19">
        <f t="shared" si="33"/>
        <v>0</v>
      </c>
      <c r="AX48" s="19"/>
      <c r="AY48" s="19"/>
      <c r="AZ48" s="19">
        <f t="shared" si="34"/>
        <v>0</v>
      </c>
      <c r="BA48" s="19">
        <f t="shared" si="35"/>
        <v>0</v>
      </c>
      <c r="BB48" s="19">
        <f t="shared" si="36"/>
        <v>0</v>
      </c>
      <c r="BC48" s="69"/>
      <c r="BD48" s="19"/>
      <c r="BE48" s="19">
        <f t="shared" si="37"/>
        <v>0</v>
      </c>
      <c r="BF48" s="19">
        <f t="shared" si="38"/>
        <v>0</v>
      </c>
      <c r="BG48" s="19">
        <f t="shared" si="39"/>
        <v>0</v>
      </c>
      <c r="BH48" s="19">
        <f t="shared" si="40"/>
        <v>0</v>
      </c>
      <c r="BI48" s="76"/>
      <c r="BJ48" s="19"/>
      <c r="BK48" s="12"/>
      <c r="BL48" s="19">
        <f t="shared" si="41"/>
        <v>0</v>
      </c>
      <c r="BM48" s="20"/>
      <c r="BN48" s="19">
        <f t="shared" si="42"/>
        <v>0</v>
      </c>
      <c r="BO48" s="12">
        <f t="shared" si="89"/>
        <v>0</v>
      </c>
      <c r="BP48" s="19">
        <f t="shared" si="90"/>
        <v>0</v>
      </c>
      <c r="BQ48" s="19">
        <f t="shared" si="91"/>
        <v>0</v>
      </c>
      <c r="BR48" s="19">
        <f t="shared" si="92"/>
        <v>0</v>
      </c>
      <c r="BS48" s="19">
        <f t="shared" si="93"/>
        <v>0</v>
      </c>
      <c r="BT48" s="76"/>
      <c r="BU48" s="83"/>
      <c r="BV48" s="81">
        <f t="shared" si="43"/>
        <v>0</v>
      </c>
      <c r="BW48" s="81"/>
      <c r="BX48" s="81">
        <f t="shared" si="44"/>
        <v>0</v>
      </c>
      <c r="BY48" s="81"/>
      <c r="BZ48" s="96">
        <v>0</v>
      </c>
      <c r="CA48" s="96"/>
      <c r="CB48" s="91"/>
      <c r="CC48" s="83"/>
      <c r="CD48" s="68"/>
      <c r="CE48" s="96">
        <f t="shared" si="46"/>
        <v>0</v>
      </c>
      <c r="CF48" s="96">
        <f t="shared" si="47"/>
        <v>0</v>
      </c>
      <c r="CG48" s="83"/>
      <c r="CH48" s="68"/>
      <c r="CI48" s="96">
        <f t="shared" si="48"/>
        <v>0</v>
      </c>
      <c r="CJ48" s="96">
        <f t="shared" si="49"/>
        <v>0</v>
      </c>
      <c r="CK48" s="96">
        <f t="shared" si="50"/>
        <v>0</v>
      </c>
      <c r="CL48" s="83"/>
      <c r="CM48" s="68"/>
      <c r="CN48" s="96">
        <f t="shared" si="69"/>
        <v>0</v>
      </c>
      <c r="CO48" s="96">
        <f t="shared" si="51"/>
        <v>0</v>
      </c>
      <c r="CP48" s="96">
        <f t="shared" si="52"/>
        <v>0</v>
      </c>
      <c r="CQ48" s="83"/>
      <c r="CR48" s="68"/>
      <c r="CS48" s="96">
        <f t="shared" si="53"/>
        <v>0</v>
      </c>
      <c r="CT48" s="96">
        <f t="shared" si="54"/>
        <v>0</v>
      </c>
      <c r="CU48" s="96">
        <f t="shared" si="55"/>
        <v>0</v>
      </c>
      <c r="CV48" s="96">
        <f t="shared" si="56"/>
        <v>0</v>
      </c>
      <c r="CW48" s="83"/>
      <c r="CX48" s="68"/>
      <c r="CY48" s="96">
        <f t="shared" si="84"/>
        <v>0</v>
      </c>
      <c r="CZ48" s="96">
        <f t="shared" si="94"/>
        <v>0</v>
      </c>
      <c r="DA48" s="96">
        <f t="shared" si="95"/>
        <v>0</v>
      </c>
      <c r="DB48" s="96">
        <f t="shared" si="96"/>
        <v>0</v>
      </c>
      <c r="DC48" s="83"/>
      <c r="DD48" s="68"/>
      <c r="DE48" s="96">
        <f t="shared" si="97"/>
        <v>0</v>
      </c>
      <c r="DF48" s="96">
        <f t="shared" si="98"/>
        <v>0</v>
      </c>
      <c r="DG48" s="96">
        <f t="shared" si="57"/>
        <v>0</v>
      </c>
      <c r="DH48" s="83"/>
      <c r="DI48" s="68"/>
      <c r="DJ48" s="83"/>
      <c r="DK48" s="96">
        <f t="shared" si="99"/>
        <v>0</v>
      </c>
      <c r="DL48" s="132">
        <f t="shared" si="13"/>
        <v>0</v>
      </c>
      <c r="DM48" s="156"/>
      <c r="DN48" s="22">
        <f t="shared" si="58"/>
        <v>0</v>
      </c>
      <c r="DO48" s="83"/>
      <c r="DP48" s="153"/>
      <c r="DQ48" s="153"/>
      <c r="DR48" s="156">
        <f t="shared" si="79"/>
        <v>0</v>
      </c>
      <c r="DS48" s="24">
        <f t="shared" si="59"/>
        <v>0</v>
      </c>
      <c r="DT48" s="22">
        <f t="shared" si="60"/>
        <v>0</v>
      </c>
      <c r="DU48" s="22">
        <f t="shared" si="61"/>
        <v>0</v>
      </c>
      <c r="DV48" s="22">
        <f t="shared" si="62"/>
        <v>0</v>
      </c>
      <c r="DW48" s="83"/>
      <c r="DX48" s="166"/>
      <c r="DY48" s="153"/>
      <c r="DZ48" s="24">
        <f t="shared" si="80"/>
        <v>0</v>
      </c>
      <c r="EA48" s="22">
        <f t="shared" si="81"/>
        <v>0</v>
      </c>
      <c r="EB48" s="22">
        <f t="shared" si="65"/>
        <v>0</v>
      </c>
      <c r="EC48" s="22">
        <f t="shared" si="100"/>
        <v>0</v>
      </c>
      <c r="ED48" s="22">
        <f t="shared" si="101"/>
        <v>0</v>
      </c>
      <c r="EE48" s="174"/>
    </row>
    <row r="49" spans="1:136" ht="12.75" customHeight="1" x14ac:dyDescent="0.2">
      <c r="A49" s="21" t="s">
        <v>394</v>
      </c>
      <c r="B49" s="9"/>
      <c r="C49" s="26" t="s">
        <v>395</v>
      </c>
      <c r="D49" s="108"/>
      <c r="E49" s="108"/>
      <c r="F49" s="5">
        <f t="shared" si="15"/>
        <v>0</v>
      </c>
      <c r="G49" s="22"/>
      <c r="H49" s="5">
        <f t="shared" si="16"/>
        <v>0</v>
      </c>
      <c r="I49" s="5"/>
      <c r="J49" s="32"/>
      <c r="K49" s="106"/>
      <c r="L49" s="11">
        <f t="shared" si="17"/>
        <v>0</v>
      </c>
      <c r="M49" s="11"/>
      <c r="N49" s="11"/>
      <c r="O49" s="106"/>
      <c r="P49" s="11">
        <f t="shared" si="19"/>
        <v>0</v>
      </c>
      <c r="Q49" s="11"/>
      <c r="R49" s="11"/>
      <c r="S49" s="106"/>
      <c r="T49" s="11">
        <f t="shared" si="21"/>
        <v>0</v>
      </c>
      <c r="U49" s="11"/>
      <c r="V49" s="11"/>
      <c r="W49" s="11"/>
      <c r="X49" s="106"/>
      <c r="Y49" s="11"/>
      <c r="Z49" s="11"/>
      <c r="AA49" s="11"/>
      <c r="AB49" s="11"/>
      <c r="AC49" s="106"/>
      <c r="AD49" s="11"/>
      <c r="AE49" s="11"/>
      <c r="AF49" s="11"/>
      <c r="AG49" s="106"/>
      <c r="AH49" s="11"/>
      <c r="AI49" s="11"/>
      <c r="AJ49" s="11"/>
      <c r="AK49" s="11"/>
      <c r="AL49" s="11"/>
      <c r="AM49" s="11"/>
      <c r="AN49" s="106"/>
      <c r="AO49" s="11"/>
      <c r="AP49" s="11"/>
      <c r="AQ49" s="106"/>
      <c r="AR49" s="106"/>
      <c r="AS49" s="106"/>
      <c r="AT49" s="106"/>
      <c r="AU49" s="106"/>
      <c r="AV49" s="106"/>
      <c r="AW49" s="106"/>
      <c r="AX49" s="106"/>
      <c r="AY49" s="106"/>
      <c r="AZ49" s="106"/>
      <c r="BA49" s="106"/>
      <c r="BB49" s="106"/>
      <c r="BC49" s="69"/>
      <c r="BD49" s="106"/>
      <c r="BE49" s="106"/>
      <c r="BF49" s="106"/>
      <c r="BG49" s="106"/>
      <c r="BH49" s="106"/>
      <c r="BI49" s="83"/>
      <c r="BJ49" s="106"/>
      <c r="BK49" s="107"/>
      <c r="BL49" s="106"/>
      <c r="BM49" s="108"/>
      <c r="BN49" s="106"/>
      <c r="BO49" s="107"/>
      <c r="BP49" s="106"/>
      <c r="BQ49" s="106"/>
      <c r="BR49" s="106"/>
      <c r="BS49" s="106"/>
      <c r="BT49" s="83"/>
      <c r="BU49" s="83"/>
      <c r="BV49" s="81"/>
      <c r="BW49" s="81"/>
      <c r="BX49" s="81"/>
      <c r="BY49" s="81"/>
      <c r="BZ49" s="96"/>
      <c r="CA49" s="96"/>
      <c r="CB49" s="91"/>
      <c r="CC49" s="83"/>
      <c r="CD49" s="68"/>
      <c r="CE49" s="96"/>
      <c r="CF49" s="96"/>
      <c r="CG49" s="83"/>
      <c r="CH49" s="68"/>
      <c r="CI49" s="96"/>
      <c r="CJ49" s="96"/>
      <c r="CK49" s="96"/>
      <c r="CL49" s="83"/>
      <c r="CM49" s="68"/>
      <c r="CN49" s="96"/>
      <c r="CO49" s="96"/>
      <c r="CP49" s="96"/>
      <c r="CQ49" s="83"/>
      <c r="CR49" s="68"/>
      <c r="CS49" s="96"/>
      <c r="CT49" s="96"/>
      <c r="CU49" s="96"/>
      <c r="CV49" s="96"/>
      <c r="CW49" s="83"/>
      <c r="CX49" s="68"/>
      <c r="CY49" s="96"/>
      <c r="CZ49" s="96"/>
      <c r="DA49" s="96"/>
      <c r="DB49" s="96"/>
      <c r="DC49" s="83"/>
      <c r="DD49" s="68"/>
      <c r="DE49" s="96"/>
      <c r="DF49" s="96"/>
      <c r="DG49" s="96"/>
      <c r="DH49" s="83"/>
      <c r="DI49" s="68"/>
      <c r="DJ49" s="134"/>
      <c r="DK49" s="96"/>
      <c r="DL49" s="132"/>
      <c r="DM49" s="156">
        <v>2475000</v>
      </c>
      <c r="DN49" s="22">
        <f t="shared" si="58"/>
        <v>2475000</v>
      </c>
      <c r="DO49" s="83" t="s">
        <v>407</v>
      </c>
      <c r="DP49" s="153">
        <v>2475000</v>
      </c>
      <c r="DQ49" s="153"/>
      <c r="DR49" s="156">
        <f t="shared" si="79"/>
        <v>2475000</v>
      </c>
      <c r="DS49" s="24">
        <f t="shared" si="59"/>
        <v>2475000</v>
      </c>
      <c r="DT49" s="22">
        <f t="shared" si="60"/>
        <v>0</v>
      </c>
      <c r="DU49" s="22">
        <f t="shared" si="61"/>
        <v>2475000</v>
      </c>
      <c r="DV49" s="22">
        <f t="shared" si="62"/>
        <v>0</v>
      </c>
      <c r="DW49" s="83" t="s">
        <v>407</v>
      </c>
      <c r="DX49" s="166"/>
      <c r="DY49" s="153">
        <v>3100000</v>
      </c>
      <c r="DZ49" s="24" t="e">
        <f t="shared" si="80"/>
        <v>#VALUE!</v>
      </c>
      <c r="EA49" s="22" t="e">
        <f t="shared" si="81"/>
        <v>#VALUE!</v>
      </c>
      <c r="EB49" s="22">
        <f t="shared" si="65"/>
        <v>3100000</v>
      </c>
      <c r="EC49" s="22">
        <f t="shared" si="100"/>
        <v>625000</v>
      </c>
      <c r="ED49" s="22">
        <f t="shared" si="101"/>
        <v>625000</v>
      </c>
      <c r="EE49" s="168" t="s">
        <v>530</v>
      </c>
    </row>
    <row r="50" spans="1:136" ht="51" x14ac:dyDescent="0.2">
      <c r="A50" s="8" t="s">
        <v>36</v>
      </c>
      <c r="B50" s="9"/>
      <c r="C50" s="27" t="s">
        <v>37</v>
      </c>
      <c r="D50" s="20">
        <v>1680109</v>
      </c>
      <c r="E50" s="20">
        <v>1675109</v>
      </c>
      <c r="F50" s="5">
        <f t="shared" si="15"/>
        <v>-5000</v>
      </c>
      <c r="G50" s="22">
        <v>1475106</v>
      </c>
      <c r="H50" s="5">
        <f t="shared" si="16"/>
        <v>-205003</v>
      </c>
      <c r="I50" s="5">
        <f t="shared" si="102"/>
        <v>-200003</v>
      </c>
      <c r="J50" s="30" t="s">
        <v>119</v>
      </c>
      <c r="K50" s="19">
        <v>2110000</v>
      </c>
      <c r="L50" s="11">
        <f t="shared" si="17"/>
        <v>429891</v>
      </c>
      <c r="M50" s="11">
        <f t="shared" si="103"/>
        <v>434891</v>
      </c>
      <c r="N50" s="11">
        <f t="shared" si="18"/>
        <v>634894</v>
      </c>
      <c r="O50" s="19">
        <v>1780109</v>
      </c>
      <c r="P50" s="11">
        <f t="shared" si="19"/>
        <v>100000</v>
      </c>
      <c r="Q50" s="11">
        <f t="shared" si="104"/>
        <v>105000</v>
      </c>
      <c r="R50" s="11">
        <f t="shared" si="20"/>
        <v>-329891</v>
      </c>
      <c r="S50" s="19">
        <f>1780109+15000+10000+60000+25000</f>
        <v>1890109</v>
      </c>
      <c r="T50" s="11">
        <f t="shared" si="21"/>
        <v>210000</v>
      </c>
      <c r="U50" s="11">
        <f t="shared" si="105"/>
        <v>215000</v>
      </c>
      <c r="V50" s="11">
        <f t="shared" si="68"/>
        <v>-219891</v>
      </c>
      <c r="W50" s="11">
        <f t="shared" si="22"/>
        <v>110000</v>
      </c>
      <c r="X50" s="19">
        <v>2310000</v>
      </c>
      <c r="Y50" s="11">
        <f t="shared" si="106"/>
        <v>629891</v>
      </c>
      <c r="Z50" s="11">
        <f t="shared" si="107"/>
        <v>634891</v>
      </c>
      <c r="AA50" s="11">
        <f t="shared" si="23"/>
        <v>200000</v>
      </c>
      <c r="AB50" s="11">
        <f t="shared" si="24"/>
        <v>419891</v>
      </c>
      <c r="AC50" s="19">
        <f>2310000-170000</f>
        <v>2140000</v>
      </c>
      <c r="AD50" s="11">
        <f t="shared" si="108"/>
        <v>459891</v>
      </c>
      <c r="AE50" s="11">
        <f t="shared" si="25"/>
        <v>-170000</v>
      </c>
      <c r="AF50" s="11">
        <f t="shared" si="111"/>
        <v>170000</v>
      </c>
      <c r="AG50" s="19">
        <f>2310000</f>
        <v>2310000</v>
      </c>
      <c r="AH50" s="11">
        <f t="shared" si="109"/>
        <v>629891</v>
      </c>
      <c r="AI50" s="11"/>
      <c r="AJ50" s="11">
        <f t="shared" si="26"/>
        <v>2310000</v>
      </c>
      <c r="AK50" s="11"/>
      <c r="AL50" s="11"/>
      <c r="AM50" s="11">
        <f t="shared" si="27"/>
        <v>2310000</v>
      </c>
      <c r="AN50" s="19">
        <v>2000000</v>
      </c>
      <c r="AO50" s="11">
        <f t="shared" si="28"/>
        <v>-310000</v>
      </c>
      <c r="AP50" s="19" t="s">
        <v>158</v>
      </c>
      <c r="AQ50" s="19">
        <v>1500000</v>
      </c>
      <c r="AR50" s="19">
        <f t="shared" si="29"/>
        <v>-810000</v>
      </c>
      <c r="AS50" s="19">
        <f t="shared" si="30"/>
        <v>-500000</v>
      </c>
      <c r="AT50" s="19">
        <v>2295000</v>
      </c>
      <c r="AU50" s="19">
        <f t="shared" si="31"/>
        <v>-15000</v>
      </c>
      <c r="AV50" s="19">
        <f t="shared" si="32"/>
        <v>295000</v>
      </c>
      <c r="AW50" s="19">
        <f t="shared" si="33"/>
        <v>795000</v>
      </c>
      <c r="AX50" s="19" t="s">
        <v>171</v>
      </c>
      <c r="AY50" s="19">
        <v>2100000</v>
      </c>
      <c r="AZ50" s="19">
        <f t="shared" si="34"/>
        <v>-210000</v>
      </c>
      <c r="BA50" s="19">
        <f t="shared" si="35"/>
        <v>100000</v>
      </c>
      <c r="BB50" s="19">
        <f t="shared" si="36"/>
        <v>-195000</v>
      </c>
      <c r="BC50" s="70" t="s">
        <v>195</v>
      </c>
      <c r="BD50" s="19">
        <v>2710000</v>
      </c>
      <c r="BE50" s="19">
        <f t="shared" si="37"/>
        <v>400000</v>
      </c>
      <c r="BF50" s="19">
        <f t="shared" si="38"/>
        <v>710000</v>
      </c>
      <c r="BG50" s="19">
        <f t="shared" si="39"/>
        <v>415000</v>
      </c>
      <c r="BH50" s="19">
        <f t="shared" si="40"/>
        <v>610000</v>
      </c>
      <c r="BI50" s="76" t="s">
        <v>205</v>
      </c>
      <c r="BJ50" s="19">
        <v>2955000</v>
      </c>
      <c r="BK50" s="12">
        <v>-935000</v>
      </c>
      <c r="BL50" s="19">
        <f t="shared" si="41"/>
        <v>2020000</v>
      </c>
      <c r="BM50" s="20">
        <v>935000</v>
      </c>
      <c r="BN50" s="19">
        <f t="shared" si="42"/>
        <v>2955000</v>
      </c>
      <c r="BO50" s="12">
        <f t="shared" si="89"/>
        <v>645000</v>
      </c>
      <c r="BP50" s="19">
        <f t="shared" si="90"/>
        <v>955000</v>
      </c>
      <c r="BQ50" s="19">
        <f t="shared" si="91"/>
        <v>660000</v>
      </c>
      <c r="BR50" s="19">
        <f t="shared" si="92"/>
        <v>245000</v>
      </c>
      <c r="BS50" s="19">
        <f t="shared" si="93"/>
        <v>0</v>
      </c>
      <c r="BT50" s="76" t="s">
        <v>219</v>
      </c>
      <c r="BU50" s="83"/>
      <c r="BV50" s="81">
        <f t="shared" si="43"/>
        <v>2955000</v>
      </c>
      <c r="BW50" s="81"/>
      <c r="BX50" s="81">
        <f t="shared" si="44"/>
        <v>2955000</v>
      </c>
      <c r="BY50" s="81">
        <v>-714999</v>
      </c>
      <c r="BZ50" s="96">
        <v>2240001</v>
      </c>
      <c r="CA50" s="96">
        <v>0</v>
      </c>
      <c r="CB50" s="91">
        <f t="shared" ref="CB50:CB60" si="112">CA50-BZ50</f>
        <v>-2240001</v>
      </c>
      <c r="CC50" s="83" t="s">
        <v>239</v>
      </c>
      <c r="CD50" s="68">
        <v>1499154</v>
      </c>
      <c r="CE50" s="96">
        <f t="shared" si="46"/>
        <v>-740847</v>
      </c>
      <c r="CF50" s="96">
        <f t="shared" si="47"/>
        <v>1499154</v>
      </c>
      <c r="CG50" s="83" t="s">
        <v>259</v>
      </c>
      <c r="CH50" s="68">
        <f>1499154+350000+1105846</f>
        <v>2955000</v>
      </c>
      <c r="CI50" s="96">
        <f>CH50-BZ50</f>
        <v>714999</v>
      </c>
      <c r="CJ50" s="96">
        <f t="shared" si="49"/>
        <v>2955000</v>
      </c>
      <c r="CK50" s="96">
        <f t="shared" si="50"/>
        <v>1455846</v>
      </c>
      <c r="CL50" s="83" t="s">
        <v>286</v>
      </c>
      <c r="CM50" s="68">
        <v>2425000</v>
      </c>
      <c r="CN50" s="96">
        <f>CM50-BZ50</f>
        <v>184999</v>
      </c>
      <c r="CO50" s="96">
        <f t="shared" si="51"/>
        <v>2425000</v>
      </c>
      <c r="CP50" s="96">
        <f t="shared" si="52"/>
        <v>-530000</v>
      </c>
      <c r="CQ50" s="83" t="s">
        <v>318</v>
      </c>
      <c r="CR50" s="68">
        <f>2425000+870000+450000</f>
        <v>3745000</v>
      </c>
      <c r="CS50" s="96">
        <f t="shared" si="53"/>
        <v>1504999</v>
      </c>
      <c r="CT50" s="96">
        <f t="shared" si="54"/>
        <v>3745000</v>
      </c>
      <c r="CU50" s="96">
        <f t="shared" si="55"/>
        <v>790000</v>
      </c>
      <c r="CV50" s="96">
        <f t="shared" si="56"/>
        <v>1320000</v>
      </c>
      <c r="CW50" s="83" t="s">
        <v>341</v>
      </c>
      <c r="CX50" s="68">
        <v>3525000</v>
      </c>
      <c r="CY50" s="96">
        <f t="shared" si="84"/>
        <v>1284999</v>
      </c>
      <c r="CZ50" s="96">
        <f t="shared" si="94"/>
        <v>3525000</v>
      </c>
      <c r="DA50" s="96">
        <f t="shared" si="95"/>
        <v>570000</v>
      </c>
      <c r="DB50" s="96">
        <f t="shared" si="96"/>
        <v>-220000</v>
      </c>
      <c r="DC50" s="83" t="s">
        <v>369</v>
      </c>
      <c r="DD50" s="68">
        <v>2199154</v>
      </c>
      <c r="DE50" s="96">
        <f t="shared" si="97"/>
        <v>-40847</v>
      </c>
      <c r="DF50" s="96">
        <f t="shared" si="98"/>
        <v>2199154</v>
      </c>
      <c r="DG50" s="96">
        <f t="shared" si="57"/>
        <v>-1325846</v>
      </c>
      <c r="DH50" s="83" t="s">
        <v>380</v>
      </c>
      <c r="DI50" s="68">
        <v>3525000</v>
      </c>
      <c r="DJ50" s="134" t="s">
        <v>369</v>
      </c>
      <c r="DK50" s="96">
        <f t="shared" ref="DK50:DK60" si="113">DI50</f>
        <v>3525000</v>
      </c>
      <c r="DL50" s="132">
        <f t="shared" ref="DL50:DL60" si="114">DK50-BZ50</f>
        <v>1284999</v>
      </c>
      <c r="DM50" s="156">
        <v>1977163</v>
      </c>
      <c r="DN50" s="22">
        <f t="shared" si="58"/>
        <v>-1547837</v>
      </c>
      <c r="DO50" s="83" t="s">
        <v>406</v>
      </c>
      <c r="DP50" s="153">
        <v>2376923</v>
      </c>
      <c r="DQ50" s="153">
        <v>645000</v>
      </c>
      <c r="DR50" s="156">
        <f t="shared" si="79"/>
        <v>3021923</v>
      </c>
      <c r="DS50" s="24">
        <f t="shared" si="59"/>
        <v>-1148077</v>
      </c>
      <c r="DT50" s="22">
        <f t="shared" si="60"/>
        <v>399760</v>
      </c>
      <c r="DU50" s="22">
        <f t="shared" si="61"/>
        <v>-503077</v>
      </c>
      <c r="DV50" s="22">
        <f t="shared" si="62"/>
        <v>1044760</v>
      </c>
      <c r="DW50" s="83" t="s">
        <v>437</v>
      </c>
      <c r="DX50" s="168" t="s">
        <v>507</v>
      </c>
      <c r="DY50" s="153">
        <v>2858009</v>
      </c>
      <c r="DZ50" s="24" t="e">
        <f t="shared" si="80"/>
        <v>#VALUE!</v>
      </c>
      <c r="EA50" s="22" t="e">
        <f t="shared" si="81"/>
        <v>#VALUE!</v>
      </c>
      <c r="EB50" s="22">
        <f t="shared" si="65"/>
        <v>-666991</v>
      </c>
      <c r="EC50" s="22">
        <f t="shared" si="100"/>
        <v>880846</v>
      </c>
      <c r="ED50" s="22">
        <f t="shared" si="101"/>
        <v>-163914</v>
      </c>
      <c r="EE50" s="168" t="s">
        <v>537</v>
      </c>
      <c r="EF50" s="3"/>
    </row>
    <row r="51" spans="1:136" ht="48" x14ac:dyDescent="0.2">
      <c r="A51" s="21" t="s">
        <v>81</v>
      </c>
      <c r="B51" s="9"/>
      <c r="C51" s="26" t="s">
        <v>88</v>
      </c>
      <c r="D51" s="20">
        <v>0</v>
      </c>
      <c r="E51" s="20">
        <v>0</v>
      </c>
      <c r="F51" s="5">
        <f t="shared" si="15"/>
        <v>0</v>
      </c>
      <c r="G51" s="22">
        <v>200000</v>
      </c>
      <c r="H51" s="5">
        <f t="shared" si="16"/>
        <v>200000</v>
      </c>
      <c r="I51" s="5">
        <f t="shared" si="102"/>
        <v>200000</v>
      </c>
      <c r="J51" s="32"/>
      <c r="K51" s="19">
        <v>300000</v>
      </c>
      <c r="L51" s="11">
        <f t="shared" si="17"/>
        <v>300000</v>
      </c>
      <c r="M51" s="11">
        <f t="shared" si="103"/>
        <v>300000</v>
      </c>
      <c r="N51" s="11">
        <f t="shared" si="18"/>
        <v>100000</v>
      </c>
      <c r="O51" s="19">
        <v>0</v>
      </c>
      <c r="P51" s="11">
        <f t="shared" si="19"/>
        <v>0</v>
      </c>
      <c r="Q51" s="11">
        <f t="shared" si="104"/>
        <v>0</v>
      </c>
      <c r="R51" s="11">
        <f t="shared" si="20"/>
        <v>-300000</v>
      </c>
      <c r="S51" s="19">
        <v>500000</v>
      </c>
      <c r="T51" s="11">
        <f t="shared" si="21"/>
        <v>500000</v>
      </c>
      <c r="U51" s="11">
        <f t="shared" si="105"/>
        <v>500000</v>
      </c>
      <c r="V51" s="11">
        <f t="shared" si="68"/>
        <v>200000</v>
      </c>
      <c r="W51" s="11">
        <f t="shared" si="22"/>
        <v>500000</v>
      </c>
      <c r="X51" s="19">
        <v>500000</v>
      </c>
      <c r="Y51" s="11">
        <f t="shared" si="106"/>
        <v>500000</v>
      </c>
      <c r="Z51" s="11">
        <f t="shared" si="107"/>
        <v>500000</v>
      </c>
      <c r="AA51" s="11">
        <f t="shared" si="23"/>
        <v>200000</v>
      </c>
      <c r="AB51" s="11">
        <f t="shared" si="24"/>
        <v>0</v>
      </c>
      <c r="AC51" s="19">
        <v>500000</v>
      </c>
      <c r="AD51" s="11">
        <f t="shared" si="108"/>
        <v>500000</v>
      </c>
      <c r="AE51" s="11">
        <f t="shared" si="25"/>
        <v>0</v>
      </c>
      <c r="AF51" s="11">
        <f t="shared" si="111"/>
        <v>0</v>
      </c>
      <c r="AG51" s="19">
        <v>500000</v>
      </c>
      <c r="AH51" s="11">
        <f t="shared" si="109"/>
        <v>500000</v>
      </c>
      <c r="AI51" s="11"/>
      <c r="AJ51" s="11">
        <f t="shared" si="26"/>
        <v>500000</v>
      </c>
      <c r="AK51" s="11"/>
      <c r="AL51" s="11"/>
      <c r="AM51" s="11">
        <f t="shared" si="27"/>
        <v>500000</v>
      </c>
      <c r="AN51" s="19">
        <v>500000</v>
      </c>
      <c r="AO51" s="11">
        <f t="shared" si="28"/>
        <v>0</v>
      </c>
      <c r="AP51" s="11"/>
      <c r="AQ51" s="19">
        <v>200000</v>
      </c>
      <c r="AR51" s="19">
        <f t="shared" si="29"/>
        <v>-300000</v>
      </c>
      <c r="AS51" s="19">
        <f t="shared" si="30"/>
        <v>-300000</v>
      </c>
      <c r="AT51" s="19">
        <v>400000</v>
      </c>
      <c r="AU51" s="19">
        <f t="shared" si="31"/>
        <v>-100000</v>
      </c>
      <c r="AV51" s="19">
        <f t="shared" si="32"/>
        <v>-100000</v>
      </c>
      <c r="AW51" s="19">
        <f t="shared" si="33"/>
        <v>200000</v>
      </c>
      <c r="AX51" s="19" t="s">
        <v>178</v>
      </c>
      <c r="AY51" s="19">
        <v>500000</v>
      </c>
      <c r="AZ51" s="19">
        <f t="shared" si="34"/>
        <v>0</v>
      </c>
      <c r="BA51" s="19">
        <f t="shared" si="35"/>
        <v>0</v>
      </c>
      <c r="BB51" s="19">
        <f t="shared" si="36"/>
        <v>100000</v>
      </c>
      <c r="BC51" s="69" t="s">
        <v>189</v>
      </c>
      <c r="BD51" s="19">
        <v>500000</v>
      </c>
      <c r="BE51" s="19">
        <f t="shared" si="37"/>
        <v>0</v>
      </c>
      <c r="BF51" s="19">
        <f t="shared" si="38"/>
        <v>0</v>
      </c>
      <c r="BG51" s="19">
        <f t="shared" si="39"/>
        <v>100000</v>
      </c>
      <c r="BH51" s="19">
        <f t="shared" si="40"/>
        <v>0</v>
      </c>
      <c r="BI51" s="70" t="s">
        <v>189</v>
      </c>
      <c r="BJ51" s="19">
        <v>400000</v>
      </c>
      <c r="BK51" s="12"/>
      <c r="BL51" s="19">
        <f t="shared" si="41"/>
        <v>400000</v>
      </c>
      <c r="BM51" s="20"/>
      <c r="BN51" s="19">
        <f t="shared" si="42"/>
        <v>400000</v>
      </c>
      <c r="BO51" s="12">
        <f t="shared" si="89"/>
        <v>-100000</v>
      </c>
      <c r="BP51" s="19">
        <f t="shared" si="90"/>
        <v>-100000</v>
      </c>
      <c r="BQ51" s="19">
        <f t="shared" si="91"/>
        <v>0</v>
      </c>
      <c r="BR51" s="19">
        <f t="shared" si="92"/>
        <v>-100000</v>
      </c>
      <c r="BS51" s="19">
        <f t="shared" si="93"/>
        <v>0</v>
      </c>
      <c r="BT51" s="70"/>
      <c r="BU51" s="70"/>
      <c r="BV51" s="81">
        <f t="shared" si="43"/>
        <v>400000</v>
      </c>
      <c r="BW51" s="81">
        <v>-1400</v>
      </c>
      <c r="BX51" s="81">
        <f t="shared" si="44"/>
        <v>398600</v>
      </c>
      <c r="BY51" s="81"/>
      <c r="BZ51" s="96">
        <v>398600</v>
      </c>
      <c r="CA51" s="96">
        <v>400000</v>
      </c>
      <c r="CB51" s="91">
        <f t="shared" si="112"/>
        <v>1400</v>
      </c>
      <c r="CC51" s="70" t="s">
        <v>247</v>
      </c>
      <c r="CD51" s="68">
        <v>200000</v>
      </c>
      <c r="CE51" s="96">
        <f t="shared" si="46"/>
        <v>-198600</v>
      </c>
      <c r="CF51" s="96">
        <f t="shared" si="47"/>
        <v>-200000</v>
      </c>
      <c r="CG51" s="100" t="s">
        <v>260</v>
      </c>
      <c r="CH51" s="68">
        <f>200000+100000+200000</f>
        <v>500000</v>
      </c>
      <c r="CI51" s="96">
        <f t="shared" si="48"/>
        <v>101400</v>
      </c>
      <c r="CJ51" s="96">
        <f t="shared" si="49"/>
        <v>100000</v>
      </c>
      <c r="CK51" s="96">
        <f t="shared" si="50"/>
        <v>300000</v>
      </c>
      <c r="CL51" s="100" t="s">
        <v>277</v>
      </c>
      <c r="CM51" s="68">
        <v>500000</v>
      </c>
      <c r="CN51" s="96">
        <f t="shared" si="69"/>
        <v>101400</v>
      </c>
      <c r="CO51" s="96">
        <f t="shared" si="51"/>
        <v>100000</v>
      </c>
      <c r="CP51" s="96">
        <f t="shared" si="52"/>
        <v>0</v>
      </c>
      <c r="CQ51" s="100"/>
      <c r="CR51" s="68">
        <v>500000</v>
      </c>
      <c r="CS51" s="96">
        <f t="shared" si="53"/>
        <v>101400</v>
      </c>
      <c r="CT51" s="96">
        <f t="shared" si="54"/>
        <v>100000</v>
      </c>
      <c r="CU51" s="96">
        <f t="shared" si="55"/>
        <v>0</v>
      </c>
      <c r="CV51" s="96">
        <f t="shared" si="56"/>
        <v>0</v>
      </c>
      <c r="CW51" s="100"/>
      <c r="CX51" s="68">
        <v>500000</v>
      </c>
      <c r="CY51" s="96">
        <f t="shared" si="84"/>
        <v>101400</v>
      </c>
      <c r="CZ51" s="96">
        <f t="shared" si="94"/>
        <v>100000</v>
      </c>
      <c r="DA51" s="96">
        <f t="shared" si="95"/>
        <v>0</v>
      </c>
      <c r="DB51" s="96">
        <f t="shared" si="96"/>
        <v>0</v>
      </c>
      <c r="DC51" s="100"/>
      <c r="DD51" s="68">
        <v>400000</v>
      </c>
      <c r="DE51" s="96">
        <f t="shared" si="97"/>
        <v>1400</v>
      </c>
      <c r="DF51" s="96">
        <f t="shared" si="98"/>
        <v>0</v>
      </c>
      <c r="DG51" s="96">
        <f t="shared" si="57"/>
        <v>-100000</v>
      </c>
      <c r="DH51" s="100"/>
      <c r="DI51" s="68">
        <v>500000</v>
      </c>
      <c r="DJ51" s="136"/>
      <c r="DK51" s="96">
        <f t="shared" si="113"/>
        <v>500000</v>
      </c>
      <c r="DL51" s="132">
        <f t="shared" si="114"/>
        <v>101400</v>
      </c>
      <c r="DM51" s="156">
        <v>400000</v>
      </c>
      <c r="DN51" s="22">
        <f t="shared" si="58"/>
        <v>-100000</v>
      </c>
      <c r="DO51" s="100"/>
      <c r="DP51" s="153">
        <v>600000</v>
      </c>
      <c r="DQ51" s="153"/>
      <c r="DR51" s="156">
        <f t="shared" si="79"/>
        <v>600000</v>
      </c>
      <c r="DS51" s="24">
        <f t="shared" si="59"/>
        <v>100000</v>
      </c>
      <c r="DT51" s="22">
        <f t="shared" si="60"/>
        <v>200000</v>
      </c>
      <c r="DU51" s="22">
        <f t="shared" si="61"/>
        <v>100000</v>
      </c>
      <c r="DV51" s="22">
        <f t="shared" si="62"/>
        <v>200000</v>
      </c>
      <c r="DW51" s="100" t="s">
        <v>436</v>
      </c>
      <c r="DX51" s="152"/>
      <c r="DY51" s="153">
        <v>500000</v>
      </c>
      <c r="DZ51" s="24" t="e">
        <f t="shared" si="80"/>
        <v>#VALUE!</v>
      </c>
      <c r="EA51" s="22" t="e">
        <f t="shared" si="81"/>
        <v>#VALUE!</v>
      </c>
      <c r="EB51" s="22">
        <f t="shared" si="65"/>
        <v>0</v>
      </c>
      <c r="EC51" s="22">
        <f t="shared" si="100"/>
        <v>100000</v>
      </c>
      <c r="ED51" s="22">
        <f t="shared" si="101"/>
        <v>-100000</v>
      </c>
      <c r="EE51" s="32"/>
    </row>
    <row r="52" spans="1:136" ht="12.75" hidden="1" x14ac:dyDescent="0.2">
      <c r="A52" s="8" t="s">
        <v>28</v>
      </c>
      <c r="B52" s="9"/>
      <c r="C52" s="27" t="s">
        <v>40</v>
      </c>
      <c r="D52" s="20">
        <v>242448</v>
      </c>
      <c r="E52" s="20">
        <v>0</v>
      </c>
      <c r="F52" s="5">
        <f t="shared" si="15"/>
        <v>-242448</v>
      </c>
      <c r="G52" s="22">
        <v>0</v>
      </c>
      <c r="H52" s="5">
        <f t="shared" si="16"/>
        <v>-242448</v>
      </c>
      <c r="I52" s="5">
        <f t="shared" si="102"/>
        <v>0</v>
      </c>
      <c r="J52" s="30" t="s">
        <v>117</v>
      </c>
      <c r="K52" s="19">
        <v>250000</v>
      </c>
      <c r="L52" s="11">
        <f t="shared" si="17"/>
        <v>7552</v>
      </c>
      <c r="M52" s="11">
        <f t="shared" si="103"/>
        <v>250000</v>
      </c>
      <c r="N52" s="11">
        <f t="shared" si="18"/>
        <v>250000</v>
      </c>
      <c r="O52" s="19">
        <v>246140</v>
      </c>
      <c r="P52" s="11">
        <f t="shared" si="19"/>
        <v>3692</v>
      </c>
      <c r="Q52" s="11">
        <f t="shared" si="104"/>
        <v>246140</v>
      </c>
      <c r="R52" s="11">
        <f t="shared" si="20"/>
        <v>-3860</v>
      </c>
      <c r="S52" s="19">
        <v>246140</v>
      </c>
      <c r="T52" s="11">
        <f t="shared" si="21"/>
        <v>3692</v>
      </c>
      <c r="U52" s="11">
        <f t="shared" si="105"/>
        <v>246140</v>
      </c>
      <c r="V52" s="11">
        <f t="shared" si="68"/>
        <v>-3860</v>
      </c>
      <c r="W52" s="11">
        <f t="shared" si="22"/>
        <v>0</v>
      </c>
      <c r="X52" s="19">
        <v>250000</v>
      </c>
      <c r="Y52" s="11">
        <f t="shared" si="106"/>
        <v>7552</v>
      </c>
      <c r="Z52" s="11">
        <f t="shared" si="107"/>
        <v>250000</v>
      </c>
      <c r="AA52" s="11">
        <f t="shared" si="23"/>
        <v>0</v>
      </c>
      <c r="AB52" s="11">
        <f t="shared" si="24"/>
        <v>3860</v>
      </c>
      <c r="AC52" s="19">
        <v>250000</v>
      </c>
      <c r="AD52" s="11">
        <f t="shared" si="108"/>
        <v>7552</v>
      </c>
      <c r="AE52" s="11">
        <f t="shared" si="25"/>
        <v>0</v>
      </c>
      <c r="AF52" s="11">
        <f t="shared" si="111"/>
        <v>0</v>
      </c>
      <c r="AG52" s="19">
        <v>250000</v>
      </c>
      <c r="AH52" s="11">
        <f t="shared" si="109"/>
        <v>7552</v>
      </c>
      <c r="AI52" s="11"/>
      <c r="AJ52" s="11">
        <f t="shared" si="26"/>
        <v>250000</v>
      </c>
      <c r="AK52" s="11"/>
      <c r="AL52" s="11"/>
      <c r="AM52" s="11">
        <f t="shared" si="27"/>
        <v>250000</v>
      </c>
      <c r="AN52" s="19">
        <v>0</v>
      </c>
      <c r="AO52" s="11">
        <f t="shared" si="28"/>
        <v>-250000</v>
      </c>
      <c r="AP52" s="11"/>
      <c r="AQ52" s="19">
        <v>0</v>
      </c>
      <c r="AR52" s="19">
        <f t="shared" si="29"/>
        <v>-250000</v>
      </c>
      <c r="AS52" s="19">
        <f t="shared" si="30"/>
        <v>0</v>
      </c>
      <c r="AT52" s="19">
        <v>0</v>
      </c>
      <c r="AU52" s="19">
        <f t="shared" si="31"/>
        <v>-250000</v>
      </c>
      <c r="AV52" s="19">
        <f t="shared" si="32"/>
        <v>0</v>
      </c>
      <c r="AW52" s="19">
        <f t="shared" si="33"/>
        <v>0</v>
      </c>
      <c r="AX52" s="19"/>
      <c r="AY52" s="19">
        <v>250000</v>
      </c>
      <c r="AZ52" s="19">
        <f t="shared" si="34"/>
        <v>0</v>
      </c>
      <c r="BA52" s="19">
        <f t="shared" si="35"/>
        <v>250000</v>
      </c>
      <c r="BB52" s="19">
        <f t="shared" si="36"/>
        <v>250000</v>
      </c>
      <c r="BC52" s="69"/>
      <c r="BD52" s="19">
        <v>250000</v>
      </c>
      <c r="BE52" s="19">
        <f t="shared" si="37"/>
        <v>0</v>
      </c>
      <c r="BF52" s="19">
        <f t="shared" si="38"/>
        <v>250000</v>
      </c>
      <c r="BG52" s="19">
        <f t="shared" si="39"/>
        <v>250000</v>
      </c>
      <c r="BH52" s="19">
        <f t="shared" si="40"/>
        <v>0</v>
      </c>
      <c r="BI52" s="76"/>
      <c r="BJ52" s="19">
        <v>0</v>
      </c>
      <c r="BK52" s="12"/>
      <c r="BL52" s="19">
        <f t="shared" si="41"/>
        <v>0</v>
      </c>
      <c r="BM52" s="20"/>
      <c r="BN52" s="19">
        <f t="shared" si="42"/>
        <v>0</v>
      </c>
      <c r="BO52" s="12">
        <f t="shared" si="89"/>
        <v>-250000</v>
      </c>
      <c r="BP52" s="19">
        <f t="shared" si="90"/>
        <v>0</v>
      </c>
      <c r="BQ52" s="19">
        <f t="shared" si="91"/>
        <v>0</v>
      </c>
      <c r="BR52" s="19">
        <f t="shared" si="92"/>
        <v>-250000</v>
      </c>
      <c r="BS52" s="19">
        <f t="shared" si="93"/>
        <v>0</v>
      </c>
      <c r="BT52" s="76"/>
      <c r="BU52" s="83"/>
      <c r="BV52" s="81">
        <f t="shared" si="43"/>
        <v>0</v>
      </c>
      <c r="BW52" s="81"/>
      <c r="BX52" s="81">
        <f t="shared" si="44"/>
        <v>0</v>
      </c>
      <c r="BY52" s="81"/>
      <c r="BZ52" s="96">
        <v>0</v>
      </c>
      <c r="CA52" s="96">
        <v>0</v>
      </c>
      <c r="CB52" s="91">
        <f t="shared" si="112"/>
        <v>0</v>
      </c>
      <c r="CC52" s="83"/>
      <c r="CD52" s="68">
        <v>0</v>
      </c>
      <c r="CE52" s="96">
        <f t="shared" si="46"/>
        <v>0</v>
      </c>
      <c r="CF52" s="96">
        <f t="shared" si="47"/>
        <v>0</v>
      </c>
      <c r="CG52" s="83"/>
      <c r="CH52" s="68">
        <v>0</v>
      </c>
      <c r="CI52" s="96">
        <f t="shared" si="48"/>
        <v>0</v>
      </c>
      <c r="CJ52" s="96">
        <f t="shared" si="49"/>
        <v>0</v>
      </c>
      <c r="CK52" s="96">
        <f t="shared" si="50"/>
        <v>0</v>
      </c>
      <c r="CL52" s="83"/>
      <c r="CM52" s="68"/>
      <c r="CN52" s="96">
        <f t="shared" si="69"/>
        <v>0</v>
      </c>
      <c r="CO52" s="96">
        <f t="shared" si="51"/>
        <v>0</v>
      </c>
      <c r="CP52" s="96">
        <f t="shared" si="52"/>
        <v>0</v>
      </c>
      <c r="CQ52" s="83"/>
      <c r="CR52" s="68"/>
      <c r="CS52" s="96">
        <f t="shared" si="53"/>
        <v>0</v>
      </c>
      <c r="CT52" s="96">
        <f t="shared" si="54"/>
        <v>0</v>
      </c>
      <c r="CU52" s="96">
        <f t="shared" si="55"/>
        <v>0</v>
      </c>
      <c r="CV52" s="96">
        <f t="shared" si="56"/>
        <v>0</v>
      </c>
      <c r="CW52" s="83"/>
      <c r="CX52" s="68"/>
      <c r="CY52" s="96">
        <f t="shared" si="84"/>
        <v>0</v>
      </c>
      <c r="CZ52" s="96">
        <f t="shared" si="94"/>
        <v>0</v>
      </c>
      <c r="DA52" s="96">
        <f t="shared" si="95"/>
        <v>0</v>
      </c>
      <c r="DB52" s="96">
        <f t="shared" si="96"/>
        <v>0</v>
      </c>
      <c r="DC52" s="83"/>
      <c r="DD52" s="68"/>
      <c r="DE52" s="96">
        <f t="shared" si="97"/>
        <v>0</v>
      </c>
      <c r="DF52" s="96">
        <f t="shared" si="98"/>
        <v>0</v>
      </c>
      <c r="DG52" s="96">
        <f t="shared" si="57"/>
        <v>0</v>
      </c>
      <c r="DH52" s="83"/>
      <c r="DI52" s="68"/>
      <c r="DJ52" s="83"/>
      <c r="DK52" s="96">
        <f t="shared" si="113"/>
        <v>0</v>
      </c>
      <c r="DL52" s="132">
        <f t="shared" si="114"/>
        <v>0</v>
      </c>
      <c r="DM52" s="156">
        <v>0</v>
      </c>
      <c r="DN52" s="22">
        <f t="shared" si="58"/>
        <v>0</v>
      </c>
      <c r="DO52" s="83"/>
      <c r="DP52" s="153"/>
      <c r="DQ52" s="153"/>
      <c r="DR52" s="156">
        <f t="shared" si="79"/>
        <v>0</v>
      </c>
      <c r="DS52" s="24">
        <f t="shared" si="59"/>
        <v>0</v>
      </c>
      <c r="DT52" s="22">
        <f t="shared" si="60"/>
        <v>0</v>
      </c>
      <c r="DU52" s="22">
        <f t="shared" si="61"/>
        <v>0</v>
      </c>
      <c r="DV52" s="22">
        <f t="shared" si="62"/>
        <v>0</v>
      </c>
      <c r="DW52" s="83"/>
      <c r="DX52" s="166"/>
      <c r="DY52" s="153"/>
      <c r="DZ52" s="24">
        <f t="shared" si="80"/>
        <v>0</v>
      </c>
      <c r="EA52" s="22">
        <f t="shared" si="81"/>
        <v>0</v>
      </c>
      <c r="EB52" s="22">
        <f t="shared" si="65"/>
        <v>0</v>
      </c>
      <c r="EC52" s="22">
        <f t="shared" si="100"/>
        <v>0</v>
      </c>
      <c r="ED52" s="22">
        <f t="shared" si="101"/>
        <v>0</v>
      </c>
      <c r="EE52" s="174"/>
    </row>
    <row r="53" spans="1:136" ht="12.75" x14ac:dyDescent="0.2">
      <c r="A53" s="8" t="s">
        <v>11</v>
      </c>
      <c r="B53" s="9"/>
      <c r="C53" s="27" t="s">
        <v>12</v>
      </c>
      <c r="D53" s="20">
        <v>5.5</v>
      </c>
      <c r="E53" s="20">
        <v>6</v>
      </c>
      <c r="F53" s="5">
        <f t="shared" si="15"/>
        <v>0.5</v>
      </c>
      <c r="G53" s="22">
        <v>1</v>
      </c>
      <c r="H53" s="5">
        <f t="shared" si="16"/>
        <v>-4.5</v>
      </c>
      <c r="I53" s="5">
        <f t="shared" si="102"/>
        <v>-5</v>
      </c>
      <c r="J53" s="32"/>
      <c r="K53" s="19">
        <v>1</v>
      </c>
      <c r="L53" s="11">
        <f t="shared" si="17"/>
        <v>-4.5</v>
      </c>
      <c r="M53" s="11">
        <f t="shared" si="103"/>
        <v>-5</v>
      </c>
      <c r="N53" s="11">
        <f t="shared" si="18"/>
        <v>0</v>
      </c>
      <c r="O53" s="19">
        <v>3</v>
      </c>
      <c r="P53" s="11">
        <f t="shared" si="19"/>
        <v>-2.5</v>
      </c>
      <c r="Q53" s="11">
        <f t="shared" si="104"/>
        <v>-3</v>
      </c>
      <c r="R53" s="11">
        <f t="shared" si="20"/>
        <v>2</v>
      </c>
      <c r="S53" s="19">
        <v>3</v>
      </c>
      <c r="T53" s="11">
        <f t="shared" si="21"/>
        <v>-2.5</v>
      </c>
      <c r="U53" s="11">
        <f t="shared" si="105"/>
        <v>-3</v>
      </c>
      <c r="V53" s="11">
        <f t="shared" si="68"/>
        <v>2</v>
      </c>
      <c r="W53" s="11">
        <f t="shared" si="22"/>
        <v>0</v>
      </c>
      <c r="X53" s="19">
        <v>1</v>
      </c>
      <c r="Y53" s="11">
        <f t="shared" si="106"/>
        <v>-4.5</v>
      </c>
      <c r="Z53" s="11">
        <f t="shared" si="107"/>
        <v>-5</v>
      </c>
      <c r="AA53" s="11">
        <f t="shared" si="23"/>
        <v>0</v>
      </c>
      <c r="AB53" s="11">
        <f t="shared" si="24"/>
        <v>-2</v>
      </c>
      <c r="AC53" s="19">
        <v>1</v>
      </c>
      <c r="AD53" s="11">
        <f t="shared" si="108"/>
        <v>-4.5</v>
      </c>
      <c r="AE53" s="11">
        <f t="shared" si="25"/>
        <v>0</v>
      </c>
      <c r="AF53" s="11">
        <f t="shared" si="111"/>
        <v>0</v>
      </c>
      <c r="AG53" s="19">
        <v>1</v>
      </c>
      <c r="AH53" s="11">
        <f t="shared" si="109"/>
        <v>-4.5</v>
      </c>
      <c r="AI53" s="11"/>
      <c r="AJ53" s="11">
        <f t="shared" si="26"/>
        <v>1</v>
      </c>
      <c r="AK53" s="11"/>
      <c r="AL53" s="11"/>
      <c r="AM53" s="11">
        <f t="shared" si="27"/>
        <v>1</v>
      </c>
      <c r="AN53" s="19">
        <v>1</v>
      </c>
      <c r="AO53" s="11">
        <f t="shared" si="28"/>
        <v>0</v>
      </c>
      <c r="AP53" s="11"/>
      <c r="AQ53" s="19">
        <v>1</v>
      </c>
      <c r="AR53" s="19">
        <f t="shared" si="29"/>
        <v>0</v>
      </c>
      <c r="AS53" s="19">
        <f t="shared" si="30"/>
        <v>0</v>
      </c>
      <c r="AT53" s="19">
        <v>1</v>
      </c>
      <c r="AU53" s="19">
        <f t="shared" si="31"/>
        <v>0</v>
      </c>
      <c r="AV53" s="19">
        <f t="shared" si="32"/>
        <v>0</v>
      </c>
      <c r="AW53" s="19">
        <f t="shared" si="33"/>
        <v>0</v>
      </c>
      <c r="AX53" s="19"/>
      <c r="AY53" s="19">
        <v>1</v>
      </c>
      <c r="AZ53" s="19">
        <f t="shared" si="34"/>
        <v>0</v>
      </c>
      <c r="BA53" s="19">
        <f t="shared" si="35"/>
        <v>0</v>
      </c>
      <c r="BB53" s="19">
        <f t="shared" si="36"/>
        <v>0</v>
      </c>
      <c r="BC53" s="69"/>
      <c r="BD53" s="19">
        <v>1</v>
      </c>
      <c r="BE53" s="19">
        <f t="shared" si="37"/>
        <v>0</v>
      </c>
      <c r="BF53" s="19">
        <f t="shared" si="38"/>
        <v>0</v>
      </c>
      <c r="BG53" s="19">
        <f t="shared" si="39"/>
        <v>0</v>
      </c>
      <c r="BH53" s="19">
        <f t="shared" si="40"/>
        <v>0</v>
      </c>
      <c r="BI53" s="76"/>
      <c r="BJ53" s="19">
        <v>1</v>
      </c>
      <c r="BK53" s="12"/>
      <c r="BL53" s="19">
        <f t="shared" si="41"/>
        <v>1</v>
      </c>
      <c r="BM53" s="20"/>
      <c r="BN53" s="19">
        <f t="shared" si="42"/>
        <v>1</v>
      </c>
      <c r="BO53" s="12">
        <f t="shared" si="89"/>
        <v>0</v>
      </c>
      <c r="BP53" s="19">
        <f t="shared" si="90"/>
        <v>0</v>
      </c>
      <c r="BQ53" s="19">
        <f t="shared" si="91"/>
        <v>0</v>
      </c>
      <c r="BR53" s="19">
        <f t="shared" si="92"/>
        <v>0</v>
      </c>
      <c r="BS53" s="19">
        <f t="shared" si="93"/>
        <v>0</v>
      </c>
      <c r="BT53" s="76"/>
      <c r="BU53" s="83"/>
      <c r="BV53" s="81">
        <f t="shared" si="43"/>
        <v>1</v>
      </c>
      <c r="BW53" s="81"/>
      <c r="BX53" s="81">
        <f t="shared" si="44"/>
        <v>1</v>
      </c>
      <c r="BY53" s="81"/>
      <c r="BZ53" s="96">
        <v>1</v>
      </c>
      <c r="CA53" s="96">
        <v>1</v>
      </c>
      <c r="CB53" s="91">
        <f t="shared" si="112"/>
        <v>0</v>
      </c>
      <c r="CC53" s="83"/>
      <c r="CD53" s="68">
        <v>1</v>
      </c>
      <c r="CE53" s="96">
        <f t="shared" si="46"/>
        <v>0</v>
      </c>
      <c r="CF53" s="96">
        <f t="shared" si="47"/>
        <v>0</v>
      </c>
      <c r="CG53" s="83"/>
      <c r="CH53" s="68">
        <v>1</v>
      </c>
      <c r="CI53" s="96">
        <f t="shared" si="48"/>
        <v>0</v>
      </c>
      <c r="CJ53" s="96">
        <f t="shared" si="49"/>
        <v>0</v>
      </c>
      <c r="CK53" s="96">
        <f t="shared" si="50"/>
        <v>0</v>
      </c>
      <c r="CL53" s="83"/>
      <c r="CM53" s="68">
        <v>1</v>
      </c>
      <c r="CN53" s="96">
        <f t="shared" si="69"/>
        <v>0</v>
      </c>
      <c r="CO53" s="96">
        <f t="shared" si="51"/>
        <v>0</v>
      </c>
      <c r="CP53" s="96">
        <f t="shared" si="52"/>
        <v>0</v>
      </c>
      <c r="CQ53" s="83"/>
      <c r="CR53" s="68">
        <v>1</v>
      </c>
      <c r="CS53" s="96">
        <f t="shared" si="53"/>
        <v>0</v>
      </c>
      <c r="CT53" s="96">
        <f t="shared" si="54"/>
        <v>0</v>
      </c>
      <c r="CU53" s="96">
        <f t="shared" si="55"/>
        <v>0</v>
      </c>
      <c r="CV53" s="96">
        <f t="shared" si="56"/>
        <v>0</v>
      </c>
      <c r="CW53" s="83"/>
      <c r="CX53" s="68">
        <v>1</v>
      </c>
      <c r="CY53" s="96">
        <f t="shared" si="84"/>
        <v>0</v>
      </c>
      <c r="CZ53" s="96">
        <f t="shared" si="94"/>
        <v>0</v>
      </c>
      <c r="DA53" s="96">
        <f t="shared" si="95"/>
        <v>0</v>
      </c>
      <c r="DB53" s="96">
        <f t="shared" si="96"/>
        <v>0</v>
      </c>
      <c r="DC53" s="83"/>
      <c r="DD53" s="68">
        <v>1</v>
      </c>
      <c r="DE53" s="96">
        <f t="shared" si="97"/>
        <v>0</v>
      </c>
      <c r="DF53" s="96">
        <f t="shared" si="98"/>
        <v>0</v>
      </c>
      <c r="DG53" s="96">
        <f t="shared" si="57"/>
        <v>0</v>
      </c>
      <c r="DH53" s="83"/>
      <c r="DI53" s="68">
        <v>1</v>
      </c>
      <c r="DJ53" s="83"/>
      <c r="DK53" s="96">
        <f t="shared" si="113"/>
        <v>1</v>
      </c>
      <c r="DL53" s="132">
        <f t="shared" si="114"/>
        <v>0</v>
      </c>
      <c r="DM53" s="156">
        <v>1</v>
      </c>
      <c r="DN53" s="22">
        <f t="shared" si="58"/>
        <v>0</v>
      </c>
      <c r="DO53" s="83"/>
      <c r="DP53" s="153">
        <v>1</v>
      </c>
      <c r="DQ53" s="153"/>
      <c r="DR53" s="156">
        <f t="shared" si="79"/>
        <v>1</v>
      </c>
      <c r="DS53" s="24">
        <f t="shared" si="59"/>
        <v>0</v>
      </c>
      <c r="DT53" s="22">
        <f t="shared" si="60"/>
        <v>0</v>
      </c>
      <c r="DU53" s="22">
        <f t="shared" si="61"/>
        <v>0</v>
      </c>
      <c r="DV53" s="22">
        <f t="shared" si="62"/>
        <v>0</v>
      </c>
      <c r="DW53" s="83"/>
      <c r="DX53" s="166"/>
      <c r="DY53" s="153">
        <v>1</v>
      </c>
      <c r="DZ53" s="24">
        <f t="shared" si="80"/>
        <v>-1</v>
      </c>
      <c r="EA53" s="22">
        <f t="shared" si="81"/>
        <v>0</v>
      </c>
      <c r="EB53" s="22">
        <f t="shared" si="65"/>
        <v>0</v>
      </c>
      <c r="EC53" s="22">
        <f t="shared" si="100"/>
        <v>0</v>
      </c>
      <c r="ED53" s="22">
        <f t="shared" si="101"/>
        <v>0</v>
      </c>
      <c r="EE53" s="174"/>
    </row>
    <row r="54" spans="1:136" ht="14.25" customHeight="1" x14ac:dyDescent="0.2">
      <c r="A54" s="21" t="s">
        <v>240</v>
      </c>
      <c r="B54" s="9"/>
      <c r="C54" s="26" t="s">
        <v>249</v>
      </c>
      <c r="D54" s="20">
        <v>0</v>
      </c>
      <c r="E54" s="19">
        <v>1379000</v>
      </c>
      <c r="F54" s="5">
        <f t="shared" si="15"/>
        <v>1379000</v>
      </c>
      <c r="G54" s="22"/>
      <c r="H54" s="5">
        <f t="shared" si="16"/>
        <v>0</v>
      </c>
      <c r="I54" s="5"/>
      <c r="J54" s="32"/>
      <c r="K54" s="19"/>
      <c r="L54" s="11">
        <f t="shared" si="17"/>
        <v>0</v>
      </c>
      <c r="M54" s="11"/>
      <c r="N54" s="11"/>
      <c r="O54" s="19"/>
      <c r="P54" s="11">
        <f t="shared" si="19"/>
        <v>0</v>
      </c>
      <c r="Q54" s="11"/>
      <c r="R54" s="11"/>
      <c r="S54" s="19"/>
      <c r="T54" s="11">
        <f t="shared" si="21"/>
        <v>0</v>
      </c>
      <c r="U54" s="11"/>
      <c r="V54" s="11"/>
      <c r="W54" s="11"/>
      <c r="X54" s="19"/>
      <c r="Y54" s="11"/>
      <c r="Z54" s="11"/>
      <c r="AA54" s="11"/>
      <c r="AB54" s="11"/>
      <c r="AC54" s="19"/>
      <c r="AD54" s="11"/>
      <c r="AE54" s="11"/>
      <c r="AF54" s="11"/>
      <c r="AG54" s="19"/>
      <c r="AH54" s="11"/>
      <c r="AI54" s="11"/>
      <c r="AJ54" s="11"/>
      <c r="AK54" s="11"/>
      <c r="AL54" s="11"/>
      <c r="AM54" s="11">
        <v>0</v>
      </c>
      <c r="AN54" s="19"/>
      <c r="AO54" s="11"/>
      <c r="AP54" s="11"/>
      <c r="AQ54" s="19"/>
      <c r="AR54" s="19"/>
      <c r="AS54" s="19"/>
      <c r="AT54" s="19"/>
      <c r="AU54" s="19"/>
      <c r="AV54" s="19"/>
      <c r="AW54" s="19"/>
      <c r="AX54" s="19"/>
      <c r="AY54" s="19"/>
      <c r="AZ54" s="19"/>
      <c r="BA54" s="19"/>
      <c r="BB54" s="19"/>
      <c r="BC54" s="69"/>
      <c r="BD54" s="19"/>
      <c r="BE54" s="19"/>
      <c r="BF54" s="19"/>
      <c r="BG54" s="19"/>
      <c r="BH54" s="19"/>
      <c r="BI54" s="83"/>
      <c r="BJ54" s="19"/>
      <c r="BK54" s="12"/>
      <c r="BL54" s="19"/>
      <c r="BM54" s="20"/>
      <c r="BN54" s="19"/>
      <c r="BO54" s="12"/>
      <c r="BP54" s="19"/>
      <c r="BQ54" s="19"/>
      <c r="BR54" s="19"/>
      <c r="BS54" s="19"/>
      <c r="BT54" s="83"/>
      <c r="BU54" s="83"/>
      <c r="BV54" s="81"/>
      <c r="BW54" s="81"/>
      <c r="BX54" s="81"/>
      <c r="BY54" s="81"/>
      <c r="BZ54" s="96">
        <v>0</v>
      </c>
      <c r="CA54" s="96">
        <v>1400000</v>
      </c>
      <c r="CB54" s="91">
        <f t="shared" si="112"/>
        <v>1400000</v>
      </c>
      <c r="CC54" s="83" t="s">
        <v>243</v>
      </c>
      <c r="CD54" s="68">
        <v>1400000</v>
      </c>
      <c r="CE54" s="96">
        <f t="shared" si="46"/>
        <v>1400000</v>
      </c>
      <c r="CF54" s="96">
        <f t="shared" si="47"/>
        <v>0</v>
      </c>
      <c r="CG54" s="83" t="s">
        <v>243</v>
      </c>
      <c r="CH54" s="68">
        <v>1400000</v>
      </c>
      <c r="CI54" s="96">
        <f t="shared" si="48"/>
        <v>1400000</v>
      </c>
      <c r="CJ54" s="96">
        <f t="shared" si="49"/>
        <v>0</v>
      </c>
      <c r="CK54" s="96">
        <f t="shared" si="50"/>
        <v>0</v>
      </c>
      <c r="CL54" s="83" t="s">
        <v>243</v>
      </c>
      <c r="CM54" s="68">
        <v>1400000</v>
      </c>
      <c r="CN54" s="96">
        <f t="shared" si="69"/>
        <v>1400000</v>
      </c>
      <c r="CO54" s="96">
        <f t="shared" si="51"/>
        <v>0</v>
      </c>
      <c r="CP54" s="96">
        <f t="shared" si="52"/>
        <v>0</v>
      </c>
      <c r="CQ54" s="83" t="s">
        <v>243</v>
      </c>
      <c r="CR54" s="68">
        <v>1400000</v>
      </c>
      <c r="CS54" s="96">
        <f t="shared" si="53"/>
        <v>1400000</v>
      </c>
      <c r="CT54" s="96">
        <f t="shared" si="54"/>
        <v>0</v>
      </c>
      <c r="CU54" s="96">
        <f t="shared" si="55"/>
        <v>0</v>
      </c>
      <c r="CV54" s="96">
        <f t="shared" si="56"/>
        <v>0</v>
      </c>
      <c r="CW54" s="83" t="s">
        <v>243</v>
      </c>
      <c r="CX54" s="68">
        <v>1400000</v>
      </c>
      <c r="CY54" s="96">
        <f t="shared" si="84"/>
        <v>1400000</v>
      </c>
      <c r="CZ54" s="96">
        <f t="shared" si="94"/>
        <v>0</v>
      </c>
      <c r="DA54" s="96">
        <f t="shared" si="95"/>
        <v>0</v>
      </c>
      <c r="DB54" s="96">
        <f t="shared" si="96"/>
        <v>0</v>
      </c>
      <c r="DC54" s="83"/>
      <c r="DD54" s="68">
        <v>1400000</v>
      </c>
      <c r="DE54" s="96">
        <f t="shared" si="97"/>
        <v>1400000</v>
      </c>
      <c r="DF54" s="96">
        <f t="shared" si="98"/>
        <v>0</v>
      </c>
      <c r="DG54" s="96">
        <f t="shared" si="57"/>
        <v>0</v>
      </c>
      <c r="DH54" s="83"/>
      <c r="DI54" s="68">
        <v>1400000</v>
      </c>
      <c r="DJ54" s="134"/>
      <c r="DK54" s="96">
        <f t="shared" si="113"/>
        <v>1400000</v>
      </c>
      <c r="DL54" s="132">
        <f t="shared" si="114"/>
        <v>1400000</v>
      </c>
      <c r="DM54" s="156">
        <v>1400000</v>
      </c>
      <c r="DN54" s="22">
        <f t="shared" si="58"/>
        <v>0</v>
      </c>
      <c r="DO54" s="83"/>
      <c r="DP54" s="153">
        <v>1400000</v>
      </c>
      <c r="DQ54" s="153"/>
      <c r="DR54" s="156">
        <f t="shared" si="79"/>
        <v>1400000</v>
      </c>
      <c r="DS54" s="24">
        <f t="shared" si="59"/>
        <v>0</v>
      </c>
      <c r="DT54" s="22">
        <f t="shared" si="60"/>
        <v>0</v>
      </c>
      <c r="DU54" s="22">
        <f t="shared" si="61"/>
        <v>0</v>
      </c>
      <c r="DV54" s="22">
        <f t="shared" si="62"/>
        <v>0</v>
      </c>
      <c r="DW54" s="83"/>
      <c r="DX54" s="166"/>
      <c r="DY54" s="153">
        <v>1400000</v>
      </c>
      <c r="DZ54" s="24">
        <f t="shared" si="80"/>
        <v>-1400000</v>
      </c>
      <c r="EA54" s="22">
        <f t="shared" si="81"/>
        <v>0</v>
      </c>
      <c r="EB54" s="22">
        <f t="shared" si="65"/>
        <v>0</v>
      </c>
      <c r="EC54" s="22">
        <f t="shared" si="100"/>
        <v>0</v>
      </c>
      <c r="ED54" s="22">
        <f t="shared" si="101"/>
        <v>0</v>
      </c>
      <c r="EE54" s="174"/>
    </row>
    <row r="55" spans="1:136" ht="12.75" x14ac:dyDescent="0.2">
      <c r="A55" s="8" t="s">
        <v>24</v>
      </c>
      <c r="B55" s="9"/>
      <c r="C55" s="27" t="s">
        <v>25</v>
      </c>
      <c r="D55" s="20">
        <v>1970000</v>
      </c>
      <c r="E55" s="20">
        <v>1970000</v>
      </c>
      <c r="F55" s="5">
        <f t="shared" si="15"/>
        <v>0</v>
      </c>
      <c r="G55" s="22">
        <v>2300000</v>
      </c>
      <c r="H55" s="5">
        <f t="shared" si="16"/>
        <v>330000</v>
      </c>
      <c r="I55" s="5">
        <f>G55-E55</f>
        <v>330000</v>
      </c>
      <c r="J55" s="32"/>
      <c r="K55" s="19">
        <v>2300000</v>
      </c>
      <c r="L55" s="11">
        <f t="shared" si="17"/>
        <v>330000</v>
      </c>
      <c r="M55" s="11">
        <f>K55-E55</f>
        <v>330000</v>
      </c>
      <c r="N55" s="11">
        <f t="shared" si="18"/>
        <v>0</v>
      </c>
      <c r="O55" s="19">
        <v>1970000</v>
      </c>
      <c r="P55" s="11">
        <f t="shared" si="19"/>
        <v>0</v>
      </c>
      <c r="Q55" s="11">
        <f>O55-E55</f>
        <v>0</v>
      </c>
      <c r="R55" s="11">
        <f t="shared" si="20"/>
        <v>-330000</v>
      </c>
      <c r="S55" s="19">
        <v>1970000</v>
      </c>
      <c r="T55" s="11">
        <f t="shared" si="21"/>
        <v>0</v>
      </c>
      <c r="U55" s="11">
        <f t="shared" ref="U55:U60" si="115">S55-E55</f>
        <v>0</v>
      </c>
      <c r="V55" s="11">
        <f t="shared" si="68"/>
        <v>-330000</v>
      </c>
      <c r="W55" s="11">
        <f t="shared" si="22"/>
        <v>0</v>
      </c>
      <c r="X55" s="19">
        <v>2000000</v>
      </c>
      <c r="Y55" s="11">
        <f t="shared" ref="Y55:Y60" si="116">X55-D55</f>
        <v>30000</v>
      </c>
      <c r="Z55" s="11">
        <f t="shared" ref="Z55:Z60" si="117">X55-E55</f>
        <v>30000</v>
      </c>
      <c r="AA55" s="11">
        <f t="shared" si="23"/>
        <v>-300000</v>
      </c>
      <c r="AB55" s="11">
        <f t="shared" si="24"/>
        <v>30000</v>
      </c>
      <c r="AC55" s="19">
        <v>2000000</v>
      </c>
      <c r="AD55" s="11">
        <f t="shared" ref="AD55:AD60" si="118">AC55-D55</f>
        <v>30000</v>
      </c>
      <c r="AE55" s="11">
        <f t="shared" si="25"/>
        <v>0</v>
      </c>
      <c r="AF55" s="11">
        <f t="shared" si="111"/>
        <v>0</v>
      </c>
      <c r="AG55" s="19">
        <v>2000000</v>
      </c>
      <c r="AH55" s="11">
        <f t="shared" ref="AH55:AH60" si="119">AG55-D55</f>
        <v>30000</v>
      </c>
      <c r="AI55" s="11"/>
      <c r="AJ55" s="11">
        <f t="shared" si="26"/>
        <v>2000000</v>
      </c>
      <c r="AK55" s="11"/>
      <c r="AL55" s="11"/>
      <c r="AM55" s="11">
        <f t="shared" si="27"/>
        <v>2000000</v>
      </c>
      <c r="AN55" s="19">
        <v>2000000</v>
      </c>
      <c r="AO55" s="11">
        <f t="shared" si="28"/>
        <v>0</v>
      </c>
      <c r="AP55" s="11"/>
      <c r="AQ55" s="19">
        <v>2000000</v>
      </c>
      <c r="AR55" s="19">
        <f t="shared" si="29"/>
        <v>0</v>
      </c>
      <c r="AS55" s="19">
        <f t="shared" si="30"/>
        <v>0</v>
      </c>
      <c r="AT55" s="19">
        <v>2200000</v>
      </c>
      <c r="AU55" s="19">
        <f t="shared" si="31"/>
        <v>200000</v>
      </c>
      <c r="AV55" s="19">
        <f t="shared" si="32"/>
        <v>200000</v>
      </c>
      <c r="AW55" s="19">
        <f t="shared" si="33"/>
        <v>200000</v>
      </c>
      <c r="AX55" s="19"/>
      <c r="AY55" s="19">
        <v>2000000</v>
      </c>
      <c r="AZ55" s="19">
        <f t="shared" si="34"/>
        <v>0</v>
      </c>
      <c r="BA55" s="19">
        <f t="shared" si="35"/>
        <v>0</v>
      </c>
      <c r="BB55" s="19">
        <f t="shared" si="36"/>
        <v>-200000</v>
      </c>
      <c r="BC55" s="69"/>
      <c r="BD55" s="19">
        <v>2000000</v>
      </c>
      <c r="BE55" s="19">
        <f t="shared" si="37"/>
        <v>0</v>
      </c>
      <c r="BF55" s="19">
        <f t="shared" si="38"/>
        <v>0</v>
      </c>
      <c r="BG55" s="19">
        <f t="shared" si="39"/>
        <v>-200000</v>
      </c>
      <c r="BH55" s="19">
        <f t="shared" si="40"/>
        <v>0</v>
      </c>
      <c r="BI55" s="76"/>
      <c r="BJ55" s="19">
        <v>2000000</v>
      </c>
      <c r="BK55" s="12"/>
      <c r="BL55" s="19">
        <f t="shared" si="41"/>
        <v>2000000</v>
      </c>
      <c r="BM55" s="20"/>
      <c r="BN55" s="19">
        <f t="shared" si="42"/>
        <v>2000000</v>
      </c>
      <c r="BO55" s="12">
        <f t="shared" si="89"/>
        <v>0</v>
      </c>
      <c r="BP55" s="19">
        <f t="shared" si="90"/>
        <v>0</v>
      </c>
      <c r="BQ55" s="19">
        <f t="shared" si="91"/>
        <v>-200000</v>
      </c>
      <c r="BR55" s="19">
        <f t="shared" si="92"/>
        <v>0</v>
      </c>
      <c r="BS55" s="19">
        <f t="shared" si="93"/>
        <v>0</v>
      </c>
      <c r="BT55" s="76"/>
      <c r="BU55" s="83"/>
      <c r="BV55" s="81">
        <f t="shared" si="43"/>
        <v>2000000</v>
      </c>
      <c r="BW55" s="81"/>
      <c r="BX55" s="81">
        <f t="shared" si="44"/>
        <v>2000000</v>
      </c>
      <c r="BY55" s="81"/>
      <c r="BZ55" s="96">
        <v>2000000</v>
      </c>
      <c r="CA55" s="96">
        <v>2000000</v>
      </c>
      <c r="CB55" s="91">
        <f t="shared" si="112"/>
        <v>0</v>
      </c>
      <c r="CC55" s="83"/>
      <c r="CD55" s="68">
        <v>2000000</v>
      </c>
      <c r="CE55" s="96">
        <f t="shared" ref="CE55:CE60" si="120">CD55-BZ55</f>
        <v>0</v>
      </c>
      <c r="CF55" s="96">
        <f t="shared" ref="CF55:CF60" si="121">CD55-CA55</f>
        <v>0</v>
      </c>
      <c r="CG55" s="83"/>
      <c r="CH55" s="68">
        <v>2000000</v>
      </c>
      <c r="CI55" s="96">
        <f t="shared" si="48"/>
        <v>0</v>
      </c>
      <c r="CJ55" s="96">
        <f t="shared" si="49"/>
        <v>0</v>
      </c>
      <c r="CK55" s="96">
        <f t="shared" si="50"/>
        <v>0</v>
      </c>
      <c r="CL55" s="83"/>
      <c r="CM55" s="68">
        <v>2000000</v>
      </c>
      <c r="CN55" s="96">
        <f t="shared" si="69"/>
        <v>0</v>
      </c>
      <c r="CO55" s="96">
        <f t="shared" si="51"/>
        <v>0</v>
      </c>
      <c r="CP55" s="96">
        <f t="shared" si="52"/>
        <v>0</v>
      </c>
      <c r="CQ55" s="83"/>
      <c r="CR55" s="68">
        <v>2000000</v>
      </c>
      <c r="CS55" s="96">
        <f t="shared" si="53"/>
        <v>0</v>
      </c>
      <c r="CT55" s="96">
        <f t="shared" si="54"/>
        <v>0</v>
      </c>
      <c r="CU55" s="96">
        <f t="shared" si="55"/>
        <v>0</v>
      </c>
      <c r="CV55" s="96">
        <f t="shared" si="56"/>
        <v>0</v>
      </c>
      <c r="CW55" s="83"/>
      <c r="CX55" s="68">
        <v>1750000</v>
      </c>
      <c r="CY55" s="96">
        <f t="shared" si="84"/>
        <v>-250000</v>
      </c>
      <c r="CZ55" s="96">
        <f t="shared" si="94"/>
        <v>-250000</v>
      </c>
      <c r="DA55" s="96">
        <f t="shared" si="95"/>
        <v>-250000</v>
      </c>
      <c r="DB55" s="96">
        <f t="shared" si="96"/>
        <v>-250000</v>
      </c>
      <c r="DC55" s="83"/>
      <c r="DD55" s="68">
        <v>1750000</v>
      </c>
      <c r="DE55" s="96">
        <f t="shared" si="97"/>
        <v>-250000</v>
      </c>
      <c r="DF55" s="96">
        <f t="shared" si="98"/>
        <v>-250000</v>
      </c>
      <c r="DG55" s="96">
        <f t="shared" si="57"/>
        <v>0</v>
      </c>
      <c r="DH55" s="83"/>
      <c r="DI55" s="68">
        <v>1750000</v>
      </c>
      <c r="DJ55" s="134"/>
      <c r="DK55" s="96">
        <f t="shared" si="113"/>
        <v>1750000</v>
      </c>
      <c r="DL55" s="132">
        <f t="shared" si="114"/>
        <v>-250000</v>
      </c>
      <c r="DM55" s="156">
        <v>1750000</v>
      </c>
      <c r="DN55" s="22">
        <f t="shared" si="58"/>
        <v>0</v>
      </c>
      <c r="DO55" s="83"/>
      <c r="DP55" s="153">
        <v>1750000</v>
      </c>
      <c r="DQ55" s="153">
        <v>250000</v>
      </c>
      <c r="DR55" s="156">
        <f t="shared" si="79"/>
        <v>2000000</v>
      </c>
      <c r="DS55" s="24">
        <f t="shared" si="59"/>
        <v>0</v>
      </c>
      <c r="DT55" s="22">
        <f t="shared" si="60"/>
        <v>0</v>
      </c>
      <c r="DU55" s="22">
        <f t="shared" si="61"/>
        <v>250000</v>
      </c>
      <c r="DV55" s="22">
        <f t="shared" si="62"/>
        <v>250000</v>
      </c>
      <c r="DW55" s="83"/>
      <c r="DX55" s="166"/>
      <c r="DY55" s="153">
        <v>2400000</v>
      </c>
      <c r="DZ55" s="24">
        <f t="shared" si="80"/>
        <v>-2000000</v>
      </c>
      <c r="EA55" s="22">
        <f t="shared" si="81"/>
        <v>0</v>
      </c>
      <c r="EB55" s="22">
        <f t="shared" si="65"/>
        <v>650000</v>
      </c>
      <c r="EC55" s="22">
        <f t="shared" si="100"/>
        <v>650000</v>
      </c>
      <c r="ED55" s="22">
        <f t="shared" si="101"/>
        <v>400000</v>
      </c>
      <c r="EE55" s="174"/>
    </row>
    <row r="56" spans="1:136" ht="12.75" x14ac:dyDescent="0.2">
      <c r="A56" s="8" t="s">
        <v>13</v>
      </c>
      <c r="B56" s="9"/>
      <c r="C56" s="26" t="s">
        <v>91</v>
      </c>
      <c r="D56" s="20">
        <v>394000</v>
      </c>
      <c r="E56" s="20">
        <v>394000</v>
      </c>
      <c r="F56" s="5">
        <f t="shared" si="15"/>
        <v>0</v>
      </c>
      <c r="G56" s="22">
        <v>400000</v>
      </c>
      <c r="H56" s="5">
        <f t="shared" si="16"/>
        <v>6000</v>
      </c>
      <c r="I56" s="5">
        <f>G56-E56</f>
        <v>6000</v>
      </c>
      <c r="J56" s="32"/>
      <c r="K56" s="19">
        <v>500000</v>
      </c>
      <c r="L56" s="11">
        <f t="shared" si="17"/>
        <v>106000</v>
      </c>
      <c r="M56" s="11">
        <f>K56-E56</f>
        <v>106000</v>
      </c>
      <c r="N56" s="11">
        <f t="shared" si="18"/>
        <v>100000</v>
      </c>
      <c r="O56" s="19">
        <v>500000</v>
      </c>
      <c r="P56" s="11">
        <f t="shared" si="19"/>
        <v>106000</v>
      </c>
      <c r="Q56" s="11">
        <f>O56-E56</f>
        <v>106000</v>
      </c>
      <c r="R56" s="11">
        <f t="shared" si="20"/>
        <v>0</v>
      </c>
      <c r="S56" s="19">
        <v>500000</v>
      </c>
      <c r="T56" s="11">
        <f t="shared" si="21"/>
        <v>106000</v>
      </c>
      <c r="U56" s="11">
        <f t="shared" si="115"/>
        <v>106000</v>
      </c>
      <c r="V56" s="11">
        <f t="shared" si="68"/>
        <v>0</v>
      </c>
      <c r="W56" s="11">
        <f t="shared" si="22"/>
        <v>0</v>
      </c>
      <c r="X56" s="19">
        <v>500000</v>
      </c>
      <c r="Y56" s="11">
        <f t="shared" si="116"/>
        <v>106000</v>
      </c>
      <c r="Z56" s="11">
        <f t="shared" si="117"/>
        <v>106000</v>
      </c>
      <c r="AA56" s="11">
        <f t="shared" si="23"/>
        <v>0</v>
      </c>
      <c r="AB56" s="11">
        <f t="shared" si="24"/>
        <v>0</v>
      </c>
      <c r="AC56" s="19">
        <v>500000</v>
      </c>
      <c r="AD56" s="11">
        <f t="shared" si="118"/>
        <v>106000</v>
      </c>
      <c r="AE56" s="11">
        <f t="shared" si="25"/>
        <v>0</v>
      </c>
      <c r="AF56" s="11">
        <f t="shared" si="111"/>
        <v>0</v>
      </c>
      <c r="AG56" s="19">
        <v>500000</v>
      </c>
      <c r="AH56" s="11">
        <f t="shared" si="119"/>
        <v>106000</v>
      </c>
      <c r="AI56" s="11"/>
      <c r="AJ56" s="11">
        <f t="shared" si="26"/>
        <v>500000</v>
      </c>
      <c r="AK56" s="11"/>
      <c r="AL56" s="11"/>
      <c r="AM56" s="11">
        <f t="shared" si="27"/>
        <v>500000</v>
      </c>
      <c r="AN56" s="19">
        <v>500000</v>
      </c>
      <c r="AO56" s="11">
        <f t="shared" si="28"/>
        <v>0</v>
      </c>
      <c r="AP56" s="11"/>
      <c r="AQ56" s="19">
        <v>400000</v>
      </c>
      <c r="AR56" s="19">
        <f t="shared" si="29"/>
        <v>-100000</v>
      </c>
      <c r="AS56" s="19">
        <f t="shared" si="30"/>
        <v>-100000</v>
      </c>
      <c r="AT56" s="19">
        <v>500000</v>
      </c>
      <c r="AU56" s="19">
        <f t="shared" si="31"/>
        <v>0</v>
      </c>
      <c r="AV56" s="19">
        <f t="shared" si="32"/>
        <v>0</v>
      </c>
      <c r="AW56" s="19">
        <f t="shared" si="33"/>
        <v>100000</v>
      </c>
      <c r="AX56" s="19"/>
      <c r="AY56" s="19">
        <v>750000</v>
      </c>
      <c r="AZ56" s="19">
        <f t="shared" si="34"/>
        <v>250000</v>
      </c>
      <c r="BA56" s="19">
        <f t="shared" si="35"/>
        <v>250000</v>
      </c>
      <c r="BB56" s="19">
        <f t="shared" si="36"/>
        <v>250000</v>
      </c>
      <c r="BC56" s="69"/>
      <c r="BD56" s="19">
        <v>750000</v>
      </c>
      <c r="BE56" s="19">
        <f t="shared" si="37"/>
        <v>250000</v>
      </c>
      <c r="BF56" s="19">
        <f t="shared" si="38"/>
        <v>250000</v>
      </c>
      <c r="BG56" s="19">
        <f t="shared" si="39"/>
        <v>250000</v>
      </c>
      <c r="BH56" s="19">
        <f t="shared" si="40"/>
        <v>0</v>
      </c>
      <c r="BI56" s="76"/>
      <c r="BJ56" s="19">
        <v>500000</v>
      </c>
      <c r="BK56" s="12"/>
      <c r="BL56" s="19">
        <f t="shared" si="41"/>
        <v>500000</v>
      </c>
      <c r="BM56" s="20"/>
      <c r="BN56" s="19">
        <f t="shared" si="42"/>
        <v>500000</v>
      </c>
      <c r="BO56" s="12">
        <f t="shared" si="89"/>
        <v>0</v>
      </c>
      <c r="BP56" s="19">
        <f t="shared" si="90"/>
        <v>0</v>
      </c>
      <c r="BQ56" s="19">
        <f t="shared" si="91"/>
        <v>0</v>
      </c>
      <c r="BR56" s="19">
        <f t="shared" si="92"/>
        <v>-250000</v>
      </c>
      <c r="BS56" s="19">
        <f t="shared" si="93"/>
        <v>0</v>
      </c>
      <c r="BT56" s="76"/>
      <c r="BU56" s="83"/>
      <c r="BV56" s="81">
        <f t="shared" si="43"/>
        <v>500000</v>
      </c>
      <c r="BW56" s="81"/>
      <c r="BX56" s="81">
        <f t="shared" si="44"/>
        <v>500000</v>
      </c>
      <c r="BY56" s="81"/>
      <c r="BZ56" s="96">
        <v>500000</v>
      </c>
      <c r="CA56" s="96">
        <v>500000</v>
      </c>
      <c r="CB56" s="91">
        <f t="shared" si="112"/>
        <v>0</v>
      </c>
      <c r="CC56" s="83"/>
      <c r="CD56" s="68">
        <v>400000</v>
      </c>
      <c r="CE56" s="96">
        <f t="shared" si="120"/>
        <v>-100000</v>
      </c>
      <c r="CF56" s="96">
        <f t="shared" si="121"/>
        <v>-100000</v>
      </c>
      <c r="CG56" s="83"/>
      <c r="CH56" s="68">
        <f>400000+100000</f>
        <v>500000</v>
      </c>
      <c r="CI56" s="96">
        <f t="shared" si="48"/>
        <v>0</v>
      </c>
      <c r="CJ56" s="96">
        <f t="shared" si="49"/>
        <v>0</v>
      </c>
      <c r="CK56" s="96">
        <f t="shared" si="50"/>
        <v>100000</v>
      </c>
      <c r="CL56" s="83"/>
      <c r="CM56" s="68">
        <v>600000</v>
      </c>
      <c r="CN56" s="96">
        <f t="shared" si="69"/>
        <v>100000</v>
      </c>
      <c r="CO56" s="96">
        <f t="shared" si="51"/>
        <v>100000</v>
      </c>
      <c r="CP56" s="96">
        <f t="shared" si="52"/>
        <v>100000</v>
      </c>
      <c r="CQ56" s="83"/>
      <c r="CR56" s="68">
        <v>600000</v>
      </c>
      <c r="CS56" s="96">
        <f t="shared" si="53"/>
        <v>100000</v>
      </c>
      <c r="CT56" s="96">
        <f t="shared" si="54"/>
        <v>100000</v>
      </c>
      <c r="CU56" s="96">
        <f t="shared" si="55"/>
        <v>100000</v>
      </c>
      <c r="CV56" s="96">
        <f t="shared" si="56"/>
        <v>0</v>
      </c>
      <c r="CW56" s="83"/>
      <c r="CX56" s="68">
        <v>475000</v>
      </c>
      <c r="CY56" s="96">
        <f t="shared" si="84"/>
        <v>-25000</v>
      </c>
      <c r="CZ56" s="96">
        <f t="shared" si="94"/>
        <v>-25000</v>
      </c>
      <c r="DA56" s="96">
        <f t="shared" si="95"/>
        <v>-25000</v>
      </c>
      <c r="DB56" s="96">
        <f t="shared" si="96"/>
        <v>-125000</v>
      </c>
      <c r="DC56" s="83"/>
      <c r="DD56" s="68">
        <v>475000</v>
      </c>
      <c r="DE56" s="96">
        <f t="shared" si="97"/>
        <v>-25000</v>
      </c>
      <c r="DF56" s="96">
        <f t="shared" si="98"/>
        <v>-25000</v>
      </c>
      <c r="DG56" s="96">
        <f t="shared" si="57"/>
        <v>0</v>
      </c>
      <c r="DH56" s="83"/>
      <c r="DI56" s="68">
        <v>475000</v>
      </c>
      <c r="DJ56" s="134"/>
      <c r="DK56" s="96">
        <f t="shared" si="113"/>
        <v>475000</v>
      </c>
      <c r="DL56" s="132">
        <f t="shared" si="114"/>
        <v>-25000</v>
      </c>
      <c r="DM56" s="156">
        <v>475000</v>
      </c>
      <c r="DN56" s="22">
        <f t="shared" si="58"/>
        <v>0</v>
      </c>
      <c r="DO56" s="83"/>
      <c r="DP56" s="153">
        <v>750000</v>
      </c>
      <c r="DQ56" s="153"/>
      <c r="DR56" s="156">
        <f t="shared" si="79"/>
        <v>750000</v>
      </c>
      <c r="DS56" s="24">
        <f t="shared" si="59"/>
        <v>275000</v>
      </c>
      <c r="DT56" s="22">
        <f t="shared" si="60"/>
        <v>275000</v>
      </c>
      <c r="DU56" s="22">
        <f t="shared" si="61"/>
        <v>275000</v>
      </c>
      <c r="DV56" s="22">
        <f t="shared" si="62"/>
        <v>275000</v>
      </c>
      <c r="DW56" s="83"/>
      <c r="DX56" s="166"/>
      <c r="DY56" s="153">
        <v>475000</v>
      </c>
      <c r="DZ56" s="24">
        <f t="shared" si="80"/>
        <v>-750000</v>
      </c>
      <c r="EA56" s="22">
        <f t="shared" si="81"/>
        <v>-275000</v>
      </c>
      <c r="EB56" s="22">
        <f t="shared" si="65"/>
        <v>0</v>
      </c>
      <c r="EC56" s="22">
        <f t="shared" si="100"/>
        <v>0</v>
      </c>
      <c r="ED56" s="22">
        <f t="shared" si="101"/>
        <v>-275000</v>
      </c>
      <c r="EE56" s="174"/>
    </row>
    <row r="57" spans="1:136" ht="12.75" hidden="1" x14ac:dyDescent="0.2">
      <c r="A57" s="8" t="s">
        <v>33</v>
      </c>
      <c r="B57" s="9"/>
      <c r="C57" s="27" t="s">
        <v>57</v>
      </c>
      <c r="D57" s="20">
        <v>12000</v>
      </c>
      <c r="E57" s="20">
        <v>0</v>
      </c>
      <c r="F57" s="5">
        <f t="shared" si="15"/>
        <v>-12000</v>
      </c>
      <c r="G57" s="22">
        <v>0</v>
      </c>
      <c r="H57" s="5">
        <f t="shared" si="16"/>
        <v>-12000</v>
      </c>
      <c r="I57" s="5">
        <f>G57-E57</f>
        <v>0</v>
      </c>
      <c r="J57" s="32"/>
      <c r="K57" s="19">
        <v>0</v>
      </c>
      <c r="L57" s="11">
        <f t="shared" si="17"/>
        <v>-12000</v>
      </c>
      <c r="M57" s="11">
        <f>K57-E57</f>
        <v>0</v>
      </c>
      <c r="N57" s="11">
        <f t="shared" si="18"/>
        <v>0</v>
      </c>
      <c r="O57" s="19">
        <v>200000</v>
      </c>
      <c r="P57" s="11">
        <f t="shared" si="19"/>
        <v>188000</v>
      </c>
      <c r="Q57" s="11">
        <f>O57-E57</f>
        <v>200000</v>
      </c>
      <c r="R57" s="11">
        <f t="shared" si="20"/>
        <v>200000</v>
      </c>
      <c r="S57" s="19">
        <v>200000</v>
      </c>
      <c r="T57" s="11">
        <f t="shared" si="21"/>
        <v>188000</v>
      </c>
      <c r="U57" s="11">
        <f t="shared" si="115"/>
        <v>200000</v>
      </c>
      <c r="V57" s="11">
        <f t="shared" si="68"/>
        <v>200000</v>
      </c>
      <c r="W57" s="11">
        <f t="shared" si="22"/>
        <v>0</v>
      </c>
      <c r="X57" s="19">
        <v>200000</v>
      </c>
      <c r="Y57" s="11">
        <f t="shared" si="116"/>
        <v>188000</v>
      </c>
      <c r="Z57" s="11">
        <f t="shared" si="117"/>
        <v>200000</v>
      </c>
      <c r="AA57" s="11">
        <f t="shared" si="23"/>
        <v>200000</v>
      </c>
      <c r="AB57" s="11">
        <f t="shared" si="24"/>
        <v>0</v>
      </c>
      <c r="AC57" s="19">
        <v>200000</v>
      </c>
      <c r="AD57" s="11">
        <f t="shared" si="118"/>
        <v>188000</v>
      </c>
      <c r="AE57" s="11">
        <f t="shared" si="25"/>
        <v>0</v>
      </c>
      <c r="AF57" s="11">
        <f t="shared" si="111"/>
        <v>0</v>
      </c>
      <c r="AG57" s="19">
        <v>200000</v>
      </c>
      <c r="AH57" s="11">
        <f t="shared" si="119"/>
        <v>188000</v>
      </c>
      <c r="AI57" s="11"/>
      <c r="AJ57" s="11">
        <f t="shared" si="26"/>
        <v>200000</v>
      </c>
      <c r="AK57" s="11"/>
      <c r="AL57" s="11"/>
      <c r="AM57" s="11">
        <f t="shared" si="27"/>
        <v>200000</v>
      </c>
      <c r="AN57" s="19">
        <v>0</v>
      </c>
      <c r="AO57" s="11">
        <f t="shared" si="28"/>
        <v>-200000</v>
      </c>
      <c r="AP57" s="11"/>
      <c r="AQ57" s="19">
        <v>0</v>
      </c>
      <c r="AR57" s="19">
        <f t="shared" si="29"/>
        <v>-200000</v>
      </c>
      <c r="AS57" s="19">
        <f t="shared" si="30"/>
        <v>0</v>
      </c>
      <c r="AT57" s="19">
        <v>0</v>
      </c>
      <c r="AU57" s="19">
        <f t="shared" si="31"/>
        <v>-200000</v>
      </c>
      <c r="AV57" s="19">
        <f t="shared" si="32"/>
        <v>0</v>
      </c>
      <c r="AW57" s="19">
        <f t="shared" si="33"/>
        <v>0</v>
      </c>
      <c r="AX57" s="19"/>
      <c r="AY57" s="19">
        <v>0</v>
      </c>
      <c r="AZ57" s="19">
        <f t="shared" si="34"/>
        <v>-200000</v>
      </c>
      <c r="BA57" s="19">
        <f t="shared" si="35"/>
        <v>0</v>
      </c>
      <c r="BB57" s="19">
        <f t="shared" si="36"/>
        <v>0</v>
      </c>
      <c r="BC57" s="69"/>
      <c r="BD57" s="19">
        <v>0</v>
      </c>
      <c r="BE57" s="19">
        <f t="shared" si="37"/>
        <v>-200000</v>
      </c>
      <c r="BF57" s="19">
        <f t="shared" si="38"/>
        <v>0</v>
      </c>
      <c r="BG57" s="19">
        <f t="shared" si="39"/>
        <v>0</v>
      </c>
      <c r="BH57" s="19">
        <f t="shared" si="40"/>
        <v>0</v>
      </c>
      <c r="BI57" s="76"/>
      <c r="BJ57" s="19">
        <v>0</v>
      </c>
      <c r="BK57" s="12"/>
      <c r="BL57" s="19">
        <f t="shared" si="41"/>
        <v>0</v>
      </c>
      <c r="BM57" s="20"/>
      <c r="BN57" s="19">
        <f t="shared" si="42"/>
        <v>0</v>
      </c>
      <c r="BO57" s="12">
        <f t="shared" si="89"/>
        <v>-200000</v>
      </c>
      <c r="BP57" s="19">
        <f t="shared" si="90"/>
        <v>0</v>
      </c>
      <c r="BQ57" s="19">
        <f t="shared" si="91"/>
        <v>0</v>
      </c>
      <c r="BR57" s="19">
        <f t="shared" si="92"/>
        <v>0</v>
      </c>
      <c r="BS57" s="19">
        <f t="shared" si="93"/>
        <v>0</v>
      </c>
      <c r="BT57" s="76"/>
      <c r="BU57" s="83"/>
      <c r="BV57" s="81">
        <f t="shared" si="43"/>
        <v>0</v>
      </c>
      <c r="BW57" s="81"/>
      <c r="BX57" s="81">
        <f t="shared" si="44"/>
        <v>0</v>
      </c>
      <c r="BY57" s="81"/>
      <c r="CA57" s="96">
        <v>0</v>
      </c>
      <c r="CB57" s="91">
        <f>CA57-BZ58</f>
        <v>-110000</v>
      </c>
      <c r="CC57" s="83"/>
      <c r="CD57" s="68">
        <v>0</v>
      </c>
      <c r="CE57" s="96">
        <f t="shared" si="120"/>
        <v>0</v>
      </c>
      <c r="CF57" s="96">
        <f t="shared" si="121"/>
        <v>0</v>
      </c>
      <c r="CG57" s="83"/>
      <c r="CH57" s="68">
        <v>0</v>
      </c>
      <c r="CI57" s="96">
        <f t="shared" si="48"/>
        <v>0</v>
      </c>
      <c r="CJ57" s="96">
        <f t="shared" si="49"/>
        <v>0</v>
      </c>
      <c r="CK57" s="96">
        <f t="shared" si="50"/>
        <v>0</v>
      </c>
      <c r="CL57" s="83"/>
      <c r="CM57" s="68"/>
      <c r="CN57" s="96">
        <f t="shared" si="69"/>
        <v>0</v>
      </c>
      <c r="CO57" s="96">
        <f t="shared" si="51"/>
        <v>0</v>
      </c>
      <c r="CP57" s="96">
        <f t="shared" si="52"/>
        <v>0</v>
      </c>
      <c r="CQ57" s="83"/>
      <c r="CR57" s="68"/>
      <c r="CS57" s="96">
        <f t="shared" si="53"/>
        <v>0</v>
      </c>
      <c r="CT57" s="96">
        <f t="shared" si="54"/>
        <v>0</v>
      </c>
      <c r="CU57" s="96">
        <f t="shared" si="55"/>
        <v>0</v>
      </c>
      <c r="CV57" s="96">
        <f t="shared" si="56"/>
        <v>0</v>
      </c>
      <c r="CW57" s="83"/>
      <c r="CX57" s="68"/>
      <c r="CY57" s="96">
        <f t="shared" si="84"/>
        <v>0</v>
      </c>
      <c r="CZ57" s="96">
        <f t="shared" si="94"/>
        <v>0</v>
      </c>
      <c r="DA57" s="96">
        <f t="shared" si="95"/>
        <v>0</v>
      </c>
      <c r="DB57" s="96">
        <f t="shared" si="96"/>
        <v>0</v>
      </c>
      <c r="DC57" s="83"/>
      <c r="DD57" s="68"/>
      <c r="DE57" s="96">
        <f t="shared" si="97"/>
        <v>0</v>
      </c>
      <c r="DF57" s="96">
        <f t="shared" si="98"/>
        <v>0</v>
      </c>
      <c r="DG57" s="96">
        <f t="shared" si="57"/>
        <v>0</v>
      </c>
      <c r="DH57" s="83"/>
      <c r="DI57" s="68"/>
      <c r="DJ57" s="83"/>
      <c r="DK57" s="96">
        <f t="shared" si="113"/>
        <v>0</v>
      </c>
      <c r="DL57" s="132">
        <f t="shared" si="114"/>
        <v>0</v>
      </c>
      <c r="DM57" s="156">
        <v>0</v>
      </c>
      <c r="DN57" s="22">
        <f t="shared" si="58"/>
        <v>0</v>
      </c>
      <c r="DO57" s="83"/>
      <c r="DP57" s="153"/>
      <c r="DQ57" s="153"/>
      <c r="DR57" s="156">
        <f t="shared" si="79"/>
        <v>0</v>
      </c>
      <c r="DS57" s="24">
        <f t="shared" si="59"/>
        <v>0</v>
      </c>
      <c r="DT57" s="22">
        <f t="shared" si="60"/>
        <v>0</v>
      </c>
      <c r="DU57" s="22">
        <f t="shared" si="61"/>
        <v>0</v>
      </c>
      <c r="DV57" s="22">
        <f t="shared" si="62"/>
        <v>0</v>
      </c>
      <c r="DW57" s="83"/>
      <c r="DX57" s="166"/>
      <c r="DY57" s="153"/>
      <c r="DZ57" s="24">
        <f t="shared" si="80"/>
        <v>0</v>
      </c>
      <c r="EA57" s="22">
        <f t="shared" si="81"/>
        <v>0</v>
      </c>
      <c r="EB57" s="22">
        <f t="shared" si="65"/>
        <v>0</v>
      </c>
      <c r="EC57" s="22">
        <f t="shared" si="100"/>
        <v>0</v>
      </c>
      <c r="ED57" s="22">
        <f t="shared" si="101"/>
        <v>0</v>
      </c>
      <c r="EE57" s="174"/>
    </row>
    <row r="58" spans="1:136" ht="24" x14ac:dyDescent="0.2">
      <c r="A58" s="8" t="s">
        <v>52</v>
      </c>
      <c r="B58" s="9"/>
      <c r="C58" s="27" t="s">
        <v>58</v>
      </c>
      <c r="D58" s="20">
        <v>275800</v>
      </c>
      <c r="E58" s="20">
        <v>0</v>
      </c>
      <c r="F58" s="5">
        <f t="shared" si="15"/>
        <v>-275800</v>
      </c>
      <c r="G58" s="22">
        <v>0</v>
      </c>
      <c r="H58" s="5">
        <f t="shared" si="16"/>
        <v>-275800</v>
      </c>
      <c r="I58" s="5">
        <f>G58-E58</f>
        <v>0</v>
      </c>
      <c r="J58" s="32"/>
      <c r="K58" s="19">
        <v>100000</v>
      </c>
      <c r="L58" s="11">
        <f t="shared" si="17"/>
        <v>-175800</v>
      </c>
      <c r="M58" s="11">
        <f>K58-E58</f>
        <v>100000</v>
      </c>
      <c r="N58" s="11">
        <f t="shared" si="18"/>
        <v>100000</v>
      </c>
      <c r="O58" s="19">
        <v>275800</v>
      </c>
      <c r="P58" s="11">
        <f t="shared" si="19"/>
        <v>0</v>
      </c>
      <c r="Q58" s="11">
        <f>O58-E58</f>
        <v>275800</v>
      </c>
      <c r="R58" s="11">
        <f t="shared" si="20"/>
        <v>175800</v>
      </c>
      <c r="S58" s="19">
        <v>275800</v>
      </c>
      <c r="T58" s="11">
        <f t="shared" si="21"/>
        <v>0</v>
      </c>
      <c r="U58" s="11">
        <f t="shared" si="115"/>
        <v>275800</v>
      </c>
      <c r="V58" s="11">
        <f t="shared" si="68"/>
        <v>175800</v>
      </c>
      <c r="W58" s="11">
        <f t="shared" si="22"/>
        <v>0</v>
      </c>
      <c r="X58" s="19">
        <v>275800</v>
      </c>
      <c r="Y58" s="11">
        <f t="shared" si="116"/>
        <v>0</v>
      </c>
      <c r="Z58" s="11">
        <f t="shared" si="117"/>
        <v>275800</v>
      </c>
      <c r="AA58" s="11">
        <f t="shared" si="23"/>
        <v>175800</v>
      </c>
      <c r="AB58" s="11">
        <f t="shared" si="24"/>
        <v>0</v>
      </c>
      <c r="AC58" s="19">
        <v>275800</v>
      </c>
      <c r="AD58" s="11">
        <f t="shared" si="118"/>
        <v>0</v>
      </c>
      <c r="AE58" s="11">
        <f t="shared" si="25"/>
        <v>0</v>
      </c>
      <c r="AF58" s="11">
        <f t="shared" si="111"/>
        <v>0</v>
      </c>
      <c r="AG58" s="19">
        <v>275800</v>
      </c>
      <c r="AH58" s="11">
        <f t="shared" si="119"/>
        <v>0</v>
      </c>
      <c r="AI58" s="11"/>
      <c r="AJ58" s="11">
        <f t="shared" si="26"/>
        <v>275800</v>
      </c>
      <c r="AK58" s="11"/>
      <c r="AL58" s="11"/>
      <c r="AM58" s="11">
        <f t="shared" si="27"/>
        <v>275800</v>
      </c>
      <c r="AN58" s="19">
        <v>110000</v>
      </c>
      <c r="AO58" s="11">
        <f t="shared" si="28"/>
        <v>-165800</v>
      </c>
      <c r="AP58" s="11"/>
      <c r="AQ58" s="19">
        <v>0</v>
      </c>
      <c r="AR58" s="19">
        <f t="shared" si="29"/>
        <v>-275800</v>
      </c>
      <c r="AS58" s="19">
        <f t="shared" si="30"/>
        <v>-110000</v>
      </c>
      <c r="AT58" s="19">
        <v>110000</v>
      </c>
      <c r="AU58" s="19">
        <f t="shared" si="31"/>
        <v>-165800</v>
      </c>
      <c r="AV58" s="19">
        <f t="shared" si="32"/>
        <v>0</v>
      </c>
      <c r="AW58" s="19">
        <f t="shared" si="33"/>
        <v>110000</v>
      </c>
      <c r="AX58" s="19"/>
      <c r="AY58" s="19">
        <v>110000</v>
      </c>
      <c r="AZ58" s="19">
        <f t="shared" si="34"/>
        <v>-165800</v>
      </c>
      <c r="BA58" s="19">
        <f t="shared" si="35"/>
        <v>0</v>
      </c>
      <c r="BB58" s="19">
        <f t="shared" si="36"/>
        <v>0</v>
      </c>
      <c r="BC58" s="69"/>
      <c r="BD58" s="19">
        <v>110000</v>
      </c>
      <c r="BE58" s="19">
        <f t="shared" si="37"/>
        <v>-165800</v>
      </c>
      <c r="BF58" s="19">
        <f t="shared" si="38"/>
        <v>0</v>
      </c>
      <c r="BG58" s="19">
        <f t="shared" si="39"/>
        <v>0</v>
      </c>
      <c r="BH58" s="19">
        <f t="shared" si="40"/>
        <v>0</v>
      </c>
      <c r="BI58" s="76"/>
      <c r="BJ58" s="19">
        <v>110000</v>
      </c>
      <c r="BK58" s="12"/>
      <c r="BL58" s="19">
        <f t="shared" si="41"/>
        <v>110000</v>
      </c>
      <c r="BM58" s="20"/>
      <c r="BN58" s="19">
        <f t="shared" si="42"/>
        <v>110000</v>
      </c>
      <c r="BO58" s="12">
        <f t="shared" si="89"/>
        <v>-165800</v>
      </c>
      <c r="BP58" s="19">
        <f t="shared" si="90"/>
        <v>0</v>
      </c>
      <c r="BQ58" s="19">
        <f t="shared" si="91"/>
        <v>0</v>
      </c>
      <c r="BR58" s="19">
        <f t="shared" si="92"/>
        <v>0</v>
      </c>
      <c r="BS58" s="19">
        <f t="shared" si="93"/>
        <v>0</v>
      </c>
      <c r="BT58" s="76"/>
      <c r="BU58" s="83"/>
      <c r="BV58" s="81">
        <f t="shared" si="43"/>
        <v>110000</v>
      </c>
      <c r="BW58" s="81"/>
      <c r="BX58" s="81">
        <f t="shared" si="44"/>
        <v>110000</v>
      </c>
      <c r="BY58" s="81"/>
      <c r="BZ58" s="96">
        <v>110000</v>
      </c>
      <c r="CA58" s="96">
        <v>65000</v>
      </c>
      <c r="CB58" s="91" t="e">
        <f>CA58-#REF!</f>
        <v>#REF!</v>
      </c>
      <c r="CC58" s="83" t="s">
        <v>248</v>
      </c>
      <c r="CD58" s="68">
        <v>0</v>
      </c>
      <c r="CE58" s="96">
        <f t="shared" si="120"/>
        <v>-110000</v>
      </c>
      <c r="CF58" s="96">
        <f t="shared" si="121"/>
        <v>-65000</v>
      </c>
      <c r="CG58" s="83" t="s">
        <v>261</v>
      </c>
      <c r="CH58" s="68">
        <v>56920</v>
      </c>
      <c r="CI58" s="96">
        <f t="shared" si="48"/>
        <v>-53080</v>
      </c>
      <c r="CJ58" s="96">
        <f t="shared" si="49"/>
        <v>-8080</v>
      </c>
      <c r="CK58" s="96">
        <f t="shared" si="50"/>
        <v>56920</v>
      </c>
      <c r="CL58" s="83"/>
      <c r="CM58" s="68">
        <v>65000</v>
      </c>
      <c r="CN58" s="96">
        <f t="shared" si="69"/>
        <v>-45000</v>
      </c>
      <c r="CO58" s="96">
        <f t="shared" si="51"/>
        <v>0</v>
      </c>
      <c r="CP58" s="96">
        <f t="shared" si="52"/>
        <v>8080</v>
      </c>
      <c r="CQ58" s="83"/>
      <c r="CR58" s="68">
        <v>65000</v>
      </c>
      <c r="CS58" s="96">
        <f t="shared" si="53"/>
        <v>-45000</v>
      </c>
      <c r="CT58" s="96">
        <f t="shared" si="54"/>
        <v>0</v>
      </c>
      <c r="CU58" s="96">
        <f t="shared" si="55"/>
        <v>8080</v>
      </c>
      <c r="CV58" s="96">
        <f t="shared" si="56"/>
        <v>0</v>
      </c>
      <c r="CW58" s="83"/>
      <c r="CX58" s="68">
        <v>56920</v>
      </c>
      <c r="CY58" s="96">
        <f t="shared" si="84"/>
        <v>-53080</v>
      </c>
      <c r="CZ58" s="96">
        <f t="shared" si="94"/>
        <v>-8080</v>
      </c>
      <c r="DA58" s="96">
        <f t="shared" si="95"/>
        <v>0</v>
      </c>
      <c r="DB58" s="96">
        <f t="shared" si="96"/>
        <v>-8080</v>
      </c>
      <c r="DC58" s="83"/>
      <c r="DD58" s="68">
        <v>56920</v>
      </c>
      <c r="DE58" s="96">
        <f t="shared" si="97"/>
        <v>-53080</v>
      </c>
      <c r="DF58" s="96">
        <f t="shared" si="98"/>
        <v>-8080</v>
      </c>
      <c r="DG58" s="96">
        <f t="shared" si="57"/>
        <v>0</v>
      </c>
      <c r="DH58" s="83"/>
      <c r="DI58" s="68">
        <v>56920</v>
      </c>
      <c r="DJ58" s="134"/>
      <c r="DK58" s="96">
        <f t="shared" si="113"/>
        <v>56920</v>
      </c>
      <c r="DL58" s="132">
        <f t="shared" si="114"/>
        <v>-53080</v>
      </c>
      <c r="DM58" s="156">
        <v>56920</v>
      </c>
      <c r="DN58" s="22">
        <f t="shared" si="58"/>
        <v>0</v>
      </c>
      <c r="DO58" s="83"/>
      <c r="DP58" s="153">
        <v>0</v>
      </c>
      <c r="DQ58" s="153"/>
      <c r="DR58" s="156">
        <f t="shared" si="79"/>
        <v>0</v>
      </c>
      <c r="DS58" s="24">
        <f t="shared" si="59"/>
        <v>-56920</v>
      </c>
      <c r="DT58" s="22">
        <f t="shared" si="60"/>
        <v>-56920</v>
      </c>
      <c r="DU58" s="22">
        <f t="shared" si="61"/>
        <v>-56920</v>
      </c>
      <c r="DV58" s="22">
        <f t="shared" si="62"/>
        <v>-56920</v>
      </c>
      <c r="DW58" s="83"/>
      <c r="DX58" s="166"/>
      <c r="DY58" s="153">
        <v>56920</v>
      </c>
      <c r="DZ58" s="24">
        <f t="shared" si="80"/>
        <v>0</v>
      </c>
      <c r="EA58" s="22">
        <f t="shared" si="81"/>
        <v>56920</v>
      </c>
      <c r="EB58" s="22">
        <f t="shared" si="65"/>
        <v>0</v>
      </c>
      <c r="EC58" s="22">
        <f t="shared" si="100"/>
        <v>0</v>
      </c>
      <c r="ED58" s="22">
        <f t="shared" si="101"/>
        <v>56920</v>
      </c>
      <c r="EE58" s="174"/>
    </row>
    <row r="59" spans="1:136" ht="12.75" hidden="1" x14ac:dyDescent="0.2">
      <c r="A59" s="21" t="s">
        <v>84</v>
      </c>
      <c r="B59" s="9"/>
      <c r="C59" s="26" t="s">
        <v>138</v>
      </c>
      <c r="D59" s="20">
        <v>200000</v>
      </c>
      <c r="E59" s="20">
        <v>0</v>
      </c>
      <c r="F59" s="5">
        <f t="shared" si="15"/>
        <v>-200000</v>
      </c>
      <c r="G59" s="22">
        <v>0</v>
      </c>
      <c r="H59" s="5">
        <f t="shared" si="16"/>
        <v>-200000</v>
      </c>
      <c r="I59" s="5">
        <f>G59-E59</f>
        <v>0</v>
      </c>
      <c r="J59" s="32"/>
      <c r="K59" s="19">
        <v>0</v>
      </c>
      <c r="L59" s="11">
        <f t="shared" si="17"/>
        <v>-200000</v>
      </c>
      <c r="M59" s="11">
        <f>K59-E59</f>
        <v>0</v>
      </c>
      <c r="N59" s="11">
        <f t="shared" si="18"/>
        <v>0</v>
      </c>
      <c r="O59" s="19">
        <v>200000</v>
      </c>
      <c r="P59" s="11">
        <f t="shared" si="19"/>
        <v>0</v>
      </c>
      <c r="Q59" s="11">
        <f>O59-E59</f>
        <v>200000</v>
      </c>
      <c r="R59" s="11">
        <f t="shared" si="20"/>
        <v>200000</v>
      </c>
      <c r="S59" s="19">
        <v>200000</v>
      </c>
      <c r="T59" s="11">
        <f t="shared" si="21"/>
        <v>0</v>
      </c>
      <c r="U59" s="11">
        <f t="shared" si="115"/>
        <v>200000</v>
      </c>
      <c r="V59" s="11">
        <f t="shared" si="68"/>
        <v>200000</v>
      </c>
      <c r="W59" s="11">
        <f t="shared" si="22"/>
        <v>0</v>
      </c>
      <c r="X59" s="19">
        <v>200000</v>
      </c>
      <c r="Y59" s="11">
        <f t="shared" si="116"/>
        <v>0</v>
      </c>
      <c r="Z59" s="11">
        <f t="shared" si="117"/>
        <v>200000</v>
      </c>
      <c r="AA59" s="11">
        <f t="shared" si="23"/>
        <v>200000</v>
      </c>
      <c r="AB59" s="11">
        <f t="shared" si="24"/>
        <v>0</v>
      </c>
      <c r="AC59" s="19">
        <f>200000-200000</f>
        <v>0</v>
      </c>
      <c r="AD59" s="11">
        <f t="shared" si="118"/>
        <v>-200000</v>
      </c>
      <c r="AE59" s="11">
        <f t="shared" si="25"/>
        <v>-200000</v>
      </c>
      <c r="AF59" s="11">
        <f t="shared" si="111"/>
        <v>200000</v>
      </c>
      <c r="AG59" s="19">
        <f>200000</f>
        <v>200000</v>
      </c>
      <c r="AH59" s="11">
        <f t="shared" si="119"/>
        <v>0</v>
      </c>
      <c r="AI59" s="11"/>
      <c r="AJ59" s="11">
        <f t="shared" si="26"/>
        <v>200000</v>
      </c>
      <c r="AK59" s="11"/>
      <c r="AL59" s="11"/>
      <c r="AM59" s="11">
        <f t="shared" si="27"/>
        <v>200000</v>
      </c>
      <c r="AN59" s="19">
        <v>0</v>
      </c>
      <c r="AO59" s="11">
        <f t="shared" si="28"/>
        <v>-200000</v>
      </c>
      <c r="AP59" s="11"/>
      <c r="AQ59" s="19">
        <v>0</v>
      </c>
      <c r="AR59" s="19">
        <f t="shared" si="29"/>
        <v>-200000</v>
      </c>
      <c r="AS59" s="19">
        <f t="shared" si="30"/>
        <v>0</v>
      </c>
      <c r="AT59" s="19">
        <v>0</v>
      </c>
      <c r="AU59" s="19">
        <f t="shared" si="31"/>
        <v>-200000</v>
      </c>
      <c r="AV59" s="19">
        <f t="shared" si="32"/>
        <v>0</v>
      </c>
      <c r="AW59" s="19">
        <f t="shared" si="33"/>
        <v>0</v>
      </c>
      <c r="AX59" s="19"/>
      <c r="AY59" s="19">
        <v>200000</v>
      </c>
      <c r="AZ59" s="19">
        <f t="shared" si="34"/>
        <v>0</v>
      </c>
      <c r="BA59" s="19">
        <f t="shared" si="35"/>
        <v>200000</v>
      </c>
      <c r="BB59" s="19">
        <f t="shared" si="36"/>
        <v>200000</v>
      </c>
      <c r="BC59" s="69"/>
      <c r="BD59" s="19">
        <v>200000</v>
      </c>
      <c r="BE59" s="19">
        <f t="shared" si="37"/>
        <v>0</v>
      </c>
      <c r="BF59" s="19">
        <f t="shared" si="38"/>
        <v>200000</v>
      </c>
      <c r="BG59" s="19">
        <f t="shared" si="39"/>
        <v>200000</v>
      </c>
      <c r="BH59" s="19">
        <f t="shared" si="40"/>
        <v>0</v>
      </c>
      <c r="BI59" s="76"/>
      <c r="BJ59" s="19">
        <v>0</v>
      </c>
      <c r="BK59" s="12"/>
      <c r="BL59" s="19">
        <f t="shared" si="41"/>
        <v>0</v>
      </c>
      <c r="BM59" s="20"/>
      <c r="BN59" s="19">
        <f t="shared" si="42"/>
        <v>0</v>
      </c>
      <c r="BO59" s="12">
        <f t="shared" si="89"/>
        <v>-200000</v>
      </c>
      <c r="BP59" s="19">
        <f t="shared" si="90"/>
        <v>0</v>
      </c>
      <c r="BQ59" s="19">
        <f t="shared" si="91"/>
        <v>0</v>
      </c>
      <c r="BR59" s="19">
        <f t="shared" si="92"/>
        <v>-200000</v>
      </c>
      <c r="BS59" s="19">
        <f t="shared" si="93"/>
        <v>0</v>
      </c>
      <c r="BT59" s="76"/>
      <c r="BU59" s="83"/>
      <c r="BV59" s="81">
        <f t="shared" si="43"/>
        <v>0</v>
      </c>
      <c r="BW59" s="81"/>
      <c r="BX59" s="81">
        <f t="shared" si="44"/>
        <v>0</v>
      </c>
      <c r="BY59" s="81"/>
      <c r="BZ59" s="96">
        <v>0</v>
      </c>
      <c r="CA59" s="96">
        <v>0</v>
      </c>
      <c r="CB59" s="91">
        <f t="shared" si="112"/>
        <v>0</v>
      </c>
      <c r="CC59" s="83"/>
      <c r="CD59" s="68">
        <v>0</v>
      </c>
      <c r="CE59" s="96">
        <f t="shared" si="120"/>
        <v>0</v>
      </c>
      <c r="CF59" s="96">
        <f t="shared" si="121"/>
        <v>0</v>
      </c>
      <c r="CG59" s="83"/>
      <c r="CH59" s="68">
        <v>0</v>
      </c>
      <c r="CI59" s="96">
        <f t="shared" si="48"/>
        <v>0</v>
      </c>
      <c r="CJ59" s="96">
        <f t="shared" si="49"/>
        <v>0</v>
      </c>
      <c r="CK59" s="96">
        <f t="shared" si="50"/>
        <v>0</v>
      </c>
      <c r="CL59" s="83"/>
      <c r="CM59" s="68"/>
      <c r="CN59" s="96">
        <f t="shared" si="69"/>
        <v>0</v>
      </c>
      <c r="CO59" s="96">
        <f t="shared" si="51"/>
        <v>0</v>
      </c>
      <c r="CP59" s="96">
        <f t="shared" si="52"/>
        <v>0</v>
      </c>
      <c r="CQ59" s="83"/>
      <c r="CR59" s="68"/>
      <c r="CS59" s="96">
        <f t="shared" si="53"/>
        <v>0</v>
      </c>
      <c r="CT59" s="96">
        <f t="shared" si="54"/>
        <v>0</v>
      </c>
      <c r="CU59" s="96">
        <f t="shared" si="55"/>
        <v>0</v>
      </c>
      <c r="CV59" s="96">
        <f t="shared" si="56"/>
        <v>0</v>
      </c>
      <c r="CW59" s="83"/>
      <c r="CX59" s="68"/>
      <c r="CY59" s="96">
        <f t="shared" si="84"/>
        <v>0</v>
      </c>
      <c r="CZ59" s="96">
        <f t="shared" si="94"/>
        <v>0</v>
      </c>
      <c r="DA59" s="96">
        <f t="shared" si="95"/>
        <v>0</v>
      </c>
      <c r="DB59" s="96">
        <f t="shared" si="96"/>
        <v>0</v>
      </c>
      <c r="DC59" s="83"/>
      <c r="DD59" s="68"/>
      <c r="DE59" s="96">
        <f t="shared" si="97"/>
        <v>0</v>
      </c>
      <c r="DF59" s="96">
        <f t="shared" si="98"/>
        <v>0</v>
      </c>
      <c r="DG59" s="96">
        <f t="shared" si="57"/>
        <v>0</v>
      </c>
      <c r="DH59" s="83"/>
      <c r="DI59" s="68"/>
      <c r="DJ59" s="83"/>
      <c r="DK59" s="96">
        <f t="shared" si="113"/>
        <v>0</v>
      </c>
      <c r="DL59" s="132">
        <f t="shared" si="114"/>
        <v>0</v>
      </c>
      <c r="DM59" s="156">
        <v>0</v>
      </c>
      <c r="DN59" s="22">
        <f t="shared" si="58"/>
        <v>0</v>
      </c>
      <c r="DO59" s="83"/>
      <c r="DP59" s="153"/>
      <c r="DQ59" s="153"/>
      <c r="DR59" s="156">
        <f t="shared" si="79"/>
        <v>0</v>
      </c>
      <c r="DS59" s="24">
        <f t="shared" si="59"/>
        <v>0</v>
      </c>
      <c r="DT59" s="22">
        <f t="shared" si="60"/>
        <v>0</v>
      </c>
      <c r="DU59" s="22">
        <f t="shared" si="61"/>
        <v>0</v>
      </c>
      <c r="DV59" s="22">
        <f t="shared" si="62"/>
        <v>0</v>
      </c>
      <c r="DW59" s="83"/>
      <c r="DX59" s="166"/>
      <c r="DY59" s="153"/>
      <c r="DZ59" s="24">
        <f t="shared" si="80"/>
        <v>0</v>
      </c>
      <c r="EA59" s="22">
        <f t="shared" si="81"/>
        <v>0</v>
      </c>
      <c r="EB59" s="22">
        <f t="shared" si="65"/>
        <v>0</v>
      </c>
      <c r="EC59" s="22">
        <f t="shared" si="100"/>
        <v>0</v>
      </c>
      <c r="ED59" s="22">
        <f t="shared" si="101"/>
        <v>0</v>
      </c>
      <c r="EE59" s="174"/>
    </row>
    <row r="60" spans="1:136" ht="24" x14ac:dyDescent="0.2">
      <c r="A60" s="21" t="s">
        <v>135</v>
      </c>
      <c r="B60" s="9"/>
      <c r="C60" s="26" t="s">
        <v>126</v>
      </c>
      <c r="D60" s="20"/>
      <c r="E60" s="20"/>
      <c r="F60" s="5">
        <f t="shared" si="15"/>
        <v>0</v>
      </c>
      <c r="G60" s="22"/>
      <c r="H60" s="5">
        <f t="shared" si="16"/>
        <v>0</v>
      </c>
      <c r="I60" s="5"/>
      <c r="J60" s="32"/>
      <c r="K60" s="19"/>
      <c r="L60" s="11">
        <f t="shared" si="17"/>
        <v>0</v>
      </c>
      <c r="M60" s="11"/>
      <c r="N60" s="11"/>
      <c r="O60" s="19"/>
      <c r="P60" s="11">
        <f t="shared" si="19"/>
        <v>0</v>
      </c>
      <c r="Q60" s="11"/>
      <c r="R60" s="11"/>
      <c r="S60" s="19">
        <v>150000</v>
      </c>
      <c r="T60" s="11">
        <f t="shared" si="21"/>
        <v>150000</v>
      </c>
      <c r="U60" s="11">
        <f t="shared" si="115"/>
        <v>150000</v>
      </c>
      <c r="V60" s="11">
        <f t="shared" si="68"/>
        <v>150000</v>
      </c>
      <c r="W60" s="11">
        <f t="shared" si="22"/>
        <v>150000</v>
      </c>
      <c r="X60" s="19">
        <v>150000</v>
      </c>
      <c r="Y60" s="11">
        <f t="shared" si="116"/>
        <v>150000</v>
      </c>
      <c r="Z60" s="11">
        <f t="shared" si="117"/>
        <v>150000</v>
      </c>
      <c r="AA60" s="11">
        <f t="shared" si="23"/>
        <v>150000</v>
      </c>
      <c r="AB60" s="11">
        <f t="shared" si="24"/>
        <v>0</v>
      </c>
      <c r="AC60" s="19">
        <v>150000</v>
      </c>
      <c r="AD60" s="11">
        <f t="shared" si="118"/>
        <v>150000</v>
      </c>
      <c r="AE60" s="11">
        <f t="shared" si="25"/>
        <v>0</v>
      </c>
      <c r="AF60" s="11">
        <f t="shared" si="111"/>
        <v>0</v>
      </c>
      <c r="AG60" s="19">
        <v>150000</v>
      </c>
      <c r="AH60" s="11">
        <f t="shared" si="119"/>
        <v>150000</v>
      </c>
      <c r="AI60" s="11"/>
      <c r="AJ60" s="11">
        <f t="shared" si="26"/>
        <v>150000</v>
      </c>
      <c r="AK60" s="11"/>
      <c r="AL60" s="11"/>
      <c r="AM60" s="11">
        <f t="shared" si="27"/>
        <v>150000</v>
      </c>
      <c r="AN60" s="19">
        <v>150000</v>
      </c>
      <c r="AO60" s="11">
        <f t="shared" si="28"/>
        <v>0</v>
      </c>
      <c r="AP60" s="11"/>
      <c r="AQ60" s="19">
        <v>0</v>
      </c>
      <c r="AR60" s="19">
        <f t="shared" si="29"/>
        <v>-150000</v>
      </c>
      <c r="AS60" s="19">
        <f t="shared" si="30"/>
        <v>-150000</v>
      </c>
      <c r="AT60" s="19">
        <v>0</v>
      </c>
      <c r="AU60" s="19">
        <f t="shared" si="31"/>
        <v>-150000</v>
      </c>
      <c r="AV60" s="19">
        <f t="shared" si="32"/>
        <v>-150000</v>
      </c>
      <c r="AW60" s="19">
        <f t="shared" si="33"/>
        <v>0</v>
      </c>
      <c r="AX60" s="19"/>
      <c r="AY60" s="19">
        <v>150000</v>
      </c>
      <c r="AZ60" s="19">
        <f t="shared" si="34"/>
        <v>0</v>
      </c>
      <c r="BA60" s="19">
        <f t="shared" si="35"/>
        <v>0</v>
      </c>
      <c r="BB60" s="19">
        <f t="shared" si="36"/>
        <v>150000</v>
      </c>
      <c r="BC60" s="69"/>
      <c r="BD60" s="19">
        <v>150000</v>
      </c>
      <c r="BE60" s="19">
        <f t="shared" si="37"/>
        <v>0</v>
      </c>
      <c r="BF60" s="19">
        <f t="shared" si="38"/>
        <v>0</v>
      </c>
      <c r="BG60" s="19">
        <f t="shared" si="39"/>
        <v>150000</v>
      </c>
      <c r="BH60" s="19">
        <f t="shared" si="40"/>
        <v>0</v>
      </c>
      <c r="BI60" s="76"/>
      <c r="BJ60" s="19">
        <v>150000</v>
      </c>
      <c r="BK60" s="12"/>
      <c r="BL60" s="19">
        <f t="shared" si="41"/>
        <v>150000</v>
      </c>
      <c r="BM60" s="20"/>
      <c r="BN60" s="19">
        <f t="shared" si="42"/>
        <v>150000</v>
      </c>
      <c r="BO60" s="12">
        <f t="shared" si="89"/>
        <v>0</v>
      </c>
      <c r="BP60" s="19">
        <f t="shared" si="90"/>
        <v>0</v>
      </c>
      <c r="BQ60" s="19">
        <f t="shared" si="91"/>
        <v>150000</v>
      </c>
      <c r="BR60" s="19">
        <f t="shared" si="92"/>
        <v>0</v>
      </c>
      <c r="BS60" s="19">
        <f t="shared" si="93"/>
        <v>0</v>
      </c>
      <c r="BT60" s="76"/>
      <c r="BU60" s="83"/>
      <c r="BV60" s="81">
        <f t="shared" si="43"/>
        <v>150000</v>
      </c>
      <c r="BW60" s="81">
        <v>-1500</v>
      </c>
      <c r="BX60" s="81">
        <f t="shared" si="44"/>
        <v>148500</v>
      </c>
      <c r="BY60" s="81"/>
      <c r="BZ60" s="96">
        <f t="shared" ref="BZ60" si="122">BX60+BY60</f>
        <v>148500</v>
      </c>
      <c r="CA60" s="96">
        <v>150000</v>
      </c>
      <c r="CB60" s="91">
        <f t="shared" si="112"/>
        <v>1500</v>
      </c>
      <c r="CC60" s="83" t="s">
        <v>247</v>
      </c>
      <c r="CD60" s="68"/>
      <c r="CE60" s="96">
        <f t="shared" si="120"/>
        <v>-148500</v>
      </c>
      <c r="CF60" s="96">
        <f t="shared" si="121"/>
        <v>-150000</v>
      </c>
      <c r="CG60" s="83" t="s">
        <v>261</v>
      </c>
      <c r="CH60" s="68">
        <v>0</v>
      </c>
      <c r="CI60" s="96">
        <f t="shared" si="48"/>
        <v>-148500</v>
      </c>
      <c r="CJ60" s="96">
        <f t="shared" si="49"/>
        <v>-150000</v>
      </c>
      <c r="CK60" s="96">
        <f t="shared" si="50"/>
        <v>0</v>
      </c>
      <c r="CL60" s="83" t="s">
        <v>261</v>
      </c>
      <c r="CM60" s="68">
        <v>150000</v>
      </c>
      <c r="CN60" s="96">
        <f t="shared" si="69"/>
        <v>1500</v>
      </c>
      <c r="CO60" s="96">
        <f t="shared" si="51"/>
        <v>0</v>
      </c>
      <c r="CP60" s="96">
        <f t="shared" si="52"/>
        <v>150000</v>
      </c>
      <c r="CQ60" s="83"/>
      <c r="CR60" s="68">
        <v>150000</v>
      </c>
      <c r="CS60" s="96">
        <f t="shared" si="53"/>
        <v>1500</v>
      </c>
      <c r="CT60" s="96">
        <f t="shared" si="54"/>
        <v>0</v>
      </c>
      <c r="CU60" s="96">
        <f t="shared" si="55"/>
        <v>150000</v>
      </c>
      <c r="CV60" s="96">
        <f t="shared" si="56"/>
        <v>0</v>
      </c>
      <c r="CW60" s="83"/>
      <c r="CX60" s="68">
        <v>150000</v>
      </c>
      <c r="CY60" s="96">
        <f t="shared" si="84"/>
        <v>1500</v>
      </c>
      <c r="CZ60" s="96">
        <f t="shared" si="94"/>
        <v>0</v>
      </c>
      <c r="DA60" s="96">
        <f t="shared" si="95"/>
        <v>150000</v>
      </c>
      <c r="DB60" s="96">
        <f t="shared" si="96"/>
        <v>0</v>
      </c>
      <c r="DC60" s="83"/>
      <c r="DD60" s="68">
        <v>150000</v>
      </c>
      <c r="DE60" s="96">
        <f t="shared" si="97"/>
        <v>1500</v>
      </c>
      <c r="DF60" s="96">
        <f t="shared" si="98"/>
        <v>0</v>
      </c>
      <c r="DG60" s="96">
        <f t="shared" si="57"/>
        <v>0</v>
      </c>
      <c r="DH60" s="83"/>
      <c r="DI60" s="68">
        <v>150000</v>
      </c>
      <c r="DJ60" s="134"/>
      <c r="DK60" s="96">
        <f t="shared" si="113"/>
        <v>150000</v>
      </c>
      <c r="DL60" s="132">
        <f t="shared" si="114"/>
        <v>1500</v>
      </c>
      <c r="DM60" s="156">
        <v>150000</v>
      </c>
      <c r="DN60" s="22">
        <f t="shared" si="58"/>
        <v>0</v>
      </c>
      <c r="DO60" s="83"/>
      <c r="DP60" s="153">
        <v>150000</v>
      </c>
      <c r="DQ60" s="153"/>
      <c r="DR60" s="156">
        <f t="shared" si="79"/>
        <v>150000</v>
      </c>
      <c r="DS60" s="24">
        <f t="shared" si="59"/>
        <v>0</v>
      </c>
      <c r="DT60" s="22">
        <f t="shared" si="60"/>
        <v>0</v>
      </c>
      <c r="DU60" s="22">
        <f t="shared" si="61"/>
        <v>0</v>
      </c>
      <c r="DV60" s="22">
        <f t="shared" si="62"/>
        <v>0</v>
      </c>
      <c r="DW60" s="83"/>
      <c r="DX60" s="166"/>
      <c r="DY60" s="153">
        <v>400000</v>
      </c>
      <c r="DZ60" s="24">
        <f t="shared" si="80"/>
        <v>-150000</v>
      </c>
      <c r="EA60" s="22">
        <f t="shared" si="81"/>
        <v>0</v>
      </c>
      <c r="EB60" s="22">
        <f t="shared" si="65"/>
        <v>250000</v>
      </c>
      <c r="EC60" s="22">
        <f t="shared" si="100"/>
        <v>250000</v>
      </c>
      <c r="ED60" s="22">
        <f t="shared" si="101"/>
        <v>250000</v>
      </c>
      <c r="EE60" s="168" t="s">
        <v>533</v>
      </c>
    </row>
    <row r="61" spans="1:136" ht="12.75" x14ac:dyDescent="0.2">
      <c r="A61" s="17" t="s">
        <v>74</v>
      </c>
      <c r="B61" s="10"/>
      <c r="C61" s="39"/>
      <c r="D61" s="110">
        <f>SUM(D8:D59)</f>
        <v>4968158632.5</v>
      </c>
      <c r="E61" s="110">
        <f t="shared" ref="E61:AO61" si="123">SUM(E8:E60)</f>
        <v>5054911587</v>
      </c>
      <c r="F61" s="110">
        <f t="shared" si="123"/>
        <v>86752954.5</v>
      </c>
      <c r="G61" s="110">
        <f t="shared" si="123"/>
        <v>5076886234</v>
      </c>
      <c r="H61" s="110">
        <f t="shared" si="123"/>
        <v>108727601.5</v>
      </c>
      <c r="I61" s="110">
        <f t="shared" si="123"/>
        <v>23353647</v>
      </c>
      <c r="J61" s="110">
        <f t="shared" si="123"/>
        <v>0</v>
      </c>
      <c r="K61" s="110">
        <f t="shared" si="123"/>
        <v>5084671681</v>
      </c>
      <c r="L61" s="110">
        <f t="shared" si="123"/>
        <v>116513048.5</v>
      </c>
      <c r="M61" s="110">
        <f t="shared" si="123"/>
        <v>31139094</v>
      </c>
      <c r="N61" s="110">
        <f t="shared" si="123"/>
        <v>7785447</v>
      </c>
      <c r="O61" s="110">
        <f t="shared" si="123"/>
        <v>5089443856</v>
      </c>
      <c r="P61" s="110">
        <f t="shared" si="123"/>
        <v>121285223.5</v>
      </c>
      <c r="Q61" s="110">
        <f t="shared" si="123"/>
        <v>35911269</v>
      </c>
      <c r="R61" s="110">
        <f t="shared" si="123"/>
        <v>4772175</v>
      </c>
      <c r="S61" s="110">
        <f t="shared" si="123"/>
        <v>5102908856</v>
      </c>
      <c r="T61" s="110">
        <f t="shared" si="123"/>
        <v>134750223.5</v>
      </c>
      <c r="U61" s="110">
        <f t="shared" si="123"/>
        <v>49376269</v>
      </c>
      <c r="V61" s="110">
        <f t="shared" si="123"/>
        <v>18237175</v>
      </c>
      <c r="W61" s="110">
        <f t="shared" si="123"/>
        <v>13465000</v>
      </c>
      <c r="X61" s="110">
        <f t="shared" si="123"/>
        <v>5113644536</v>
      </c>
      <c r="Y61" s="110">
        <f t="shared" si="123"/>
        <v>145485903.5</v>
      </c>
      <c r="Z61" s="110">
        <f t="shared" si="123"/>
        <v>60111949</v>
      </c>
      <c r="AA61" s="110">
        <f t="shared" si="123"/>
        <v>28972855</v>
      </c>
      <c r="AB61" s="110">
        <f t="shared" si="123"/>
        <v>10735680</v>
      </c>
      <c r="AC61" s="110">
        <f t="shared" si="123"/>
        <v>5093981823</v>
      </c>
      <c r="AD61" s="110">
        <f t="shared" si="123"/>
        <v>125823190.5</v>
      </c>
      <c r="AE61" s="110">
        <f t="shared" si="123"/>
        <v>-19662713</v>
      </c>
      <c r="AF61" s="110">
        <f t="shared" si="123"/>
        <v>19662713</v>
      </c>
      <c r="AG61" s="110">
        <f t="shared" si="123"/>
        <v>5113644536</v>
      </c>
      <c r="AH61" s="110">
        <f t="shared" si="123"/>
        <v>145485903.5</v>
      </c>
      <c r="AI61" s="110">
        <f t="shared" si="123"/>
        <v>6338715</v>
      </c>
      <c r="AJ61" s="110">
        <f t="shared" si="123"/>
        <v>5119983251</v>
      </c>
      <c r="AK61" s="110">
        <f t="shared" si="123"/>
        <v>-1854731</v>
      </c>
      <c r="AL61" s="110">
        <f t="shared" si="123"/>
        <v>-1015000</v>
      </c>
      <c r="AM61" s="110">
        <f t="shared" si="123"/>
        <v>5117113520</v>
      </c>
      <c r="AN61" s="110">
        <f t="shared" si="123"/>
        <v>5200384426</v>
      </c>
      <c r="AO61" s="110">
        <f t="shared" si="123"/>
        <v>83270906</v>
      </c>
      <c r="AP61" s="110"/>
      <c r="AQ61" s="110">
        <f t="shared" ref="AQ61:AW61" si="124">SUM(AQ8:AQ60)</f>
        <v>5209678824</v>
      </c>
      <c r="AR61" s="110">
        <f t="shared" si="124"/>
        <v>92565304</v>
      </c>
      <c r="AS61" s="110">
        <f t="shared" si="124"/>
        <v>9294398</v>
      </c>
      <c r="AT61" s="110">
        <f t="shared" si="124"/>
        <v>5215895574</v>
      </c>
      <c r="AU61" s="110">
        <f t="shared" si="124"/>
        <v>98782054</v>
      </c>
      <c r="AV61" s="110">
        <f t="shared" si="124"/>
        <v>15511148</v>
      </c>
      <c r="AW61" s="110">
        <f t="shared" si="124"/>
        <v>6216750</v>
      </c>
      <c r="AX61" s="110"/>
      <c r="AY61" s="110">
        <f>SUM(AY8:AY60)</f>
        <v>5218122173</v>
      </c>
      <c r="AZ61" s="110">
        <f>SUM(AZ8:AZ60)</f>
        <v>101008653</v>
      </c>
      <c r="BA61" s="110">
        <f>SUM(BA8:BA60)</f>
        <v>17737747</v>
      </c>
      <c r="BB61" s="110">
        <f>SUM(BB8:BB60)</f>
        <v>2226599</v>
      </c>
      <c r="BC61" s="73"/>
      <c r="BD61" s="110">
        <f>SUM(BD8:BD60)</f>
        <v>5226487467</v>
      </c>
      <c r="BE61" s="110">
        <f>SUM(BE8:BE60)</f>
        <v>109373947</v>
      </c>
      <c r="BF61" s="110">
        <f>SUM(BF8:BF60)</f>
        <v>26103041</v>
      </c>
      <c r="BG61" s="110">
        <f>SUM(BG8:BG60)</f>
        <v>10591893</v>
      </c>
      <c r="BH61" s="110">
        <f>SUM(BH8:BH60)</f>
        <v>8365294</v>
      </c>
      <c r="BI61" s="32"/>
      <c r="BJ61" s="110">
        <f t="shared" ref="BJ61:BS61" si="125">SUM(BJ8:BJ60)</f>
        <v>5208454716</v>
      </c>
      <c r="BK61" s="110">
        <f t="shared" si="125"/>
        <v>-10143474</v>
      </c>
      <c r="BL61" s="110">
        <f t="shared" si="125"/>
        <v>5198311242</v>
      </c>
      <c r="BM61" s="85">
        <f t="shared" si="125"/>
        <v>10143474</v>
      </c>
      <c r="BN61" s="110">
        <f t="shared" si="125"/>
        <v>5208454716</v>
      </c>
      <c r="BO61" s="110">
        <f t="shared" si="125"/>
        <v>91341196</v>
      </c>
      <c r="BP61" s="110">
        <f t="shared" si="125"/>
        <v>8070290</v>
      </c>
      <c r="BQ61" s="110">
        <f t="shared" si="125"/>
        <v>-7440858</v>
      </c>
      <c r="BR61" s="110">
        <f t="shared" si="125"/>
        <v>-18032751</v>
      </c>
      <c r="BS61" s="110">
        <f t="shared" si="125"/>
        <v>0</v>
      </c>
      <c r="BT61" s="32"/>
      <c r="BU61" s="110">
        <f t="shared" ref="BU61:CB61" si="126">SUM(BU8:BU60)</f>
        <v>8751555</v>
      </c>
      <c r="BV61" s="110">
        <f t="shared" si="126"/>
        <v>5217206271</v>
      </c>
      <c r="BW61" s="110">
        <f t="shared" si="126"/>
        <v>-251667</v>
      </c>
      <c r="BX61" s="110">
        <f t="shared" si="126"/>
        <v>5216954604</v>
      </c>
      <c r="BY61" s="110">
        <f t="shared" si="126"/>
        <v>-6301620</v>
      </c>
      <c r="BZ61" s="110">
        <f t="shared" si="126"/>
        <v>5210652984</v>
      </c>
      <c r="CA61" s="110">
        <f t="shared" si="126"/>
        <v>5299759151</v>
      </c>
      <c r="CB61" s="110" t="e">
        <f t="shared" si="126"/>
        <v>#REF!</v>
      </c>
      <c r="CC61" s="32"/>
      <c r="CD61" s="110">
        <f>SUM(CD8:CD60)</f>
        <v>5327168126</v>
      </c>
      <c r="CE61" s="110">
        <f>SUM(CE8:CE60)</f>
        <v>116515142</v>
      </c>
      <c r="CF61" s="110">
        <f>SUM(CF8:CF60)</f>
        <v>27408975</v>
      </c>
      <c r="CG61" s="110"/>
      <c r="CH61" s="110">
        <f>SUM(CH8:CH60)</f>
        <v>5334070892</v>
      </c>
      <c r="CI61" s="110">
        <f>SUM(CI8:CI60)</f>
        <v>123417908</v>
      </c>
      <c r="CJ61" s="110">
        <f>SUM(CJ8:CJ60)</f>
        <v>34311741</v>
      </c>
      <c r="CK61" s="110">
        <f>SUM(CK8:CK60)</f>
        <v>6902766</v>
      </c>
      <c r="CL61" s="110"/>
      <c r="CM61" s="110">
        <f>SUM(CM8:CM60)</f>
        <v>5351455015</v>
      </c>
      <c r="CN61" s="110">
        <f>SUM(CN8:CN60)</f>
        <v>140802031</v>
      </c>
      <c r="CO61" s="110">
        <f>SUM(CO8:CO60)</f>
        <v>51695864</v>
      </c>
      <c r="CP61" s="110">
        <f>SUM(CP8:CP60)</f>
        <v>17384123</v>
      </c>
      <c r="CQ61" s="110"/>
      <c r="CR61" s="110">
        <f>SUM(CR8:CR60)</f>
        <v>5355410015</v>
      </c>
      <c r="CS61" s="110">
        <f>SUM(CS8:CS60)</f>
        <v>144757031</v>
      </c>
      <c r="CT61" s="110">
        <f>SUM(CT8:CT60)</f>
        <v>55650864</v>
      </c>
      <c r="CU61" s="110">
        <f>SUM(CU8:CU60)</f>
        <v>21339123</v>
      </c>
      <c r="CV61" s="110">
        <f>SUM(CV8:CV60)</f>
        <v>3955000</v>
      </c>
      <c r="CW61" s="110"/>
      <c r="CX61" s="110">
        <f>SUM(CX8:CX60)</f>
        <v>5331137686</v>
      </c>
      <c r="CY61" s="110">
        <f>SUM(CY8:CY60)</f>
        <v>120239579</v>
      </c>
      <c r="CZ61" s="110">
        <f>SUM(CZ8:CZ60)</f>
        <v>31378535</v>
      </c>
      <c r="DA61" s="110">
        <f>SUM(DA8:DA60)</f>
        <v>-2933206</v>
      </c>
      <c r="DB61" s="110">
        <f>SUM(DB8:DB60)</f>
        <v>-24272329</v>
      </c>
      <c r="DC61" s="110"/>
      <c r="DD61" s="110">
        <f>SUM(DD8:DD60)</f>
        <v>5324136173</v>
      </c>
      <c r="DE61" s="110">
        <f>SUM(DE8:DE60)</f>
        <v>113483189</v>
      </c>
      <c r="DF61" s="110">
        <f>SUM(DF8:DF60)</f>
        <v>24377022</v>
      </c>
      <c r="DG61" s="110">
        <f>SUM(DG8:DG60)</f>
        <v>-7001513</v>
      </c>
      <c r="DH61" s="110"/>
      <c r="DI61" s="110">
        <f t="shared" ref="DI61" si="127">SUM(DI8:DI60)</f>
        <v>5331137686</v>
      </c>
      <c r="DJ61" s="109"/>
      <c r="DK61" s="110">
        <f>SUM(DK8:DK60)</f>
        <v>5350237686</v>
      </c>
      <c r="DL61" s="110">
        <f>SUM(DL8:DL60)</f>
        <v>139584702</v>
      </c>
      <c r="DM61" s="151">
        <f>SUM(DM8:DM60)</f>
        <v>5460750309</v>
      </c>
      <c r="DN61" s="151">
        <f>SUM(DN8:DN60)</f>
        <v>110512623</v>
      </c>
      <c r="DO61" s="109"/>
      <c r="DP61" s="151">
        <f>SUM(DP8:DP60)</f>
        <v>5517837563</v>
      </c>
      <c r="DQ61" s="151">
        <f>SUM(DQ8:DQ60)</f>
        <v>9505373</v>
      </c>
      <c r="DR61" s="153">
        <f t="shared" si="79"/>
        <v>5527342936</v>
      </c>
      <c r="DS61" s="161">
        <f>SUM(DS8:DS60)</f>
        <v>167599877</v>
      </c>
      <c r="DT61" s="151">
        <f>SUM(DT8:DT60)</f>
        <v>57087254</v>
      </c>
      <c r="DU61" s="22">
        <f t="shared" si="61"/>
        <v>177105250</v>
      </c>
      <c r="DV61" s="22">
        <f t="shared" si="62"/>
        <v>66592627</v>
      </c>
      <c r="DW61" s="109"/>
      <c r="DX61" s="166"/>
      <c r="DY61" s="153">
        <f>SUM(DY8:DY60)</f>
        <v>5567756215</v>
      </c>
      <c r="DZ61" s="161" t="e">
        <f>SUM(DZ8:DZ60)</f>
        <v>#VALUE!</v>
      </c>
      <c r="EA61" s="151" t="e">
        <f>SUM(EA8:EA60)</f>
        <v>#VALUE!</v>
      </c>
      <c r="EB61" s="22">
        <f>SUM(EB8:EB60)</f>
        <v>217518529</v>
      </c>
      <c r="EC61" s="22">
        <f t="shared" ref="EC61:ED61" si="128">SUM(EC8:EC60)</f>
        <v>107005906</v>
      </c>
      <c r="ED61" s="22">
        <f t="shared" si="128"/>
        <v>40413279</v>
      </c>
      <c r="EE61" s="174"/>
    </row>
    <row r="62" spans="1:136" ht="12.75" x14ac:dyDescent="0.2">
      <c r="A62" s="59"/>
      <c r="B62" s="43"/>
      <c r="C62" s="61"/>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Y62" s="71"/>
      <c r="BD62" s="71"/>
      <c r="BJ62" s="71"/>
      <c r="BK62" s="71"/>
      <c r="BL62" s="71"/>
      <c r="BM62" s="87"/>
      <c r="BN62" s="71"/>
      <c r="BO62" s="79"/>
      <c r="CA62" s="93"/>
      <c r="CB62" s="92"/>
      <c r="CE62" s="102"/>
      <c r="CF62" s="102"/>
      <c r="CI62" s="102">
        <f>CI61/BZ61</f>
        <v>2.3685689371173064E-2</v>
      </c>
      <c r="CJ62" s="102">
        <f>CJ61/CA61</f>
        <v>6.474207604986312E-3</v>
      </c>
      <c r="CK62" s="102"/>
      <c r="CN62" s="102"/>
      <c r="CO62" s="102"/>
      <c r="CP62" s="102"/>
      <c r="CS62" s="102"/>
      <c r="CT62" s="102"/>
      <c r="CU62" s="102"/>
      <c r="CV62" s="102"/>
      <c r="CY62" s="102"/>
      <c r="CZ62" s="102"/>
      <c r="DA62" s="102"/>
      <c r="DB62" s="102"/>
      <c r="DE62" s="102"/>
      <c r="DF62" s="102"/>
      <c r="DG62" s="102"/>
      <c r="DM62" s="93"/>
      <c r="DP62" s="93"/>
      <c r="DQ62" s="93"/>
      <c r="DR62" s="93"/>
      <c r="DY62" s="93"/>
      <c r="EB62" s="175"/>
    </row>
    <row r="63" spans="1:136" ht="14.25" customHeight="1" x14ac:dyDescent="0.2">
      <c r="A63" s="60"/>
      <c r="B63" s="43"/>
      <c r="C63" s="61"/>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R63" s="67"/>
      <c r="BX63" s="92"/>
      <c r="CC63" s="94"/>
      <c r="CE63" s="94"/>
      <c r="CF63" s="94"/>
      <c r="CG63" s="94"/>
      <c r="CI63" s="94"/>
      <c r="CJ63" s="94"/>
      <c r="CK63" s="94"/>
      <c r="CL63" s="94"/>
      <c r="CN63" s="116"/>
      <c r="CO63" s="94"/>
      <c r="CP63" s="94"/>
      <c r="CQ63" s="94"/>
      <c r="CS63" s="116"/>
      <c r="CT63" s="94"/>
      <c r="CU63" s="94"/>
      <c r="CV63" s="94"/>
      <c r="CW63" s="94"/>
      <c r="CY63" s="116"/>
      <c r="CZ63" s="94"/>
      <c r="DA63" s="94"/>
      <c r="DB63" s="94"/>
      <c r="DC63" s="94"/>
      <c r="DE63" s="116"/>
      <c r="DF63" s="94"/>
      <c r="DG63" s="94"/>
      <c r="DH63" s="94"/>
      <c r="DJ63" s="131"/>
      <c r="DK63" s="131"/>
      <c r="DL63" s="131"/>
      <c r="DM63" s="93"/>
      <c r="DO63" s="131"/>
      <c r="DP63" s="93"/>
      <c r="DQ63" s="93"/>
      <c r="DR63" s="93"/>
      <c r="DW63" s="131"/>
      <c r="DY63" s="93"/>
    </row>
    <row r="64" spans="1:136" ht="14.25" customHeight="1" x14ac:dyDescent="0.2">
      <c r="A64" s="60"/>
      <c r="B64" s="43"/>
      <c r="C64" s="61"/>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BX64" s="92"/>
      <c r="CC64" s="94"/>
      <c r="CE64" s="94"/>
      <c r="CF64" s="94"/>
      <c r="CG64" s="94"/>
      <c r="CI64" s="94"/>
      <c r="CJ64" s="94"/>
      <c r="CK64" s="94"/>
      <c r="CL64" s="94"/>
      <c r="CN64" s="94"/>
      <c r="CO64" s="94"/>
      <c r="CP64" s="94"/>
      <c r="CQ64" s="94"/>
      <c r="CS64" s="94"/>
      <c r="CT64" s="94"/>
      <c r="CU64" s="94"/>
      <c r="CV64" s="94"/>
      <c r="CW64" s="94"/>
      <c r="CY64" s="94"/>
      <c r="CZ64" s="94"/>
      <c r="DA64" s="94"/>
      <c r="DB64" s="94"/>
      <c r="DC64" s="94"/>
      <c r="DE64" s="94"/>
      <c r="DF64" s="94"/>
      <c r="DG64" s="94"/>
      <c r="DH64" s="94"/>
      <c r="DJ64" s="131"/>
      <c r="DK64" s="131"/>
      <c r="DL64" s="131"/>
      <c r="DO64" s="131"/>
      <c r="DW64" s="131"/>
      <c r="ED64" s="3"/>
    </row>
    <row r="65" spans="1:134" ht="14.25" customHeight="1" x14ac:dyDescent="0.2">
      <c r="A65" s="58"/>
      <c r="B65" s="43"/>
      <c r="C65" s="61"/>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BL65" s="78"/>
      <c r="BM65" s="86"/>
      <c r="BN65" s="78"/>
      <c r="BO65" s="78"/>
      <c r="CC65" s="94"/>
      <c r="CE65" s="94"/>
      <c r="CF65" s="94"/>
      <c r="CG65" s="94"/>
      <c r="CI65" s="94"/>
      <c r="CJ65" s="94"/>
      <c r="CK65" s="94"/>
      <c r="CL65" s="94"/>
      <c r="CN65" s="94"/>
      <c r="CO65" s="94"/>
      <c r="CP65" s="94"/>
      <c r="CQ65" s="94"/>
      <c r="CS65" s="94"/>
      <c r="CT65" s="94"/>
      <c r="CU65" s="94"/>
      <c r="CV65" s="94"/>
      <c r="CW65" s="94"/>
      <c r="CY65" s="94"/>
      <c r="CZ65" s="94"/>
      <c r="DA65" s="94"/>
      <c r="DB65" s="94"/>
      <c r="DC65" s="94"/>
      <c r="DE65" s="94"/>
      <c r="DF65" s="94"/>
      <c r="DG65" s="94"/>
      <c r="DH65" s="94"/>
      <c r="DJ65" s="131"/>
      <c r="DK65" s="131"/>
      <c r="DL65" s="131"/>
      <c r="DO65" s="131"/>
      <c r="DW65" s="131"/>
      <c r="ED65" s="3"/>
    </row>
    <row r="66" spans="1:134" ht="12.75" x14ac:dyDescent="0.2">
      <c r="A66" s="58"/>
      <c r="B66" s="43"/>
      <c r="C66" s="61"/>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CC66" s="94"/>
      <c r="CE66" s="94"/>
      <c r="CF66" s="94"/>
      <c r="CG66" s="94"/>
      <c r="CI66" s="94"/>
      <c r="CJ66" s="94"/>
      <c r="CK66" s="94"/>
      <c r="CL66" s="94"/>
      <c r="CN66" s="94"/>
      <c r="CO66" s="94"/>
      <c r="CP66" s="94"/>
      <c r="CQ66" s="94"/>
      <c r="CS66" s="94"/>
      <c r="CT66" s="94"/>
      <c r="CU66" s="94"/>
      <c r="CV66" s="94"/>
      <c r="CW66" s="94"/>
      <c r="CY66" s="94"/>
      <c r="CZ66" s="94"/>
      <c r="DA66" s="94"/>
      <c r="DB66" s="94"/>
      <c r="DC66" s="94"/>
      <c r="DE66" s="94"/>
      <c r="DF66" s="94"/>
      <c r="DG66" s="94"/>
      <c r="DH66" s="94"/>
      <c r="DJ66" s="131"/>
      <c r="DK66" s="131"/>
      <c r="DL66" s="131"/>
      <c r="DO66" s="131"/>
      <c r="DW66" s="131"/>
    </row>
    <row r="67" spans="1:134" ht="12.75" x14ac:dyDescent="0.2">
      <c r="A67" s="58"/>
      <c r="B67" s="43"/>
      <c r="C67" s="61"/>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CC67" s="94"/>
      <c r="CE67" s="94"/>
      <c r="CF67" s="94"/>
      <c r="CG67" s="94"/>
      <c r="CI67" s="94"/>
      <c r="CJ67" s="94"/>
      <c r="CK67" s="94"/>
      <c r="CL67" s="94"/>
      <c r="CN67" s="94"/>
      <c r="CO67" s="94"/>
      <c r="CP67" s="94"/>
      <c r="CQ67" s="94"/>
      <c r="CS67" s="94"/>
      <c r="CT67" s="94"/>
      <c r="CU67" s="94"/>
      <c r="CV67" s="94"/>
      <c r="CW67" s="94"/>
      <c r="CY67" s="94"/>
      <c r="CZ67" s="94"/>
      <c r="DA67" s="94"/>
      <c r="DB67" s="94"/>
      <c r="DC67" s="94"/>
      <c r="DE67" s="94"/>
      <c r="DF67" s="94"/>
      <c r="DG67" s="94"/>
      <c r="DH67" s="94"/>
      <c r="DJ67" s="131"/>
      <c r="DK67" s="131"/>
      <c r="DL67" s="131"/>
      <c r="DO67" s="131"/>
      <c r="DW67" s="131"/>
    </row>
    <row r="68" spans="1:134" ht="12.75" x14ac:dyDescent="0.2">
      <c r="A68" s="58"/>
      <c r="B68" s="43"/>
      <c r="C68" s="61"/>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CC68" s="94"/>
      <c r="CE68" s="94"/>
      <c r="CF68" s="94"/>
      <c r="CG68" s="94"/>
      <c r="CI68" s="94"/>
      <c r="CJ68" s="94"/>
      <c r="CK68" s="94"/>
      <c r="CL68" s="94"/>
      <c r="CN68" s="94"/>
      <c r="CO68" s="94"/>
      <c r="CP68" s="94"/>
      <c r="CQ68" s="94"/>
      <c r="CS68" s="94"/>
      <c r="CT68" s="94"/>
      <c r="CU68" s="94"/>
      <c r="CV68" s="94"/>
      <c r="CW68" s="94"/>
      <c r="CY68" s="94"/>
      <c r="CZ68" s="94"/>
      <c r="DA68" s="94"/>
      <c r="DB68" s="94"/>
      <c r="DC68" s="94"/>
      <c r="DE68" s="94"/>
      <c r="DF68" s="94"/>
      <c r="DG68" s="94"/>
      <c r="DH68" s="94"/>
      <c r="DJ68" s="131"/>
      <c r="DK68" s="131"/>
      <c r="DL68" s="131"/>
      <c r="DO68" s="131"/>
      <c r="DW68" s="131"/>
    </row>
    <row r="69" spans="1:134" ht="12.75" x14ac:dyDescent="0.2">
      <c r="A69" s="58"/>
      <c r="B69" s="43"/>
      <c r="C69" s="61"/>
      <c r="D69" s="43"/>
      <c r="E69" s="43"/>
      <c r="F69" s="43"/>
      <c r="G69" s="43"/>
      <c r="H69" s="43"/>
      <c r="I69" s="43"/>
      <c r="J69" s="43"/>
      <c r="K69" s="43"/>
      <c r="L69" s="43"/>
      <c r="M69" s="43"/>
      <c r="N69" s="43"/>
      <c r="O69" s="43"/>
      <c r="P69" s="43"/>
      <c r="Q69" s="43"/>
      <c r="R69" s="43"/>
      <c r="S69" s="43"/>
      <c r="T69" s="43"/>
      <c r="U69" s="43"/>
      <c r="V69" s="43"/>
      <c r="W69" s="43"/>
      <c r="X69" s="43"/>
      <c r="Y69" s="43"/>
      <c r="Z69" s="43"/>
      <c r="AA69" s="43"/>
      <c r="AB69" s="43"/>
    </row>
    <row r="70" spans="1:134" ht="12.75" x14ac:dyDescent="0.2">
      <c r="A70" s="60"/>
      <c r="B70" s="43"/>
      <c r="C70" s="61"/>
      <c r="D70" s="43"/>
      <c r="E70" s="43"/>
      <c r="F70" s="43"/>
      <c r="G70" s="43"/>
      <c r="H70" s="43"/>
      <c r="I70" s="43"/>
      <c r="J70" s="43"/>
      <c r="K70" s="43"/>
      <c r="L70" s="43"/>
      <c r="M70" s="43"/>
      <c r="N70" s="43"/>
      <c r="O70" s="43"/>
      <c r="P70" s="43"/>
      <c r="Q70" s="43"/>
      <c r="R70" s="43"/>
      <c r="S70" s="43"/>
      <c r="T70" s="43"/>
      <c r="U70" s="43"/>
      <c r="V70" s="43"/>
      <c r="W70" s="43"/>
      <c r="X70" s="43"/>
      <c r="Y70" s="43"/>
      <c r="Z70" s="43"/>
      <c r="AA70" s="43"/>
      <c r="AB70" s="43"/>
    </row>
    <row r="71" spans="1:134" ht="12.75" x14ac:dyDescent="0.2">
      <c r="A71" s="44"/>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row>
    <row r="72" spans="1:134" ht="12.75" x14ac:dyDescent="0.2">
      <c r="A72" s="51"/>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row>
    <row r="73" spans="1:134" ht="15" x14ac:dyDescent="0.25">
      <c r="A73" s="51"/>
      <c r="B73" s="43"/>
      <c r="C73" s="57"/>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2"/>
      <c r="AD73" s="42"/>
      <c r="AE73" s="42"/>
      <c r="AF73" s="42"/>
      <c r="AG73" s="42"/>
      <c r="AH73" s="42"/>
      <c r="AI73" s="42"/>
      <c r="AJ73" s="42"/>
      <c r="AK73" s="42"/>
      <c r="AL73" s="42"/>
      <c r="AM73" s="42"/>
      <c r="AN73" s="42"/>
      <c r="AO73" s="42"/>
      <c r="AP73" s="42"/>
      <c r="AQ73" s="66"/>
      <c r="AR73" s="42"/>
      <c r="AS73" s="42"/>
      <c r="AT73" s="66"/>
      <c r="AU73" s="66"/>
      <c r="AV73" s="66"/>
      <c r="AW73" s="66"/>
      <c r="AX73" s="42"/>
      <c r="AY73" s="66"/>
      <c r="AZ73" s="66"/>
      <c r="BA73" s="66"/>
      <c r="BB73" s="66"/>
      <c r="BC73" s="66"/>
      <c r="BD73" s="66"/>
      <c r="BE73" s="66"/>
      <c r="BF73" s="66"/>
      <c r="BG73" s="66"/>
      <c r="BH73" s="66"/>
      <c r="BJ73" s="66"/>
      <c r="BK73" s="66"/>
      <c r="BL73" s="66"/>
      <c r="BM73" s="66"/>
      <c r="BN73" s="66"/>
      <c r="BO73" s="66"/>
      <c r="BP73" s="66"/>
      <c r="BQ73" s="66"/>
      <c r="BR73" s="66"/>
      <c r="BS73" s="66"/>
    </row>
    <row r="74" spans="1:134" ht="12.75" x14ac:dyDescent="0.2">
      <c r="A74" s="50"/>
      <c r="B74" s="48"/>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42"/>
      <c r="AD74" s="42"/>
      <c r="AE74" s="42"/>
      <c r="AF74" s="42"/>
      <c r="AG74" s="42"/>
      <c r="AH74" s="42"/>
      <c r="AI74" s="42"/>
      <c r="AJ74" s="42"/>
      <c r="AK74" s="42"/>
      <c r="AL74" s="42"/>
      <c r="AM74" s="42"/>
      <c r="AN74" s="42"/>
      <c r="AO74" s="42"/>
      <c r="AP74" s="42"/>
      <c r="AQ74" s="66"/>
      <c r="AR74" s="42"/>
      <c r="AS74" s="42"/>
      <c r="AT74" s="66"/>
      <c r="AU74" s="66"/>
      <c r="AV74" s="66"/>
      <c r="AW74" s="66"/>
      <c r="AX74" s="42"/>
      <c r="AY74" s="66"/>
      <c r="AZ74" s="66"/>
      <c r="BA74" s="66"/>
      <c r="BB74" s="66"/>
      <c r="BC74" s="66"/>
      <c r="BD74" s="66"/>
      <c r="BE74" s="66"/>
      <c r="BF74" s="66"/>
      <c r="BG74" s="66"/>
      <c r="BH74" s="66"/>
      <c r="BJ74" s="66"/>
      <c r="BK74" s="66"/>
      <c r="BL74" s="66"/>
      <c r="BM74" s="66"/>
      <c r="BN74" s="66"/>
      <c r="BO74" s="66"/>
      <c r="BP74" s="66"/>
      <c r="BQ74" s="66"/>
      <c r="BR74" s="66"/>
      <c r="BS74" s="66"/>
    </row>
    <row r="75" spans="1:134" ht="12.75" x14ac:dyDescent="0.2">
      <c r="A75" s="50"/>
      <c r="B75" s="48"/>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35"/>
      <c r="AD75" s="35"/>
      <c r="AE75" s="35"/>
      <c r="AF75" s="35"/>
      <c r="AG75" s="35"/>
      <c r="AH75" s="35"/>
      <c r="AI75" s="45"/>
      <c r="AJ75" s="45"/>
      <c r="AK75" s="45"/>
      <c r="AL75" s="45"/>
      <c r="AM75" s="45"/>
      <c r="AN75" s="45"/>
      <c r="AO75" s="45"/>
      <c r="AP75" s="45"/>
      <c r="AQ75" s="45"/>
      <c r="AR75" s="45"/>
      <c r="AS75" s="45"/>
      <c r="AT75" s="45"/>
      <c r="AU75" s="45"/>
      <c r="AV75" s="45"/>
      <c r="AW75" s="45"/>
      <c r="AX75" s="45"/>
      <c r="AY75" s="45"/>
      <c r="AZ75" s="45"/>
      <c r="BA75" s="45"/>
      <c r="BB75" s="45"/>
      <c r="BD75" s="45"/>
      <c r="BE75" s="45"/>
      <c r="BF75" s="45"/>
      <c r="BG75" s="45"/>
      <c r="BH75" s="45"/>
      <c r="BJ75" s="45"/>
      <c r="BK75" s="45"/>
      <c r="BL75" s="45"/>
      <c r="BM75" s="88"/>
      <c r="BN75" s="45"/>
      <c r="BO75" s="45"/>
      <c r="BP75" s="45"/>
      <c r="BQ75" s="45"/>
      <c r="BR75" s="45"/>
      <c r="BS75" s="45"/>
    </row>
    <row r="76" spans="1:134" ht="12.75" x14ac:dyDescent="0.2">
      <c r="A76" s="52"/>
      <c r="B76" s="52"/>
      <c r="C76" s="52"/>
      <c r="D76" s="55"/>
      <c r="E76" s="56"/>
      <c r="F76" s="55"/>
      <c r="G76" s="55"/>
      <c r="H76" s="55"/>
      <c r="I76" s="55"/>
      <c r="J76" s="55"/>
      <c r="K76" s="55"/>
      <c r="L76" s="55"/>
      <c r="M76" s="55"/>
      <c r="N76" s="55"/>
      <c r="O76" s="55"/>
      <c r="P76" s="55"/>
      <c r="Q76" s="55"/>
      <c r="R76" s="55"/>
      <c r="S76" s="55"/>
      <c r="T76" s="55"/>
      <c r="U76" s="55"/>
      <c r="V76" s="55"/>
      <c r="W76" s="55"/>
      <c r="X76" s="55"/>
      <c r="Y76" s="55"/>
      <c r="Z76" s="55"/>
      <c r="AA76" s="55"/>
      <c r="AB76" s="55"/>
      <c r="AC76" s="36"/>
      <c r="AD76" s="35"/>
      <c r="AE76" s="35"/>
      <c r="AF76" s="35"/>
      <c r="AG76" s="36"/>
      <c r="AH76" s="35"/>
      <c r="AI76" s="45"/>
      <c r="AJ76" s="45"/>
      <c r="AK76" s="45"/>
      <c r="AL76" s="45"/>
      <c r="AM76" s="45"/>
      <c r="AN76" s="45"/>
      <c r="AO76" s="45"/>
      <c r="AP76" s="45"/>
      <c r="AQ76" s="45"/>
      <c r="AR76" s="45"/>
      <c r="AS76" s="45"/>
      <c r="AT76" s="45"/>
      <c r="AU76" s="45"/>
      <c r="AV76" s="45"/>
      <c r="AW76" s="45"/>
      <c r="AX76" s="45"/>
      <c r="AY76" s="45"/>
      <c r="AZ76" s="45"/>
      <c r="BA76" s="45"/>
      <c r="BB76" s="45"/>
      <c r="BD76" s="45"/>
      <c r="BE76" s="45"/>
      <c r="BF76" s="45"/>
      <c r="BG76" s="45"/>
      <c r="BH76" s="45"/>
      <c r="BJ76" s="45"/>
      <c r="BK76" s="45"/>
      <c r="BL76" s="45"/>
      <c r="BM76" s="88"/>
      <c r="BN76" s="45"/>
      <c r="BO76" s="45"/>
      <c r="BP76" s="45"/>
      <c r="BQ76" s="45"/>
      <c r="BR76" s="45"/>
      <c r="BS76" s="45"/>
    </row>
    <row r="77" spans="1:134" ht="12.75" x14ac:dyDescent="0.2">
      <c r="A77" s="51"/>
      <c r="B77" s="49"/>
      <c r="C77" s="53"/>
      <c r="D77" s="45"/>
      <c r="E77" s="45"/>
      <c r="F77" s="44"/>
      <c r="G77" s="44"/>
      <c r="H77" s="44"/>
      <c r="I77" s="44"/>
      <c r="J77" s="47"/>
      <c r="K77" s="45"/>
      <c r="L77" s="45"/>
      <c r="M77" s="45"/>
      <c r="N77" s="45"/>
      <c r="O77" s="45"/>
      <c r="P77" s="45"/>
      <c r="Q77" s="45"/>
      <c r="R77" s="45"/>
      <c r="S77" s="45"/>
      <c r="T77" s="45"/>
      <c r="U77" s="45"/>
      <c r="V77" s="45"/>
      <c r="W77" s="45"/>
      <c r="X77" s="45"/>
      <c r="Y77" s="45"/>
      <c r="Z77" s="45"/>
      <c r="AA77" s="45"/>
      <c r="AB77" s="45"/>
      <c r="AC77" s="1"/>
      <c r="AD77" s="35"/>
      <c r="AE77" s="35"/>
      <c r="AF77" s="35"/>
      <c r="AG77" s="1"/>
      <c r="AH77" s="35"/>
      <c r="AI77" s="45"/>
      <c r="AJ77" s="45"/>
      <c r="AK77" s="45"/>
      <c r="AL77" s="45"/>
      <c r="AM77" s="45"/>
      <c r="AN77" s="45"/>
      <c r="AO77" s="45"/>
      <c r="AP77" s="45"/>
      <c r="AQ77" s="45"/>
      <c r="AR77" s="45"/>
      <c r="AS77" s="45"/>
      <c r="AT77" s="45"/>
      <c r="AU77" s="45"/>
      <c r="AV77" s="45"/>
      <c r="AW77" s="45"/>
      <c r="AX77" s="45"/>
      <c r="AY77" s="45"/>
      <c r="AZ77" s="45"/>
      <c r="BA77" s="45"/>
      <c r="BB77" s="45"/>
      <c r="BD77" s="45"/>
      <c r="BE77" s="45"/>
      <c r="BF77" s="45"/>
      <c r="BG77" s="45"/>
      <c r="BH77" s="45"/>
      <c r="BJ77" s="45"/>
      <c r="BK77" s="45"/>
      <c r="BL77" s="45"/>
      <c r="BM77" s="88"/>
      <c r="BN77" s="45"/>
      <c r="BO77" s="45"/>
      <c r="BP77" s="45"/>
      <c r="BQ77" s="45"/>
      <c r="BR77" s="45"/>
      <c r="BS77" s="45"/>
    </row>
    <row r="78" spans="1:134" ht="12.75" x14ac:dyDescent="0.2">
      <c r="A78" s="51"/>
      <c r="B78" s="49"/>
      <c r="C78" s="53"/>
      <c r="D78" s="45"/>
      <c r="E78" s="45"/>
      <c r="F78" s="44"/>
      <c r="G78" s="44"/>
      <c r="H78" s="44"/>
      <c r="I78" s="44"/>
      <c r="J78" s="47"/>
      <c r="K78" s="45"/>
      <c r="L78" s="45"/>
      <c r="M78" s="45"/>
      <c r="N78" s="45"/>
      <c r="O78" s="45"/>
      <c r="P78" s="45"/>
      <c r="Q78" s="45"/>
      <c r="R78" s="45"/>
      <c r="S78" s="54"/>
      <c r="T78" s="45"/>
      <c r="U78" s="45"/>
      <c r="V78" s="45"/>
      <c r="W78" s="45"/>
      <c r="X78" s="54"/>
      <c r="Y78" s="45"/>
      <c r="Z78" s="45"/>
      <c r="AA78" s="45"/>
      <c r="AB78" s="45"/>
      <c r="AC78" s="35"/>
      <c r="AD78" s="35"/>
      <c r="AE78" s="35"/>
      <c r="AF78" s="35"/>
      <c r="AG78" s="35"/>
      <c r="AH78" s="35"/>
      <c r="AI78" s="45"/>
      <c r="AJ78" s="45"/>
      <c r="AK78" s="45"/>
      <c r="AL78" s="45"/>
      <c r="AM78" s="45"/>
      <c r="AN78" s="45"/>
      <c r="AO78" s="45"/>
      <c r="AP78" s="45"/>
      <c r="AQ78" s="45"/>
      <c r="AR78" s="45"/>
      <c r="AS78" s="45"/>
      <c r="AT78" s="45"/>
      <c r="AU78" s="45"/>
      <c r="AV78" s="45"/>
      <c r="AW78" s="45"/>
      <c r="AX78" s="45"/>
      <c r="AY78" s="45"/>
      <c r="AZ78" s="45"/>
      <c r="BA78" s="45"/>
      <c r="BB78" s="45"/>
      <c r="BD78" s="45"/>
      <c r="BE78" s="45"/>
      <c r="BF78" s="45"/>
      <c r="BG78" s="45"/>
      <c r="BH78" s="45"/>
      <c r="BJ78" s="45"/>
      <c r="BK78" s="45"/>
      <c r="BL78" s="45"/>
      <c r="BM78" s="88"/>
      <c r="BN78" s="45"/>
      <c r="BO78" s="45"/>
      <c r="BP78" s="45"/>
      <c r="BQ78" s="45"/>
      <c r="BR78" s="45"/>
      <c r="BS78" s="45"/>
    </row>
    <row r="79" spans="1:134" ht="12.75" x14ac:dyDescent="0.2">
      <c r="A79" s="50"/>
      <c r="B79" s="44"/>
      <c r="C79" s="53"/>
      <c r="D79" s="44"/>
      <c r="E79" s="44"/>
      <c r="F79" s="43"/>
      <c r="G79" s="43"/>
      <c r="H79" s="43"/>
      <c r="I79" s="43"/>
      <c r="J79" s="44"/>
      <c r="K79" s="44"/>
      <c r="L79" s="44"/>
      <c r="M79" s="44"/>
      <c r="N79" s="44"/>
      <c r="O79" s="44"/>
      <c r="P79" s="44"/>
      <c r="Q79" s="44"/>
      <c r="R79" s="44"/>
      <c r="S79" s="44"/>
      <c r="T79" s="44"/>
      <c r="U79" s="44"/>
      <c r="V79" s="44"/>
      <c r="W79" s="44"/>
      <c r="X79" s="44"/>
      <c r="Y79" s="45"/>
      <c r="Z79" s="45"/>
      <c r="AA79" s="45"/>
      <c r="AB79" s="45"/>
      <c r="AC79" s="35"/>
      <c r="AD79" s="35"/>
      <c r="AE79" s="35"/>
      <c r="AF79" s="35"/>
      <c r="AG79" s="35"/>
      <c r="AH79" s="35"/>
      <c r="AI79" s="45"/>
      <c r="AJ79" s="45"/>
      <c r="AK79" s="45"/>
      <c r="AL79" s="45"/>
      <c r="AM79" s="45"/>
      <c r="AN79" s="45"/>
      <c r="AO79" s="45"/>
      <c r="AP79" s="45"/>
      <c r="AQ79" s="45"/>
      <c r="AR79" s="45"/>
      <c r="AS79" s="45"/>
      <c r="AT79" s="45"/>
      <c r="AU79" s="45"/>
      <c r="AV79" s="45"/>
      <c r="AW79" s="45"/>
      <c r="AX79" s="45"/>
      <c r="AY79" s="45"/>
      <c r="AZ79" s="45"/>
      <c r="BA79" s="45"/>
      <c r="BB79" s="45"/>
      <c r="BD79" s="45"/>
      <c r="BE79" s="45"/>
      <c r="BF79" s="45"/>
      <c r="BG79" s="45"/>
      <c r="BH79" s="45"/>
      <c r="BJ79" s="45"/>
      <c r="BK79" s="45"/>
      <c r="BL79" s="45"/>
      <c r="BM79" s="88"/>
      <c r="BN79" s="45"/>
      <c r="BO79" s="45"/>
      <c r="BP79" s="45"/>
      <c r="BQ79" s="45"/>
      <c r="BR79" s="45"/>
      <c r="BS79" s="45"/>
    </row>
    <row r="80" spans="1:134" ht="12.75" x14ac:dyDescent="0.2">
      <c r="A80" s="50"/>
      <c r="B80" s="49"/>
      <c r="C80" s="52"/>
      <c r="D80" s="45"/>
      <c r="E80" s="45"/>
      <c r="F80" s="44"/>
      <c r="G80" s="44"/>
      <c r="H80" s="44"/>
      <c r="I80" s="44"/>
      <c r="J80" s="47"/>
      <c r="K80" s="45"/>
      <c r="L80" s="45"/>
      <c r="M80" s="45"/>
      <c r="N80" s="45"/>
      <c r="O80" s="45"/>
      <c r="P80" s="45"/>
      <c r="Q80" s="45"/>
      <c r="R80" s="45"/>
      <c r="S80" s="45"/>
      <c r="T80" s="45"/>
      <c r="U80" s="45"/>
      <c r="V80" s="45"/>
      <c r="W80" s="45"/>
      <c r="X80" s="45"/>
      <c r="Y80" s="45"/>
      <c r="Z80" s="45"/>
      <c r="AA80" s="45"/>
      <c r="AB80" s="45"/>
    </row>
    <row r="81" spans="1:28" ht="12.75" x14ac:dyDescent="0.2">
      <c r="A81" s="50"/>
      <c r="B81" s="49"/>
      <c r="C81" s="52"/>
      <c r="D81" s="45"/>
      <c r="E81" s="45"/>
      <c r="F81" s="44"/>
      <c r="G81" s="44"/>
      <c r="H81" s="44"/>
      <c r="I81" s="44"/>
      <c r="J81" s="47"/>
      <c r="K81" s="45"/>
      <c r="L81" s="45"/>
      <c r="M81" s="45"/>
      <c r="N81" s="45"/>
      <c r="O81" s="45"/>
      <c r="P81" s="45"/>
      <c r="Q81" s="45"/>
      <c r="R81" s="45"/>
      <c r="S81" s="45"/>
      <c r="T81" s="45"/>
      <c r="U81" s="45"/>
      <c r="V81" s="45"/>
      <c r="W81" s="45"/>
      <c r="X81" s="45"/>
      <c r="Y81" s="45"/>
      <c r="Z81" s="45"/>
      <c r="AA81" s="45"/>
      <c r="AB81" s="45"/>
    </row>
    <row r="82" spans="1:28" ht="12.75" x14ac:dyDescent="0.2">
      <c r="A82" s="50"/>
      <c r="B82" s="49"/>
      <c r="C82" s="52"/>
      <c r="D82" s="45"/>
      <c r="E82" s="45"/>
      <c r="F82" s="44"/>
      <c r="G82" s="44"/>
      <c r="H82" s="44"/>
      <c r="I82" s="44"/>
      <c r="J82" s="47"/>
      <c r="K82" s="45"/>
      <c r="L82" s="45"/>
      <c r="M82" s="45"/>
      <c r="N82" s="45"/>
      <c r="O82" s="45"/>
      <c r="P82" s="45"/>
      <c r="Q82" s="45"/>
      <c r="R82" s="45"/>
      <c r="S82" s="45"/>
      <c r="T82" s="45"/>
      <c r="U82" s="45"/>
      <c r="V82" s="45"/>
      <c r="W82" s="45"/>
      <c r="X82" s="45"/>
      <c r="Y82" s="43"/>
      <c r="Z82" s="43"/>
      <c r="AA82" s="43"/>
      <c r="AB82" s="43"/>
    </row>
    <row r="83" spans="1:28" ht="12.75" x14ac:dyDescent="0.2">
      <c r="A83" s="50"/>
      <c r="B83" s="44"/>
      <c r="C83" s="52"/>
    </row>
    <row r="84" spans="1:28" ht="12.75" x14ac:dyDescent="0.2">
      <c r="A84" s="51"/>
      <c r="B84" s="43"/>
      <c r="C84" s="53"/>
    </row>
  </sheetData>
  <autoFilter ref="A7:EE61"/>
  <mergeCells count="4">
    <mergeCell ref="C74:AB75"/>
    <mergeCell ref="B5:B7"/>
    <mergeCell ref="A1:EE1"/>
    <mergeCell ref="A2:EE2"/>
  </mergeCells>
  <phoneticPr fontId="5" type="noConversion"/>
  <pageMargins left="0.2" right="0.2" top="0.65" bottom="0.75" header="0.18" footer="0.22"/>
  <pageSetup scale="72"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RowHeight="12.75" x14ac:dyDescent="0.2"/>
  <cols>
    <col min="1" max="1" width="11.42578125" customWidth="1"/>
    <col min="2" max="2" width="11.140625" style="103" bestFit="1" customWidth="1"/>
    <col min="3" max="3" width="54.140625" bestFit="1" customWidth="1"/>
    <col min="4" max="4" width="37.42578125" bestFit="1" customWidth="1"/>
    <col min="5" max="5" width="9.28515625" bestFit="1" customWidth="1"/>
  </cols>
  <sheetData>
    <row r="1" spans="1:5" x14ac:dyDescent="0.2">
      <c r="A1" s="158" t="s">
        <v>536</v>
      </c>
      <c r="C1" s="112"/>
    </row>
    <row r="2" spans="1:5" x14ac:dyDescent="0.2">
      <c r="A2" s="158"/>
      <c r="C2" s="112"/>
    </row>
    <row r="3" spans="1:5" x14ac:dyDescent="0.2">
      <c r="A3" s="163" t="s">
        <v>420</v>
      </c>
      <c r="B3" s="65" t="s">
        <v>421</v>
      </c>
      <c r="C3" s="74" t="s">
        <v>273</v>
      </c>
      <c r="D3" s="163" t="s">
        <v>416</v>
      </c>
      <c r="E3" s="164"/>
    </row>
    <row r="4" spans="1:5" x14ac:dyDescent="0.2">
      <c r="A4" s="164" t="s">
        <v>21</v>
      </c>
      <c r="B4" s="165">
        <v>300000</v>
      </c>
      <c r="C4" s="164" t="s">
        <v>310</v>
      </c>
      <c r="D4" s="164"/>
      <c r="E4" s="164" t="s">
        <v>513</v>
      </c>
    </row>
    <row r="5" spans="1:5" x14ac:dyDescent="0.2">
      <c r="A5" s="164" t="s">
        <v>21</v>
      </c>
      <c r="B5" s="165">
        <v>300000</v>
      </c>
      <c r="C5" s="164" t="s">
        <v>514</v>
      </c>
      <c r="D5" s="164"/>
      <c r="E5" s="164" t="s">
        <v>513</v>
      </c>
    </row>
    <row r="6" spans="1:5" x14ac:dyDescent="0.2">
      <c r="A6" s="164" t="s">
        <v>21</v>
      </c>
      <c r="B6" s="165">
        <v>100000</v>
      </c>
      <c r="C6" s="164" t="s">
        <v>515</v>
      </c>
      <c r="D6" s="164" t="s">
        <v>516</v>
      </c>
      <c r="E6" s="164"/>
    </row>
    <row r="7" spans="1:5" x14ac:dyDescent="0.2">
      <c r="A7" s="164" t="s">
        <v>21</v>
      </c>
      <c r="B7" s="165">
        <v>75000</v>
      </c>
      <c r="C7" s="164" t="s">
        <v>517</v>
      </c>
      <c r="D7" s="164" t="s">
        <v>518</v>
      </c>
      <c r="E7" s="164"/>
    </row>
    <row r="8" spans="1:5" x14ac:dyDescent="0.2">
      <c r="A8" s="164" t="s">
        <v>21</v>
      </c>
      <c r="B8" s="165">
        <v>100000</v>
      </c>
      <c r="C8" s="164" t="s">
        <v>519</v>
      </c>
      <c r="D8" s="164" t="s">
        <v>520</v>
      </c>
      <c r="E8" s="164"/>
    </row>
    <row r="9" spans="1:5" x14ac:dyDescent="0.2">
      <c r="A9" s="164"/>
      <c r="B9" s="165">
        <f>SUM(B4:B8)</f>
        <v>875000</v>
      </c>
      <c r="C9" s="164"/>
      <c r="D9" s="164"/>
      <c r="E9" s="164"/>
    </row>
    <row r="10" spans="1:5" x14ac:dyDescent="0.2">
      <c r="A10" s="164"/>
      <c r="B10" s="165"/>
      <c r="C10" s="164"/>
      <c r="D10" s="164"/>
      <c r="E10" s="164"/>
    </row>
    <row r="11" spans="1:5" x14ac:dyDescent="0.2">
      <c r="A11" s="164" t="s">
        <v>44</v>
      </c>
      <c r="B11" s="165">
        <v>300000</v>
      </c>
      <c r="C11" s="164"/>
      <c r="D11" s="164" t="s">
        <v>417</v>
      </c>
      <c r="E11" s="164"/>
    </row>
    <row r="12" spans="1:5" x14ac:dyDescent="0.2">
      <c r="A12" s="164"/>
      <c r="B12" s="165">
        <v>339500</v>
      </c>
      <c r="C12" s="164" t="s">
        <v>524</v>
      </c>
      <c r="D12" s="164"/>
      <c r="E12" s="164"/>
    </row>
    <row r="13" spans="1:5" x14ac:dyDescent="0.2">
      <c r="A13" s="164"/>
      <c r="B13" s="165">
        <f>SUM(B11:B12)</f>
        <v>639500</v>
      </c>
      <c r="C13" s="164"/>
      <c r="D13" s="164"/>
      <c r="E13" s="164"/>
    </row>
    <row r="14" spans="1:5" x14ac:dyDescent="0.2">
      <c r="A14" s="164"/>
      <c r="B14" s="165"/>
      <c r="C14" s="164"/>
      <c r="D14" s="164"/>
      <c r="E14" s="164"/>
    </row>
    <row r="15" spans="1:5" x14ac:dyDescent="0.2">
      <c r="A15" s="164" t="s">
        <v>36</v>
      </c>
      <c r="B15" s="165">
        <v>25000</v>
      </c>
      <c r="C15" s="164" t="s">
        <v>527</v>
      </c>
      <c r="D15" s="164" t="s">
        <v>528</v>
      </c>
      <c r="E15" s="164"/>
    </row>
    <row r="16" spans="1:5" x14ac:dyDescent="0.2">
      <c r="A16" s="164"/>
      <c r="B16" s="165">
        <v>100000</v>
      </c>
      <c r="C16" s="164" t="s">
        <v>317</v>
      </c>
      <c r="D16" s="164" t="s">
        <v>529</v>
      </c>
      <c r="E16" s="164"/>
    </row>
    <row r="17" spans="1:5" x14ac:dyDescent="0.2">
      <c r="A17" s="164"/>
      <c r="B17" s="165">
        <v>400000</v>
      </c>
      <c r="C17" s="164" t="s">
        <v>283</v>
      </c>
      <c r="D17" s="164"/>
      <c r="E17" s="164"/>
    </row>
    <row r="18" spans="1:5" x14ac:dyDescent="0.2">
      <c r="A18" s="164"/>
      <c r="B18" s="165">
        <f>SUM(B15:B17)</f>
        <v>525000</v>
      </c>
      <c r="C18" s="164"/>
      <c r="D18" s="164"/>
      <c r="E18" s="164"/>
    </row>
    <row r="19" spans="1:5" x14ac:dyDescent="0.2">
      <c r="A19" s="164"/>
      <c r="B19" s="165"/>
      <c r="C19" s="164"/>
      <c r="D19" s="164"/>
      <c r="E19" s="164"/>
    </row>
    <row r="20" spans="1:5" x14ac:dyDescent="0.2">
      <c r="A20" s="164" t="s">
        <v>135</v>
      </c>
      <c r="B20" s="165">
        <v>100000</v>
      </c>
      <c r="C20" s="164" t="s">
        <v>531</v>
      </c>
      <c r="D20" s="164"/>
      <c r="E20" s="164"/>
    </row>
    <row r="21" spans="1:5" x14ac:dyDescent="0.2">
      <c r="A21" s="164"/>
      <c r="B21" s="165">
        <v>150000</v>
      </c>
      <c r="C21" s="164" t="s">
        <v>532</v>
      </c>
      <c r="D21" s="164"/>
      <c r="E21" s="164"/>
    </row>
    <row r="22" spans="1:5" x14ac:dyDescent="0.2">
      <c r="A22" s="164"/>
      <c r="B22" s="165">
        <f>SUM(B20:B21)</f>
        <v>250000</v>
      </c>
      <c r="C22" s="164"/>
      <c r="D22" s="164"/>
      <c r="E22" s="164"/>
    </row>
    <row r="23" spans="1:5" x14ac:dyDescent="0.2">
      <c r="A23" s="164"/>
      <c r="B23" s="165"/>
      <c r="C23" s="164"/>
      <c r="D23" s="164"/>
      <c r="E23" s="164"/>
    </row>
    <row r="24" spans="1:5" x14ac:dyDescent="0.2">
      <c r="A24" s="164"/>
      <c r="B24" s="165"/>
      <c r="C24" s="164"/>
      <c r="D24" s="164"/>
      <c r="E24" s="164"/>
    </row>
    <row r="25" spans="1:5" x14ac:dyDescent="0.2">
      <c r="A25" s="164"/>
      <c r="B25" s="165"/>
      <c r="C25" s="164"/>
      <c r="D25" s="164"/>
      <c r="E25" s="164"/>
    </row>
    <row r="26" spans="1:5" x14ac:dyDescent="0.2">
      <c r="A26" s="164"/>
      <c r="B26" s="165"/>
      <c r="C26" s="164"/>
      <c r="D26" s="164"/>
      <c r="E26" s="164"/>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2"/>
  <sheetViews>
    <sheetView workbookViewId="0"/>
  </sheetViews>
  <sheetFormatPr defaultRowHeight="12.75" x14ac:dyDescent="0.2"/>
  <cols>
    <col min="1" max="1" width="10.42578125" customWidth="1"/>
    <col min="2" max="2" width="12.28515625" style="103" bestFit="1" customWidth="1"/>
    <col min="3" max="3" width="41.5703125" style="112" customWidth="1"/>
    <col min="4" max="4" width="59.85546875" customWidth="1"/>
  </cols>
  <sheetData>
    <row r="1" spans="1:4" x14ac:dyDescent="0.2">
      <c r="A1" s="158" t="s">
        <v>415</v>
      </c>
    </row>
    <row r="2" spans="1:4" x14ac:dyDescent="0.2">
      <c r="A2" s="158"/>
    </row>
    <row r="3" spans="1:4" x14ac:dyDescent="0.2">
      <c r="A3" s="163" t="s">
        <v>420</v>
      </c>
      <c r="B3" s="65" t="s">
        <v>421</v>
      </c>
      <c r="C3" s="74" t="s">
        <v>273</v>
      </c>
      <c r="D3" s="163" t="s">
        <v>416</v>
      </c>
    </row>
    <row r="4" spans="1:4" x14ac:dyDescent="0.2">
      <c r="A4" s="164" t="s">
        <v>21</v>
      </c>
      <c r="B4" s="165">
        <v>500000</v>
      </c>
      <c r="C4" s="149" t="s">
        <v>414</v>
      </c>
      <c r="D4" s="164" t="s">
        <v>413</v>
      </c>
    </row>
    <row r="5" spans="1:4" x14ac:dyDescent="0.2">
      <c r="A5" s="164" t="s">
        <v>21</v>
      </c>
      <c r="B5" s="165">
        <v>100000</v>
      </c>
      <c r="C5" s="149"/>
      <c r="D5" s="164" t="s">
        <v>450</v>
      </c>
    </row>
    <row r="6" spans="1:4" x14ac:dyDescent="0.2">
      <c r="A6" s="164"/>
      <c r="B6" s="165"/>
      <c r="C6" s="149"/>
      <c r="D6" s="164"/>
    </row>
    <row r="7" spans="1:4" x14ac:dyDescent="0.2">
      <c r="A7" s="164"/>
      <c r="B7" s="165"/>
      <c r="C7" s="149"/>
      <c r="D7" s="164"/>
    </row>
    <row r="8" spans="1:4" x14ac:dyDescent="0.2">
      <c r="A8" s="164" t="s">
        <v>44</v>
      </c>
      <c r="B8" s="165">
        <v>300000</v>
      </c>
      <c r="C8" s="149"/>
      <c r="D8" s="164" t="s">
        <v>417</v>
      </c>
    </row>
    <row r="9" spans="1:4" x14ac:dyDescent="0.2">
      <c r="A9" s="164" t="s">
        <v>44</v>
      </c>
      <c r="B9" s="165">
        <v>10000</v>
      </c>
      <c r="C9" s="149" t="s">
        <v>451</v>
      </c>
      <c r="D9" s="164" t="s">
        <v>451</v>
      </c>
    </row>
    <row r="10" spans="1:4" x14ac:dyDescent="0.2">
      <c r="A10" s="164" t="s">
        <v>44</v>
      </c>
      <c r="B10" s="165">
        <v>15000</v>
      </c>
      <c r="C10" s="149" t="s">
        <v>453</v>
      </c>
      <c r="D10" s="164" t="s">
        <v>455</v>
      </c>
    </row>
    <row r="11" spans="1:4" x14ac:dyDescent="0.2">
      <c r="A11" s="164" t="s">
        <v>44</v>
      </c>
      <c r="B11" s="165">
        <v>15000</v>
      </c>
      <c r="C11" s="149" t="s">
        <v>454</v>
      </c>
      <c r="D11" s="164" t="s">
        <v>455</v>
      </c>
    </row>
    <row r="12" spans="1:4" x14ac:dyDescent="0.2">
      <c r="A12" s="164" t="s">
        <v>44</v>
      </c>
      <c r="B12" s="165">
        <v>20000</v>
      </c>
      <c r="C12" s="149" t="s">
        <v>452</v>
      </c>
      <c r="D12" s="164"/>
    </row>
    <row r="13" spans="1:4" x14ac:dyDescent="0.2">
      <c r="A13" s="164"/>
      <c r="B13" s="165"/>
      <c r="C13" s="149"/>
      <c r="D13" s="164"/>
    </row>
    <row r="14" spans="1:4" x14ac:dyDescent="0.2">
      <c r="A14" s="164"/>
      <c r="B14" s="165"/>
      <c r="C14" s="149"/>
      <c r="D14" s="164"/>
    </row>
    <row r="15" spans="1:4" x14ac:dyDescent="0.2">
      <c r="A15" s="164" t="s">
        <v>443</v>
      </c>
      <c r="B15" s="165">
        <v>500000</v>
      </c>
      <c r="C15" s="149" t="s">
        <v>456</v>
      </c>
      <c r="D15" s="164" t="s">
        <v>457</v>
      </c>
    </row>
    <row r="16" spans="1:4" ht="25.5" x14ac:dyDescent="0.2">
      <c r="A16" s="164" t="s">
        <v>443</v>
      </c>
      <c r="B16" s="165">
        <v>50000</v>
      </c>
      <c r="C16" s="149" t="s">
        <v>458</v>
      </c>
      <c r="D16" s="164"/>
    </row>
    <row r="17" spans="1:4" ht="38.25" x14ac:dyDescent="0.2">
      <c r="A17" s="164" t="s">
        <v>443</v>
      </c>
      <c r="B17" s="165">
        <v>50000</v>
      </c>
      <c r="C17" s="169" t="s">
        <v>462</v>
      </c>
      <c r="D17" s="149" t="s">
        <v>459</v>
      </c>
    </row>
    <row r="18" spans="1:4" x14ac:dyDescent="0.2">
      <c r="A18" s="164" t="s">
        <v>443</v>
      </c>
      <c r="B18" s="165">
        <v>35000</v>
      </c>
      <c r="C18" s="149" t="s">
        <v>460</v>
      </c>
      <c r="D18" s="164" t="s">
        <v>461</v>
      </c>
    </row>
    <row r="19" spans="1:4" x14ac:dyDescent="0.2">
      <c r="A19" s="164" t="s">
        <v>443</v>
      </c>
      <c r="B19" s="165">
        <v>25000</v>
      </c>
      <c r="C19" s="149" t="s">
        <v>463</v>
      </c>
      <c r="D19" s="164" t="s">
        <v>464</v>
      </c>
    </row>
    <row r="20" spans="1:4" x14ac:dyDescent="0.2">
      <c r="A20" s="164" t="s">
        <v>443</v>
      </c>
      <c r="B20" s="165">
        <v>25000</v>
      </c>
      <c r="C20" s="149" t="s">
        <v>466</v>
      </c>
      <c r="D20" s="164" t="s">
        <v>465</v>
      </c>
    </row>
    <row r="21" spans="1:4" x14ac:dyDescent="0.2">
      <c r="A21" s="164" t="s">
        <v>443</v>
      </c>
      <c r="B21" s="165">
        <v>20000</v>
      </c>
      <c r="C21" s="149" t="s">
        <v>467</v>
      </c>
      <c r="D21" s="164" t="s">
        <v>464</v>
      </c>
    </row>
    <row r="22" spans="1:4" x14ac:dyDescent="0.2">
      <c r="A22" s="164" t="s">
        <v>443</v>
      </c>
      <c r="B22" s="165">
        <v>35000</v>
      </c>
      <c r="C22" s="149" t="s">
        <v>468</v>
      </c>
      <c r="D22" s="164"/>
    </row>
    <row r="23" spans="1:4" ht="25.5" x14ac:dyDescent="0.2">
      <c r="A23" s="164" t="s">
        <v>443</v>
      </c>
      <c r="B23" s="165">
        <v>35000</v>
      </c>
      <c r="C23" s="149" t="s">
        <v>470</v>
      </c>
      <c r="D23" s="164" t="s">
        <v>469</v>
      </c>
    </row>
    <row r="24" spans="1:4" x14ac:dyDescent="0.2">
      <c r="A24" s="164" t="s">
        <v>443</v>
      </c>
      <c r="B24" s="165">
        <v>100000</v>
      </c>
      <c r="C24" s="149" t="s">
        <v>471</v>
      </c>
      <c r="D24" s="164" t="s">
        <v>472</v>
      </c>
    </row>
    <row r="25" spans="1:4" x14ac:dyDescent="0.2">
      <c r="A25" s="164" t="s">
        <v>443</v>
      </c>
      <c r="B25" s="165">
        <v>5000</v>
      </c>
      <c r="C25" s="149" t="s">
        <v>474</v>
      </c>
      <c r="D25" s="164" t="s">
        <v>473</v>
      </c>
    </row>
    <row r="26" spans="1:4" x14ac:dyDescent="0.2">
      <c r="A26" s="164" t="s">
        <v>443</v>
      </c>
      <c r="B26" s="165">
        <v>100000</v>
      </c>
      <c r="C26" s="149" t="s">
        <v>475</v>
      </c>
      <c r="D26" s="164"/>
    </row>
    <row r="27" spans="1:4" ht="25.5" x14ac:dyDescent="0.2">
      <c r="A27" s="164" t="s">
        <v>443</v>
      </c>
      <c r="B27" s="165">
        <v>50000</v>
      </c>
      <c r="C27" s="149" t="s">
        <v>476</v>
      </c>
      <c r="D27" s="164"/>
    </row>
    <row r="28" spans="1:4" ht="25.5" x14ac:dyDescent="0.2">
      <c r="A28" s="164" t="s">
        <v>443</v>
      </c>
      <c r="B28" s="165">
        <v>50000</v>
      </c>
      <c r="C28" s="149" t="s">
        <v>477</v>
      </c>
      <c r="D28" s="149" t="s">
        <v>478</v>
      </c>
    </row>
    <row r="29" spans="1:4" x14ac:dyDescent="0.2">
      <c r="A29" s="164" t="s">
        <v>443</v>
      </c>
      <c r="B29" s="165">
        <v>60000</v>
      </c>
      <c r="C29" s="149" t="s">
        <v>479</v>
      </c>
      <c r="D29" s="164" t="s">
        <v>480</v>
      </c>
    </row>
    <row r="30" spans="1:4" ht="25.5" x14ac:dyDescent="0.2">
      <c r="A30" s="164" t="s">
        <v>443</v>
      </c>
      <c r="B30" s="165">
        <v>50000</v>
      </c>
      <c r="C30" s="149" t="s">
        <v>481</v>
      </c>
      <c r="D30" s="149" t="s">
        <v>482</v>
      </c>
    </row>
    <row r="31" spans="1:4" x14ac:dyDescent="0.2">
      <c r="A31" s="164" t="s">
        <v>443</v>
      </c>
      <c r="B31" s="165">
        <v>20000</v>
      </c>
      <c r="C31" s="149" t="s">
        <v>484</v>
      </c>
      <c r="D31" s="164" t="s">
        <v>483</v>
      </c>
    </row>
    <row r="32" spans="1:4" x14ac:dyDescent="0.2">
      <c r="A32" s="164"/>
      <c r="B32" s="165"/>
      <c r="C32" s="149"/>
      <c r="D32" s="164"/>
    </row>
    <row r="33" spans="1:4" x14ac:dyDescent="0.2">
      <c r="A33" s="164"/>
      <c r="B33" s="165"/>
      <c r="C33" s="149"/>
      <c r="D33" s="164"/>
    </row>
    <row r="34" spans="1:4" x14ac:dyDescent="0.2">
      <c r="A34" s="164" t="s">
        <v>15</v>
      </c>
      <c r="B34" s="165">
        <v>100000</v>
      </c>
      <c r="C34" s="149" t="s">
        <v>485</v>
      </c>
      <c r="D34" s="164"/>
    </row>
    <row r="35" spans="1:4" ht="25.5" x14ac:dyDescent="0.2">
      <c r="A35" s="164" t="s">
        <v>15</v>
      </c>
      <c r="B35" s="165">
        <v>100000</v>
      </c>
      <c r="C35" s="149" t="s">
        <v>486</v>
      </c>
      <c r="D35" s="149" t="s">
        <v>487</v>
      </c>
    </row>
    <row r="36" spans="1:4" x14ac:dyDescent="0.2">
      <c r="A36" s="164"/>
      <c r="B36" s="165"/>
      <c r="C36" s="149"/>
      <c r="D36" s="164"/>
    </row>
    <row r="37" spans="1:4" x14ac:dyDescent="0.2">
      <c r="A37" s="164"/>
      <c r="B37" s="165"/>
      <c r="C37" s="149"/>
      <c r="D37" s="164"/>
    </row>
    <row r="38" spans="1:4" ht="25.5" x14ac:dyDescent="0.2">
      <c r="A38" s="164" t="s">
        <v>18</v>
      </c>
      <c r="B38" s="165">
        <v>150000</v>
      </c>
      <c r="C38" s="149" t="s">
        <v>488</v>
      </c>
      <c r="D38" s="149" t="s">
        <v>489</v>
      </c>
    </row>
    <row r="39" spans="1:4" x14ac:dyDescent="0.2">
      <c r="A39" s="164"/>
      <c r="B39" s="165"/>
      <c r="C39" s="149"/>
      <c r="D39" s="164"/>
    </row>
    <row r="40" spans="1:4" x14ac:dyDescent="0.2">
      <c r="A40" s="164"/>
      <c r="B40" s="165"/>
      <c r="C40" s="149"/>
      <c r="D40" s="164"/>
    </row>
    <row r="41" spans="1:4" x14ac:dyDescent="0.2">
      <c r="A41" s="164" t="s">
        <v>29</v>
      </c>
      <c r="B41" s="165">
        <v>250000</v>
      </c>
      <c r="C41" s="149" t="s">
        <v>418</v>
      </c>
      <c r="D41" s="164" t="s">
        <v>419</v>
      </c>
    </row>
    <row r="42" spans="1:4" x14ac:dyDescent="0.2">
      <c r="A42" s="164"/>
      <c r="B42" s="165"/>
      <c r="C42" s="149"/>
      <c r="D42" s="164"/>
    </row>
    <row r="43" spans="1:4" x14ac:dyDescent="0.2">
      <c r="A43" s="164"/>
      <c r="B43" s="165"/>
      <c r="C43" s="149"/>
      <c r="D43" s="164"/>
    </row>
    <row r="44" spans="1:4" x14ac:dyDescent="0.2">
      <c r="A44" s="146" t="s">
        <v>20</v>
      </c>
      <c r="B44" s="165">
        <v>250000</v>
      </c>
      <c r="C44" s="30" t="s">
        <v>426</v>
      </c>
      <c r="D44" s="146" t="s">
        <v>425</v>
      </c>
    </row>
    <row r="45" spans="1:4" x14ac:dyDescent="0.2">
      <c r="A45" s="164"/>
      <c r="B45" s="165"/>
      <c r="C45" s="149"/>
      <c r="D45" s="164"/>
    </row>
    <row r="46" spans="1:4" x14ac:dyDescent="0.2">
      <c r="A46" s="164"/>
      <c r="B46" s="165"/>
      <c r="C46" s="149"/>
      <c r="D46" s="164"/>
    </row>
    <row r="47" spans="1:4" ht="25.5" x14ac:dyDescent="0.2">
      <c r="A47" s="146" t="s">
        <v>5</v>
      </c>
      <c r="B47" s="165">
        <v>12500000</v>
      </c>
      <c r="C47" s="149"/>
      <c r="D47" s="30" t="s">
        <v>427</v>
      </c>
    </row>
    <row r="48" spans="1:4" x14ac:dyDescent="0.2">
      <c r="A48" s="146" t="s">
        <v>5</v>
      </c>
      <c r="B48" s="165">
        <v>15000000</v>
      </c>
      <c r="C48" s="149"/>
      <c r="D48" s="146" t="s">
        <v>433</v>
      </c>
    </row>
    <row r="49" spans="1:4" x14ac:dyDescent="0.2">
      <c r="A49" s="164"/>
      <c r="B49" s="165"/>
      <c r="C49" s="149"/>
      <c r="D49" s="164"/>
    </row>
    <row r="50" spans="1:4" x14ac:dyDescent="0.2">
      <c r="A50" s="164"/>
      <c r="B50" s="165"/>
      <c r="C50" s="149"/>
      <c r="D50" s="164"/>
    </row>
    <row r="51" spans="1:4" x14ac:dyDescent="0.2">
      <c r="A51" s="146" t="s">
        <v>6</v>
      </c>
      <c r="B51" s="165">
        <v>6500000</v>
      </c>
      <c r="C51" s="30" t="s">
        <v>429</v>
      </c>
      <c r="D51" s="146" t="s">
        <v>430</v>
      </c>
    </row>
    <row r="52" spans="1:4" ht="76.5" x14ac:dyDescent="0.2">
      <c r="A52" s="164" t="s">
        <v>6</v>
      </c>
      <c r="B52" s="165">
        <v>250000</v>
      </c>
      <c r="C52" s="149"/>
      <c r="D52" s="149" t="s">
        <v>490</v>
      </c>
    </row>
    <row r="53" spans="1:4" x14ac:dyDescent="0.2">
      <c r="A53" s="164"/>
      <c r="B53" s="165"/>
      <c r="C53" s="149"/>
      <c r="D53" s="149"/>
    </row>
    <row r="54" spans="1:4" x14ac:dyDescent="0.2">
      <c r="A54" s="164"/>
      <c r="B54" s="165"/>
      <c r="C54" s="149"/>
      <c r="D54" s="149"/>
    </row>
    <row r="55" spans="1:4" x14ac:dyDescent="0.2">
      <c r="A55" s="164" t="s">
        <v>47</v>
      </c>
      <c r="B55" s="165">
        <v>100000</v>
      </c>
      <c r="C55" s="149" t="s">
        <v>491</v>
      </c>
      <c r="D55" s="149" t="s">
        <v>492</v>
      </c>
    </row>
    <row r="56" spans="1:4" x14ac:dyDescent="0.2">
      <c r="A56" s="164"/>
      <c r="B56" s="165"/>
      <c r="C56" s="149"/>
      <c r="D56" s="164"/>
    </row>
    <row r="57" spans="1:4" x14ac:dyDescent="0.2">
      <c r="A57" s="164"/>
      <c r="B57" s="165"/>
      <c r="C57" s="149"/>
      <c r="D57" s="164"/>
    </row>
    <row r="58" spans="1:4" ht="63.75" x14ac:dyDescent="0.2">
      <c r="A58" s="164" t="s">
        <v>8</v>
      </c>
      <c r="B58" s="165">
        <v>1000000</v>
      </c>
      <c r="C58" s="149"/>
      <c r="D58" s="149" t="s">
        <v>493</v>
      </c>
    </row>
    <row r="59" spans="1:4" x14ac:dyDescent="0.2">
      <c r="A59" s="164"/>
      <c r="B59" s="165"/>
      <c r="C59" s="149"/>
      <c r="D59" s="149"/>
    </row>
    <row r="60" spans="1:4" x14ac:dyDescent="0.2">
      <c r="A60" s="164" t="s">
        <v>36</v>
      </c>
      <c r="B60" s="165">
        <v>10000</v>
      </c>
      <c r="C60" s="149" t="s">
        <v>494</v>
      </c>
      <c r="D60" s="149"/>
    </row>
    <row r="61" spans="1:4" x14ac:dyDescent="0.2">
      <c r="A61" s="164"/>
      <c r="B61" s="165">
        <v>30000</v>
      </c>
      <c r="C61" s="149" t="s">
        <v>392</v>
      </c>
      <c r="D61" s="149"/>
    </row>
    <row r="62" spans="1:4" ht="25.5" x14ac:dyDescent="0.2">
      <c r="A62" s="164"/>
      <c r="B62" s="165">
        <v>100000</v>
      </c>
      <c r="C62" s="149" t="s">
        <v>495</v>
      </c>
      <c r="D62" s="149" t="s">
        <v>496</v>
      </c>
    </row>
    <row r="63" spans="1:4" ht="25.5" x14ac:dyDescent="0.2">
      <c r="A63" s="164"/>
      <c r="B63" s="165">
        <v>100000</v>
      </c>
      <c r="C63" s="149" t="s">
        <v>497</v>
      </c>
      <c r="D63" s="149" t="s">
        <v>498</v>
      </c>
    </row>
    <row r="64" spans="1:4" ht="25.5" x14ac:dyDescent="0.2">
      <c r="A64" s="164"/>
      <c r="B64" s="165">
        <v>20000</v>
      </c>
      <c r="C64" s="149" t="s">
        <v>499</v>
      </c>
      <c r="D64" s="149" t="s">
        <v>500</v>
      </c>
    </row>
    <row r="65" spans="1:4" x14ac:dyDescent="0.2">
      <c r="A65" s="164"/>
      <c r="B65" s="165">
        <v>50000</v>
      </c>
      <c r="C65" s="149" t="s">
        <v>501</v>
      </c>
      <c r="D65" s="149"/>
    </row>
    <row r="66" spans="1:4" x14ac:dyDescent="0.2">
      <c r="A66" s="164"/>
      <c r="B66" s="165">
        <v>50000</v>
      </c>
      <c r="C66" s="149" t="s">
        <v>502</v>
      </c>
      <c r="D66" s="149" t="s">
        <v>503</v>
      </c>
    </row>
    <row r="67" spans="1:4" x14ac:dyDescent="0.2">
      <c r="A67" s="164"/>
      <c r="B67" s="165">
        <v>15000</v>
      </c>
      <c r="C67" s="149" t="s">
        <v>504</v>
      </c>
      <c r="D67" s="149"/>
    </row>
    <row r="68" spans="1:4" x14ac:dyDescent="0.2">
      <c r="A68" s="164"/>
      <c r="B68" s="165">
        <v>20000</v>
      </c>
      <c r="C68" s="149" t="s">
        <v>505</v>
      </c>
      <c r="D68" s="149"/>
    </row>
    <row r="69" spans="1:4" x14ac:dyDescent="0.2">
      <c r="A69" s="164"/>
      <c r="B69" s="165">
        <v>50000</v>
      </c>
      <c r="C69" s="149" t="s">
        <v>506</v>
      </c>
      <c r="D69" s="149"/>
    </row>
    <row r="70" spans="1:4" x14ac:dyDescent="0.2">
      <c r="A70" s="164"/>
      <c r="B70" s="165"/>
      <c r="C70" s="149"/>
      <c r="D70" s="164"/>
    </row>
    <row r="71" spans="1:4" ht="25.5" x14ac:dyDescent="0.2">
      <c r="A71" s="164" t="s">
        <v>81</v>
      </c>
      <c r="B71" s="165">
        <v>200000</v>
      </c>
      <c r="C71" s="149"/>
      <c r="D71" s="149" t="s">
        <v>434</v>
      </c>
    </row>
    <row r="72" spans="1:4" x14ac:dyDescent="0.2">
      <c r="A72" s="164"/>
      <c r="B72" s="165"/>
      <c r="C72" s="149"/>
      <c r="D72" s="164"/>
    </row>
  </sheetData>
  <pageMargins left="0.25" right="0.25" top="0.75" bottom="0.75" header="0.3" footer="0.3"/>
  <pageSetup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107"/>
  <sheetViews>
    <sheetView workbookViewId="0">
      <selection activeCell="B37" sqref="B37"/>
    </sheetView>
  </sheetViews>
  <sheetFormatPr defaultColWidth="9.140625" defaultRowHeight="12.75" x14ac:dyDescent="0.2"/>
  <cols>
    <col min="1" max="1" width="11.85546875" style="127" customWidth="1"/>
    <col min="2" max="2" width="55.28515625" style="112" customWidth="1"/>
    <col min="3" max="3" width="9.140625" style="113"/>
    <col min="4" max="4" width="9.5703125" style="113" bestFit="1" customWidth="1"/>
    <col min="5" max="5" width="16" style="113" bestFit="1" customWidth="1"/>
    <col min="6" max="16384" width="9.140625" style="113"/>
  </cols>
  <sheetData>
    <row r="1" spans="1:2" x14ac:dyDescent="0.2">
      <c r="A1" s="121" t="s">
        <v>383</v>
      </c>
    </row>
    <row r="3" spans="1:2" x14ac:dyDescent="0.2">
      <c r="A3" s="18" t="s">
        <v>21</v>
      </c>
      <c r="B3" s="137" t="s">
        <v>273</v>
      </c>
    </row>
    <row r="4" spans="1:2" x14ac:dyDescent="0.2">
      <c r="A4" s="119">
        <v>15000</v>
      </c>
      <c r="B4" s="138" t="s">
        <v>295</v>
      </c>
    </row>
    <row r="5" spans="1:2" x14ac:dyDescent="0.2">
      <c r="A5" s="119">
        <v>15000</v>
      </c>
      <c r="B5" s="138" t="s">
        <v>296</v>
      </c>
    </row>
    <row r="6" spans="1:2" x14ac:dyDescent="0.2">
      <c r="A6" s="119">
        <v>20000</v>
      </c>
      <c r="B6" s="138" t="s">
        <v>288</v>
      </c>
    </row>
    <row r="7" spans="1:2" x14ac:dyDescent="0.2">
      <c r="A7" s="119">
        <v>20000</v>
      </c>
      <c r="B7" s="138" t="s">
        <v>298</v>
      </c>
    </row>
    <row r="8" spans="1:2" x14ac:dyDescent="0.2">
      <c r="A8" s="119">
        <v>20000</v>
      </c>
      <c r="B8" s="138" t="s">
        <v>299</v>
      </c>
    </row>
    <row r="9" spans="1:2" x14ac:dyDescent="0.2">
      <c r="A9" s="119">
        <v>20000</v>
      </c>
      <c r="B9" s="138" t="s">
        <v>300</v>
      </c>
    </row>
    <row r="10" spans="1:2" x14ac:dyDescent="0.2">
      <c r="A10" s="119">
        <v>25000</v>
      </c>
      <c r="B10" s="138" t="s">
        <v>268</v>
      </c>
    </row>
    <row r="11" spans="1:2" x14ac:dyDescent="0.2">
      <c r="A11" s="119">
        <v>25000</v>
      </c>
      <c r="B11" s="138" t="s">
        <v>385</v>
      </c>
    </row>
    <row r="12" spans="1:2" x14ac:dyDescent="0.2">
      <c r="A12" s="119">
        <v>25000</v>
      </c>
      <c r="B12" s="138" t="s">
        <v>350</v>
      </c>
    </row>
    <row r="13" spans="1:2" x14ac:dyDescent="0.2">
      <c r="A13" s="119">
        <v>25000</v>
      </c>
      <c r="B13" s="138" t="s">
        <v>353</v>
      </c>
    </row>
    <row r="14" spans="1:2" x14ac:dyDescent="0.2">
      <c r="A14" s="119">
        <v>25000</v>
      </c>
      <c r="B14" s="138" t="s">
        <v>354</v>
      </c>
    </row>
    <row r="15" spans="1:2" ht="25.5" x14ac:dyDescent="0.2">
      <c r="A15" s="126">
        <v>25000</v>
      </c>
      <c r="B15" s="139" t="s">
        <v>326</v>
      </c>
    </row>
    <row r="16" spans="1:2" x14ac:dyDescent="0.2">
      <c r="A16" s="126">
        <v>25000</v>
      </c>
      <c r="B16" s="139" t="s">
        <v>386</v>
      </c>
    </row>
    <row r="17" spans="1:2" x14ac:dyDescent="0.2">
      <c r="A17" s="119">
        <v>45000</v>
      </c>
      <c r="B17" s="138" t="s">
        <v>291</v>
      </c>
    </row>
    <row r="18" spans="1:2" x14ac:dyDescent="0.2">
      <c r="A18" s="119">
        <v>50000</v>
      </c>
      <c r="B18" s="138" t="s">
        <v>289</v>
      </c>
    </row>
    <row r="19" spans="1:2" x14ac:dyDescent="0.2">
      <c r="A19" s="119">
        <v>50000</v>
      </c>
      <c r="B19" s="138" t="s">
        <v>265</v>
      </c>
    </row>
    <row r="20" spans="1:2" x14ac:dyDescent="0.2">
      <c r="A20" s="119">
        <v>50000</v>
      </c>
      <c r="B20" s="138" t="s">
        <v>269</v>
      </c>
    </row>
    <row r="21" spans="1:2" x14ac:dyDescent="0.2">
      <c r="A21" s="119">
        <v>50000</v>
      </c>
      <c r="B21" s="138" t="s">
        <v>387</v>
      </c>
    </row>
    <row r="22" spans="1:2" x14ac:dyDescent="0.2">
      <c r="A22" s="119">
        <v>60000</v>
      </c>
      <c r="B22" s="138" t="s">
        <v>388</v>
      </c>
    </row>
    <row r="23" spans="1:2" x14ac:dyDescent="0.2">
      <c r="A23" s="119">
        <v>75000</v>
      </c>
      <c r="B23" s="138" t="s">
        <v>327</v>
      </c>
    </row>
    <row r="24" spans="1:2" x14ac:dyDescent="0.2">
      <c r="A24" s="119">
        <v>100000</v>
      </c>
      <c r="B24" s="138" t="s">
        <v>389</v>
      </c>
    </row>
    <row r="25" spans="1:2" x14ac:dyDescent="0.2">
      <c r="A25" s="119">
        <v>100000</v>
      </c>
      <c r="B25" s="138" t="s">
        <v>352</v>
      </c>
    </row>
    <row r="26" spans="1:2" x14ac:dyDescent="0.2">
      <c r="A26" s="119">
        <v>100000</v>
      </c>
      <c r="B26" s="138" t="s">
        <v>294</v>
      </c>
    </row>
    <row r="27" spans="1:2" x14ac:dyDescent="0.2">
      <c r="A27" s="119">
        <v>100000</v>
      </c>
      <c r="B27" s="138" t="s">
        <v>266</v>
      </c>
    </row>
    <row r="28" spans="1:2" x14ac:dyDescent="0.2">
      <c r="A28" s="119">
        <v>125000</v>
      </c>
      <c r="B28" s="138" t="s">
        <v>292</v>
      </c>
    </row>
    <row r="29" spans="1:2" x14ac:dyDescent="0.2">
      <c r="A29" s="119">
        <v>150000</v>
      </c>
      <c r="B29" s="138" t="s">
        <v>290</v>
      </c>
    </row>
    <row r="30" spans="1:2" x14ac:dyDescent="0.2">
      <c r="A30" s="119">
        <v>200000</v>
      </c>
      <c r="B30" s="138" t="s">
        <v>293</v>
      </c>
    </row>
    <row r="31" spans="1:2" x14ac:dyDescent="0.2">
      <c r="A31" s="119">
        <v>200000</v>
      </c>
      <c r="B31" s="138" t="s">
        <v>297</v>
      </c>
    </row>
    <row r="32" spans="1:2" x14ac:dyDescent="0.2">
      <c r="A32" s="119">
        <v>250000</v>
      </c>
      <c r="B32" s="138" t="s">
        <v>267</v>
      </c>
    </row>
    <row r="33" spans="1:10" x14ac:dyDescent="0.2">
      <c r="A33" s="120">
        <v>300000</v>
      </c>
      <c r="B33" s="138" t="s">
        <v>351</v>
      </c>
    </row>
    <row r="34" spans="1:10" x14ac:dyDescent="0.2">
      <c r="A34" s="120">
        <v>300000</v>
      </c>
      <c r="B34" s="138" t="s">
        <v>310</v>
      </c>
    </row>
    <row r="35" spans="1:10" x14ac:dyDescent="0.2">
      <c r="A35" s="122">
        <f>SUM(A4:A34)</f>
        <v>2590000</v>
      </c>
      <c r="B35" s="139"/>
    </row>
    <row r="36" spans="1:10" x14ac:dyDescent="0.2">
      <c r="A36" s="122"/>
      <c r="B36" s="139"/>
    </row>
    <row r="37" spans="1:10" x14ac:dyDescent="0.2">
      <c r="A37" s="122"/>
      <c r="B37" s="139"/>
    </row>
    <row r="38" spans="1:10" x14ac:dyDescent="0.2">
      <c r="A38" s="105" t="s">
        <v>44</v>
      </c>
      <c r="B38" s="140" t="s">
        <v>273</v>
      </c>
    </row>
    <row r="39" spans="1:10" x14ac:dyDescent="0.2">
      <c r="A39" s="107">
        <v>300000</v>
      </c>
      <c r="B39" s="139" t="s">
        <v>303</v>
      </c>
    </row>
    <row r="40" spans="1:10" x14ac:dyDescent="0.2">
      <c r="A40" s="122"/>
      <c r="B40" s="139"/>
    </row>
    <row r="41" spans="1:10" x14ac:dyDescent="0.2">
      <c r="A41" s="122"/>
      <c r="B41" s="139"/>
    </row>
    <row r="42" spans="1:10" x14ac:dyDescent="0.2">
      <c r="A42" s="122" t="s">
        <v>355</v>
      </c>
      <c r="B42" s="140" t="s">
        <v>273</v>
      </c>
    </row>
    <row r="43" spans="1:10" ht="25.5" x14ac:dyDescent="0.2">
      <c r="A43" s="120">
        <v>35000</v>
      </c>
      <c r="B43" s="138" t="s">
        <v>390</v>
      </c>
    </row>
    <row r="44" spans="1:10" ht="25.5" x14ac:dyDescent="0.2">
      <c r="A44" s="120">
        <v>50000</v>
      </c>
      <c r="B44" s="138" t="s">
        <v>339</v>
      </c>
    </row>
    <row r="45" spans="1:10" x14ac:dyDescent="0.2">
      <c r="A45" s="120">
        <v>100000</v>
      </c>
      <c r="B45" s="138" t="s">
        <v>340</v>
      </c>
    </row>
    <row r="46" spans="1:10" ht="25.5" x14ac:dyDescent="0.2">
      <c r="A46" s="120">
        <v>150000</v>
      </c>
      <c r="B46" s="138" t="s">
        <v>391</v>
      </c>
    </row>
    <row r="47" spans="1:10" customFormat="1" x14ac:dyDescent="0.2">
      <c r="A47" s="106">
        <v>250000</v>
      </c>
      <c r="B47" s="138" t="s">
        <v>301</v>
      </c>
      <c r="E47" s="112"/>
      <c r="J47" s="112"/>
    </row>
    <row r="48" spans="1:10" x14ac:dyDescent="0.2">
      <c r="A48" s="18">
        <f>SUM(A43:A47)</f>
        <v>585000</v>
      </c>
      <c r="B48" s="138"/>
      <c r="D48" s="129">
        <f>A48-200000</f>
        <v>385000</v>
      </c>
    </row>
    <row r="49" spans="1:10" x14ac:dyDescent="0.2">
      <c r="A49" s="120"/>
      <c r="B49" s="138"/>
    </row>
    <row r="50" spans="1:10" x14ac:dyDescent="0.2">
      <c r="A50" s="122"/>
      <c r="B50" s="139"/>
    </row>
    <row r="51" spans="1:10" x14ac:dyDescent="0.2">
      <c r="A51" s="123" t="s">
        <v>285</v>
      </c>
      <c r="B51" s="137" t="s">
        <v>273</v>
      </c>
    </row>
    <row r="52" spans="1:10" x14ac:dyDescent="0.2">
      <c r="A52" s="120">
        <v>250000</v>
      </c>
      <c r="B52" s="139" t="s">
        <v>274</v>
      </c>
    </row>
    <row r="53" spans="1:10" customFormat="1" x14ac:dyDescent="0.2">
      <c r="A53" s="104">
        <v>50000</v>
      </c>
      <c r="B53" s="139" t="s">
        <v>275</v>
      </c>
      <c r="E53" s="112"/>
      <c r="J53" s="112"/>
    </row>
    <row r="54" spans="1:10" ht="38.25" x14ac:dyDescent="0.2">
      <c r="A54" s="120">
        <v>50000</v>
      </c>
      <c r="B54" s="138" t="s">
        <v>344</v>
      </c>
    </row>
    <row r="55" spans="1:10" x14ac:dyDescent="0.2">
      <c r="A55" s="122">
        <f>SUM(A52:A54)</f>
        <v>350000</v>
      </c>
      <c r="B55" s="139"/>
    </row>
    <row r="56" spans="1:10" x14ac:dyDescent="0.2">
      <c r="A56" s="124"/>
    </row>
    <row r="57" spans="1:10" x14ac:dyDescent="0.2">
      <c r="A57" s="124"/>
    </row>
    <row r="58" spans="1:10" customFormat="1" x14ac:dyDescent="0.2">
      <c r="A58" s="105" t="s">
        <v>20</v>
      </c>
      <c r="B58" s="140" t="s">
        <v>273</v>
      </c>
      <c r="E58" s="112"/>
      <c r="J58" s="112"/>
    </row>
    <row r="59" spans="1:10" customFormat="1" x14ac:dyDescent="0.2">
      <c r="A59" s="107">
        <v>250000</v>
      </c>
      <c r="B59" s="139" t="s">
        <v>287</v>
      </c>
      <c r="E59" s="112"/>
      <c r="J59" s="112"/>
    </row>
    <row r="60" spans="1:10" customFormat="1" x14ac:dyDescent="0.2">
      <c r="A60" s="107"/>
      <c r="B60" s="139"/>
      <c r="E60" s="112"/>
      <c r="J60" s="112"/>
    </row>
    <row r="61" spans="1:10" customFormat="1" x14ac:dyDescent="0.2">
      <c r="A61" s="107"/>
      <c r="B61" s="139"/>
      <c r="E61" s="112"/>
      <c r="J61" s="112"/>
    </row>
    <row r="62" spans="1:10" x14ac:dyDescent="0.2">
      <c r="A62" s="123" t="s">
        <v>6</v>
      </c>
      <c r="B62" s="137" t="s">
        <v>273</v>
      </c>
    </row>
    <row r="63" spans="1:10" x14ac:dyDescent="0.2">
      <c r="A63" s="120">
        <v>150000</v>
      </c>
      <c r="B63" s="139" t="s">
        <v>329</v>
      </c>
    </row>
    <row r="64" spans="1:10" ht="89.25" x14ac:dyDescent="0.2">
      <c r="A64" s="120">
        <v>500000</v>
      </c>
      <c r="B64" s="139" t="s">
        <v>330</v>
      </c>
    </row>
    <row r="65" spans="1:10" x14ac:dyDescent="0.2">
      <c r="A65" s="122">
        <f>SUM(A63:A64)</f>
        <v>650000</v>
      </c>
      <c r="B65" s="139"/>
    </row>
    <row r="66" spans="1:10" x14ac:dyDescent="0.2">
      <c r="A66" s="124"/>
    </row>
    <row r="67" spans="1:10" x14ac:dyDescent="0.2">
      <c r="A67" s="124"/>
    </row>
    <row r="68" spans="1:10" customFormat="1" x14ac:dyDescent="0.2">
      <c r="A68" s="105" t="s">
        <v>47</v>
      </c>
      <c r="B68" s="141" t="s">
        <v>273</v>
      </c>
      <c r="E68" s="112"/>
      <c r="J68" s="112"/>
    </row>
    <row r="69" spans="1:10" customFormat="1" x14ac:dyDescent="0.2">
      <c r="A69" s="109">
        <v>100000</v>
      </c>
      <c r="B69" s="142" t="s">
        <v>279</v>
      </c>
      <c r="E69" s="112"/>
      <c r="J69" s="112"/>
    </row>
    <row r="70" spans="1:10" customFormat="1" x14ac:dyDescent="0.2">
      <c r="A70" s="103"/>
      <c r="B70" s="112"/>
      <c r="E70" s="112"/>
      <c r="J70" s="112"/>
    </row>
    <row r="71" spans="1:10" customFormat="1" x14ac:dyDescent="0.2">
      <c r="A71" s="103"/>
      <c r="B71" s="112"/>
      <c r="E71" s="112"/>
      <c r="J71" s="112"/>
    </row>
    <row r="72" spans="1:10" x14ac:dyDescent="0.2">
      <c r="A72" s="114" t="s">
        <v>75</v>
      </c>
      <c r="B72" s="140" t="s">
        <v>273</v>
      </c>
    </row>
    <row r="73" spans="1:10" x14ac:dyDescent="0.2">
      <c r="A73" s="115">
        <v>15000</v>
      </c>
      <c r="B73" s="138" t="s">
        <v>357</v>
      </c>
    </row>
    <row r="74" spans="1:10" x14ac:dyDescent="0.2">
      <c r="A74" s="113"/>
    </row>
    <row r="75" spans="1:10" x14ac:dyDescent="0.2">
      <c r="A75" s="113"/>
    </row>
    <row r="76" spans="1:10" customFormat="1" x14ac:dyDescent="0.2">
      <c r="A76" s="105" t="s">
        <v>101</v>
      </c>
      <c r="B76" s="140" t="s">
        <v>273</v>
      </c>
      <c r="E76" s="112"/>
      <c r="J76" s="112"/>
    </row>
    <row r="77" spans="1:10" customFormat="1" x14ac:dyDescent="0.2">
      <c r="A77" s="107">
        <v>200000</v>
      </c>
      <c r="B77" s="139" t="s">
        <v>304</v>
      </c>
      <c r="E77" s="112"/>
      <c r="J77" s="112"/>
    </row>
    <row r="78" spans="1:10" customFormat="1" x14ac:dyDescent="0.2">
      <c r="A78" s="117"/>
      <c r="B78" s="118"/>
      <c r="E78" s="112"/>
      <c r="J78" s="112"/>
    </row>
    <row r="79" spans="1:10" customFormat="1" x14ac:dyDescent="0.2">
      <c r="E79" s="112"/>
      <c r="J79" s="112"/>
    </row>
    <row r="80" spans="1:10" x14ac:dyDescent="0.2">
      <c r="A80" s="125" t="s">
        <v>30</v>
      </c>
      <c r="B80" s="140" t="s">
        <v>273</v>
      </c>
    </row>
    <row r="81" spans="1:10" x14ac:dyDescent="0.2">
      <c r="A81" s="126">
        <v>250000</v>
      </c>
      <c r="B81" s="138" t="s">
        <v>313</v>
      </c>
    </row>
    <row r="82" spans="1:10" x14ac:dyDescent="0.2">
      <c r="A82" s="126">
        <v>75000</v>
      </c>
      <c r="B82" s="138" t="s">
        <v>314</v>
      </c>
    </row>
    <row r="83" spans="1:10" x14ac:dyDescent="0.2">
      <c r="A83" s="126">
        <v>75000</v>
      </c>
      <c r="B83" s="138" t="s">
        <v>315</v>
      </c>
    </row>
    <row r="84" spans="1:10" x14ac:dyDescent="0.2">
      <c r="A84" s="18">
        <f>SUM(A81:A83)</f>
        <v>400000</v>
      </c>
      <c r="B84" s="139"/>
    </row>
    <row r="87" spans="1:10" x14ac:dyDescent="0.2">
      <c r="A87" s="125" t="s">
        <v>36</v>
      </c>
      <c r="B87" s="143" t="s">
        <v>273</v>
      </c>
    </row>
    <row r="88" spans="1:10" customFormat="1" ht="25.5" x14ac:dyDescent="0.2">
      <c r="A88" s="126">
        <v>15000</v>
      </c>
      <c r="B88" s="30" t="s">
        <v>338</v>
      </c>
      <c r="E88" s="112"/>
      <c r="J88" s="112"/>
    </row>
    <row r="89" spans="1:10" customFormat="1" x14ac:dyDescent="0.2">
      <c r="A89" s="108">
        <v>20000</v>
      </c>
      <c r="B89" s="144" t="s">
        <v>333</v>
      </c>
      <c r="E89" s="112"/>
      <c r="J89" s="112"/>
    </row>
    <row r="90" spans="1:10" customFormat="1" x14ac:dyDescent="0.2">
      <c r="A90" s="126">
        <v>20000</v>
      </c>
      <c r="B90" s="30" t="s">
        <v>332</v>
      </c>
      <c r="E90" s="112"/>
      <c r="J90" s="112"/>
    </row>
    <row r="91" spans="1:10" customFormat="1" x14ac:dyDescent="0.2">
      <c r="A91" s="108">
        <v>25000</v>
      </c>
      <c r="B91" s="145" t="s">
        <v>282</v>
      </c>
      <c r="E91" s="112"/>
      <c r="J91" s="112"/>
    </row>
    <row r="92" spans="1:10" customFormat="1" x14ac:dyDescent="0.2">
      <c r="A92" s="108">
        <v>25000</v>
      </c>
      <c r="B92" s="144" t="s">
        <v>358</v>
      </c>
      <c r="E92" s="112"/>
      <c r="J92" s="112"/>
    </row>
    <row r="93" spans="1:10" customFormat="1" x14ac:dyDescent="0.2">
      <c r="A93" s="126">
        <v>25000</v>
      </c>
      <c r="B93" s="30" t="s">
        <v>316</v>
      </c>
      <c r="E93" s="112"/>
      <c r="J93" s="112"/>
    </row>
    <row r="94" spans="1:10" x14ac:dyDescent="0.2">
      <c r="A94" s="119">
        <v>30000</v>
      </c>
      <c r="B94" s="146" t="s">
        <v>392</v>
      </c>
    </row>
    <row r="95" spans="1:10" ht="25.5" x14ac:dyDescent="0.2">
      <c r="A95" s="126">
        <v>50000</v>
      </c>
      <c r="B95" s="30" t="s">
        <v>359</v>
      </c>
    </row>
    <row r="96" spans="1:10" ht="25.5" x14ac:dyDescent="0.2">
      <c r="A96" s="126">
        <v>60000</v>
      </c>
      <c r="B96" s="30" t="s">
        <v>337</v>
      </c>
    </row>
    <row r="97" spans="1:7" x14ac:dyDescent="0.2">
      <c r="A97" s="108">
        <v>100000</v>
      </c>
      <c r="B97" s="147" t="s">
        <v>280</v>
      </c>
      <c r="D97" s="124"/>
      <c r="E97" s="124"/>
      <c r="F97" s="124"/>
      <c r="G97" s="124"/>
    </row>
    <row r="98" spans="1:7" ht="25.5" x14ac:dyDescent="0.2">
      <c r="A98" s="108">
        <v>100000</v>
      </c>
      <c r="B98" s="148" t="s">
        <v>281</v>
      </c>
      <c r="D98" s="124"/>
      <c r="E98" s="124"/>
      <c r="F98" s="124"/>
      <c r="G98" s="124"/>
    </row>
    <row r="99" spans="1:7" x14ac:dyDescent="0.2">
      <c r="A99" s="126">
        <v>100000</v>
      </c>
      <c r="B99" s="30" t="s">
        <v>317</v>
      </c>
      <c r="D99" s="124"/>
      <c r="E99" s="124"/>
      <c r="F99" s="124"/>
      <c r="G99" s="124"/>
    </row>
    <row r="100" spans="1:7" ht="38.25" x14ac:dyDescent="0.2">
      <c r="A100" s="126">
        <v>100000</v>
      </c>
      <c r="B100" s="30" t="s">
        <v>334</v>
      </c>
      <c r="D100" s="124"/>
      <c r="E100" s="124"/>
      <c r="F100" s="124"/>
      <c r="G100" s="124"/>
    </row>
    <row r="101" spans="1:7" ht="25.5" x14ac:dyDescent="0.2">
      <c r="A101" s="126">
        <v>100000</v>
      </c>
      <c r="B101" s="30" t="s">
        <v>335</v>
      </c>
      <c r="D101" s="124"/>
      <c r="E101" s="124"/>
      <c r="F101" s="124"/>
      <c r="G101" s="124"/>
    </row>
    <row r="102" spans="1:7" x14ac:dyDescent="0.2">
      <c r="A102" s="126">
        <v>200000</v>
      </c>
      <c r="B102" s="30" t="s">
        <v>283</v>
      </c>
      <c r="D102" s="124"/>
      <c r="E102" s="124"/>
      <c r="F102" s="124"/>
      <c r="G102" s="124"/>
    </row>
    <row r="103" spans="1:7" ht="51" x14ac:dyDescent="0.2">
      <c r="A103" s="126">
        <v>200000</v>
      </c>
      <c r="B103" s="30" t="s">
        <v>336</v>
      </c>
      <c r="D103" s="124"/>
      <c r="E103" s="124"/>
      <c r="F103" s="124"/>
      <c r="G103" s="124"/>
    </row>
    <row r="104" spans="1:7" x14ac:dyDescent="0.2">
      <c r="A104" s="18">
        <f>SUM(A88:A103)</f>
        <v>1170000</v>
      </c>
      <c r="B104" s="149"/>
      <c r="D104" s="124"/>
      <c r="E104" s="124"/>
      <c r="F104" s="124"/>
      <c r="G104" s="124"/>
    </row>
    <row r="105" spans="1:7" x14ac:dyDescent="0.2">
      <c r="D105" s="124"/>
      <c r="E105" s="124"/>
      <c r="F105" s="124"/>
      <c r="G105" s="124"/>
    </row>
    <row r="106" spans="1:7" x14ac:dyDescent="0.2">
      <c r="D106" s="124"/>
      <c r="E106" s="124"/>
      <c r="F106" s="124"/>
      <c r="G106" s="124"/>
    </row>
    <row r="107" spans="1:7" x14ac:dyDescent="0.2">
      <c r="D107" s="124"/>
      <c r="E107" s="124"/>
      <c r="F107" s="124"/>
      <c r="G107" s="124"/>
    </row>
  </sheetData>
  <sortState ref="A89:B108">
    <sortCondition ref="A89:A108"/>
  </sortState>
  <pageMargins left="0.25" right="0.25" top="0.75" bottom="0.75" header="0.3" footer="0.3"/>
  <pageSetup scale="95" fitToWidth="2"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DESE-231-41905</_dlc_DocId>
    <_dlc_DocIdUrl xmlns="733efe1c-5bbe-4968-87dc-d400e65c879f">
      <Url>https://sharepoint.doemass.org/ese/webteam/cps/_layouts/DocIdRedir.aspx?ID=DESE-231-41905</Url>
      <Description>DESE-231-41905</Description>
    </_dlc_DocIdUrl>
  </documentManagement>
</p:properties>
</file>

<file path=customXml/itemProps1.xml><?xml version="1.0" encoding="utf-8"?>
<ds:datastoreItem xmlns:ds="http://schemas.openxmlformats.org/officeDocument/2006/customXml" ds:itemID="{2A8CEAAD-C461-4238-8944-252ED7095E6D}">
  <ds:schemaRefs>
    <ds:schemaRef ds:uri="http://schemas.microsoft.com/sharepoint/v3/contenttype/forms"/>
  </ds:schemaRefs>
</ds:datastoreItem>
</file>

<file path=customXml/itemProps2.xml><?xml version="1.0" encoding="utf-8"?>
<ds:datastoreItem xmlns:ds="http://schemas.openxmlformats.org/officeDocument/2006/customXml" ds:itemID="{5BAF377E-12A3-4C51-96C2-CC14D4F775AE}">
  <ds:schemaRefs>
    <ds:schemaRef ds:uri="http://schemas.microsoft.com/sharepoint/events"/>
  </ds:schemaRefs>
</ds:datastoreItem>
</file>

<file path=customXml/itemProps3.xml><?xml version="1.0" encoding="utf-8"?>
<ds:datastoreItem xmlns:ds="http://schemas.openxmlformats.org/officeDocument/2006/customXml" ds:itemID="{91CFAF39-5F3B-4027-9C04-A51F61001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A12A79-1907-4948-8D46-62B511EDAC51}">
  <ds:schemaRefs>
    <ds:schemaRef ds:uri="http://schemas.openxmlformats.org/package/2006/metadata/core-properties"/>
    <ds:schemaRef ds:uri="http://schemas.microsoft.com/office/2006/documentManagement/types"/>
    <ds:schemaRef ds:uri="733efe1c-5bbe-4968-87dc-d400e65c879f"/>
    <ds:schemaRef ds:uri="http://purl.org/dc/terms/"/>
    <ds:schemaRef ds:uri="http://schemas.microsoft.com/office/infopath/2007/PartnerControls"/>
    <ds:schemaRef ds:uri="0a4e05da-b9bc-4326-ad73-01ef31b95567"/>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SWM Earmarks</vt:lpstr>
      <vt:lpstr>House Earmarks</vt:lpstr>
      <vt:lpstr>FY18 earmarks</vt:lpstr>
      <vt:lpstr>Summary!Print_Area</vt:lpstr>
      <vt:lpstr>'House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DESE SWM Budget</dc:title>
  <dc:creator>DESE</dc:creator>
  <cp:lastModifiedBy>dzou</cp:lastModifiedBy>
  <cp:lastPrinted>2018-05-14T21:04:32Z</cp:lastPrinted>
  <dcterms:created xsi:type="dcterms:W3CDTF">2003-04-23T14:43:01Z</dcterms:created>
  <dcterms:modified xsi:type="dcterms:W3CDTF">2018-05-14T21:05:57Z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14 2018</vt:lpwstr>
  </property>
</Properties>
</file>